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Bootcamp UCF-VIRT-DATA\Module 1 - Starter Code\Completed\Crowd Funding\"/>
    </mc:Choice>
  </mc:AlternateContent>
  <xr:revisionPtr revIDLastSave="0" documentId="13_ncr:1_{59AE53CE-7D0E-41C5-AB59-AFA70250913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Crowdfunding" sheetId="1" r:id="rId1"/>
    <sheet name="Category Statistics" sheetId="5" r:id="rId2"/>
    <sheet name="Subcategory Statistics" sheetId="7" r:id="rId3"/>
    <sheet name="Outcomes based on Launch Dates" sheetId="10" r:id="rId4"/>
    <sheet name="Outcomes based on Goal" sheetId="12" r:id="rId5"/>
    <sheet name="Stats" sheetId="15" r:id="rId6"/>
  </sheets>
  <definedNames>
    <definedName name="_xlnm._FilterDatabase" localSheetId="0" hidden="1">Crowdfunding!$A$1:$T$1001</definedName>
    <definedName name="_xlnm._FilterDatabase" localSheetId="4" hidden="1">'Outcomes based on Goal'!$A$1:$H$1</definedName>
    <definedName name="_xlcn.WorksheetConnection_CrowdfundingAT1" hidden="1">Crowdfunding!$A:$T</definedName>
    <definedName name="BackersCount">Crowdfunding!$G:$G</definedName>
    <definedName name="D">Stats!$D:$D</definedName>
    <definedName name="Failed">Stats!$D:$D</definedName>
    <definedName name="FailedB">Stats!$D:$D</definedName>
    <definedName name="FailedBa">Stats!$E:$E</definedName>
    <definedName name="Goal">Crowdfunding!$D:$D</definedName>
    <definedName name="Outcome">Crowdfunding!$F:$F</definedName>
    <definedName name="SucessfulB">Stats!$B:$B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5" l="1"/>
  <c r="L15" i="15"/>
  <c r="L14" i="15"/>
  <c r="L13" i="15"/>
  <c r="L12" i="15"/>
  <c r="L11" i="15"/>
  <c r="L8" i="15"/>
  <c r="L7" i="15"/>
  <c r="L6" i="15"/>
  <c r="L5" i="15"/>
  <c r="L4" i="15"/>
  <c r="L3" i="15"/>
  <c r="D13" i="12"/>
  <c r="C13" i="12"/>
  <c r="B13" i="12"/>
  <c r="B2" i="12"/>
  <c r="B4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B12" i="12"/>
  <c r="B11" i="12"/>
  <c r="B10" i="12"/>
  <c r="B9" i="12"/>
  <c r="B8" i="12"/>
  <c r="B7" i="12"/>
  <c r="B6" i="12"/>
  <c r="B5" i="12"/>
  <c r="B3" i="12"/>
  <c r="C2" i="12"/>
  <c r="D2" i="1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T1001" i="1"/>
  <c r="T100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E12" i="12" l="1"/>
  <c r="F12" i="12" s="1"/>
  <c r="E11" i="12"/>
  <c r="F11" i="12" s="1"/>
  <c r="E10" i="12"/>
  <c r="H10" i="12" s="1"/>
  <c r="E9" i="12"/>
  <c r="H9" i="12" s="1"/>
  <c r="E8" i="12"/>
  <c r="G8" i="12" s="1"/>
  <c r="E7" i="12"/>
  <c r="G7" i="12" s="1"/>
  <c r="E6" i="12"/>
  <c r="G6" i="12" s="1"/>
  <c r="E5" i="12"/>
  <c r="H5" i="12" s="1"/>
  <c r="E3" i="12"/>
  <c r="G3" i="12" s="1"/>
  <c r="E13" i="12"/>
  <c r="G13" i="12" s="1"/>
  <c r="E4" i="12"/>
  <c r="E2" i="12"/>
  <c r="G2" i="12" s="1"/>
  <c r="H12" i="12" l="1"/>
  <c r="G12" i="12"/>
  <c r="F10" i="12"/>
  <c r="G11" i="12"/>
  <c r="H11" i="12"/>
  <c r="F9" i="12"/>
  <c r="G10" i="12"/>
  <c r="F8" i="12"/>
  <c r="F7" i="12"/>
  <c r="F3" i="12"/>
  <c r="H3" i="12"/>
  <c r="F6" i="12"/>
  <c r="G9" i="12"/>
  <c r="H6" i="12"/>
  <c r="G5" i="12"/>
  <c r="H7" i="12"/>
  <c r="F5" i="12"/>
  <c r="H8" i="12"/>
  <c r="F13" i="12"/>
  <c r="H13" i="12"/>
  <c r="F2" i="12"/>
  <c r="H4" i="12"/>
  <c r="G4" i="12"/>
  <c r="F4" i="12"/>
  <c r="H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2EC1E-3284-4C7E-90E7-3A1B3C19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1330CEC-6C14-4263-BB25-8245AED90024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<sst xmlns="http://schemas.openxmlformats.org/spreadsheetml/2006/main" count="9065" uniqueCount="2120">
  <si>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</si>
  <si>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</si>
  <si>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</si>
  <si>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</si>
  <si>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</si>
  <si>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</si>
  <si>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</si>
  <si>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</si>
  <si>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</si>
  <si>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</si>
  <si>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</si>
  <si>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</si>
  <si>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</si>
  <si>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</si>
  <si>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</si>
  <si>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</si>
  <si>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</si>
  <si>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</si>
  <si>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</si>
  <si>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</si>
  <si>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</si>
  <si>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</si>
  <si>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</si>
  <si>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</si>
  <si>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</si>
  <si>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</si>
  <si>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</si>
  <si>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</si>
  <si>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</si>
  <si>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</si>
  <si>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</si>
  <si>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</si>
  <si>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</si>
  <si>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</si>
  <si>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</si>
  <si>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</si>
  <si>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</si>
  <si>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</si>
  <si>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</si>
  <si>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</si>
  <si>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</si>
  <si>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</si>
  <si>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</si>
  <si>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</si>
  <si>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</si>
  <si>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</si>
  <si>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</si>
  <si>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</si>
  <si>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</si>
  <si>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</si>
  <si>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</si>
  <si>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</si>
  <si>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</si>
  <si>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</si>
  <si>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</si>
  <si>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</si>
  <si>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</si>
  <si>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</si>
  <si>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</si>
  <si>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</si>
  <si>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</si>
  <si>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</si>
  <si>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</si>
  <si>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</si>
  <si>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</si>
  <si>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</si>
  <si>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</si>
  <si>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</si>
  <si>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</si>
  <si>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</si>
  <si>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</si>
  <si>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</si>
  <si>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</si>
  <si>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</si>
  <si>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</si>
  <si>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</si>
  <si>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</si>
  <si>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</si>
  <si>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</si>
  <si>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</si>
  <si>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</si>
  <si>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</si>
  <si>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</si>
  <si>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</si>
  <si>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</si>
  <si>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</si>
  <si>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</si>
  <si>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</si>
  <si>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</si>
  <si>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</si>
  <si>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</si>
  <si>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</si>
  <si>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</si>
  <si>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</si>
  <si>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</si>
  <si>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</si>
  <si>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</si>
  <si>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</si>
  <si>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</si>
  <si>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</si>
  <si>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</si>
  <si>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</si>
  <si>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</si>
  <si>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</si>
  <si>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</si>
  <si>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</si>
  <si>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</si>
  <si>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</si>
  <si>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</si>
  <si>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</si>
  <si>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</si>
  <si>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</si>
  <si>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</si>
  <si>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</si>
  <si>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</si>
  <si>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</si>
  <si>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</si>
  <si>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</si>
  <si>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</si>
  <si>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</si>
  <si>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</si>
  <si>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</si>
  <si>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</si>
  <si>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</si>
  <si>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</si>
  <si>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</si>
  <si>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</si>
  <si>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</si>
  <si>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</si>
  <si>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</si>
  <si>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</si>
  <si>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</si>
  <si>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</si>
  <si>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</si>
  <si>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</si>
  <si>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</si>
  <si>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</si>
  <si>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</si>
  <si>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</si>
  <si>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</si>
  <si>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</si>
  <si>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</si>
  <si>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</si>
  <si>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</si>
  <si>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</si>
  <si>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</si>
  <si>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</si>
  <si>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</si>
  <si>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</si>
  <si>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</si>
  <si>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</si>
  <si>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</si>
  <si>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</si>
  <si>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</si>
  <si>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</si>
  <si>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</si>
  <si>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</si>
  <si>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</si>
  <si>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</si>
  <si>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</si>
  <si>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</si>
  <si>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</si>
  <si>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</si>
  <si>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</si>
  <si>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</si>
  <si>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</si>
  <si>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</si>
  <si>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</si>
  <si>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</si>
  <si>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</si>
  <si>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</si>
  <si>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</si>
  <si>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</si>
  <si>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</si>
  <si>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</si>
  <si>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</si>
  <si>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</si>
  <si>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</si>
  <si>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</si>
  <si>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</si>
  <si>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</si>
  <si>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</si>
  <si>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</si>
  <si>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</si>
  <si>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</si>
  <si>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</si>
  <si>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</si>
  <si>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</si>
  <si>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</si>
  <si>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</si>
  <si>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</si>
  <si>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</si>
  <si>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</si>
  <si>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</si>
  <si>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</si>
  <si>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</si>
  <si>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</si>
  <si>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</si>
  <si>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</si>
  <si>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</si>
  <si>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</si>
  <si>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</si>
  <si>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</si>
  <si>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</si>
  <si>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</si>
  <si>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</si>
  <si>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</si>
  <si>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</si>
  <si>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</si>
  <si>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</si>
  <si>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</si>
  <si>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</si>
  <si>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</si>
  <si>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</si>
  <si>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</si>
  <si>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</si>
  <si>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</si>
  <si>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</si>
  <si>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</si>
  <si>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</si>
  <si>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</si>
  <si>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</si>
  <si>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</si>
  <si>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</si>
  <si>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</si>
  <si>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</si>
  <si>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</si>
  <si>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</si>
  <si>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</si>
  <si>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</si>
  <si>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</si>
  <si>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</si>
  <si>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</si>
  <si>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</si>
  <si>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</si>
  <si>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</si>
  <si>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</si>
  <si>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</si>
  <si>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</si>
  <si>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</si>
  <si>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</si>
  <si>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</si>
  <si>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</si>
  <si>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</si>
  <si>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</si>
  <si>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</si>
  <si>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</si>
  <si>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</si>
  <si>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</si>
  <si>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</si>
  <si>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</si>
  <si>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</si>
  <si>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</si>
  <si>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</si>
  <si>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</si>
  <si>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</si>
  <si>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</si>
  <si>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</si>
  <si>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</si>
  <si>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</si>
  <si>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</si>
  <si>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</si>
  <si>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</si>
  <si>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</si>
  <si>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</si>
  <si>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</si>
  <si>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</si>
  <si>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</si>
  <si>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</si>
  <si>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</si>
  <si>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</si>
  <si>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</si>
  <si>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</si>
  <si>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</si>
  <si>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</si>
  <si>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</si>
  <si>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</si>
  <si>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</si>
  <si>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</si>
  <si>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</si>
  <si>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</si>
  <si>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</si>
  <si>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</si>
  <si>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</si>
  <si>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</si>
  <si>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</si>
  <si>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</si>
  <si>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</si>
  <si>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</si>
  <si>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</si>
  <si>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</si>
  <si>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</si>
  <si>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</si>
  <si>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</si>
  <si>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</si>
  <si>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</si>
  <si>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</si>
  <si>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</si>
  <si>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</si>
  <si>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</si>
  <si>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</si>
  <si>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</si>
  <si>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</si>
  <si>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</si>
  <si>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</si>
  <si>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</si>
  <si>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</si>
  <si>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</si>
  <si>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</si>
  <si>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</si>
  <si>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</si>
  <si>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</si>
  <si>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</si>
  <si>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</si>
  <si>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</si>
  <si>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</si>
  <si>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</si>
  <si>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</si>
  <si>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</si>
  <si>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</si>
  <si>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</si>
  <si>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</si>
  <si>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</si>
  <si>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</si>
  <si>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</si>
  <si>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</si>
  <si>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</si>
  <si>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</si>
  <si>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</si>
  <si>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</si>
  <si>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</si>
  <si>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</si>
  <si>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</si>
  <si>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</si>
  <si>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</si>
  <si>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</si>
  <si>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</si>
  <si>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</si>
  <si>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</si>
  <si>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</si>
  <si>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</si>
  <si>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</si>
  <si>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</si>
  <si>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</si>
  <si>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</si>
  <si>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</si>
  <si>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</si>
  <si>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</si>
  <si>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</si>
  <si>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</si>
  <si>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</si>
  <si>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</si>
  <si>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</si>
  <si>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</si>
  <si>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</si>
  <si>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</si>
  <si>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</si>
  <si>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</si>
  <si>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</si>
  <si>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</si>
  <si>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</si>
  <si>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</si>
  <si>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</si>
  <si>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</si>
  <si>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</si>
  <si>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</si>
  <si>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</si>
  <si>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</si>
  <si>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</si>
  <si>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</si>
  <si>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</si>
  <si>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</si>
  <si>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</si>
  <si>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</si>
  <si>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</si>
  <si>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</si>
  <si>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</si>
  <si>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</si>
  <si>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</si>
  <si>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</si>
  <si>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</si>
  <si>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</si>
  <si>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</si>
  <si>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</si>
  <si>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</si>
  <si>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</si>
  <si>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</si>
  <si>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</si>
  <si>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</si>
  <si>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</si>
  <si>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</si>
  <si>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</si>
  <si>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</si>
  <si>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</si>
  <si>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</si>
  <si>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</si>
  <si>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</si>
  <si>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</si>
  <si>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</si>
  <si>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</si>
  <si>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</si>
  <si>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</si>
  <si>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</si>
  <si>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</si>
  <si>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</si>
  <si>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</si>
  <si>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</si>
  <si>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</si>
  <si>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</si>
  <si>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</si>
  <si>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</si>
  <si>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</si>
  <si>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</si>
  <si>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</si>
  <si>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</si>
  <si>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</si>
  <si>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</si>
  <si>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</si>
  <si>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</si>
  <si>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</si>
  <si>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</si>
  <si>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</si>
  <si>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</si>
  <si>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</si>
  <si>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</si>
  <si>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</si>
  <si>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</si>
  <si>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</si>
  <si>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</si>
  <si>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</si>
  <si>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</si>
  <si>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</si>
  <si>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</si>
  <si>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</si>
  <si>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</si>
  <si>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</si>
  <si>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</si>
  <si>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</si>
  <si>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</si>
  <si>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</si>
  <si>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</si>
  <si>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</si>
  <si>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</si>
  <si>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</si>
  <si>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</si>
  <si>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</si>
  <si>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</si>
  <si>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</si>
  <si>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</si>
  <si>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</si>
  <si>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</si>
  <si>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</si>
  <si>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</si>
  <si>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</si>
  <si>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</si>
  <si>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</si>
  <si>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</si>
  <si>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</si>
  <si>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</si>
  <si>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</si>
  <si>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</si>
  <si>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</si>
  <si>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</si>
  <si>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</si>
  <si>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</si>
  <si>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</si>
  <si>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</si>
  <si>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</si>
  <si>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</si>
  <si>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</si>
  <si>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</si>
  <si>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</si>
  <si>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</si>
  <si>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</si>
  <si>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</si>
  <si>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</si>
  <si>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</si>
  <si>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</si>
  <si>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</si>
  <si>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</si>
  <si>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</si>
  <si>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</si>
  <si>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</si>
  <si>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</si>
  <si>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</si>
  <si>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</si>
  <si>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</si>
  <si>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</si>
  <si>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</si>
  <si>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</si>
  <si>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</si>
  <si>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</si>
  <si>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</si>
  <si>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</si>
  <si>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</si>
  <si>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</si>
  <si>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</si>
  <si>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</si>
  <si>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</si>
  <si>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</si>
  <si>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</si>
  <si>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</si>
  <si>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</si>
  <si>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</si>
  <si>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</si>
  <si>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</si>
  <si>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</si>
  <si>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</si>
  <si>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</si>
  <si>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</si>
  <si>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</si>
  <si>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</si>
  <si>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</si>
  <si>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</si>
  <si>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</si>
  <si>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</si>
  <si>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</si>
  <si>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</si>
  <si>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</si>
  <si>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</si>
  <si>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</si>
  <si>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</si>
  <si>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</si>
  <si>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</si>
  <si>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</si>
  <si>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</si>
  <si>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</si>
  <si>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</si>
  <si>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</si>
  <si>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</si>
  <si>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</si>
  <si>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</si>
  <si>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</si>
  <si>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</si>
  <si>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</si>
  <si>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</si>
  <si>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</si>
  <si>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</si>
  <si>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</si>
  <si>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</si>
  <si>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</si>
  <si>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</si>
  <si>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</si>
  <si>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</si>
  <si>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</si>
  <si>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</si>
  <si>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</si>
  <si>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</si>
  <si>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</si>
  <si>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</si>
  <si>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</si>
  <si>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</si>
  <si>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</si>
  <si>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</si>
  <si>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</si>
  <si>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</si>
  <si>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</si>
  <si>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</si>
  <si>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</si>
  <si>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</si>
  <si>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</si>
  <si>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</si>
  <si>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</si>
  <si>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</si>
  <si>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</si>
  <si>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</si>
  <si>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</si>
  <si>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</si>
  <si>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</si>
  <si>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</si>
  <si>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</si>
  <si>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</si>
  <si>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</si>
  <si>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</si>
  <si>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</si>
  <si>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</si>
  <si>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</si>
  <si>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</si>
  <si>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</si>
  <si>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</si>
  <si>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</si>
  <si>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</si>
  <si>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</si>
  <si>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</si>
  <si>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</si>
  <si>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</si>
  <si>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</si>
  <si>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</si>
  <si>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</si>
  <si>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</si>
  <si>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</si>
  <si>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</si>
  <si>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</si>
  <si>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</si>
  <si>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</si>
  <si>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</si>
  <si>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</si>
  <si>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</si>
  <si>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</si>
  <si>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</si>
  <si>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</si>
  <si>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</si>
  <si>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</si>
  <si>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</si>
  <si>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</si>
  <si>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</si>
  <si>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</si>
  <si>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</si>
  <si>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</si>
  <si>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</si>
  <si>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</si>
  <si>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</si>
  <si>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</si>
  <si>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</si>
  <si>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</si>
  <si>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</si>
  <si>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</si>
  <si>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</si>
  <si>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</si>
  <si>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</si>
  <si>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</si>
  <si>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</si>
  <si>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</si>
  <si>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</si>
  <si>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</si>
  <si>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</si>
  <si>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</si>
  <si>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</si>
  <si>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</si>
  <si>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</si>
  <si>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</si>
  <si>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</si>
  <si>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</si>
  <si>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</si>
  <si>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</si>
  <si>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</si>
  <si>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</si>
  <si>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</si>
  <si>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</si>
  <si>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</si>
  <si>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</si>
  <si>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</si>
  <si>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</si>
  <si>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</si>
  <si>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</si>
  <si>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</si>
  <si>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</si>
  <si>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</si>
  <si>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</si>
  <si>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</si>
  <si>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</si>
  <si>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</si>
  <si>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</si>
  <si>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</si>
  <si>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</si>
  <si>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</si>
  <si>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</si>
  <si>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</si>
  <si>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</si>
  <si>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</si>
  <si>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</si>
  <si>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</si>
  <si>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</si>
  <si>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</si>
  <si>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</si>
  <si>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</si>
  <si>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</si>
  <si>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</si>
  <si>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</si>
  <si>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</si>
  <si>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</si>
  <si>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</si>
  <si>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</si>
  <si>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</si>
  <si>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</si>
  <si>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</si>
  <si>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</si>
  <si>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</si>
  <si>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</si>
  <si>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</si>
  <si>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</si>
  <si>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</si>
  <si>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</si>
  <si>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</si>
  <si>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</si>
  <si>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</si>
  <si>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</si>
  <si>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</si>
  <si>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</si>
  <si>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</si>
  <si>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</si>
  <si>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</si>
  <si>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</si>
  <si>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</si>
  <si>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</si>
  <si>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</si>
  <si>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</si>
  <si>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</si>
  <si>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</si>
  <si>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</si>
  <si>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</si>
  <si>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</si>
  <si>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</si>
  <si>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</si>
  <si>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</si>
  <si>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</si>
  <si>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</si>
  <si>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</si>
  <si>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</si>
  <si>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</si>
  <si>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</si>
  <si>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</si>
  <si>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</si>
  <si>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</si>
  <si>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</si>
  <si>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</si>
  <si>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</si>
  <si>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</si>
  <si>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</si>
  <si>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</si>
  <si>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</si>
  <si>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</si>
  <si>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</si>
  <si>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</si>
  <si>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</si>
  <si>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</si>
  <si>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</si>
  <si>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</si>
  <si>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</si>
  <si>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</si>
  <si>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</si>
  <si>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</si>
  <si>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</si>
  <si>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</si>
  <si>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</si>
  <si>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</si>
  <si>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</si>
  <si>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</si>
  <si>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</si>
  <si>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</si>
  <si>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</si>
  <si>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</si>
  <si>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</si>
  <si>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</si>
  <si>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</si>
  <si>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</si>
  <si>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</si>
  <si>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</si>
  <si>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</si>
  <si>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</si>
  <si>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</si>
  <si>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</si>
  <si>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</si>
  <si>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</si>
  <si>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</si>
  <si>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</si>
  <si>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</si>
  <si>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</si>
  <si>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</si>
  <si>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</si>
  <si>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</si>
  <si>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</si>
  <si>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</si>
  <si>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</si>
  <si>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</si>
  <si>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</si>
  <si>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</si>
  <si>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</si>
  <si>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</si>
  <si>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</si>
  <si>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</si>
  <si>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</si>
  <si>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</si>
  <si>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</si>
  <si>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</si>
  <si>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</si>
  <si>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</si>
  <si>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</si>
  <si>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</si>
  <si>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</si>
  <si>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</si>
  <si>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</si>
  <si>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</si>
  <si>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</si>
  <si>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</si>
  <si>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</si>
  <si>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</si>
  <si>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</si>
  <si>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</si>
  <si>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</si>
  <si>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</si>
  <si>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</si>
  <si>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</si>
  <si>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</si>
  <si>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</si>
  <si>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</si>
  <si>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</si>
  <si>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</si>
  <si>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</si>
  <si>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</si>
  <si>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</si>
  <si>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</si>
  <si>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</si>
  <si>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</si>
  <si>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</si>
  <si>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</si>
  <si>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</si>
  <si>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</si>
  <si>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</si>
  <si>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</si>
  <si>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</si>
  <si>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</si>
  <si>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</si>
  <si>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</si>
  <si>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</si>
  <si>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</si>
  <si>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</si>
  <si>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</si>
  <si>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</si>
  <si>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</si>
  <si>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</si>
  <si>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</si>
  <si>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</si>
  <si>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</si>
  <si>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</si>
  <si>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</si>
  <si>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</si>
  <si>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</si>
  <si>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</si>
  <si>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</si>
  <si>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</si>
  <si>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</si>
  <si>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</si>
  <si>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</si>
  <si>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</si>
  <si>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</si>
  <si>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</si>
  <si>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</si>
  <si>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</si>
  <si>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</si>
  <si>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</si>
  <si>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</si>
  <si>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</si>
  <si>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</si>
  <si>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</si>
  <si>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</si>
  <si>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</si>
  <si>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</si>
  <si>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</si>
  <si>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</si>
  <si>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</si>
  <si>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</si>
  <si>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</si>
  <si>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</si>
  <si>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</si>
  <si>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</si>
  <si>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</si>
  <si>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</si>
  <si>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</si>
  <si>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</si>
  <si>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</si>
  <si>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</si>
  <si>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</si>
  <si>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</si>
  <si>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</si>
  <si>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</si>
  <si>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</si>
  <si>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</si>
  <si>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</si>
  <si>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</si>
  <si>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</si>
  <si>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</si>
  <si>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</si>
  <si>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</si>
  <si>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</si>
  <si>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</si>
  <si>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</si>
  <si>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</si>
  <si>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</si>
  <si>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</si>
  <si>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</si>
  <si>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</si>
  <si>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</si>
  <si>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</si>
  <si>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</si>
  <si>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</si>
  <si>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</si>
  <si>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</si>
  <si>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</si>
  <si>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</si>
  <si>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</si>
  <si>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</si>
  <si>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</si>
  <si>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</si>
  <si>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</si>
  <si>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</si>
  <si>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</si>
  <si>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</si>
  <si>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</si>
  <si>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</si>
  <si>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</si>
  <si>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</si>
  <si>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</si>
  <si>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</si>
  <si>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</si>
  <si>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</si>
  <si>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</si>
  <si>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</si>
  <si>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</si>
  <si>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</si>
  <si>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</si>
  <si>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</si>
  <si>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</si>
  <si>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</si>
  <si>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</si>
  <si>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</si>
  <si>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</si>
  <si>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</si>
  <si>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</si>
  <si>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</si>
  <si>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</si>
  <si>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</si>
  <si>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</si>
  <si>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</si>
  <si>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</si>
  <si>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</si>
  <si>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</si>
  <si>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</si>
  <si>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</si>
  <si>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</si>
  <si>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</si>
  <si>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</si>
  <si>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</si>
  <si>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</si>
  <si>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</si>
  <si>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</si>
  <si>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</si>
  <si>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</si>
  <si>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</si>
  <si>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</si>
  <si>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</si>
  <si>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</si>
  <si>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</si>
  <si>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</si>
  <si>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</si>
  <si>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</si>
  <si>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</si>
  <si>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</si>
  <si>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</si>
  <si>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</si>
  <si>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</si>
  <si>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</si>
  <si>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</si>
  <si>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</si>
  <si>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</si>
  <si>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</si>
  <si>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</si>
  <si>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</si>
  <si>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</si>
  <si>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</si>
  <si>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</si>
  <si>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</si>
  <si>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</si>
  <si>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</si>
  <si>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</si>
  <si>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</si>
  <si>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</si>
  <si>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</si>
  <si>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</si>
  <si>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</si>
  <si>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</si>
  <si>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</si>
  <si>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</si>
  <si>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</si>
  <si>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</si>
  <si>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</si>
  <si>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</si>
  <si>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</si>
  <si>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</si>
  <si>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</si>
  <si>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</si>
  <si>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</si>
  <si>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</si>
  <si>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</si>
  <si>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</si>
  <si>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</si>
  <si>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</si>
  <si>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</si>
  <si>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</si>
  <si>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</si>
  <si>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</si>
  <si>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</si>
  <si>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</si>
  <si>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</si>
  <si>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</si>
  <si>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</si>
  <si>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</si>
  <si>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</si>
  <si>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</si>
  <si>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</si>
  <si>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</si>
  <si>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</si>
  <si>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</si>
  <si>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</si>
  <si>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</si>
  <si>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</si>
  <si>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</si>
  <si>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</si>
  <si>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</si>
  <si>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</si>
  <si>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</si>
  <si>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</si>
  <si>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</si>
  <si>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</si>
  <si>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</si>
  <si>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</si>
  <si>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</si>
  <si>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</si>
  <si>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</si>
  <si>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</si>
  <si>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</si>
  <si>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</si>
  <si>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</si>
  <si>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</si>
  <si>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</si>
  <si>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</si>
  <si>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</si>
  <si>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</si>
  <si>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</si>
  <si>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</si>
  <si>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</si>
  <si>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</si>
  <si>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</si>
  <si>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</si>
  <si>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</si>
  <si>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</si>
  <si>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</si>
  <si>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</si>
  <si>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</si>
  <si>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</si>
  <si>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</si>
  <si>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</si>
  <si>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</si>
  <si>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</si>
  <si>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</si>
  <si>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</si>
  <si>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</si>
  <si>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</si>
  <si>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</si>
  <si>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</si>
  <si>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</si>
  <si>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</si>
  <si>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</si>
  <si>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</si>
  <si>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</si>
  <si>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</si>
  <si>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</si>
  <si>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</si>
  <si>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</si>
  <si>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</si>
  <si>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</si>
  <si>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</si>
  <si>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</si>
  <si>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</si>
  <si>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</si>
  <si>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</si>
  <si>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</si>
  <si>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</si>
  <si>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</si>
  <si>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</si>
  <si>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</si>
  <si>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</si>
  <si>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</si>
  <si>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</si>
  <si>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</si>
  <si>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</si>
  <si>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</si>
  <si>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</si>
  <si>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</si>
  <si>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</si>
  <si>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</si>
  <si>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</si>
  <si>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</si>
  <si>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</si>
  <si>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</si>
  <si>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</si>
  <si>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</si>
  <si>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</si>
  <si>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</si>
  <si>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</si>
  <si>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</si>
  <si>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</si>
  <si>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</si>
  <si>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</si>
  <si>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</si>
  <si>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</si>
  <si>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</si>
  <si>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</si>
  <si>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</si>
  <si>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</si>
  <si>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</si>
  <si>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</si>
  <si>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</si>
  <si>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</si>
  <si>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</si>
  <si>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</si>
  <si>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</si>
  <si>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</si>
  <si>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</si>
  <si>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</si>
  <si>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</si>
  <si>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</si>
  <si>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</si>
  <si>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</si>
  <si>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</si>
  <si>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</si>
  <si>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</si>
  <si>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</si>
  <si>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</si>
  <si>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</si>
  <si>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</si>
  <si>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</si>
  <si>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</si>
  <si>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</si>
  <si>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</si>
  <si>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</si>
  <si>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</si>
  <si>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</si>
  <si>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</si>
  <si>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</si>
  <si>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</si>
  <si>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</si>
  <si>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</si>
  <si>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</si>
  <si>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</si>
  <si>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</si>
  <si>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</si>
  <si>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</si>
  <si>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</si>
  <si>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</si>
  <si>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</si>
  <si>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</si>
  <si>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</si>
  <si>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</si>
  <si>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</si>
  <si>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</si>
  <si>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</si>
  <si>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</si>
  <si>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</si>
  <si>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</si>
  <si>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</si>
  <si>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</si>
  <si>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</si>
  <si>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</si>
  <si>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</si>
  <si>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</si>
  <si>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</si>
  <si>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</si>
  <si>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</si>
  <si>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</si>
  <si>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</si>
  <si>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</si>
  <si>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</si>
  <si>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</si>
  <si>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</si>
  <si>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</si>
  <si>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</si>
  <si>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</si>
  <si>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</si>
  <si>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</si>
  <si>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</si>
  <si>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</si>
  <si>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</si>
  <si>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</si>
  <si>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</si>
  <si>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</si>
  <si>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</si>
  <si>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</si>
  <si>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</si>
  <si>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</si>
  <si>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</si>
  <si>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</si>
  <si>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</si>
  <si>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</si>
  <si>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</si>
  <si>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</si>
  <si>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</si>
  <si>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</si>
  <si>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</si>
  <si>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</si>
  <si>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</si>
  <si>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</si>
  <si>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</si>
  <si>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</si>
  <si>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</si>
  <si>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</si>
  <si>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</si>
  <si>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</si>
  <si>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</si>
  <si>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</si>
  <si>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</si>
  <si>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</si>
  <si>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</si>
  <si>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</si>
  <si>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</si>
  <si>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</si>
  <si>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</si>
  <si>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</si>
  <si>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</si>
  <si>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</si>
  <si>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</si>
  <si>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</si>
  <si>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</si>
  <si>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</si>
  <si>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</si>
  <si>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</si>
  <si>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</si>
  <si>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</si>
  <si>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</si>
  <si>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</si>
  <si>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</si>
  <si>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</si>
  <si>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</si>
  <si>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</si>
  <si>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</si>
  <si>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</si>
  <si>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</si>
  <si>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</si>
  <si>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</si>
  <si>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</si>
  <si>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</si>
  <si>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</si>
  <si>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</si>
  <si>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</si>
  <si>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</si>
  <si>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</si>
  <si>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</si>
  <si>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</si>
  <si>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</si>
  <si>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</si>
  <si>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</si>
  <si>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</si>
  <si>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</si>
  <si>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</si>
  <si>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</si>
  <si>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</si>
  <si>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</si>
  <si>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</si>
  <si>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</si>
  <si>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</si>
  <si>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</si>
  <si>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</si>
  <si>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</si>
  <si>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</si>
  <si>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</si>
  <si>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</si>
  <si>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</si>
  <si>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</si>
  <si>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</si>
  <si>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</si>
  <si>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</si>
  <si>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</si>
  <si>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</si>
  <si>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</si>
  <si>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</si>
  <si>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</si>
  <si>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</si>
  <si>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</si>
  <si>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</si>
  <si>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</si>
  <si>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</si>
  <si>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</si>
  <si>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</si>
  <si>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</si>
  <si>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</si>
  <si>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</si>
  <si>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</si>
  <si>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</si>
  <si>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</si>
  <si>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</si>
  <si>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</si>
  <si>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</si>
  <si>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</si>
  <si>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</si>
  <si>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</si>
  <si>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</si>
  <si>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</si>
  <si>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</si>
  <si>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</si>
  <si>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</si>
  <si>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</si>
  <si>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</si>
  <si>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</si>
  <si>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</si>
  <si>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</si>
  <si>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</si>
  <si>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</si>
  <si>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</si>
  <si>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</si>
  <si>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</si>
  <si>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</si>
  <si>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</si>
  <si>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</si>
  <si>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</si>
  <si>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</si>
  <si>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</si>
  <si>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</si>
  <si>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</si>
  <si>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</si>
  <si>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</si>
  <si>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</si>
  <si>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</si>
  <si>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</si>
  <si>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</si>
  <si>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</si>
  <si>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</si>
  <si>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</si>
  <si>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</si>
  <si>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</si>
  <si>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</si>
  <si>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</si>
  <si>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</si>
  <si>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</si>
  <si>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</si>
  <si>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</si>
  <si>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</si>
  <si>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</si>
  <si>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</si>
  <si>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</si>
  <si>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</si>
  <si>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</si>
  <si>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</si>
  <si>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</si>
  <si>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</si>
  <si>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</si>
  <si>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</si>
  <si>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</si>
  <si>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</si>
  <si>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</si>
  <si>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</si>
  <si>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</si>
  <si>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</si>
  <si>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</si>
  <si>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</si>
  <si>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</si>
  <si>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</si>
  <si>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</si>
  <si>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</si>
  <si>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</si>
  <si>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</si>
  <si>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</si>
  <si>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</si>
  <si>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</si>
  <si>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</si>
  <si>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</si>
  <si>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</si>
  <si>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</si>
  <si>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</si>
  <si>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</si>
  <si>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</si>
  <si>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</si>
  <si>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</si>
  <si>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</si>
  <si>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</si>
  <si>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</si>
  <si>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</si>
  <si>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</si>
  <si>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</si>
  <si>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</si>
  <si>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</si>
  <si>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</si>
  <si>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</si>
  <si>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</si>
  <si>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</si>
  <si>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</si>
  <si>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</si>
  <si>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</si>
  <si>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</si>
  <si>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</si>
  <si>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</si>
  <si>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</si>
  <si>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</si>
  <si>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</si>
  <si>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</si>
  <si>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</si>
  <si>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</si>
  <si>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</si>
  <si>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</si>
  <si>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</si>
  <si>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</si>
  <si>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</si>
  <si>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</si>
  <si>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</si>
  <si>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</si>
  <si>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</si>
  <si>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</si>
  <si>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</si>
  <si>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</si>
  <si>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</si>
  <si>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</si>
  <si>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</si>
  <si>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</si>
  <si>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</si>
  <si>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</si>
  <si>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</si>
  <si>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</si>
  <si>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</si>
  <si>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</si>
  <si>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</si>
  <si>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</si>
  <si>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</si>
  <si>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</si>
  <si>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</si>
  <si>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</si>
  <si>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</si>
  <si>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</si>
  <si>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</si>
  <si>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</si>
  <si>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</si>
  <si>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</si>
  <si>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</si>
  <si>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</si>
  <si>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</si>
  <si>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</si>
  <si>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</si>
  <si>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</si>
  <si>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</si>
  <si>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</si>
  <si>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</si>
  <si>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</si>
  <si>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</si>
  <si>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</si>
  <si>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</si>
  <si>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</si>
  <si>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</si>
  <si>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</si>
  <si>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</si>
  <si>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</si>
  <si>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</si>
  <si>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</si>
  <si>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</si>
  <si>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</si>
  <si>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</si>
  <si>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</si>
  <si>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</si>
  <si>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</si>
  <si>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</si>
  <si>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</si>
  <si>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</si>
  <si>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</si>
  <si>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</si>
  <si>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</si>
  <si>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</si>
  <si>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</si>
  <si>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</si>
  <si>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</si>
  <si>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</si>
  <si>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</si>
  <si>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</si>
  <si>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</si>
  <si>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</si>
  <si>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</si>
  <si>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</si>
  <si>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</si>
  <si>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</si>
  <si>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</si>
  <si>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</si>
  <si>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</si>
  <si>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</si>
  <si>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</si>
  <si>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</si>
  <si>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</si>
  <si>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</si>
  <si>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</si>
  <si>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</si>
  <si>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</si>
  <si>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</si>
  <si>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</si>
  <si>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</si>
  <si>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</si>
  <si>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</si>
  <si>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</si>
  <si>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</si>
  <si>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</si>
  <si>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</si>
  <si>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</si>
  <si>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</si>
  <si>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</si>
  <si>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</si>
  <si>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</si>
  <si>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</si>
  <si>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</si>
  <si>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</si>
  <si>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</si>
  <si>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</si>
  <si>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</si>
  <si>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</si>
  <si>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</si>
  <si>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</si>
  <si>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</si>
  <si>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</si>
  <si>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</si>
  <si>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</si>
  <si>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</si>
  <si>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</si>
  <si>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</si>
  <si>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</si>
  <si>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</si>
  <si>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</si>
  <si>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</si>
  <si>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</si>
  <si>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</si>
  <si>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</si>
  <si>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</si>
  <si>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</si>
  <si>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</si>
  <si>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</si>
  <si>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</si>
  <si>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</si>
  <si>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</si>
  <si>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</si>
  <si>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</si>
  <si>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</si>
  <si>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</si>
  <si>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</si>
  <si>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</si>
  <si>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</si>
  <si>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</si>
  <si>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</si>
  <si>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</si>
  <si>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</si>
  <si>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</si>
  <si>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</si>
  <si>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</si>
  <si>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</si>
  <si>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</si>
  <si>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</si>
  <si>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</si>
  <si>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</si>
  <si>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</si>
  <si>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</si>
  <si>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</si>
  <si>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</si>
  <si>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</si>
  <si>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</si>
  <si>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</si>
  <si>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</si>
  <si>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</si>
  <si>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</si>
  <si>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</si>
  <si>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</si>
  <si>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</si>
  <si>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</si>
  <si>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</si>
  <si>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</si>
  <si>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</si>
  <si>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</si>
  <si>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</si>
  <si>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</si>
  <si>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</si>
  <si>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</si>
  <si>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</si>
  <si>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</si>
  <si>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</si>
  <si>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</si>
  <si>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</si>
  <si>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</si>
  <si>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</si>
  <si>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</si>
  <si>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</si>
  <si>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</si>
  <si>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</si>
  <si>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</si>
  <si>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</si>
  <si>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</si>
  <si>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</si>
  <si>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</si>
  <si>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</si>
  <si>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</si>
  <si>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</si>
  <si>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</si>
  <si>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</si>
  <si>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</si>
  <si>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</si>
  <si>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</si>
  <si>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</si>
  <si>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</si>
  <si>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</si>
  <si>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</si>
  <si>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</si>
  <si>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</si>
  <si>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</si>
  <si>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</si>
  <si>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</si>
  <si>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</si>
  <si>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</si>
  <si>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</si>
  <si>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</si>
  <si>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</si>
  <si>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</si>
  <si>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</si>
  <si>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</si>
  <si>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</si>
  <si>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</si>
  <si>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</si>
  <si>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</si>
  <si>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</si>
  <si>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</si>
  <si>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</si>
  <si>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</si>
  <si>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</si>
  <si>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</si>
  <si>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</si>
  <si>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</si>
  <si>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</si>
  <si>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</si>
  <si>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</si>
  <si>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</si>
  <si>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</si>
  <si>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</si>
  <si>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</si>
  <si>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</si>
  <si>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</si>
  <si>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</si>
  <si>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</si>
  <si>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</si>
  <si>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</si>
  <si>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</si>
  <si>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</si>
  <si>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</si>
  <si>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</si>
  <si>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</si>
  <si>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</si>
  <si>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</si>
  <si>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</si>
  <si>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</si>
  <si>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</si>
  <si>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</si>
  <si>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</si>
  <si>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</si>
  <si>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</si>
  <si>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</si>
  <si>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</si>
  <si>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</si>
  <si>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</si>
  <si>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</si>
  <si>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</si>
  <si>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</si>
  <si>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</si>
  <si>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</si>
  <si>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</si>
  <si>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</si>
  <si>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</si>
  <si>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</si>
  <si>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</si>
  <si>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</si>
  <si>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</si>
  <si>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</si>
  <si>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</si>
  <si>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</si>
  <si>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</si>
  <si>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</si>
  <si>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</si>
  <si>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</si>
  <si>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</si>
  <si>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</si>
  <si>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</si>
  <si>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</si>
  <si>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</si>
  <si>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</si>
  <si>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</si>
  <si>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</si>
  <si>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</si>
  <si>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</si>
  <si>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</si>
  <si>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</si>
  <si>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</si>
  <si>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</si>
  <si>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</si>
  <si>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</si>
  <si>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</si>
  <si>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</si>
  <si>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</si>
  <si>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</si>
  <si>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</si>
  <si>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</si>
  <si>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</si>
  <si>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</si>
  <si>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</si>
  <si>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</si>
  <si>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</si>
  <si>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</si>
  <si>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</si>
  <si>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</si>
  <si>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</si>
  <si>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</si>
  <si>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</si>
  <si>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</si>
  <si>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</si>
  <si>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</si>
  <si>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</si>
  <si>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</si>
  <si>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</si>
  <si>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</si>
  <si>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</si>
  <si>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</si>
  <si>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</si>
  <si>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</si>
  <si>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</si>
  <si>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</si>
  <si>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</si>
  <si>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</si>
  <si>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</si>
  <si>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</si>
  <si>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</si>
  <si>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</si>
  <si>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</si>
  <si>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</si>
  <si>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</si>
  <si>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</si>
  <si>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</si>
  <si>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</si>
  <si>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</si>
  <si>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</si>
  <si>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</si>
  <si>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</si>
  <si>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</si>
  <si>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</si>
  <si>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</si>
  <si>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</si>
  <si>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</si>
  <si>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</si>
  <si>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</si>
  <si>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</si>
  <si>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</si>
  <si>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</si>
  <si>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</si>
  <si>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</si>
  <si>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</si>
  <si>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</si>
  <si>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</si>
  <si>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</si>
  <si>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</si>
  <si>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</si>
  <si>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</si>
  <si>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</si>
  <si>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</si>
  <si>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</si>
  <si>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</si>
  <si>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</si>
  <si>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</si>
  <si>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</si>
  <si>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</si>
  <si>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</si>
  <si>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</si>
  <si>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</si>
  <si>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</si>
  <si>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</si>
  <si>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</si>
  <si>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</si>
  <si>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</si>
  <si>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</si>
  <si>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</si>
  <si>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</si>
  <si>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</si>
  <si>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</si>
  <si>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</si>
  <si>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</si>
  <si>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</si>
  <si>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</si>
  <si>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</si>
  <si>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</si>
  <si>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</si>
  <si>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</si>
  <si>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</si>
  <si>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</si>
  <si>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</si>
  <si>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</si>
  <si>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</si>
  <si>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</si>
  <si>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</si>
  <si>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</si>
  <si>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</si>
  <si>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</si>
  <si>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</si>
  <si>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</si>
  <si>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</si>
  <si>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</si>
  <si>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</si>
  <si>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</si>
  <si>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</si>
  <si>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</si>
  <si>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</si>
  <si>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</si>
  <si>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</si>
  <si>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</si>
  <si>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</si>
  <si>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</si>
  <si>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</si>
  <si>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</si>
  <si>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</si>
  <si>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</si>
  <si>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</si>
  <si>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</si>
  <si>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</si>
  <si>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</si>
  <si>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</si>
  <si>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</si>
  <si>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</si>
  <si>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</si>
  <si>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</si>
  <si>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</si>
  <si>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</si>
  <si>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</si>
  <si>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</si>
  <si>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</si>
  <si>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</si>
  <si>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</si>
  <si>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</si>
  <si>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</si>
  <si>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</si>
  <si>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</si>
  <si>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</si>
  <si>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</si>
  <si>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</si>
  <si>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</si>
  <si>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</si>
  <si>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</si>
  <si>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</si>
  <si>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</si>
  <si>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</si>
  <si>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</si>
  <si>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</si>
  <si>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</si>
  <si>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</si>
  <si>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</si>
  <si>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</si>
  <si>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</si>
  <si>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</si>
  <si>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</si>
  <si>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</si>
  <si>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</si>
  <si>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</si>
  <si>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</si>
  <si>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</si>
  <si>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</si>
  <si>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</si>
  <si>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</si>
  <si>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</si>
  <si>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</si>
  <si>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</si>
  <si>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</si>
  <si>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</si>
  <si>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</si>
  <si>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</si>
  <si>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</si>
  <si>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</si>
  <si>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</si>
  <si>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</si>
  <si>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</si>
  <si>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</si>
  <si>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</si>
  <si>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</si>
  <si>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</si>
  <si>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</si>
  <si>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</si>
  <si>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</si>
  <si>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</si>
  <si>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</si>
  <si>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</si>
  <si>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</si>
  <si>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</si>
  <si>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</si>
  <si>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</si>
  <si>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</si>
  <si>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</si>
  <si>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</si>
  <si>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</si>
  <si>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</si>
  <si>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</si>
  <si>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</si>
  <si>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</si>
  <si>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</si>
  <si>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</si>
  <si>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</si>
  <si>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</si>
  <si>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</si>
  <si>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</si>
  <si>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</si>
  <si>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</si>
  <si>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</si>
  <si>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</si>
  <si>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</si>
  <si>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</si>
  <si>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</si>
  <si>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</si>
  <si>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</si>
  <si>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</si>
  <si>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</si>
  <si>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</si>
  <si>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</si>
  <si>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</si>
  <si>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</si>
  <si>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</si>
  <si>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</si>
  <si>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</si>
  <si>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</si>
  <si>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</si>
  <si>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</si>
  <si>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</si>
  <si>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</si>
  <si>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</si>
  <si>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</si>
  <si>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</si>
  <si>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</si>
  <si>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</si>
  <si>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</si>
  <si>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</si>
  <si>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</si>
  <si>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</si>
  <si>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</si>
  <si>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</si>
  <si>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</si>
  <si>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</si>
  <si>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</si>
  <si>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</si>
  <si>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</si>
  <si>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</si>
  <si>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</si>
  <si>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</si>
  <si>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</si>
  <si>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</si>
  <si>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</si>
  <si>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</si>
  <si>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</si>
  <si>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</si>
  <si>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</si>
  <si>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</si>
  <si>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</si>
  <si>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</si>
  <si>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</si>
  <si>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</si>
  <si>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</si>
  <si>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</si>
  <si>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</si>
  <si>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</si>
  <si>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</si>
  <si>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</si>
  <si>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</si>
  <si>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</si>
  <si>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</si>
  <si>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</si>
  <si>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</si>
  <si>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</si>
  <si>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</si>
  <si>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</si>
  <si>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</si>
  <si>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</si>
  <si>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</si>
  <si>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</si>
  <si>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</si>
  <si>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</si>
  <si>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</si>
  <si>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</si>
  <si>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</si>
  <si>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</si>
  <si>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</si>
  <si>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</si>
  <si>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</si>
  <si>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</si>
  <si>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</si>
  <si>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</si>
  <si>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</si>
  <si>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</si>
  <si>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</si>
  <si>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</si>
  <si>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</si>
  <si>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</si>
  <si>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</si>
  <si>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</si>
  <si>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</si>
  <si>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</si>
  <si>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</si>
  <si>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</si>
  <si>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</si>
  <si>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</si>
  <si>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</si>
  <si>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</si>
  <si>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</si>
  <si>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</si>
  <si>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</si>
  <si>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</si>
  <si>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</si>
  <si>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</si>
  <si>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</si>
  <si>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</si>
  <si>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</si>
  <si>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</si>
  <si>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</si>
  <si>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</si>
  <si>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</si>
  <si>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</si>
  <si>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</si>
  <si>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</si>
  <si>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</si>
  <si>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</si>
  <si>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</si>
  <si>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</si>
  <si>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</si>
  <si>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</si>
  <si>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</si>
  <si>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</si>
  <si>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</si>
  <si>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</si>
  <si>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</si>
  <si>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</si>
  <si>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</si>
  <si>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</si>
  <si>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</si>
  <si>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</si>
  <si>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</si>
  <si>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</si>
  <si>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</si>
  <si>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</si>
  <si>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</si>
  <si>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</si>
  <si>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</si>
  <si>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</si>
  <si>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</si>
  <si>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</si>
  <si>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</si>
  <si>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</si>
  <si>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</si>
  <si>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</si>
  <si>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</si>
  <si>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</si>
  <si>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</si>
  <si>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</si>
  <si>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</si>
  <si>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</si>
  <si>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</si>
  <si>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</si>
  <si>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</si>
  <si>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</si>
  <si>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</si>
  <si>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</si>
  <si>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</si>
  <si>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</si>
  <si>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</si>
  <si>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</si>
  <si>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</si>
  <si>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</si>
  <si>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</si>
  <si>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</si>
  <si>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</si>
  <si>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</si>
  <si>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</si>
  <si>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</si>
  <si>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</si>
  <si>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</si>
  <si>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</si>
  <si>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</si>
  <si>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</si>
  <si>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</si>
  <si>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</si>
  <si>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</si>
  <si>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</si>
  <si>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</si>
  <si>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</si>
  <si>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</si>
  <si>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</si>
  <si>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</si>
  <si>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</si>
  <si>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</si>
  <si>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</si>
  <si>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</si>
  <si>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</si>
  <si>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</si>
  <si>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</si>
  <si>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</si>
  <si>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</si>
  <si>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</si>
  <si>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</si>
  <si>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</si>
  <si>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</si>
  <si>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All</t>
  </si>
  <si>
    <t>Years</t>
  </si>
  <si>
    <t>Goal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</si>
  <si>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</si>
  <si>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</si>
  <si>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</si>
  <si>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</si>
  <si>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</si>
  <si>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</si>
  <si>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</si>
  <si>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</si>
  <si>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</si>
  <si>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</si>
  <si>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</si>
  <si>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</si>
  <si>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</si>
  <si>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</si>
  <si>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</si>
  <si>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</si>
  <si>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Number Succesful</t>
  </si>
  <si>
    <t>Pecentage Failed</t>
  </si>
  <si>
    <t>25000 to 29999</t>
  </si>
  <si>
    <t>x</t>
  </si>
  <si>
    <t>mean number of succesful backers</t>
  </si>
  <si>
    <t>median number of succesful backers</t>
  </si>
  <si>
    <t>minimum number of succesful backers</t>
  </si>
  <si>
    <t>maximum number of succesful backers</t>
  </si>
  <si>
    <t>mean number of failed backers</t>
  </si>
  <si>
    <t>median number of failed backers</t>
  </si>
  <si>
    <t>minimum number of failed backers</t>
  </si>
  <si>
    <t>maximum number of failed backers</t>
  </si>
  <si>
    <t>variance of the number of failed backers</t>
  </si>
  <si>
    <t>standard deviation of the number of failed backers</t>
  </si>
  <si>
    <t>variance of the number of succesful backers</t>
  </si>
  <si>
    <t>standard deviation of the number of succesful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</si>
</sst>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42" applyNumberFormat="1" applyFont="1"/>
    <xf numFmtId="0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0" fontId="18" fillId="0" borderId="0" xfId="0" applyNumberFormat="1" applyFont="1"/>
    <xf numFmtId="165" fontId="16" fillId="0" borderId="0" xfId="0" applyNumberFormat="1" applyFont="1" applyAlignment="1">
      <alignment horizontal="center"/>
    </xf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540000"/>
      <color rgb="FF960000"/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Statistics!PivotTable3</c:name>
    <c:fmtId val="3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4-4D7A-99AD-DAD3CAE2D91E}"/>
            </c:ext>
          </c:extLst>
        </c:ser>
        <c:ser>
          <c:idx val="1"/>
          <c:order val="1"/>
          <c:tx>
            <c:strRef>
              <c:f>'Category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4-4D7A-99AD-DAD3CAE2D91E}"/>
            </c:ext>
          </c:extLst>
        </c:ser>
        <c:ser>
          <c:idx val="2"/>
          <c:order val="2"/>
          <c:tx>
            <c:strRef>
              <c:f>'Category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4-4D7A-99AD-DAD3CAE2D91E}"/>
            </c:ext>
          </c:extLst>
        </c:ser>
        <c:ser>
          <c:idx val="3"/>
          <c:order val="3"/>
          <c:tx>
            <c:strRef>
              <c:f>'Category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4-4D7A-99AD-DAD3CAE2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576208"/>
        <c:axId val="661576624"/>
      </c:barChart>
      <c:catAx>
        <c:axId val="6615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76624"/>
        <c:crosses val="autoZero"/>
        <c:auto val="1"/>
        <c:lblAlgn val="ctr"/>
        <c:lblOffset val="100"/>
        <c:noMultiLvlLbl val="0"/>
      </c:catAx>
      <c:valAx>
        <c:axId val="6615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4-466C-8E70-9641891D1108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4-466C-8E70-9641891D1108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4-466C-8E70-9641891D1108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4-466C-8E70-9641891D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852864"/>
        <c:axId val="488854112"/>
      </c:barChart>
      <c:catAx>
        <c:axId val="4888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4112"/>
        <c:crosses val="autoZero"/>
        <c:auto val="1"/>
        <c:lblAlgn val="ctr"/>
        <c:lblOffset val="100"/>
        <c:noMultiLvlLbl val="0"/>
      </c:catAx>
      <c:valAx>
        <c:axId val="4888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B-4A14-8BC3-758259D47778}"/>
            </c:ext>
          </c:extLst>
        </c:ser>
        <c:ser>
          <c:idx val="1"/>
          <c:order val="1"/>
          <c:tx>
            <c:strRef>
              <c:f>'Outcomes based on 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B-4A14-8BC3-758259D47778}"/>
            </c:ext>
          </c:extLst>
        </c:ser>
        <c:ser>
          <c:idx val="2"/>
          <c:order val="2"/>
          <c:tx>
            <c:strRef>
              <c:f>'Outcomes based on Launch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B-4A14-8BC3-758259D4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45440"/>
        <c:axId val="882854592"/>
      </c:lineChart>
      <c:catAx>
        <c:axId val="8828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54592"/>
        <c:crosses val="autoZero"/>
        <c:auto val="1"/>
        <c:lblAlgn val="ctr"/>
        <c:lblOffset val="100"/>
        <c:noMultiLvlLbl val="0"/>
      </c:catAx>
      <c:valAx>
        <c:axId val="8828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05-4BBB-BED3-0AAE66B43B06}"/>
            </c:ext>
          </c:extLst>
        </c:ser>
        <c:ser>
          <c:idx val="6"/>
          <c:order val="5"/>
          <c:tx>
            <c:strRef>
              <c:f>'Outcomes based on Goal'!$G$1</c:f>
              <c:strCache>
                <c:ptCount val="1"/>
                <c:pt idx="0">
                  <c:v>Pecentage 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05-4BBB-BED3-0AAE66B43B06}"/>
            </c:ext>
          </c:extLst>
        </c:ser>
        <c:ser>
          <c:idx val="7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05-4BBB-BED3-0AAE66B43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41776"/>
        <c:axId val="864360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191</c:v>
                      </c:pt>
                      <c:pt idx="1">
                        <c:v>164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05-4BBB-BED3-0AAE66B43B06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38</c:v>
                      </c:pt>
                      <c:pt idx="1">
                        <c:v>126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05-4BBB-BED3-0AAE66B43B0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05-4BBB-BED3-0AAE66B43B0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231</c:v>
                      </c:pt>
                      <c:pt idx="1">
                        <c:v>315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7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05-4BBB-BED3-0AAE66B43B06}"/>
                  </c:ext>
                </c:extLst>
              </c15:ser>
            </c15:filteredLineSeries>
          </c:ext>
        </c:extLst>
      </c:lineChart>
      <c:catAx>
        <c:axId val="8643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60912"/>
        <c:crosses val="autoZero"/>
        <c:auto val="1"/>
        <c:lblAlgn val="ctr"/>
        <c:lblOffset val="100"/>
        <c:noMultiLvlLbl val="0"/>
      </c:catAx>
      <c:valAx>
        <c:axId val="8643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343169374632119E-2"/>
          <c:y val="0.93326004927721029"/>
          <c:w val="0.93965683062536787"/>
          <c:h val="4.9234480263271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19</xdr:row>
      <xdr:rowOff>104775</xdr:rowOff>
    </xdr:from>
    <xdr:to>
      <xdr:col>10</xdr:col>
      <xdr:colOff>1162049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BB223-7D54-989F-C32E-1BB23FF7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31</xdr:row>
      <xdr:rowOff>9525</xdr:rowOff>
    </xdr:from>
    <xdr:to>
      <xdr:col>13</xdr:col>
      <xdr:colOff>495300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2E426-B69E-BF05-E71A-C78DC527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538161</xdr:colOff>
      <xdr:row>3</xdr:row>
      <xdr:rowOff>66674</xdr:rowOff>
    </xdr:from>
    <xdr:to>
      <xdr:col>21</xdr:col>
      <xdr:colOff>219074</xdr:colOff>
      <xdr:row>18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0C265-501D-C754-1017-CD724BCC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19</xdr:row>
      <xdr:rowOff>171451</xdr:rowOff>
    </xdr:from>
    <xdr:to>
      <xdr:col>10</xdr:col>
      <xdr:colOff>28575</xdr:colOff>
      <xdr:row>40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00AF3-2175-E1BE-1077-530387746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913.635124421293" createdVersion="8" refreshedVersion="8" minRefreshableVersion="3" recordCount="1003" xr:uid="{6ABADDAB-BDA4-44ED-B6BE-6D1BE3ADAE4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Sub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Parent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9"/>
    </cacheField>
    <cacheField name="Average Donation" numFmtId="0">
      <sharedItems containsBlank="1" containsMixedTypes="1" containsNumber="1" minValue="1" maxValue="113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" refreshedDate="44913.717419907407" backgroundQuery="1" createdVersion="8" refreshedVersion="8" minRefreshableVersion="3" recordCount="0" supportSubquery="1" supportAdvancedDrill="1" xr:uid="{3E0AC88E-4E58-4A1A-BC7B-C06F15A366CF}">
  <cacheSource type="external" connectionId="1"/>
  <cacheFields count="5">
    <cacheField name="[Range].[outcome].[outcome]" caption="outcome" numFmtId="0" hierarchy="5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6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x v="0"/>
    <x v="0"/>
    <s v="food/food trucks"/>
    <n v="0"/>
    <n v="92.15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x v="1"/>
    <x v="1"/>
    <s v="music/rock"/>
    <n v="1040"/>
    <n v="100.02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x v="2"/>
    <x v="2"/>
    <s v="technology/web"/>
    <n v="131"/>
    <n v="103.21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x v="1"/>
    <x v="1"/>
    <s v="music/rock"/>
    <n v="59"/>
    <n v="99.34"/>
  </r>
  <r>
    <n v="4"/>
    <s v="Larson-Little"/>
    <s v="Proactive foreground core"/>
    <n v="7600"/>
    <n v="5265"/>
    <x v="0"/>
    <x v="4"/>
    <x v="1"/>
    <s v="USD"/>
    <n v="1547964000"/>
    <n v="1548309600"/>
    <b v="0"/>
    <b v="0"/>
    <x v="3"/>
    <x v="3"/>
    <s v="theater/plays"/>
    <n v="69"/>
    <n v="75.8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x v="3"/>
    <x v="3"/>
    <s v="theater/plays"/>
    <n v="174"/>
    <n v="60.56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x v="4"/>
    <x v="4"/>
    <s v="film &amp; video/documentary"/>
    <n v="21"/>
    <n v="64.9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x v="3"/>
    <x v="3"/>
    <s v="theater/plays"/>
    <n v="328"/>
    <n v="31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x v="3"/>
    <x v="3"/>
    <s v="theater/plays"/>
    <n v="20"/>
    <n v="72.91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x v="1"/>
    <x v="5"/>
    <s v="music/electric music"/>
    <n v="52"/>
    <n v="62.9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x v="4"/>
    <x v="6"/>
    <s v="film &amp; video/drama"/>
    <n v="266"/>
    <n v="112.22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x v="3"/>
    <x v="3"/>
    <s v="theater/plays"/>
    <n v="48"/>
    <n v="102.35"/>
  </r>
  <r>
    <n v="12"/>
    <s v="Kim Ltd"/>
    <s v="Assimilated hybrid intranet"/>
    <n v="6300"/>
    <n v="5629"/>
    <x v="0"/>
    <x v="12"/>
    <x v="1"/>
    <s v="USD"/>
    <n v="1571720400"/>
    <n v="1572411600"/>
    <b v="0"/>
    <b v="0"/>
    <x v="4"/>
    <x v="6"/>
    <s v="film &amp; video/drama"/>
    <n v="89"/>
    <n v="105.05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x v="1"/>
    <x v="7"/>
    <s v="music/indie rock"/>
    <n v="245.00000000000003"/>
    <n v="94.15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x v="1"/>
    <x v="7"/>
    <s v="music/indie rock"/>
    <n v="67"/>
    <n v="84.99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x v="2"/>
    <x v="8"/>
    <s v="technology/wearables"/>
    <n v="47"/>
    <n v="110.41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x v="5"/>
    <x v="9"/>
    <s v="publishing/nonfiction"/>
    <n v="649"/>
    <n v="107.96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x v="4"/>
    <x v="10"/>
    <s v="film &amp; video/animation"/>
    <n v="159"/>
    <n v="45.1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x v="3"/>
    <x v="3"/>
    <s v="theater/plays"/>
    <n v="67"/>
    <n v="45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x v="3"/>
    <x v="3"/>
    <s v="theater/plays"/>
    <n v="49"/>
    <n v="105.97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x v="4"/>
    <x v="6"/>
    <s v="film &amp; video/drama"/>
    <n v="112.00000000000001"/>
    <n v="69.0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x v="3"/>
    <x v="3"/>
    <s v="theater/plays"/>
    <n v="41"/>
    <n v="85.04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x v="3"/>
    <x v="3"/>
    <s v="theater/plays"/>
    <n v="128"/>
    <n v="105.2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x v="4"/>
    <x v="4"/>
    <s v="film &amp; video/documentary"/>
    <n v="332"/>
    <n v="39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x v="2"/>
    <x v="8"/>
    <s v="technology/wearables"/>
    <n v="112.99999999999999"/>
    <n v="73.03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x v="6"/>
    <x v="11"/>
    <s v="games/video games"/>
    <n v="216"/>
    <n v="35.0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x v="3"/>
    <x v="3"/>
    <s v="theater/plays"/>
    <n v="48"/>
    <n v="106.6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x v="1"/>
    <x v="1"/>
    <s v="music/rock"/>
    <n v="80"/>
    <n v="62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x v="3"/>
    <x v="3"/>
    <s v="theater/plays"/>
    <n v="105"/>
    <n v="94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x v="4"/>
    <x v="12"/>
    <s v="film &amp; video/shorts"/>
    <n v="329"/>
    <n v="112.05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x v="4"/>
    <x v="10"/>
    <s v="film &amp; video/animation"/>
    <n v="161"/>
    <n v="48.01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x v="6"/>
    <x v="11"/>
    <s v="games/video games"/>
    <n v="310"/>
    <n v="38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x v="4"/>
    <x v="4"/>
    <s v="film &amp; video/documentary"/>
    <n v="87"/>
    <n v="35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x v="3"/>
    <x v="3"/>
    <s v="theater/plays"/>
    <n v="378"/>
    <n v="85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x v="4"/>
    <x v="4"/>
    <s v="film &amp; video/documentary"/>
    <n v="151"/>
    <n v="95.99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x v="4"/>
    <x v="6"/>
    <s v="film &amp; video/drama"/>
    <n v="150"/>
    <n v="68.81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x v="3"/>
    <x v="3"/>
    <s v="theater/plays"/>
    <n v="157"/>
    <n v="105.97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x v="5"/>
    <x v="13"/>
    <s v="publishing/fiction"/>
    <n v="140"/>
    <n v="75.260000000000005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x v="7"/>
    <x v="14"/>
    <s v="photography/photography books"/>
    <n v="325"/>
    <n v="57.13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x v="3"/>
    <x v="3"/>
    <s v="theater/plays"/>
    <n v="51"/>
    <n v="75.14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x v="2"/>
    <x v="8"/>
    <s v="technology/wearables"/>
    <n v="169"/>
    <n v="107.42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x v="1"/>
    <x v="1"/>
    <s v="music/rock"/>
    <n v="213"/>
    <n v="36"/>
  </r>
  <r>
    <n v="42"/>
    <s v="Werner-Bryant"/>
    <s v="Virtual uniform frame"/>
    <n v="1800"/>
    <n v="7991"/>
    <x v="1"/>
    <x v="42"/>
    <x v="1"/>
    <s v="USD"/>
    <n v="1309755600"/>
    <n v="1310533200"/>
    <b v="0"/>
    <b v="0"/>
    <x v="0"/>
    <x v="0"/>
    <s v="food/food trucks"/>
    <n v="444.00000000000006"/>
    <n v="27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x v="5"/>
    <x v="15"/>
    <s v="publishing/radio &amp; podcasts"/>
    <n v="186"/>
    <n v="107.56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x v="5"/>
    <x v="13"/>
    <s v="publishing/fiction"/>
    <n v="659"/>
    <n v="94.38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x v="3"/>
    <x v="3"/>
    <s v="theater/plays"/>
    <n v="48"/>
    <n v="46.16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x v="1"/>
    <x v="1"/>
    <s v="music/rock"/>
    <n v="114.99999999999999"/>
    <n v="47.85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x v="3"/>
    <x v="3"/>
    <s v="theater/plays"/>
    <n v="475"/>
    <n v="53.01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x v="3"/>
    <x v="3"/>
    <s v="theater/plays"/>
    <n v="387"/>
    <n v="45.06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x v="1"/>
    <x v="1"/>
    <s v="music/rock"/>
    <n v="190"/>
    <n v="2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x v="1"/>
    <x v="16"/>
    <s v="music/metal"/>
    <n v="2"/>
    <n v="99.01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x v="2"/>
    <x v="8"/>
    <s v="technology/wearables"/>
    <n v="92"/>
    <n v="32.79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x v="3"/>
    <x v="3"/>
    <s v="theater/plays"/>
    <n v="34"/>
    <n v="59.12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x v="4"/>
    <x v="6"/>
    <s v="film &amp; video/drama"/>
    <n v="140"/>
    <n v="44.93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x v="2"/>
    <x v="8"/>
    <s v="technology/wearables"/>
    <n v="90"/>
    <n v="89.66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x v="1"/>
    <x v="17"/>
    <s v="music/jazz"/>
    <n v="178"/>
    <n v="70.08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x v="2"/>
    <x v="8"/>
    <s v="technology/wearables"/>
    <n v="144"/>
    <n v="31.06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x v="6"/>
    <x v="11"/>
    <s v="games/video games"/>
    <n v="215"/>
    <n v="29.06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x v="3"/>
    <x v="3"/>
    <s v="theater/plays"/>
    <n v="227"/>
    <n v="30.09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x v="3"/>
    <x v="3"/>
    <s v="theater/plays"/>
    <n v="275"/>
    <n v="85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x v="3"/>
    <x v="3"/>
    <s v="theater/plays"/>
    <n v="144"/>
    <n v="82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x v="3"/>
    <x v="3"/>
    <s v="theater/plays"/>
    <n v="93"/>
    <n v="58.04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x v="2"/>
    <x v="2"/>
    <s v="technology/web"/>
    <n v="723"/>
    <n v="111.4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x v="3"/>
    <x v="3"/>
    <s v="theater/plays"/>
    <n v="12"/>
    <n v="71.95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x v="2"/>
    <x v="2"/>
    <s v="technology/web"/>
    <n v="98"/>
    <n v="61.04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x v="3"/>
    <x v="3"/>
    <s v="theater/plays"/>
    <n v="236"/>
    <n v="108.92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x v="3"/>
    <x v="3"/>
    <s v="theater/plays"/>
    <n v="45"/>
    <n v="29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x v="2"/>
    <x v="8"/>
    <s v="technology/wearables"/>
    <n v="162"/>
    <n v="58.9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x v="3"/>
    <x v="3"/>
    <s v="theater/plays"/>
    <n v="254.99999999999997"/>
    <n v="111.82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x v="3"/>
    <x v="3"/>
    <s v="theater/plays"/>
    <n v="24"/>
    <n v="64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x v="3"/>
    <x v="3"/>
    <s v="theater/plays"/>
    <n v="124"/>
    <n v="85.32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x v="3"/>
    <x v="3"/>
    <s v="theater/plays"/>
    <n v="108"/>
    <n v="74.48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x v="4"/>
    <x v="10"/>
    <s v="film &amp; video/animation"/>
    <n v="670"/>
    <n v="105.15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x v="1"/>
    <x v="17"/>
    <s v="music/jazz"/>
    <n v="661"/>
    <n v="56.19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x v="1"/>
    <x v="16"/>
    <s v="music/metal"/>
    <n v="122"/>
    <n v="85.92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x v="7"/>
    <x v="14"/>
    <s v="photography/photography books"/>
    <n v="151"/>
    <n v="57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x v="3"/>
    <x v="3"/>
    <s v="theater/plays"/>
    <n v="78"/>
    <n v="79.64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x v="4"/>
    <x v="10"/>
    <s v="film &amp; video/animation"/>
    <n v="47"/>
    <n v="41.02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x v="5"/>
    <x v="18"/>
    <s v="publishing/translations"/>
    <n v="301"/>
    <n v="4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x v="3"/>
    <x v="3"/>
    <s v="theater/plays"/>
    <n v="70"/>
    <n v="55.21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x v="6"/>
    <x v="11"/>
    <s v="games/video games"/>
    <n v="637"/>
    <n v="92.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x v="1"/>
    <x v="1"/>
    <s v="music/rock"/>
    <n v="225"/>
    <n v="83.18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x v="6"/>
    <x v="11"/>
    <s v="games/video games"/>
    <n v="1497"/>
    <n v="40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x v="1"/>
    <x v="5"/>
    <s v="music/electric music"/>
    <n v="38"/>
    <n v="111.13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x v="2"/>
    <x v="8"/>
    <s v="technology/wearables"/>
    <n v="132"/>
    <n v="90.56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x v="1"/>
    <x v="7"/>
    <s v="music/indie rock"/>
    <n v="131"/>
    <n v="61.11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x v="3"/>
    <x v="3"/>
    <s v="theater/plays"/>
    <n v="168"/>
    <n v="83.02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x v="1"/>
    <x v="1"/>
    <s v="music/rock"/>
    <n v="62"/>
    <n v="110.76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x v="5"/>
    <x v="18"/>
    <s v="publishing/translations"/>
    <n v="261"/>
    <n v="89.46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x v="3"/>
    <x v="3"/>
    <s v="theater/plays"/>
    <n v="252.99999999999997"/>
    <n v="57.85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x v="3"/>
    <x v="3"/>
    <s v="theater/plays"/>
    <n v="79"/>
    <n v="110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x v="5"/>
    <x v="18"/>
    <s v="publishing/translations"/>
    <n v="48"/>
    <n v="103.97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x v="6"/>
    <x v="11"/>
    <s v="games/video games"/>
    <n v="259"/>
    <n v="108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x v="3"/>
    <x v="3"/>
    <s v="theater/plays"/>
    <n v="61"/>
    <n v="48.9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x v="2"/>
    <x v="2"/>
    <s v="technology/web"/>
    <n v="304"/>
    <n v="37.67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x v="4"/>
    <x v="4"/>
    <s v="film &amp; video/documentary"/>
    <n v="112.99999999999999"/>
    <n v="65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x v="3"/>
    <x v="3"/>
    <s v="theater/plays"/>
    <n v="217"/>
    <n v="106.61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x v="0"/>
    <x v="0"/>
    <s v="food/food trucks"/>
    <n v="927"/>
    <n v="27.01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x v="6"/>
    <x v="11"/>
    <s v="games/video games"/>
    <n v="34"/>
    <n v="91.16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x v="3"/>
    <x v="3"/>
    <s v="theater/plays"/>
    <n v="197"/>
    <n v="1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x v="3"/>
    <x v="3"/>
    <s v="theater/plays"/>
    <n v="1"/>
    <n v="56.05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x v="1"/>
    <x v="5"/>
    <s v="music/electric music"/>
    <n v="1021.0000000000001"/>
    <n v="31.02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x v="2"/>
    <x v="8"/>
    <s v="technology/wearables"/>
    <n v="282"/>
    <n v="66.510000000000005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x v="1"/>
    <x v="5"/>
    <s v="music/electric music"/>
    <n v="25"/>
    <n v="89.01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x v="1"/>
    <x v="7"/>
    <s v="music/indie rock"/>
    <n v="143"/>
    <n v="103.46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x v="2"/>
    <x v="2"/>
    <s v="technology/web"/>
    <n v="145"/>
    <n v="95.28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x v="3"/>
    <x v="3"/>
    <s v="theater/plays"/>
    <n v="359"/>
    <n v="75.900000000000006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x v="3"/>
    <x v="3"/>
    <s v="theater/plays"/>
    <n v="186"/>
    <n v="107.58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x v="4"/>
    <x v="4"/>
    <s v="film &amp; video/documentary"/>
    <n v="595"/>
    <n v="51.32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x v="4"/>
    <x v="19"/>
    <s v="film &amp; video/television"/>
    <n v="59"/>
    <n v="71.98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x v="0"/>
    <x v="0"/>
    <s v="food/food trucks"/>
    <n v="15"/>
    <n v="108.95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x v="5"/>
    <x v="15"/>
    <s v="publishing/radio &amp; podcasts"/>
    <n v="120"/>
    <n v="3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x v="2"/>
    <x v="2"/>
    <s v="technology/web"/>
    <n v="269"/>
    <n v="94.94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x v="0"/>
    <x v="0"/>
    <s v="food/food trucks"/>
    <n v="377"/>
    <n v="109.65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x v="2"/>
    <x v="8"/>
    <s v="technology/wearables"/>
    <n v="727"/>
    <n v="44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x v="5"/>
    <x v="13"/>
    <s v="publishing/fiction"/>
    <n v="87"/>
    <n v="86.79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x v="3"/>
    <x v="3"/>
    <s v="theater/plays"/>
    <n v="88"/>
    <n v="30.99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x v="4"/>
    <x v="19"/>
    <s v="film &amp; video/television"/>
    <n v="174"/>
    <n v="94.7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x v="7"/>
    <x v="14"/>
    <s v="photography/photography books"/>
    <n v="118"/>
    <n v="69.790000000000006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x v="4"/>
    <x v="4"/>
    <s v="film &amp; video/documentary"/>
    <n v="215"/>
    <n v="63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x v="6"/>
    <x v="20"/>
    <s v="games/mobile games"/>
    <n v="149"/>
    <n v="110.03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x v="6"/>
    <x v="11"/>
    <s v="games/video games"/>
    <n v="219"/>
    <n v="26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x v="5"/>
    <x v="13"/>
    <s v="publishing/fiction"/>
    <n v="64"/>
    <n v="49.99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x v="3"/>
    <x v="3"/>
    <s v="theater/plays"/>
    <n v="19"/>
    <n v="101.72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x v="7"/>
    <x v="14"/>
    <s v="photography/photography books"/>
    <n v="368"/>
    <n v="47.08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x v="3"/>
    <x v="3"/>
    <s v="theater/plays"/>
    <n v="160"/>
    <n v="89.94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x v="3"/>
    <x v="3"/>
    <s v="theater/plays"/>
    <n v="39"/>
    <n v="78.97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x v="3"/>
    <x v="3"/>
    <s v="theater/plays"/>
    <n v="51"/>
    <n v="80.06999999999999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x v="1"/>
    <x v="1"/>
    <s v="music/rock"/>
    <n v="60"/>
    <n v="86.47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x v="0"/>
    <x v="0"/>
    <s v="food/food trucks"/>
    <n v="3"/>
    <n v="28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x v="4"/>
    <x v="6"/>
    <s v="film &amp; video/drama"/>
    <n v="155"/>
    <n v="68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x v="2"/>
    <x v="2"/>
    <s v="technology/web"/>
    <n v="101"/>
    <n v="43.08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x v="3"/>
    <x v="3"/>
    <s v="theater/plays"/>
    <n v="115.99999999999999"/>
    <n v="87.96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x v="1"/>
    <x v="21"/>
    <s v="music/world music"/>
    <n v="311"/>
    <n v="94.99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x v="4"/>
    <x v="4"/>
    <s v="film &amp; video/documentary"/>
    <n v="90"/>
    <n v="46.91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x v="3"/>
    <x v="3"/>
    <s v="theater/plays"/>
    <n v="71"/>
    <n v="46.91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x v="4"/>
    <x v="6"/>
    <s v="film &amp; video/drama"/>
    <n v="3"/>
    <n v="94.24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x v="5"/>
    <x v="9"/>
    <s v="publishing/nonfiction"/>
    <n v="262"/>
    <n v="80.14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x v="6"/>
    <x v="20"/>
    <s v="games/mobile games"/>
    <n v="96"/>
    <n v="59.04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x v="2"/>
    <x v="8"/>
    <s v="technology/wearables"/>
    <n v="21"/>
    <n v="65.989999999999995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x v="4"/>
    <x v="4"/>
    <s v="film &amp; video/documentary"/>
    <n v="223"/>
    <n v="60.99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x v="2"/>
    <x v="2"/>
    <s v="technology/web"/>
    <n v="102"/>
    <n v="98.31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x v="2"/>
    <x v="2"/>
    <s v="technology/web"/>
    <n v="229.99999999999997"/>
    <n v="104.6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x v="1"/>
    <x v="7"/>
    <s v="music/indie rock"/>
    <n v="136"/>
    <n v="86.0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x v="3"/>
    <x v="3"/>
    <s v="theater/plays"/>
    <n v="129"/>
    <n v="76.989999999999995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x v="2"/>
    <x v="8"/>
    <s v="technology/wearables"/>
    <n v="237"/>
    <n v="29.76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x v="3"/>
    <x v="3"/>
    <s v="theater/plays"/>
    <n v="17"/>
    <n v="46.92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x v="3"/>
    <x v="3"/>
    <s v="theater/plays"/>
    <n v="112.00000000000001"/>
    <n v="105.19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x v="2"/>
    <x v="8"/>
    <s v="technology/wearables"/>
    <n v="121"/>
    <n v="69.91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x v="1"/>
    <x v="7"/>
    <s v="music/indie rock"/>
    <n v="220.00000000000003"/>
    <n v="1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x v="1"/>
    <x v="1"/>
    <s v="music/rock"/>
    <n v="1"/>
    <n v="60.0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x v="1"/>
    <x v="5"/>
    <s v="music/electric music"/>
    <n v="64"/>
    <n v="52.01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x v="1"/>
    <x v="7"/>
    <s v="music/indie rock"/>
    <n v="423.00000000000006"/>
    <n v="31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x v="3"/>
    <x v="3"/>
    <s v="theater/plays"/>
    <n v="93"/>
    <n v="95.04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x v="1"/>
    <x v="7"/>
    <s v="music/indie rock"/>
    <n v="59"/>
    <n v="75.9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x v="3"/>
    <x v="3"/>
    <s v="theater/plays"/>
    <n v="65"/>
    <n v="71.010000000000005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x v="1"/>
    <x v="1"/>
    <s v="music/rock"/>
    <n v="74"/>
    <n v="73.73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x v="7"/>
    <x v="14"/>
    <s v="photography/photography books"/>
    <n v="53"/>
    <n v="113.17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x v="1"/>
    <x v="1"/>
    <s v="music/rock"/>
    <n v="221"/>
    <n v="105.0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x v="3"/>
    <x v="3"/>
    <s v="theater/plays"/>
    <n v="100"/>
    <n v="79.180000000000007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x v="2"/>
    <x v="8"/>
    <s v="technology/wearables"/>
    <n v="162"/>
    <n v="57.33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x v="2"/>
    <x v="2"/>
    <s v="technology/web"/>
    <n v="78"/>
    <n v="58.18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x v="1"/>
    <x v="1"/>
    <s v="music/rock"/>
    <n v="150"/>
    <n v="36.03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x v="7"/>
    <x v="14"/>
    <s v="photography/photography books"/>
    <n v="252.99999999999997"/>
    <n v="107.99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x v="3"/>
    <x v="3"/>
    <s v="theater/plays"/>
    <n v="100"/>
    <n v="44.01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x v="2"/>
    <x v="2"/>
    <s v="technology/web"/>
    <n v="122"/>
    <n v="55.08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x v="7"/>
    <x v="14"/>
    <s v="photography/photography books"/>
    <n v="137"/>
    <n v="7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x v="3"/>
    <x v="3"/>
    <s v="theater/plays"/>
    <n v="416"/>
    <n v="42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x v="1"/>
    <x v="7"/>
    <s v="music/indie rock"/>
    <n v="31"/>
    <n v="77.989999999999995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x v="4"/>
    <x v="12"/>
    <s v="film &amp; video/shorts"/>
    <n v="424"/>
    <n v="82.51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x v="1"/>
    <x v="7"/>
    <s v="music/indie rock"/>
    <n v="3"/>
    <n v="104.2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x v="5"/>
    <x v="18"/>
    <s v="publishing/translations"/>
    <n v="11"/>
    <n v="25.5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x v="4"/>
    <x v="4"/>
    <s v="film &amp; video/documentary"/>
    <n v="83"/>
    <n v="100.98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x v="3"/>
    <x v="3"/>
    <s v="theater/plays"/>
    <n v="163"/>
    <n v="111.8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x v="2"/>
    <x v="8"/>
    <s v="technology/wearables"/>
    <n v="894.99999999999989"/>
    <n v="42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x v="3"/>
    <x v="3"/>
    <s v="theater/plays"/>
    <n v="26"/>
    <n v="110.05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x v="3"/>
    <x v="3"/>
    <s v="theater/plays"/>
    <n v="75"/>
    <n v="59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x v="3"/>
    <x v="3"/>
    <s v="theater/plays"/>
    <n v="416"/>
    <n v="32.99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x v="0"/>
    <x v="0"/>
    <s v="food/food trucks"/>
    <n v="96"/>
    <n v="45.01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x v="3"/>
    <x v="3"/>
    <s v="theater/plays"/>
    <n v="358"/>
    <n v="81.98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x v="2"/>
    <x v="8"/>
    <s v="technology/wearables"/>
    <n v="308"/>
    <n v="39.0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x v="2"/>
    <x v="2"/>
    <s v="technology/web"/>
    <n v="62"/>
    <n v="59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x v="3"/>
    <x v="3"/>
    <s v="theater/plays"/>
    <n v="722"/>
    <n v="40.99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x v="1"/>
    <x v="1"/>
    <s v="music/rock"/>
    <n v="69"/>
    <n v="31.03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x v="3"/>
    <x v="3"/>
    <s v="theater/plays"/>
    <n v="293"/>
    <n v="37.79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x v="4"/>
    <x v="19"/>
    <s v="film &amp; video/television"/>
    <n v="72"/>
    <n v="32.01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x v="3"/>
    <x v="3"/>
    <s v="theater/plays"/>
    <n v="32"/>
    <n v="95.97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x v="4"/>
    <x v="12"/>
    <s v="film &amp; video/shorts"/>
    <n v="229.99999999999997"/>
    <n v="75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x v="3"/>
    <x v="3"/>
    <s v="theater/plays"/>
    <n v="32"/>
    <n v="102.05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x v="3"/>
    <x v="3"/>
    <s v="theater/plays"/>
    <n v="24"/>
    <n v="105.75"/>
  </r>
  <r>
    <n v="190"/>
    <s v="Cook LLC"/>
    <s v="Up-sized dynamic throughput"/>
    <n v="3700"/>
    <n v="2538"/>
    <x v="0"/>
    <x v="3"/>
    <x v="1"/>
    <s v="USD"/>
    <n v="1370322000"/>
    <n v="1370408400"/>
    <b v="0"/>
    <b v="1"/>
    <x v="3"/>
    <x v="3"/>
    <s v="theater/plays"/>
    <n v="69"/>
    <n v="37.07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x v="3"/>
    <x v="3"/>
    <s v="theater/plays"/>
    <n v="38"/>
    <n v="35.049999999999997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x v="1"/>
    <x v="1"/>
    <s v="music/rock"/>
    <n v="20"/>
    <n v="46.34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x v="1"/>
    <x v="7"/>
    <s v="music/indie rock"/>
    <n v="46"/>
    <n v="69.1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x v="1"/>
    <x v="16"/>
    <s v="music/metal"/>
    <n v="123"/>
    <n v="109.08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x v="1"/>
    <x v="5"/>
    <s v="music/electric music"/>
    <n v="362"/>
    <n v="51.78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x v="2"/>
    <x v="8"/>
    <s v="technology/wearables"/>
    <n v="63"/>
    <n v="82.01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x v="4"/>
    <x v="6"/>
    <s v="film &amp; video/drama"/>
    <n v="298"/>
    <n v="35.9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x v="1"/>
    <x v="5"/>
    <s v="music/electric music"/>
    <n v="10"/>
    <n v="74.459999999999994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x v="1"/>
    <x v="1"/>
    <s v="music/rock"/>
    <n v="54"/>
    <n v="2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x v="3"/>
    <x v="3"/>
    <s v="theater/plays"/>
    <n v="2"/>
    <n v="91.11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x v="2"/>
    <x v="2"/>
    <s v="technology/web"/>
    <n v="681"/>
    <n v="79.790000000000006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x v="0"/>
    <x v="0"/>
    <s v="food/food trucks"/>
    <n v="79"/>
    <n v="43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x v="3"/>
    <x v="3"/>
    <s v="theater/plays"/>
    <n v="134"/>
    <n v="63.2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x v="1"/>
    <x v="17"/>
    <s v="music/jazz"/>
    <n v="3"/>
    <n v="70.18000000000000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x v="3"/>
    <x v="3"/>
    <s v="theater/plays"/>
    <n v="432"/>
    <n v="61.3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x v="5"/>
    <x v="13"/>
    <s v="publishing/fiction"/>
    <n v="39"/>
    <n v="99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x v="1"/>
    <x v="1"/>
    <s v="music/rock"/>
    <n v="426"/>
    <n v="96.98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x v="4"/>
    <x v="4"/>
    <s v="film &amp; video/documentary"/>
    <n v="101"/>
    <n v="51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x v="4"/>
    <x v="4"/>
    <s v="film &amp; video/documentary"/>
    <n v="21"/>
    <n v="28.0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x v="4"/>
    <x v="22"/>
    <s v="film &amp; video/science fiction"/>
    <n v="67"/>
    <n v="60.98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x v="3"/>
    <x v="3"/>
    <s v="theater/plays"/>
    <n v="95"/>
    <n v="73.209999999999994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x v="3"/>
    <x v="3"/>
    <s v="theater/plays"/>
    <n v="152"/>
    <n v="40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x v="1"/>
    <x v="7"/>
    <s v="music/indie rock"/>
    <n v="195"/>
    <n v="86.81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x v="1"/>
    <x v="1"/>
    <s v="music/rock"/>
    <n v="1023"/>
    <n v="42.13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x v="3"/>
    <x v="3"/>
    <s v="theater/plays"/>
    <n v="4"/>
    <n v="103.98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x v="3"/>
    <x v="3"/>
    <s v="theater/plays"/>
    <n v="155"/>
    <n v="62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x v="4"/>
    <x v="22"/>
    <s v="film &amp; video/science fiction"/>
    <n v="45"/>
    <n v="31.01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x v="4"/>
    <x v="12"/>
    <s v="film &amp; video/shorts"/>
    <n v="216"/>
    <n v="89.99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x v="4"/>
    <x v="10"/>
    <s v="film &amp; video/animation"/>
    <n v="332"/>
    <n v="39.24"/>
  </r>
  <r>
    <n v="220"/>
    <s v="Owens-Le"/>
    <s v="Focused composite approach"/>
    <n v="7900"/>
    <n v="667"/>
    <x v="0"/>
    <x v="68"/>
    <x v="1"/>
    <s v="USD"/>
    <n v="1309496400"/>
    <n v="1311051600"/>
    <b v="1"/>
    <b v="0"/>
    <x v="3"/>
    <x v="3"/>
    <s v="theater/plays"/>
    <n v="8"/>
    <n v="54.99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x v="0"/>
    <x v="0"/>
    <s v="food/food trucks"/>
    <n v="99"/>
    <n v="47.99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x v="7"/>
    <x v="14"/>
    <s v="photography/photography books"/>
    <n v="138"/>
    <n v="87.97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x v="3"/>
    <x v="3"/>
    <s v="theater/plays"/>
    <n v="94"/>
    <n v="52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x v="4"/>
    <x v="22"/>
    <s v="film &amp; video/science fiction"/>
    <n v="404"/>
    <n v="30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x v="1"/>
    <x v="1"/>
    <s v="music/rock"/>
    <n v="260"/>
    <n v="98.2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x v="7"/>
    <x v="14"/>
    <s v="photography/photography books"/>
    <n v="367"/>
    <n v="108.96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x v="6"/>
    <x v="20"/>
    <s v="games/mobile games"/>
    <n v="169"/>
    <n v="67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x v="4"/>
    <x v="10"/>
    <s v="film &amp; video/animation"/>
    <n v="120"/>
    <n v="64.989999999999995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x v="6"/>
    <x v="20"/>
    <s v="games/mobile games"/>
    <n v="194"/>
    <n v="99.84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x v="6"/>
    <x v="11"/>
    <s v="games/video games"/>
    <n v="420"/>
    <n v="82.43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x v="3"/>
    <x v="3"/>
    <s v="theater/plays"/>
    <n v="77"/>
    <n v="63.29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x v="3"/>
    <x v="3"/>
    <s v="theater/plays"/>
    <n v="171"/>
    <n v="96.77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x v="4"/>
    <x v="10"/>
    <s v="film &amp; video/animation"/>
    <n v="158"/>
    <n v="54.91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x v="6"/>
    <x v="11"/>
    <s v="games/video games"/>
    <n v="109.00000000000001"/>
    <n v="39.0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x v="4"/>
    <x v="10"/>
    <s v="film &amp; video/animation"/>
    <n v="42"/>
    <n v="75.84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x v="1"/>
    <x v="1"/>
    <s v="music/rock"/>
    <n v="11"/>
    <n v="45.05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x v="4"/>
    <x v="10"/>
    <s v="film &amp; video/animation"/>
    <n v="159"/>
    <n v="104.52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x v="3"/>
    <x v="3"/>
    <s v="theater/plays"/>
    <n v="422"/>
    <n v="76.27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x v="2"/>
    <x v="8"/>
    <s v="technology/wearables"/>
    <n v="98"/>
    <n v="69.02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x v="3"/>
    <x v="3"/>
    <s v="theater/plays"/>
    <n v="419.00000000000006"/>
    <n v="101.98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x v="5"/>
    <x v="9"/>
    <s v="publishing/nonfiction"/>
    <n v="102"/>
    <n v="42.92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x v="1"/>
    <x v="1"/>
    <s v="music/rock"/>
    <n v="128"/>
    <n v="43.03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x v="3"/>
    <x v="3"/>
    <s v="theater/plays"/>
    <n v="445"/>
    <n v="75.25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x v="3"/>
    <x v="3"/>
    <s v="theater/plays"/>
    <n v="570"/>
    <n v="69.02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x v="3"/>
    <x v="3"/>
    <s v="theater/plays"/>
    <n v="509"/>
    <n v="65.989999999999995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x v="2"/>
    <x v="2"/>
    <s v="technology/web"/>
    <n v="326"/>
    <n v="98.01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x v="5"/>
    <x v="13"/>
    <s v="publishing/fiction"/>
    <n v="933"/>
    <n v="60.11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x v="6"/>
    <x v="20"/>
    <s v="games/mobile games"/>
    <n v="211"/>
    <n v="26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x v="5"/>
    <x v="18"/>
    <s v="publishing/translations"/>
    <n v="273"/>
    <n v="3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x v="1"/>
    <x v="1"/>
    <s v="music/rock"/>
    <n v="3"/>
    <n v="38.020000000000003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x v="3"/>
    <x v="3"/>
    <s v="theater/plays"/>
    <n v="54"/>
    <n v="106.15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x v="3"/>
    <x v="3"/>
    <s v="theater/plays"/>
    <n v="626"/>
    <n v="81.02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x v="4"/>
    <x v="6"/>
    <s v="film &amp; video/drama"/>
    <n v="89"/>
    <n v="96.65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x v="5"/>
    <x v="9"/>
    <s v="publishing/nonfiction"/>
    <n v="185"/>
    <n v="57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x v="1"/>
    <x v="1"/>
    <s v="music/rock"/>
    <n v="120"/>
    <n v="63.93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x v="1"/>
    <x v="1"/>
    <s v="music/rock"/>
    <n v="23"/>
    <n v="90.46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x v="3"/>
    <x v="3"/>
    <s v="theater/plays"/>
    <n v="146"/>
    <n v="72.17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x v="3"/>
    <x v="3"/>
    <s v="theater/plays"/>
    <n v="268"/>
    <n v="77.930000000000007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x v="7"/>
    <x v="14"/>
    <s v="photography/photography books"/>
    <n v="598"/>
    <n v="38.07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x v="1"/>
    <x v="1"/>
    <s v="music/rock"/>
    <n v="158"/>
    <n v="57.94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x v="1"/>
    <x v="1"/>
    <s v="music/rock"/>
    <n v="31"/>
    <n v="49.79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x v="1"/>
    <x v="7"/>
    <s v="music/indie rock"/>
    <n v="313"/>
    <n v="54.05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x v="7"/>
    <x v="14"/>
    <s v="photography/photography books"/>
    <n v="371"/>
    <n v="30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x v="3"/>
    <x v="3"/>
    <s v="theater/plays"/>
    <n v="363"/>
    <n v="70.1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x v="3"/>
    <x v="3"/>
    <s v="theater/plays"/>
    <n v="123"/>
    <n v="27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x v="1"/>
    <x v="17"/>
    <s v="music/jazz"/>
    <n v="77"/>
    <n v="51.99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x v="3"/>
    <x v="3"/>
    <s v="theater/plays"/>
    <n v="234"/>
    <n v="56.42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x v="4"/>
    <x v="4"/>
    <s v="film &amp; video/documentary"/>
    <n v="181"/>
    <n v="101.63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x v="4"/>
    <x v="19"/>
    <s v="film &amp; video/television"/>
    <n v="252.99999999999997"/>
    <n v="25.01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x v="6"/>
    <x v="11"/>
    <s v="games/video games"/>
    <n v="27"/>
    <n v="32.020000000000003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x v="7"/>
    <x v="14"/>
    <s v="photography/photography books"/>
    <n v="1"/>
    <n v="82.02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x v="3"/>
    <x v="3"/>
    <s v="theater/plays"/>
    <n v="304"/>
    <n v="37.96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x v="3"/>
    <x v="3"/>
    <s v="theater/plays"/>
    <n v="137"/>
    <n v="51.5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x v="3"/>
    <x v="3"/>
    <s v="theater/plays"/>
    <n v="32"/>
    <n v="81.2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x v="5"/>
    <x v="18"/>
    <s v="publishing/translations"/>
    <n v="242"/>
    <n v="40.03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x v="6"/>
    <x v="11"/>
    <s v="games/video games"/>
    <n v="97"/>
    <n v="89.94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x v="3"/>
    <x v="3"/>
    <s v="theater/plays"/>
    <n v="1066"/>
    <n v="96.69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x v="2"/>
    <x v="2"/>
    <s v="technology/web"/>
    <n v="326"/>
    <n v="25.01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x v="3"/>
    <x v="3"/>
    <s v="theater/plays"/>
    <n v="171"/>
    <n v="36.99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x v="4"/>
    <x v="10"/>
    <s v="film &amp; video/animation"/>
    <n v="581"/>
    <n v="73.010000000000005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x v="3"/>
    <x v="3"/>
    <s v="theater/plays"/>
    <n v="92"/>
    <n v="68.239999999999995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x v="4"/>
    <x v="19"/>
    <s v="film &amp; video/television"/>
    <n v="108"/>
    <n v="52.31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x v="1"/>
    <x v="1"/>
    <s v="music/rock"/>
    <n v="19"/>
    <n v="61.77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x v="2"/>
    <x v="2"/>
    <s v="technology/web"/>
    <n v="83"/>
    <n v="25.03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x v="3"/>
    <x v="3"/>
    <s v="theater/plays"/>
    <n v="706"/>
    <n v="106.29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x v="3"/>
    <x v="3"/>
    <s v="theater/plays"/>
    <n v="17"/>
    <n v="75.06999999999999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x v="1"/>
    <x v="5"/>
    <s v="music/electric music"/>
    <n v="210"/>
    <n v="39.97"/>
  </r>
  <r>
    <n v="288"/>
    <s v="Garcia Ltd"/>
    <s v="Secured global success"/>
    <n v="5600"/>
    <n v="5476"/>
    <x v="0"/>
    <x v="231"/>
    <x v="3"/>
    <s v="DKK"/>
    <n v="1331701200"/>
    <n v="1331787600"/>
    <b v="0"/>
    <b v="1"/>
    <x v="1"/>
    <x v="16"/>
    <s v="music/metal"/>
    <n v="98"/>
    <n v="39.979999999999997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x v="3"/>
    <x v="3"/>
    <s v="theater/plays"/>
    <n v="1684"/>
    <n v="101.02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x v="4"/>
    <x v="4"/>
    <s v="film &amp; video/documentary"/>
    <n v="54"/>
    <n v="76.81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x v="2"/>
    <x v="2"/>
    <s v="technology/web"/>
    <n v="457"/>
    <n v="71.7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x v="0"/>
    <x v="0"/>
    <s v="food/food trucks"/>
    <n v="10"/>
    <n v="33.28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x v="3"/>
    <x v="3"/>
    <s v="theater/plays"/>
    <n v="16"/>
    <n v="43.92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x v="3"/>
    <x v="3"/>
    <s v="theater/plays"/>
    <n v="1340"/>
    <n v="36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x v="3"/>
    <x v="3"/>
    <s v="theater/plays"/>
    <n v="36"/>
    <n v="88.21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x v="3"/>
    <x v="3"/>
    <s v="theater/plays"/>
    <n v="55.000000000000007"/>
    <n v="65.239999999999995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x v="3"/>
    <x v="3"/>
    <s v="theater/plays"/>
    <n v="94"/>
    <n v="69.959999999999994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x v="1"/>
    <x v="1"/>
    <s v="music/rock"/>
    <n v="144"/>
    <n v="39.880000000000003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x v="0"/>
    <x v="0"/>
    <s v="food/food trucks"/>
    <n v="51"/>
    <n v="5"/>
  </r>
  <r>
    <n v="300"/>
    <s v="Cooke PLC"/>
    <s v="Focused executive core"/>
    <n v="100"/>
    <n v="5"/>
    <x v="0"/>
    <x v="49"/>
    <x v="3"/>
    <s v="DKK"/>
    <n v="1504069200"/>
    <n v="1504155600"/>
    <b v="0"/>
    <b v="1"/>
    <x v="5"/>
    <x v="9"/>
    <s v="publishing/nonfiction"/>
    <n v="5"/>
    <n v="41.02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x v="4"/>
    <x v="4"/>
    <s v="film &amp; video/documentary"/>
    <n v="1345"/>
    <n v="98.91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x v="3"/>
    <x v="3"/>
    <s v="theater/plays"/>
    <n v="32"/>
    <n v="87.78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x v="1"/>
    <x v="7"/>
    <s v="music/indie rock"/>
    <n v="83"/>
    <n v="80.7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x v="4"/>
    <x v="4"/>
    <s v="film &amp; video/documentary"/>
    <n v="546"/>
    <n v="94.28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x v="3"/>
    <x v="3"/>
    <s v="theater/plays"/>
    <n v="286"/>
    <n v="73.430000000000007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x v="3"/>
    <x v="3"/>
    <s v="theater/plays"/>
    <n v="8"/>
    <n v="65.97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x v="5"/>
    <x v="13"/>
    <s v="publishing/fiction"/>
    <n v="132"/>
    <n v="109.04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x v="3"/>
    <x v="3"/>
    <s v="theater/plays"/>
    <n v="74"/>
    <n v="41.16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x v="1"/>
    <x v="7"/>
    <s v="music/indie rock"/>
    <n v="75"/>
    <n v="99.13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x v="6"/>
    <x v="11"/>
    <s v="games/video games"/>
    <n v="20"/>
    <n v="105.88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x v="3"/>
    <x v="3"/>
    <s v="theater/plays"/>
    <n v="202.99999999999997"/>
    <n v="49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x v="3"/>
    <x v="3"/>
    <s v="theater/plays"/>
    <n v="310"/>
    <n v="39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x v="1"/>
    <x v="1"/>
    <s v="music/rock"/>
    <n v="395"/>
    <n v="31.02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x v="4"/>
    <x v="4"/>
    <s v="film &amp; video/documentary"/>
    <n v="295"/>
    <n v="103.87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x v="3"/>
    <x v="3"/>
    <s v="theater/plays"/>
    <n v="34"/>
    <n v="59.27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x v="0"/>
    <x v="0"/>
    <s v="food/food trucks"/>
    <n v="67"/>
    <n v="42.3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x v="3"/>
    <x v="3"/>
    <s v="theater/plays"/>
    <n v="19"/>
    <n v="53.12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x v="1"/>
    <x v="1"/>
    <s v="music/rock"/>
    <n v="16"/>
    <n v="50.8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x v="2"/>
    <x v="2"/>
    <s v="technology/web"/>
    <n v="39"/>
    <n v="101.15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x v="5"/>
    <x v="13"/>
    <s v="publishing/fiction"/>
    <n v="10"/>
    <n v="65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x v="4"/>
    <x v="12"/>
    <s v="film &amp; video/shorts"/>
    <n v="94"/>
    <n v="38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x v="3"/>
    <x v="3"/>
    <s v="theater/plays"/>
    <n v="167"/>
    <n v="82.62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x v="4"/>
    <x v="4"/>
    <s v="film &amp; video/documentary"/>
    <n v="24"/>
    <n v="37.9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x v="3"/>
    <x v="3"/>
    <s v="theater/plays"/>
    <n v="164"/>
    <n v="80.78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x v="3"/>
    <x v="3"/>
    <s v="theater/plays"/>
    <n v="91"/>
    <n v="25.98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x v="4"/>
    <x v="10"/>
    <s v="film &amp; video/animation"/>
    <n v="46"/>
    <n v="30.36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x v="3"/>
    <x v="3"/>
    <s v="theater/plays"/>
    <n v="39"/>
    <n v="54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x v="1"/>
    <x v="1"/>
    <s v="music/rock"/>
    <n v="134"/>
    <n v="101.79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x v="6"/>
    <x v="11"/>
    <s v="games/video games"/>
    <n v="23"/>
    <n v="45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x v="4"/>
    <x v="4"/>
    <s v="film &amp; video/documentary"/>
    <n v="185"/>
    <n v="77.069999999999993"/>
  </r>
  <r>
    <n v="331"/>
    <s v="Rose-Silva"/>
    <s v="Intuitive static portal"/>
    <n v="3300"/>
    <n v="14643"/>
    <x v="1"/>
    <x v="257"/>
    <x v="1"/>
    <s v="USD"/>
    <n v="1324274400"/>
    <n v="1324360800"/>
    <b v="0"/>
    <b v="0"/>
    <x v="0"/>
    <x v="0"/>
    <s v="food/food trucks"/>
    <n v="444.00000000000006"/>
    <n v="88.08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x v="2"/>
    <x v="8"/>
    <s v="technology/wearables"/>
    <n v="200"/>
    <n v="47.04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x v="3"/>
    <x v="3"/>
    <s v="theater/plays"/>
    <n v="124"/>
    <n v="111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x v="1"/>
    <x v="1"/>
    <s v="music/rock"/>
    <n v="187"/>
    <n v="87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x v="1"/>
    <x v="1"/>
    <s v="music/rock"/>
    <n v="113.99999999999999"/>
    <n v="63.99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x v="1"/>
    <x v="1"/>
    <s v="music/rock"/>
    <n v="97"/>
    <n v="105.99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x v="3"/>
    <x v="3"/>
    <s v="theater/plays"/>
    <n v="123"/>
    <n v="73.989999999999995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x v="3"/>
    <x v="3"/>
    <s v="theater/plays"/>
    <n v="179"/>
    <n v="84.02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x v="3"/>
    <x v="3"/>
    <s v="theater/plays"/>
    <n v="80"/>
    <n v="88.97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x v="7"/>
    <x v="14"/>
    <s v="photography/photography books"/>
    <n v="94"/>
    <n v="76.989999999999995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x v="1"/>
    <x v="7"/>
    <s v="music/indie rock"/>
    <n v="85"/>
    <n v="97.15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x v="3"/>
    <x v="3"/>
    <s v="theater/plays"/>
    <n v="67"/>
    <n v="33.01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x v="3"/>
    <x v="3"/>
    <s v="theater/plays"/>
    <n v="54"/>
    <n v="99.95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x v="6"/>
    <x v="11"/>
    <s v="games/video games"/>
    <n v="42"/>
    <n v="69.97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x v="4"/>
    <x v="6"/>
    <s v="film &amp; video/drama"/>
    <n v="15"/>
    <n v="110.32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x v="1"/>
    <x v="7"/>
    <s v="music/indie rock"/>
    <n v="34"/>
    <n v="66.010000000000005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x v="2"/>
    <x v="2"/>
    <s v="technology/web"/>
    <n v="1401"/>
    <n v="41.01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x v="0"/>
    <x v="0"/>
    <s v="food/food trucks"/>
    <n v="72"/>
    <n v="103.96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x v="3"/>
    <x v="3"/>
    <s v="theater/plays"/>
    <n v="53"/>
    <n v="5"/>
  </r>
  <r>
    <n v="350"/>
    <s v="Shannon Ltd"/>
    <s v="Pre-emptive neutral capacity"/>
    <n v="100"/>
    <n v="5"/>
    <x v="0"/>
    <x v="49"/>
    <x v="1"/>
    <s v="USD"/>
    <n v="1432098000"/>
    <n v="1433653200"/>
    <b v="0"/>
    <b v="1"/>
    <x v="1"/>
    <x v="17"/>
    <s v="music/jazz"/>
    <n v="5"/>
    <n v="47.01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x v="1"/>
    <x v="1"/>
    <s v="music/rock"/>
    <n v="128"/>
    <n v="29.6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x v="3"/>
    <x v="3"/>
    <s v="theater/plays"/>
    <n v="35"/>
    <n v="81.010000000000005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x v="3"/>
    <x v="3"/>
    <s v="theater/plays"/>
    <n v="411.00000000000006"/>
    <n v="94.35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x v="4"/>
    <x v="4"/>
    <s v="film &amp; video/documentary"/>
    <n v="124"/>
    <n v="26.06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x v="2"/>
    <x v="8"/>
    <s v="technology/wearables"/>
    <n v="59"/>
    <n v="85.7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x v="3"/>
    <x v="3"/>
    <s v="theater/plays"/>
    <n v="37"/>
    <n v="103.7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x v="6"/>
    <x v="11"/>
    <s v="games/video games"/>
    <n v="185"/>
    <n v="49.83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x v="7"/>
    <x v="14"/>
    <s v="photography/photography books"/>
    <n v="12"/>
    <n v="63.89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x v="4"/>
    <x v="10"/>
    <s v="film &amp; video/animation"/>
    <n v="299"/>
    <n v="47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x v="3"/>
    <x v="3"/>
    <s v="theater/plays"/>
    <n v="225.99999999999997"/>
    <n v="108.48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x v="3"/>
    <x v="3"/>
    <s v="theater/plays"/>
    <n v="174"/>
    <n v="72.02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x v="1"/>
    <x v="1"/>
    <s v="music/rock"/>
    <n v="372"/>
    <n v="59.93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x v="1"/>
    <x v="1"/>
    <s v="music/rock"/>
    <n v="160"/>
    <n v="78.209999999999994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x v="1"/>
    <x v="7"/>
    <s v="music/indie rock"/>
    <n v="1616"/>
    <n v="104.78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x v="3"/>
    <x v="3"/>
    <s v="theater/plays"/>
    <n v="733"/>
    <n v="105.52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x v="3"/>
    <x v="3"/>
    <s v="theater/plays"/>
    <n v="592"/>
    <n v="24.9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x v="3"/>
    <x v="3"/>
    <s v="theater/plays"/>
    <n v="19"/>
    <n v="69.87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x v="4"/>
    <x v="4"/>
    <s v="film &amp; video/documentary"/>
    <n v="277"/>
    <n v="95.73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x v="4"/>
    <x v="19"/>
    <s v="film &amp; video/television"/>
    <n v="273"/>
    <n v="30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x v="3"/>
    <x v="3"/>
    <s v="theater/plays"/>
    <n v="159"/>
    <n v="59.01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x v="3"/>
    <x v="3"/>
    <s v="theater/plays"/>
    <n v="68"/>
    <n v="84.76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x v="4"/>
    <x v="4"/>
    <s v="film &amp; video/documentary"/>
    <n v="1592"/>
    <n v="78.010000000000005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x v="3"/>
    <x v="3"/>
    <s v="theater/plays"/>
    <n v="730"/>
    <n v="50.05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x v="4"/>
    <x v="4"/>
    <s v="film &amp; video/documentary"/>
    <n v="13"/>
    <n v="59.16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x v="1"/>
    <x v="7"/>
    <s v="music/indie rock"/>
    <n v="55.000000000000007"/>
    <n v="93.7"/>
  </r>
  <r>
    <n v="376"/>
    <s v="Perry PLC"/>
    <s v="Mandatory uniform matrix"/>
    <n v="3400"/>
    <n v="12275"/>
    <x v="1"/>
    <x v="54"/>
    <x v="1"/>
    <s v="USD"/>
    <n v="1404622800"/>
    <n v="1405141200"/>
    <b v="0"/>
    <b v="0"/>
    <x v="1"/>
    <x v="1"/>
    <s v="music/rock"/>
    <n v="361"/>
    <n v="40.14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x v="3"/>
    <x v="3"/>
    <s v="theater/plays"/>
    <n v="10"/>
    <n v="70.09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x v="4"/>
    <x v="4"/>
    <s v="film &amp; video/documentary"/>
    <n v="14.000000000000002"/>
    <n v="66.180000000000007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x v="3"/>
    <x v="3"/>
    <s v="theater/plays"/>
    <n v="40"/>
    <n v="47.71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x v="3"/>
    <x v="3"/>
    <s v="theater/plays"/>
    <n v="160"/>
    <n v="62.9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x v="3"/>
    <x v="3"/>
    <s v="theater/plays"/>
    <n v="184"/>
    <n v="86.61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x v="7"/>
    <x v="14"/>
    <s v="photography/photography books"/>
    <n v="64"/>
    <n v="75.13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x v="0"/>
    <x v="0"/>
    <s v="food/food trucks"/>
    <n v="225"/>
    <n v="41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x v="4"/>
    <x v="4"/>
    <s v="film &amp; video/documentary"/>
    <n v="172"/>
    <n v="50.01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x v="5"/>
    <x v="9"/>
    <s v="publishing/nonfiction"/>
    <n v="146"/>
    <n v="96.96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x v="3"/>
    <x v="3"/>
    <s v="theater/plays"/>
    <n v="76"/>
    <n v="100.9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x v="2"/>
    <x v="8"/>
    <s v="technology/wearables"/>
    <n v="39"/>
    <n v="89.23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x v="1"/>
    <x v="7"/>
    <s v="music/indie rock"/>
    <n v="11"/>
    <n v="87.98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x v="3"/>
    <x v="3"/>
    <s v="theater/plays"/>
    <n v="122"/>
    <n v="89.54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x v="7"/>
    <x v="14"/>
    <s v="photography/photography books"/>
    <n v="187"/>
    <n v="29.09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x v="5"/>
    <x v="9"/>
    <s v="publishing/nonfiction"/>
    <n v="7.0000000000000009"/>
    <n v="42.01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x v="2"/>
    <x v="8"/>
    <s v="technology/wearables"/>
    <n v="66"/>
    <n v="47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x v="1"/>
    <x v="17"/>
    <s v="music/jazz"/>
    <n v="229"/>
    <n v="110.44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x v="4"/>
    <x v="4"/>
    <s v="film &amp; video/documentary"/>
    <n v="469.00000000000006"/>
    <n v="41.99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x v="3"/>
    <x v="3"/>
    <s v="theater/plays"/>
    <n v="130"/>
    <n v="48.01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x v="4"/>
    <x v="6"/>
    <s v="film &amp; video/drama"/>
    <n v="167"/>
    <n v="31.02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x v="1"/>
    <x v="1"/>
    <s v="music/rock"/>
    <n v="174"/>
    <n v="99.2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x v="4"/>
    <x v="10"/>
    <s v="film &amp; video/animation"/>
    <n v="718"/>
    <n v="66.02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x v="1"/>
    <x v="7"/>
    <s v="music/indie rock"/>
    <n v="64"/>
    <n v="2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x v="7"/>
    <x v="14"/>
    <s v="photography/photography books"/>
    <n v="2"/>
    <n v="46.06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x v="3"/>
    <x v="3"/>
    <s v="theater/plays"/>
    <n v="1530"/>
    <n v="73.650000000000006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x v="4"/>
    <x v="12"/>
    <s v="film &amp; video/shorts"/>
    <n v="40"/>
    <n v="55.99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x v="3"/>
    <x v="3"/>
    <s v="theater/plays"/>
    <n v="86"/>
    <n v="68.989999999999995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x v="3"/>
    <x v="3"/>
    <s v="theater/plays"/>
    <n v="316"/>
    <n v="60.98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x v="3"/>
    <x v="3"/>
    <s v="theater/plays"/>
    <n v="90"/>
    <n v="110.98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x v="4"/>
    <x v="4"/>
    <s v="film &amp; video/documentary"/>
    <n v="182"/>
    <n v="25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x v="3"/>
    <x v="3"/>
    <s v="theater/plays"/>
    <n v="356"/>
    <n v="78.760000000000005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x v="4"/>
    <x v="4"/>
    <s v="film &amp; video/documentary"/>
    <n v="132"/>
    <n v="87.96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x v="1"/>
    <x v="1"/>
    <s v="music/rock"/>
    <n v="46"/>
    <n v="49.99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x v="6"/>
    <x v="20"/>
    <s v="games/mobile games"/>
    <n v="36"/>
    <n v="99.52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x v="3"/>
    <x v="3"/>
    <s v="theater/plays"/>
    <n v="105"/>
    <n v="104.82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x v="5"/>
    <x v="13"/>
    <s v="publishing/fiction"/>
    <n v="669"/>
    <n v="108.01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x v="4"/>
    <x v="10"/>
    <s v="film &amp; video/animation"/>
    <n v="62"/>
    <n v="29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x v="0"/>
    <x v="0"/>
    <s v="food/food trucks"/>
    <n v="85"/>
    <n v="30.03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x v="3"/>
    <x v="3"/>
    <s v="theater/plays"/>
    <n v="11"/>
    <n v="41.01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x v="4"/>
    <x v="4"/>
    <s v="film &amp; video/documentary"/>
    <n v="44"/>
    <n v="62.87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x v="3"/>
    <x v="3"/>
    <s v="theater/plays"/>
    <n v="55.000000000000007"/>
    <n v="47.01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x v="4"/>
    <x v="4"/>
    <s v="film &amp; video/documentary"/>
    <n v="56.999999999999993"/>
    <n v="27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x v="2"/>
    <x v="2"/>
    <s v="technology/web"/>
    <n v="123"/>
    <n v="68.33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x v="3"/>
    <x v="3"/>
    <s v="theater/plays"/>
    <n v="128"/>
    <n v="50.97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x v="2"/>
    <x v="8"/>
    <s v="technology/wearables"/>
    <n v="64"/>
    <n v="54.02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x v="3"/>
    <x v="3"/>
    <s v="theater/plays"/>
    <n v="127"/>
    <n v="97.06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x v="0"/>
    <x v="0"/>
    <s v="food/food trucks"/>
    <n v="11"/>
    <n v="24.87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x v="1"/>
    <x v="7"/>
    <s v="music/indie rock"/>
    <n v="40"/>
    <n v="84.42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x v="7"/>
    <x v="14"/>
    <s v="photography/photography books"/>
    <n v="288"/>
    <n v="47.09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x v="3"/>
    <x v="3"/>
    <s v="theater/plays"/>
    <n v="573"/>
    <n v="78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x v="3"/>
    <x v="3"/>
    <s v="theater/plays"/>
    <n v="112.99999999999999"/>
    <n v="62.97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x v="4"/>
    <x v="10"/>
    <s v="film &amp; video/animation"/>
    <n v="46"/>
    <n v="81.010000000000005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x v="7"/>
    <x v="14"/>
    <s v="photography/photography books"/>
    <n v="91"/>
    <n v="65.319999999999993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x v="3"/>
    <x v="3"/>
    <s v="theater/plays"/>
    <n v="68"/>
    <n v="104.44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x v="3"/>
    <x v="3"/>
    <s v="theater/plays"/>
    <n v="192"/>
    <n v="69.989999999999995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x v="3"/>
    <x v="3"/>
    <s v="theater/plays"/>
    <n v="83"/>
    <n v="83.02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x v="4"/>
    <x v="4"/>
    <s v="film &amp; video/documentary"/>
    <n v="54"/>
    <n v="90.3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x v="3"/>
    <x v="3"/>
    <s v="theater/plays"/>
    <n v="17"/>
    <n v="103.98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x v="3"/>
    <x v="3"/>
    <s v="theater/plays"/>
    <n v="117"/>
    <n v="54.9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x v="1"/>
    <x v="17"/>
    <s v="music/jazz"/>
    <n v="1052"/>
    <n v="51.92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x v="4"/>
    <x v="10"/>
    <s v="film &amp; video/animation"/>
    <n v="123"/>
    <n v="60.03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x v="3"/>
    <x v="3"/>
    <s v="theater/plays"/>
    <n v="179"/>
    <n v="44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x v="4"/>
    <x v="22"/>
    <s v="film &amp; video/science fiction"/>
    <n v="355"/>
    <n v="53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x v="4"/>
    <x v="19"/>
    <s v="film &amp; video/television"/>
    <n v="162"/>
    <n v="54.5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x v="2"/>
    <x v="8"/>
    <s v="technology/wearables"/>
    <n v="25"/>
    <n v="75.040000000000006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x v="3"/>
    <x v="3"/>
    <s v="theater/plays"/>
    <n v="199"/>
    <n v="35.909999999999997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x v="3"/>
    <x v="3"/>
    <s v="theater/plays"/>
    <n v="35"/>
    <n v="36.95000000000000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x v="1"/>
    <x v="7"/>
    <s v="music/indie rock"/>
    <n v="176"/>
    <n v="63.1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x v="3"/>
    <x v="3"/>
    <s v="theater/plays"/>
    <n v="511.00000000000006"/>
    <n v="29.99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x v="2"/>
    <x v="8"/>
    <s v="technology/wearables"/>
    <n v="82"/>
    <n v="86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x v="4"/>
    <x v="19"/>
    <s v="film &amp; video/television"/>
    <n v="24"/>
    <n v="75.010000000000005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x v="6"/>
    <x v="11"/>
    <s v="games/video games"/>
    <n v="50"/>
    <n v="101.2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x v="6"/>
    <x v="11"/>
    <s v="games/video games"/>
    <n v="967"/>
    <n v="4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x v="4"/>
    <x v="10"/>
    <s v="film &amp; video/animation"/>
    <n v="4"/>
    <n v="29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x v="1"/>
    <x v="1"/>
    <s v="music/rock"/>
    <n v="123"/>
    <n v="98.23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x v="4"/>
    <x v="6"/>
    <s v="film &amp; video/drama"/>
    <n v="63"/>
    <n v="87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x v="4"/>
    <x v="22"/>
    <s v="film &amp; video/science fiction"/>
    <n v="56.000000000000007"/>
    <n v="45.21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x v="4"/>
    <x v="6"/>
    <s v="film &amp; video/drama"/>
    <n v="44"/>
    <n v="37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x v="3"/>
    <x v="3"/>
    <s v="theater/plays"/>
    <n v="118"/>
    <n v="94.98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x v="1"/>
    <x v="7"/>
    <s v="music/indie rock"/>
    <n v="104"/>
    <n v="28.96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x v="3"/>
    <x v="3"/>
    <s v="theater/plays"/>
    <n v="27"/>
    <n v="55.99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x v="3"/>
    <x v="3"/>
    <s v="theater/plays"/>
    <n v="351"/>
    <n v="54.04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x v="4"/>
    <x v="4"/>
    <s v="film &amp; video/documentary"/>
    <n v="90"/>
    <n v="82.38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x v="3"/>
    <x v="3"/>
    <s v="theater/plays"/>
    <n v="172"/>
    <n v="67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x v="4"/>
    <x v="6"/>
    <s v="film &amp; video/drama"/>
    <n v="141"/>
    <n v="107.91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x v="6"/>
    <x v="20"/>
    <s v="games/mobile games"/>
    <n v="31"/>
    <n v="69.010000000000005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x v="4"/>
    <x v="10"/>
    <s v="film &amp; video/animation"/>
    <n v="108"/>
    <n v="39.01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x v="3"/>
    <x v="3"/>
    <s v="theater/plays"/>
    <n v="133"/>
    <n v="110.36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x v="5"/>
    <x v="18"/>
    <s v="publishing/translations"/>
    <n v="188"/>
    <n v="94.86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x v="2"/>
    <x v="8"/>
    <s v="technology/wearables"/>
    <n v="332"/>
    <n v="57.94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x v="2"/>
    <x v="2"/>
    <s v="technology/web"/>
    <n v="575"/>
    <n v="101.25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x v="3"/>
    <x v="3"/>
    <s v="theater/plays"/>
    <n v="41"/>
    <n v="64.959999999999994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x v="4"/>
    <x v="6"/>
    <s v="film &amp; video/drama"/>
    <n v="184"/>
    <n v="27.01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x v="2"/>
    <x v="8"/>
    <s v="technology/wearables"/>
    <n v="286"/>
    <n v="50.97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x v="0"/>
    <x v="0"/>
    <s v="food/food trucks"/>
    <n v="319"/>
    <n v="104.94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x v="1"/>
    <x v="1"/>
    <s v="music/rock"/>
    <n v="39"/>
    <n v="84.03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x v="1"/>
    <x v="5"/>
    <s v="music/electric music"/>
    <n v="178"/>
    <n v="102.86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x v="4"/>
    <x v="19"/>
    <s v="film &amp; video/television"/>
    <n v="365"/>
    <n v="39.96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x v="5"/>
    <x v="18"/>
    <s v="publishing/translations"/>
    <n v="113.99999999999999"/>
    <n v="51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x v="5"/>
    <x v="13"/>
    <s v="publishing/fiction"/>
    <n v="30"/>
    <n v="40.82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x v="4"/>
    <x v="22"/>
    <s v="film &amp; video/science fiction"/>
    <n v="54"/>
    <n v="59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x v="2"/>
    <x v="8"/>
    <s v="technology/wearables"/>
    <n v="236"/>
    <n v="71.16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x v="0"/>
    <x v="0"/>
    <s v="food/food trucks"/>
    <n v="513"/>
    <n v="99.49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x v="7"/>
    <x v="14"/>
    <s v="photography/photography books"/>
    <n v="101"/>
    <n v="103.99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x v="3"/>
    <x v="3"/>
    <s v="theater/plays"/>
    <n v="81"/>
    <n v="76.56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x v="5"/>
    <x v="13"/>
    <s v="publishing/fiction"/>
    <n v="16"/>
    <n v="87.07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x v="3"/>
    <x v="3"/>
    <s v="theater/plays"/>
    <n v="53"/>
    <n v="49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x v="0"/>
    <x v="0"/>
    <s v="food/food trucks"/>
    <n v="260"/>
    <n v="42.97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x v="3"/>
    <x v="3"/>
    <s v="theater/plays"/>
    <n v="31"/>
    <n v="33.4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x v="5"/>
    <x v="18"/>
    <s v="publishing/translations"/>
    <n v="14.000000000000002"/>
    <n v="83.9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x v="3"/>
    <x v="3"/>
    <s v="theater/plays"/>
    <n v="179"/>
    <n v="101.42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x v="3"/>
    <x v="3"/>
    <s v="theater/plays"/>
    <n v="220.00000000000003"/>
    <n v="109.87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x v="2"/>
    <x v="8"/>
    <s v="technology/wearables"/>
    <n v="102"/>
    <n v="31.92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x v="8"/>
    <x v="23"/>
    <s v="journalism/audio"/>
    <n v="192"/>
    <n v="70.989999999999995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x v="0"/>
    <x v="0"/>
    <s v="food/food trucks"/>
    <n v="305"/>
    <n v="77.03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x v="4"/>
    <x v="12"/>
    <s v="film &amp; video/shorts"/>
    <n v="24"/>
    <n v="101.78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x v="7"/>
    <x v="14"/>
    <s v="photography/photography books"/>
    <n v="724"/>
    <n v="51.06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x v="2"/>
    <x v="8"/>
    <s v="technology/wearables"/>
    <n v="547"/>
    <n v="68.02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x v="3"/>
    <x v="3"/>
    <s v="theater/plays"/>
    <n v="415.00000000000006"/>
    <n v="30.87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x v="4"/>
    <x v="10"/>
    <s v="film &amp; video/animation"/>
    <n v="1"/>
    <n v="27.91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x v="2"/>
    <x v="8"/>
    <s v="technology/wearables"/>
    <n v="34"/>
    <n v="79.989999999999995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x v="2"/>
    <x v="2"/>
    <s v="technology/web"/>
    <n v="24"/>
    <n v="38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x v="4"/>
    <x v="4"/>
    <s v="film &amp; video/documentary"/>
    <n v="48"/>
    <e v="#DIV/0!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x v="3"/>
    <x v="3"/>
    <s v="theater/plays"/>
    <n v="0"/>
    <n v="59.99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x v="4"/>
    <x v="4"/>
    <s v="film &amp; video/documentary"/>
    <n v="70"/>
    <n v="37.0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x v="6"/>
    <x v="11"/>
    <s v="games/video games"/>
    <n v="530"/>
    <n v="99.96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x v="4"/>
    <x v="6"/>
    <s v="film &amp; video/drama"/>
    <n v="180"/>
    <n v="111.68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x v="1"/>
    <x v="1"/>
    <s v="music/rock"/>
    <n v="92"/>
    <n v="36.0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x v="5"/>
    <x v="15"/>
    <s v="publishing/radio &amp; podcasts"/>
    <n v="14.000000000000002"/>
    <n v="66.01000000000000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x v="3"/>
    <x v="3"/>
    <s v="theater/plays"/>
    <n v="927"/>
    <n v="44.05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x v="2"/>
    <x v="2"/>
    <s v="technology/web"/>
    <n v="40"/>
    <n v="53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x v="3"/>
    <x v="3"/>
    <s v="theater/plays"/>
    <n v="112.00000000000001"/>
    <n v="95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x v="3"/>
    <x v="3"/>
    <s v="theater/plays"/>
    <n v="71"/>
    <n v="70.91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x v="4"/>
    <x v="6"/>
    <s v="film &amp; video/drama"/>
    <n v="119"/>
    <n v="98.0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x v="3"/>
    <x v="3"/>
    <s v="theater/plays"/>
    <n v="24"/>
    <n v="53.05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x v="6"/>
    <x v="11"/>
    <s v="games/video games"/>
    <n v="139"/>
    <n v="93.14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x v="4"/>
    <x v="19"/>
    <s v="film &amp; video/television"/>
    <n v="39"/>
    <n v="58.95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x v="1"/>
    <x v="1"/>
    <s v="music/rock"/>
    <n v="22"/>
    <n v="36.07"/>
  </r>
  <r>
    <n v="515"/>
    <s v="Cox LLC"/>
    <s v="Phased 24hour flexibility"/>
    <n v="8600"/>
    <n v="4797"/>
    <x v="0"/>
    <x v="221"/>
    <x v="0"/>
    <s v="CAD"/>
    <n v="1324620000"/>
    <n v="1324792800"/>
    <b v="0"/>
    <b v="1"/>
    <x v="3"/>
    <x v="3"/>
    <s v="theater/plays"/>
    <n v="56.000000000000007"/>
    <n v="63.0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x v="5"/>
    <x v="9"/>
    <s v="publishing/nonfiction"/>
    <n v="43"/>
    <n v="84.72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x v="0"/>
    <x v="0"/>
    <s v="food/food trucks"/>
    <n v="112.00000000000001"/>
    <n v="62.2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x v="4"/>
    <x v="10"/>
    <s v="film &amp; video/animation"/>
    <n v="7.0000000000000009"/>
    <n v="101.98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x v="1"/>
    <x v="1"/>
    <s v="music/rock"/>
    <n v="102"/>
    <n v="106.44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x v="3"/>
    <x v="3"/>
    <s v="theater/plays"/>
    <n v="426"/>
    <n v="29.98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x v="4"/>
    <x v="6"/>
    <s v="film &amp; video/drama"/>
    <n v="146"/>
    <n v="85.81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x v="4"/>
    <x v="12"/>
    <s v="film &amp; video/shorts"/>
    <n v="32"/>
    <n v="70.819999999999993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x v="4"/>
    <x v="12"/>
    <s v="film &amp; video/shorts"/>
    <n v="700"/>
    <n v="41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x v="3"/>
    <x v="3"/>
    <s v="theater/plays"/>
    <n v="84"/>
    <n v="28.06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x v="2"/>
    <x v="8"/>
    <s v="technology/wearables"/>
    <n v="84"/>
    <n v="88.05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x v="3"/>
    <x v="3"/>
    <s v="theater/plays"/>
    <n v="156"/>
    <n v="31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x v="4"/>
    <x v="10"/>
    <s v="film &amp; video/animation"/>
    <n v="100"/>
    <n v="90.34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x v="1"/>
    <x v="7"/>
    <s v="music/indie rock"/>
    <n v="80"/>
    <n v="63.78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x v="6"/>
    <x v="11"/>
    <s v="games/video games"/>
    <n v="11"/>
    <n v="54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x v="5"/>
    <x v="13"/>
    <s v="publishing/fiction"/>
    <n v="92"/>
    <n v="48.99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x v="6"/>
    <x v="11"/>
    <s v="games/video games"/>
    <n v="96"/>
    <n v="63.86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x v="3"/>
    <x v="3"/>
    <s v="theater/plays"/>
    <n v="503"/>
    <n v="8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x v="1"/>
    <x v="7"/>
    <s v="music/indie rock"/>
    <n v="159"/>
    <n v="55.08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x v="4"/>
    <x v="6"/>
    <s v="film &amp; video/drama"/>
    <n v="15"/>
    <n v="62.04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x v="3"/>
    <x v="3"/>
    <s v="theater/plays"/>
    <n v="482"/>
    <n v="104.98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x v="5"/>
    <x v="13"/>
    <s v="publishing/fiction"/>
    <n v="150"/>
    <n v="94.04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x v="4"/>
    <x v="4"/>
    <s v="film &amp; video/documentary"/>
    <n v="117"/>
    <n v="44.01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x v="6"/>
    <x v="20"/>
    <s v="games/mobile games"/>
    <n v="38"/>
    <n v="92.47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x v="0"/>
    <x v="0"/>
    <s v="food/food trucks"/>
    <n v="73"/>
    <n v="57.07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x v="7"/>
    <x v="14"/>
    <s v="photography/photography books"/>
    <n v="266"/>
    <n v="109.08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x v="6"/>
    <x v="20"/>
    <s v="games/mobile games"/>
    <n v="24"/>
    <n v="39.39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x v="1"/>
    <x v="7"/>
    <s v="music/indie rock"/>
    <n v="3"/>
    <n v="77.02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x v="6"/>
    <x v="11"/>
    <s v="games/video games"/>
    <n v="16"/>
    <n v="92.17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x v="1"/>
    <x v="1"/>
    <s v="music/rock"/>
    <n v="277"/>
    <n v="61.0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x v="3"/>
    <x v="3"/>
    <s v="theater/plays"/>
    <n v="89"/>
    <n v="78.06999999999999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x v="3"/>
    <x v="3"/>
    <s v="theater/plays"/>
    <n v="164"/>
    <n v="80.75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x v="4"/>
    <x v="6"/>
    <s v="film &amp; video/drama"/>
    <n v="969"/>
    <n v="59.99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x v="3"/>
    <x v="3"/>
    <s v="theater/plays"/>
    <n v="271"/>
    <n v="110.0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x v="2"/>
    <x v="8"/>
    <s v="technology/wearables"/>
    <n v="284"/>
    <n v="4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x v="1"/>
    <x v="7"/>
    <s v="music/indie rock"/>
    <n v="4"/>
    <n v="38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x v="2"/>
    <x v="2"/>
    <s v="technology/web"/>
    <n v="59"/>
    <n v="96.37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x v="3"/>
    <x v="3"/>
    <s v="theater/plays"/>
    <n v="99"/>
    <n v="72.98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x v="1"/>
    <x v="1"/>
    <s v="music/rock"/>
    <n v="44"/>
    <n v="26.0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x v="1"/>
    <x v="7"/>
    <s v="music/indie rock"/>
    <n v="152"/>
    <n v="104.36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x v="1"/>
    <x v="1"/>
    <s v="music/rock"/>
    <n v="224.00000000000003"/>
    <n v="102.19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x v="5"/>
    <x v="18"/>
    <s v="publishing/translations"/>
    <n v="240"/>
    <n v="54.12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x v="4"/>
    <x v="22"/>
    <s v="film &amp; video/science fiction"/>
    <n v="199"/>
    <n v="63.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x v="3"/>
    <x v="3"/>
    <s v="theater/plays"/>
    <n v="137"/>
    <n v="104.0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x v="3"/>
    <x v="3"/>
    <s v="theater/plays"/>
    <n v="101"/>
    <n v="49.99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x v="4"/>
    <x v="10"/>
    <s v="film &amp; video/animation"/>
    <n v="794"/>
    <n v="56.02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x v="3"/>
    <x v="3"/>
    <s v="theater/plays"/>
    <n v="370"/>
    <n v="48.81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x v="1"/>
    <x v="1"/>
    <s v="music/rock"/>
    <n v="13"/>
    <n v="60.08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x v="4"/>
    <x v="4"/>
    <s v="film &amp; video/documentary"/>
    <n v="138"/>
    <n v="78.989999999999995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x v="3"/>
    <x v="3"/>
    <s v="theater/plays"/>
    <n v="84"/>
    <n v="53.99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x v="3"/>
    <x v="3"/>
    <s v="theater/plays"/>
    <n v="204.99999999999997"/>
    <n v="111.46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x v="1"/>
    <x v="5"/>
    <s v="music/electric music"/>
    <n v="44"/>
    <n v="60.92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x v="1"/>
    <x v="1"/>
    <s v="music/rock"/>
    <n v="219"/>
    <n v="26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x v="3"/>
    <x v="3"/>
    <s v="theater/plays"/>
    <n v="186"/>
    <n v="80.989999999999995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x v="4"/>
    <x v="10"/>
    <s v="film &amp; video/animation"/>
    <n v="237"/>
    <n v="35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x v="1"/>
    <x v="1"/>
    <s v="music/rock"/>
    <n v="306"/>
    <n v="94.14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x v="4"/>
    <x v="12"/>
    <s v="film &amp; video/shorts"/>
    <n v="94"/>
    <n v="52.09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x v="1"/>
    <x v="1"/>
    <s v="music/rock"/>
    <n v="54"/>
    <n v="24.99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x v="8"/>
    <x v="23"/>
    <s v="journalism/audio"/>
    <n v="112.00000000000001"/>
    <n v="69.22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x v="0"/>
    <x v="0"/>
    <s v="food/food trucks"/>
    <n v="369"/>
    <n v="93.94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x v="3"/>
    <x v="3"/>
    <s v="theater/plays"/>
    <n v="63"/>
    <n v="98.41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x v="3"/>
    <x v="3"/>
    <s v="theater/plays"/>
    <n v="65"/>
    <n v="41.78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x v="1"/>
    <x v="17"/>
    <s v="music/jazz"/>
    <n v="19"/>
    <n v="65.989999999999995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x v="4"/>
    <x v="22"/>
    <s v="film &amp; video/science fiction"/>
    <n v="17"/>
    <n v="72.06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x v="1"/>
    <x v="17"/>
    <s v="music/jazz"/>
    <n v="101"/>
    <n v="48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x v="3"/>
    <x v="3"/>
    <s v="theater/plays"/>
    <n v="342"/>
    <n v="54.1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x v="2"/>
    <x v="2"/>
    <s v="technology/web"/>
    <n v="64"/>
    <n v="107.88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x v="6"/>
    <x v="11"/>
    <s v="games/video games"/>
    <n v="52"/>
    <n v="67.03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x v="4"/>
    <x v="4"/>
    <s v="film &amp; video/documentary"/>
    <n v="322"/>
    <n v="64.010000000000005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x v="2"/>
    <x v="2"/>
    <s v="technology/web"/>
    <n v="120"/>
    <n v="96.07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x v="5"/>
    <x v="18"/>
    <s v="publishing/translations"/>
    <n v="147"/>
    <n v="51.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x v="1"/>
    <x v="1"/>
    <s v="music/rock"/>
    <n v="951"/>
    <n v="43.92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x v="0"/>
    <x v="0"/>
    <s v="food/food trucks"/>
    <n v="73"/>
    <n v="91.02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x v="3"/>
    <x v="3"/>
    <s v="theater/plays"/>
    <n v="79"/>
    <n v="50.1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x v="4"/>
    <x v="4"/>
    <s v="film &amp; video/documentary"/>
    <n v="65"/>
    <n v="67.72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x v="5"/>
    <x v="15"/>
    <s v="publishing/radio &amp; podcasts"/>
    <n v="82"/>
    <n v="61.04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x v="6"/>
    <x v="11"/>
    <s v="games/video games"/>
    <n v="1038"/>
    <n v="80.010000000000005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x v="3"/>
    <x v="3"/>
    <s v="theater/plays"/>
    <n v="13"/>
    <n v="47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x v="4"/>
    <x v="10"/>
    <s v="film &amp; video/animation"/>
    <n v="155"/>
    <n v="71.13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x v="3"/>
    <x v="3"/>
    <s v="theater/plays"/>
    <n v="7.0000000000000009"/>
    <n v="89.99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x v="3"/>
    <x v="3"/>
    <s v="theater/plays"/>
    <n v="209"/>
    <n v="43.0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x v="4"/>
    <x v="6"/>
    <s v="film &amp; video/drama"/>
    <n v="100"/>
    <n v="68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x v="3"/>
    <x v="3"/>
    <s v="theater/plays"/>
    <n v="202"/>
    <n v="7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x v="1"/>
    <x v="1"/>
    <s v="music/rock"/>
    <n v="162"/>
    <n v="62.34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x v="4"/>
    <x v="4"/>
    <s v="film &amp; video/documentary"/>
    <n v="4"/>
    <n v="5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x v="0"/>
    <x v="0"/>
    <s v="food/food trucks"/>
    <n v="5"/>
    <n v="67.099999999999994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x v="2"/>
    <x v="8"/>
    <s v="technology/wearables"/>
    <n v="206.99999999999997"/>
    <n v="79.9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x v="3"/>
    <x v="3"/>
    <s v="theater/plays"/>
    <n v="128"/>
    <n v="62.18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x v="3"/>
    <x v="3"/>
    <s v="theater/plays"/>
    <n v="120"/>
    <n v="53.01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x v="3"/>
    <x v="3"/>
    <s v="theater/plays"/>
    <n v="171"/>
    <n v="57.74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x v="5"/>
    <x v="9"/>
    <s v="publishing/nonfiction"/>
    <n v="187"/>
    <n v="40.03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x v="1"/>
    <x v="1"/>
    <s v="music/rock"/>
    <n v="188"/>
    <n v="81.02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x v="0"/>
    <x v="0"/>
    <s v="food/food trucks"/>
    <n v="131"/>
    <n v="35.049999999999997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x v="1"/>
    <x v="17"/>
    <s v="music/jazz"/>
    <n v="284"/>
    <n v="102.92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x v="4"/>
    <x v="22"/>
    <s v="film &amp; video/science fiction"/>
    <n v="120"/>
    <n v="28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x v="3"/>
    <x v="3"/>
    <s v="theater/plays"/>
    <n v="419.00000000000006"/>
    <n v="75.7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x v="3"/>
    <x v="3"/>
    <s v="theater/plays"/>
    <n v="14.000000000000002"/>
    <n v="45.0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x v="1"/>
    <x v="5"/>
    <s v="music/electric music"/>
    <n v="139"/>
    <n v="73.62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x v="3"/>
    <x v="3"/>
    <s v="theater/plays"/>
    <n v="174"/>
    <n v="56.99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x v="3"/>
    <x v="3"/>
    <s v="theater/plays"/>
    <n v="155"/>
    <n v="85.22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x v="3"/>
    <x v="3"/>
    <s v="theater/plays"/>
    <n v="170"/>
    <n v="50.96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x v="1"/>
    <x v="7"/>
    <s v="music/indie rock"/>
    <n v="190"/>
    <n v="63.56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x v="3"/>
    <x v="3"/>
    <s v="theater/plays"/>
    <n v="250"/>
    <n v="81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x v="5"/>
    <x v="9"/>
    <s v="publishing/nonfiction"/>
    <n v="49"/>
    <n v="86.04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x v="3"/>
    <x v="3"/>
    <s v="theater/plays"/>
    <n v="28.000000000000004"/>
    <n v="90.04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x v="7"/>
    <x v="14"/>
    <s v="photography/photography books"/>
    <n v="268"/>
    <n v="74.010000000000005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x v="3"/>
    <x v="3"/>
    <s v="theater/plays"/>
    <n v="620"/>
    <n v="92.44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x v="1"/>
    <x v="7"/>
    <s v="music/indie rock"/>
    <n v="3"/>
    <n v="56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x v="3"/>
    <x v="3"/>
    <s v="theater/plays"/>
    <n v="160"/>
    <n v="32.979999999999997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x v="7"/>
    <x v="14"/>
    <s v="photography/photography books"/>
    <n v="279"/>
    <n v="93.6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x v="3"/>
    <x v="3"/>
    <s v="theater/plays"/>
    <n v="77"/>
    <n v="69.87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x v="3"/>
    <x v="3"/>
    <s v="theater/plays"/>
    <n v="206"/>
    <n v="72.1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x v="0"/>
    <x v="0"/>
    <s v="food/food trucks"/>
    <n v="694"/>
    <n v="30.04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x v="1"/>
    <x v="7"/>
    <s v="music/indie rock"/>
    <n v="152"/>
    <n v="73.9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x v="3"/>
    <x v="3"/>
    <s v="theater/plays"/>
    <n v="65"/>
    <n v="68.66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x v="3"/>
    <x v="3"/>
    <s v="theater/plays"/>
    <n v="63"/>
    <n v="59.99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x v="3"/>
    <x v="3"/>
    <s v="theater/plays"/>
    <n v="310"/>
    <n v="111.16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x v="3"/>
    <x v="3"/>
    <s v="theater/plays"/>
    <n v="43"/>
    <n v="53.04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x v="4"/>
    <x v="10"/>
    <s v="film &amp; video/animation"/>
    <n v="83"/>
    <n v="55.99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x v="4"/>
    <x v="19"/>
    <s v="film &amp; video/television"/>
    <n v="79"/>
    <n v="69.989999999999995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x v="4"/>
    <x v="19"/>
    <s v="film &amp; video/television"/>
    <n v="113.99999999999999"/>
    <n v="4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x v="4"/>
    <x v="10"/>
    <s v="film &amp; video/animation"/>
    <n v="65"/>
    <n v="103.85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x v="3"/>
    <x v="3"/>
    <s v="theater/plays"/>
    <n v="79"/>
    <n v="99.1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x v="3"/>
    <x v="3"/>
    <s v="theater/plays"/>
    <n v="11"/>
    <n v="107.38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x v="4"/>
    <x v="6"/>
    <s v="film &amp; video/drama"/>
    <n v="56.000000000000007"/>
    <n v="76.92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x v="3"/>
    <x v="3"/>
    <s v="theater/plays"/>
    <n v="17"/>
    <n v="58.1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x v="3"/>
    <x v="3"/>
    <s v="theater/plays"/>
    <n v="120"/>
    <n v="103.74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x v="2"/>
    <x v="8"/>
    <s v="technology/wearables"/>
    <n v="145"/>
    <n v="87.96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x v="3"/>
    <x v="3"/>
    <s v="theater/plays"/>
    <n v="221"/>
    <n v="28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x v="3"/>
    <x v="3"/>
    <s v="theater/plays"/>
    <n v="48"/>
    <n v="38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x v="1"/>
    <x v="1"/>
    <s v="music/rock"/>
    <n v="93"/>
    <n v="30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x v="6"/>
    <x v="11"/>
    <s v="games/video games"/>
    <n v="89"/>
    <n v="103.5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x v="5"/>
    <x v="18"/>
    <s v="publishing/translations"/>
    <n v="41"/>
    <n v="85.99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x v="0"/>
    <x v="0"/>
    <s v="food/food trucks"/>
    <n v="63"/>
    <n v="98.01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x v="3"/>
    <x v="3"/>
    <s v="theater/plays"/>
    <n v="48"/>
    <n v="2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x v="1"/>
    <x v="17"/>
    <s v="music/jazz"/>
    <n v="2"/>
    <n v="44.99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x v="4"/>
    <x v="12"/>
    <s v="film &amp; video/shorts"/>
    <n v="88"/>
    <n v="31.01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x v="2"/>
    <x v="2"/>
    <s v="technology/web"/>
    <n v="127"/>
    <n v="59.97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x v="2"/>
    <x v="2"/>
    <s v="technology/web"/>
    <n v="2339"/>
    <n v="59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x v="1"/>
    <x v="16"/>
    <s v="music/metal"/>
    <n v="508"/>
    <n v="50.05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x v="7"/>
    <x v="14"/>
    <s v="photography/photography books"/>
    <n v="191"/>
    <n v="98.97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x v="0"/>
    <x v="0"/>
    <s v="food/food trucks"/>
    <n v="42"/>
    <n v="58.86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x v="4"/>
    <x v="22"/>
    <s v="film &amp; video/science fiction"/>
    <n v="8"/>
    <n v="81.010000000000005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x v="1"/>
    <x v="1"/>
    <s v="music/rock"/>
    <n v="60"/>
    <n v="76.010000000000005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x v="4"/>
    <x v="4"/>
    <s v="film &amp; video/documentary"/>
    <n v="47"/>
    <n v="96.6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x v="3"/>
    <x v="3"/>
    <s v="theater/plays"/>
    <n v="82"/>
    <n v="76.959999999999994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x v="1"/>
    <x v="17"/>
    <s v="music/jazz"/>
    <n v="54"/>
    <n v="67.98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x v="3"/>
    <x v="3"/>
    <s v="theater/plays"/>
    <n v="98"/>
    <n v="88.78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x v="3"/>
    <x v="3"/>
    <s v="theater/plays"/>
    <n v="77"/>
    <n v="25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x v="1"/>
    <x v="17"/>
    <s v="music/jazz"/>
    <n v="33"/>
    <n v="44.92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x v="4"/>
    <x v="4"/>
    <s v="film &amp; video/documentary"/>
    <n v="240"/>
    <n v="79.400000000000006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x v="3"/>
    <x v="3"/>
    <s v="theater/plays"/>
    <n v="64"/>
    <n v="29.01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x v="8"/>
    <x v="23"/>
    <s v="journalism/audio"/>
    <n v="176"/>
    <n v="73.59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x v="3"/>
    <x v="3"/>
    <s v="theater/plays"/>
    <n v="20"/>
    <n v="107.97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x v="3"/>
    <x v="3"/>
    <s v="theater/plays"/>
    <n v="359"/>
    <n v="68.989999999999995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x v="1"/>
    <x v="7"/>
    <s v="music/indie rock"/>
    <n v="469.00000000000006"/>
    <n v="111.02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x v="3"/>
    <x v="3"/>
    <s v="theater/plays"/>
    <n v="122"/>
    <n v="25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x v="3"/>
    <x v="3"/>
    <s v="theater/plays"/>
    <n v="56.000000000000007"/>
    <n v="42.16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x v="1"/>
    <x v="7"/>
    <s v="music/indie rock"/>
    <n v="44"/>
    <n v="4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x v="7"/>
    <x v="14"/>
    <s v="photography/photography books"/>
    <n v="34"/>
    <n v="36.0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x v="8"/>
    <x v="23"/>
    <s v="journalism/audio"/>
    <n v="123"/>
    <n v="101.04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x v="7"/>
    <x v="14"/>
    <s v="photography/photography books"/>
    <n v="190"/>
    <n v="39.93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x v="5"/>
    <x v="13"/>
    <s v="publishing/fiction"/>
    <n v="84"/>
    <n v="83.16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x v="4"/>
    <x v="6"/>
    <s v="film &amp; video/drama"/>
    <n v="18"/>
    <n v="39.979999999999997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x v="0"/>
    <x v="0"/>
    <s v="food/food trucks"/>
    <n v="1037"/>
    <n v="47.99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x v="6"/>
    <x v="20"/>
    <s v="games/mobile games"/>
    <n v="97"/>
    <n v="95.98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x v="3"/>
    <x v="3"/>
    <s v="theater/plays"/>
    <n v="86"/>
    <n v="78.7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x v="3"/>
    <x v="3"/>
    <s v="theater/plays"/>
    <n v="150"/>
    <n v="56.08"/>
  </r>
  <r>
    <n v="683"/>
    <s v="Jones PLC"/>
    <s v="Virtual systemic intranet"/>
    <n v="2300"/>
    <n v="8244"/>
    <x v="1"/>
    <x v="98"/>
    <x v="1"/>
    <s v="USD"/>
    <n v="1537074000"/>
    <n v="1537246800"/>
    <b v="0"/>
    <b v="0"/>
    <x v="3"/>
    <x v="3"/>
    <s v="theater/plays"/>
    <n v="358"/>
    <n v="69.09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x v="5"/>
    <x v="9"/>
    <s v="publishing/nonfiction"/>
    <n v="543"/>
    <n v="102.05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x v="3"/>
    <x v="3"/>
    <s v="theater/plays"/>
    <n v="68"/>
    <n v="107.32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x v="2"/>
    <x v="8"/>
    <s v="technology/wearables"/>
    <n v="192"/>
    <n v="51.97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x v="3"/>
    <x v="3"/>
    <s v="theater/plays"/>
    <n v="932"/>
    <n v="71.14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x v="4"/>
    <x v="19"/>
    <s v="film &amp; video/television"/>
    <n v="429"/>
    <n v="106.4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x v="2"/>
    <x v="2"/>
    <s v="technology/web"/>
    <n v="101"/>
    <n v="42.94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x v="4"/>
    <x v="4"/>
    <s v="film &amp; video/documentary"/>
    <n v="227"/>
    <n v="30.0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x v="4"/>
    <x v="4"/>
    <s v="film &amp; video/documentary"/>
    <n v="142"/>
    <n v="70.62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x v="1"/>
    <x v="1"/>
    <s v="music/rock"/>
    <n v="91"/>
    <n v="66.02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x v="3"/>
    <x v="3"/>
    <s v="theater/plays"/>
    <n v="64"/>
    <n v="96.91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x v="3"/>
    <x v="3"/>
    <s v="theater/plays"/>
    <n v="84"/>
    <n v="62.87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x v="1"/>
    <x v="1"/>
    <s v="music/rock"/>
    <n v="134"/>
    <n v="108.99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x v="3"/>
    <x v="3"/>
    <s v="theater/plays"/>
    <n v="59"/>
    <n v="27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x v="1"/>
    <x v="5"/>
    <s v="music/electric music"/>
    <n v="153"/>
    <n v="6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x v="2"/>
    <x v="8"/>
    <s v="technology/wearables"/>
    <n v="447"/>
    <n v="111.52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x v="4"/>
    <x v="6"/>
    <s v="film &amp; video/drama"/>
    <n v="84"/>
    <n v="3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x v="2"/>
    <x v="8"/>
    <s v="technology/wearables"/>
    <n v="3"/>
    <n v="110.99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x v="3"/>
    <x v="3"/>
    <s v="theater/plays"/>
    <n v="175"/>
    <n v="56.75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x v="2"/>
    <x v="8"/>
    <s v="technology/wearables"/>
    <n v="54"/>
    <n v="97.02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x v="5"/>
    <x v="18"/>
    <s v="publishing/translations"/>
    <n v="312"/>
    <n v="92.09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x v="4"/>
    <x v="10"/>
    <s v="film &amp; video/animation"/>
    <n v="123"/>
    <n v="82.99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x v="5"/>
    <x v="9"/>
    <s v="publishing/nonfiction"/>
    <n v="99"/>
    <n v="103.04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x v="2"/>
    <x v="2"/>
    <s v="technology/web"/>
    <n v="128"/>
    <n v="68.9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x v="4"/>
    <x v="6"/>
    <s v="film &amp; video/drama"/>
    <n v="159"/>
    <n v="87.74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x v="3"/>
    <x v="3"/>
    <s v="theater/plays"/>
    <n v="707"/>
    <n v="75.02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x v="3"/>
    <x v="3"/>
    <s v="theater/plays"/>
    <n v="142"/>
    <n v="50.86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x v="3"/>
    <x v="3"/>
    <s v="theater/plays"/>
    <n v="148"/>
    <n v="90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x v="3"/>
    <x v="3"/>
    <s v="theater/plays"/>
    <n v="20"/>
    <n v="72.900000000000006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x v="3"/>
    <x v="3"/>
    <s v="theater/plays"/>
    <n v="1841"/>
    <n v="108.49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x v="5"/>
    <x v="15"/>
    <s v="publishing/radio &amp; podcasts"/>
    <n v="162"/>
    <n v="101.98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x v="1"/>
    <x v="1"/>
    <s v="music/rock"/>
    <n v="473.00000000000006"/>
    <n v="44.0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x v="6"/>
    <x v="20"/>
    <s v="games/mobile games"/>
    <n v="24"/>
    <n v="65.94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x v="3"/>
    <x v="3"/>
    <s v="theater/plays"/>
    <n v="518"/>
    <n v="24.99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x v="4"/>
    <x v="4"/>
    <s v="film &amp; video/documentary"/>
    <n v="248"/>
    <n v="28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x v="2"/>
    <x v="8"/>
    <s v="technology/wearables"/>
    <n v="100"/>
    <n v="85.83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x v="5"/>
    <x v="13"/>
    <s v="publishing/fiction"/>
    <n v="153"/>
    <n v="84.92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x v="3"/>
    <x v="3"/>
    <s v="theater/plays"/>
    <n v="37"/>
    <n v="90.48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x v="1"/>
    <x v="1"/>
    <s v="music/rock"/>
    <n v="4"/>
    <n v="25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x v="4"/>
    <x v="4"/>
    <s v="film &amp; video/documentary"/>
    <n v="157"/>
    <n v="92.01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x v="3"/>
    <x v="3"/>
    <s v="theater/plays"/>
    <n v="270"/>
    <n v="93.07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x v="3"/>
    <x v="3"/>
    <s v="theater/plays"/>
    <n v="134"/>
    <n v="61.01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x v="6"/>
    <x v="20"/>
    <s v="games/mobile games"/>
    <n v="50"/>
    <n v="92.04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x v="3"/>
    <x v="3"/>
    <s v="theater/plays"/>
    <n v="89"/>
    <n v="81.1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x v="2"/>
    <x v="2"/>
    <s v="technology/web"/>
    <n v="165"/>
    <n v="73.5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x v="3"/>
    <x v="3"/>
    <s v="theater/plays"/>
    <n v="18"/>
    <n v="85.22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x v="4"/>
    <x v="6"/>
    <s v="film &amp; video/drama"/>
    <n v="186"/>
    <n v="110.97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x v="2"/>
    <x v="8"/>
    <s v="technology/wearables"/>
    <n v="413"/>
    <n v="32.97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x v="2"/>
    <x v="2"/>
    <s v="technology/web"/>
    <n v="90"/>
    <n v="96.01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x v="1"/>
    <x v="1"/>
    <s v="music/rock"/>
    <n v="92"/>
    <n v="84.97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x v="1"/>
    <x v="16"/>
    <s v="music/metal"/>
    <n v="527"/>
    <n v="25.01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x v="3"/>
    <x v="3"/>
    <s v="theater/plays"/>
    <n v="319"/>
    <n v="66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x v="7"/>
    <x v="14"/>
    <s v="photography/photography books"/>
    <n v="354"/>
    <n v="87.3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x v="5"/>
    <x v="9"/>
    <s v="publishing/nonfiction"/>
    <n v="33"/>
    <n v="27.93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x v="1"/>
    <x v="7"/>
    <s v="music/indie rock"/>
    <n v="136"/>
    <n v="103.8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x v="3"/>
    <x v="3"/>
    <s v="theater/plays"/>
    <n v="2"/>
    <n v="31.94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x v="1"/>
    <x v="7"/>
    <s v="music/indie rock"/>
    <n v="61"/>
    <n v="99.5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x v="3"/>
    <x v="3"/>
    <s v="theater/plays"/>
    <n v="30"/>
    <n v="108.85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x v="3"/>
    <x v="3"/>
    <s v="theater/plays"/>
    <n v="1179"/>
    <n v="110.76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x v="1"/>
    <x v="5"/>
    <s v="music/electric music"/>
    <n v="1126"/>
    <n v="29.6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x v="3"/>
    <x v="3"/>
    <s v="theater/plays"/>
    <n v="13"/>
    <n v="101.71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x v="3"/>
    <x v="3"/>
    <s v="theater/plays"/>
    <n v="712"/>
    <n v="61.5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x v="2"/>
    <x v="8"/>
    <s v="technology/wearables"/>
    <n v="30"/>
    <n v="35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x v="2"/>
    <x v="2"/>
    <s v="technology/web"/>
    <n v="213"/>
    <n v="40.049999999999997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x v="3"/>
    <x v="3"/>
    <s v="theater/plays"/>
    <n v="229"/>
    <n v="110.97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x v="4"/>
    <x v="10"/>
    <s v="film &amp; video/animation"/>
    <n v="35"/>
    <n v="36.96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x v="2"/>
    <x v="8"/>
    <s v="technology/wearables"/>
    <n v="157"/>
    <n v="1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x v="1"/>
    <x v="5"/>
    <s v="music/electric music"/>
    <n v="1"/>
    <n v="30.97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x v="5"/>
    <x v="9"/>
    <s v="publishing/nonfiction"/>
    <n v="231.99999999999997"/>
    <n v="47.04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x v="3"/>
    <x v="3"/>
    <s v="theater/plays"/>
    <n v="92"/>
    <n v="88.07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x v="7"/>
    <x v="14"/>
    <s v="photography/photography books"/>
    <n v="257"/>
    <n v="37.01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x v="3"/>
    <x v="3"/>
    <s v="theater/plays"/>
    <n v="168"/>
    <n v="26.0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x v="3"/>
    <x v="3"/>
    <s v="theater/plays"/>
    <n v="167"/>
    <n v="67.81999999999999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x v="3"/>
    <x v="3"/>
    <s v="theater/plays"/>
    <n v="772"/>
    <n v="49.96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x v="4"/>
    <x v="6"/>
    <s v="film &amp; video/drama"/>
    <n v="407"/>
    <n v="110.02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x v="1"/>
    <x v="1"/>
    <s v="music/rock"/>
    <n v="564"/>
    <n v="89.96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x v="1"/>
    <x v="5"/>
    <s v="music/electric music"/>
    <n v="68"/>
    <n v="79.01000000000000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x v="6"/>
    <x v="11"/>
    <s v="games/video games"/>
    <n v="34"/>
    <n v="86.87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x v="1"/>
    <x v="1"/>
    <s v="music/rock"/>
    <n v="655"/>
    <n v="62.04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x v="1"/>
    <x v="17"/>
    <s v="music/jazz"/>
    <n v="177"/>
    <n v="26.9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x v="3"/>
    <x v="3"/>
    <s v="theater/plays"/>
    <n v="112.99999999999999"/>
    <n v="54.12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x v="1"/>
    <x v="1"/>
    <s v="music/rock"/>
    <n v="728"/>
    <n v="41.04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x v="1"/>
    <x v="7"/>
    <s v="music/indie rock"/>
    <n v="208"/>
    <n v="55.05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x v="4"/>
    <x v="22"/>
    <s v="film &amp; video/science fiction"/>
    <n v="31"/>
    <n v="107.94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x v="5"/>
    <x v="18"/>
    <s v="publishing/translations"/>
    <n v="56.999999999999993"/>
    <n v="73.92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x v="3"/>
    <x v="3"/>
    <s v="theater/plays"/>
    <n v="231"/>
    <n v="32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x v="6"/>
    <x v="11"/>
    <s v="games/video games"/>
    <n v="87"/>
    <n v="53.9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x v="3"/>
    <x v="3"/>
    <s v="theater/plays"/>
    <n v="271"/>
    <n v="106.5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x v="3"/>
    <x v="3"/>
    <s v="theater/plays"/>
    <n v="49"/>
    <n v="3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x v="1"/>
    <x v="7"/>
    <s v="music/indie rock"/>
    <n v="112.99999999999999"/>
    <n v="43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x v="3"/>
    <x v="3"/>
    <s v="theater/plays"/>
    <n v="191"/>
    <n v="86.86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x v="2"/>
    <x v="2"/>
    <s v="technology/web"/>
    <n v="136"/>
    <n v="96.8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x v="1"/>
    <x v="1"/>
    <s v="music/rock"/>
    <n v="10"/>
    <n v="33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x v="3"/>
    <x v="3"/>
    <s v="theater/plays"/>
    <n v="66"/>
    <n v="68.0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x v="3"/>
    <x v="3"/>
    <s v="theater/plays"/>
    <n v="49"/>
    <n v="58.87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x v="4"/>
    <x v="10"/>
    <s v="film &amp; video/animation"/>
    <n v="788"/>
    <n v="105.05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x v="3"/>
    <x v="3"/>
    <s v="theater/plays"/>
    <n v="80"/>
    <n v="33.049999999999997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x v="4"/>
    <x v="6"/>
    <s v="film &amp; video/drama"/>
    <n v="106"/>
    <n v="78.819999999999993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x v="3"/>
    <x v="3"/>
    <s v="theater/plays"/>
    <n v="51"/>
    <n v="68.2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x v="4"/>
    <x v="10"/>
    <s v="film &amp; video/animation"/>
    <n v="215"/>
    <n v="75.73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x v="1"/>
    <x v="1"/>
    <s v="music/rock"/>
    <n v="141"/>
    <n v="3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x v="2"/>
    <x v="2"/>
    <s v="technology/web"/>
    <n v="114.99999999999999"/>
    <n v="101.88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x v="4"/>
    <x v="10"/>
    <s v="film &amp; video/animation"/>
    <n v="193"/>
    <n v="52.88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x v="1"/>
    <x v="17"/>
    <s v="music/jazz"/>
    <n v="730"/>
    <n v="71.010000000000005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x v="1"/>
    <x v="1"/>
    <s v="music/rock"/>
    <n v="100"/>
    <n v="102.39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x v="4"/>
    <x v="10"/>
    <s v="film &amp; video/animation"/>
    <n v="88"/>
    <n v="74.47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x v="3"/>
    <x v="3"/>
    <s v="theater/plays"/>
    <n v="37"/>
    <n v="51.01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x v="3"/>
    <x v="3"/>
    <s v="theater/plays"/>
    <n v="31"/>
    <n v="90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x v="0"/>
    <x v="0"/>
    <s v="food/food trucks"/>
    <n v="26"/>
    <n v="97.14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x v="3"/>
    <x v="3"/>
    <s v="theater/plays"/>
    <n v="34"/>
    <n v="72.06999999999999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x v="5"/>
    <x v="9"/>
    <s v="publishing/nonfiction"/>
    <n v="1186"/>
    <n v="75.239999999999995"/>
  </r>
  <r>
    <n v="794"/>
    <s v="Welch Inc"/>
    <s v="Optional optimal website"/>
    <n v="6600"/>
    <n v="8276"/>
    <x v="1"/>
    <x v="460"/>
    <x v="1"/>
    <s v="USD"/>
    <n v="1513922400"/>
    <n v="1514959200"/>
    <b v="0"/>
    <b v="0"/>
    <x v="1"/>
    <x v="1"/>
    <s v="music/rock"/>
    <n v="125"/>
    <n v="32.97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x v="4"/>
    <x v="6"/>
    <s v="film &amp; video/drama"/>
    <n v="14.000000000000002"/>
    <n v="54.81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x v="6"/>
    <x v="20"/>
    <s v="games/mobile games"/>
    <n v="55.000000000000007"/>
    <n v="45.04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x v="2"/>
    <x v="2"/>
    <s v="technology/web"/>
    <n v="110.00000000000001"/>
    <n v="52.96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x v="3"/>
    <x v="3"/>
    <s v="theater/plays"/>
    <n v="188"/>
    <n v="60.02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x v="3"/>
    <x v="3"/>
    <s v="theater/plays"/>
    <n v="87"/>
    <n v="1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x v="1"/>
    <x v="1"/>
    <s v="music/rock"/>
    <n v="1"/>
    <n v="44.03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x v="7"/>
    <x v="14"/>
    <s v="photography/photography books"/>
    <n v="202.99999999999997"/>
    <n v="86.03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x v="7"/>
    <x v="14"/>
    <s v="photography/photography books"/>
    <n v="197"/>
    <n v="28.01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x v="3"/>
    <x v="3"/>
    <s v="theater/plays"/>
    <n v="107"/>
    <n v="32.049999999999997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x v="1"/>
    <x v="1"/>
    <s v="music/rock"/>
    <n v="269"/>
    <n v="73.6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x v="4"/>
    <x v="4"/>
    <s v="film &amp; video/documentary"/>
    <n v="51"/>
    <n v="108.71"/>
  </r>
  <r>
    <n v="806"/>
    <s v="Harmon-Madden"/>
    <s v="Adaptive holistic hub"/>
    <n v="700"/>
    <n v="8262"/>
    <x v="1"/>
    <x v="70"/>
    <x v="1"/>
    <s v="USD"/>
    <n v="1330927200"/>
    <n v="1332997200"/>
    <b v="0"/>
    <b v="1"/>
    <x v="4"/>
    <x v="6"/>
    <s v="film &amp; video/drama"/>
    <n v="1180"/>
    <n v="42.98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x v="3"/>
    <x v="3"/>
    <s v="theater/plays"/>
    <n v="264"/>
    <n v="83.32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x v="0"/>
    <x v="0"/>
    <s v="food/food trucks"/>
    <n v="30"/>
    <n v="42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x v="4"/>
    <x v="4"/>
    <s v="film &amp; video/documentary"/>
    <n v="63"/>
    <n v="55.93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x v="3"/>
    <x v="3"/>
    <s v="theater/plays"/>
    <n v="193"/>
    <n v="105.04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x v="6"/>
    <x v="11"/>
    <s v="games/video games"/>
    <n v="77"/>
    <n v="48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x v="5"/>
    <x v="9"/>
    <s v="publishing/nonfiction"/>
    <n v="225.99999999999997"/>
    <n v="112.66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x v="6"/>
    <x v="11"/>
    <s v="games/video games"/>
    <n v="239"/>
    <n v="81.94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x v="1"/>
    <x v="1"/>
    <s v="music/rock"/>
    <n v="92"/>
    <n v="64.05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x v="1"/>
    <x v="1"/>
    <s v="music/rock"/>
    <n v="130"/>
    <n v="106.39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x v="3"/>
    <x v="3"/>
    <s v="theater/plays"/>
    <n v="615"/>
    <n v="76.010000000000005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x v="5"/>
    <x v="9"/>
    <s v="publishing/nonfiction"/>
    <n v="369"/>
    <n v="111.07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x v="3"/>
    <x v="3"/>
    <s v="theater/plays"/>
    <n v="1095"/>
    <n v="95.94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x v="6"/>
    <x v="11"/>
    <s v="games/video games"/>
    <n v="51"/>
    <n v="43.04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x v="1"/>
    <x v="1"/>
    <s v="music/rock"/>
    <n v="801"/>
    <n v="67.97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x v="4"/>
    <x v="4"/>
    <s v="film &amp; video/documentary"/>
    <n v="291"/>
    <n v="89.99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x v="1"/>
    <x v="1"/>
    <s v="music/rock"/>
    <n v="350"/>
    <n v="58.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x v="1"/>
    <x v="1"/>
    <s v="music/rock"/>
    <n v="357"/>
    <n v="84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x v="5"/>
    <x v="9"/>
    <s v="publishing/nonfiction"/>
    <n v="126"/>
    <n v="88.85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x v="4"/>
    <x v="12"/>
    <s v="film &amp; video/shorts"/>
    <n v="388"/>
    <n v="65.959999999999994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x v="3"/>
    <x v="3"/>
    <s v="theater/plays"/>
    <n v="457"/>
    <n v="74.8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x v="4"/>
    <x v="6"/>
    <s v="film &amp; video/drama"/>
    <n v="267"/>
    <n v="69.989999999999995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x v="3"/>
    <x v="3"/>
    <s v="theater/plays"/>
    <n v="69"/>
    <n v="32.01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x v="3"/>
    <x v="3"/>
    <s v="theater/plays"/>
    <n v="51"/>
    <n v="64.7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x v="3"/>
    <x v="3"/>
    <s v="theater/plays"/>
    <n v="1"/>
    <n v="25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x v="7"/>
    <x v="14"/>
    <s v="photography/photography books"/>
    <n v="109.00000000000001"/>
    <n v="104.98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x v="5"/>
    <x v="18"/>
    <s v="publishing/translations"/>
    <n v="315"/>
    <n v="64.989999999999995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x v="5"/>
    <x v="18"/>
    <s v="publishing/translations"/>
    <n v="158"/>
    <n v="94.35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x v="3"/>
    <x v="3"/>
    <s v="theater/plays"/>
    <n v="154"/>
    <n v="44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x v="2"/>
    <x v="2"/>
    <s v="technology/web"/>
    <n v="90"/>
    <n v="64.739999999999995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x v="1"/>
    <x v="7"/>
    <s v="music/indie rock"/>
    <n v="75"/>
    <n v="84.01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x v="1"/>
    <x v="17"/>
    <s v="music/jazz"/>
    <n v="852.99999999999989"/>
    <n v="34.06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x v="3"/>
    <x v="3"/>
    <s v="theater/plays"/>
    <n v="139"/>
    <n v="93.27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x v="4"/>
    <x v="4"/>
    <s v="film &amp; video/documentary"/>
    <n v="190"/>
    <n v="33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x v="3"/>
    <x v="3"/>
    <s v="theater/plays"/>
    <n v="100"/>
    <n v="83.81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x v="2"/>
    <x v="2"/>
    <s v="technology/web"/>
    <n v="143"/>
    <n v="63.99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x v="2"/>
    <x v="8"/>
    <s v="technology/wearables"/>
    <n v="563"/>
    <n v="81.91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x v="7"/>
    <x v="14"/>
    <s v="photography/photography books"/>
    <n v="31"/>
    <n v="93.05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x v="4"/>
    <x v="4"/>
    <s v="film &amp; video/documentary"/>
    <n v="99"/>
    <n v="101.98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x v="2"/>
    <x v="2"/>
    <s v="technology/web"/>
    <n v="198"/>
    <n v="105.94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x v="2"/>
    <x v="2"/>
    <s v="technology/web"/>
    <n v="509"/>
    <n v="101.58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x v="0"/>
    <x v="0"/>
    <s v="food/food trucks"/>
    <n v="238"/>
    <n v="62.97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x v="4"/>
    <x v="6"/>
    <s v="film &amp; video/drama"/>
    <n v="338"/>
    <n v="29.05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x v="1"/>
    <x v="7"/>
    <s v="music/indie rock"/>
    <n v="133"/>
    <n v="1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x v="1"/>
    <x v="1"/>
    <s v="music/rock"/>
    <n v="1"/>
    <n v="77.930000000000007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x v="1"/>
    <x v="5"/>
    <s v="music/electric music"/>
    <n v="208"/>
    <n v="80.81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x v="6"/>
    <x v="11"/>
    <s v="games/video games"/>
    <n v="51"/>
    <n v="76.010000000000005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x v="1"/>
    <x v="7"/>
    <s v="music/indie rock"/>
    <n v="652"/>
    <n v="72.989999999999995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x v="5"/>
    <x v="13"/>
    <s v="publishing/fiction"/>
    <n v="113.99999999999999"/>
    <n v="5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x v="3"/>
    <x v="3"/>
    <s v="theater/plays"/>
    <n v="102"/>
    <n v="54.16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x v="0"/>
    <x v="0"/>
    <s v="food/food trucks"/>
    <n v="357"/>
    <n v="32.950000000000003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x v="4"/>
    <x v="12"/>
    <s v="film &amp; video/shorts"/>
    <n v="140"/>
    <n v="79.37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x v="0"/>
    <x v="0"/>
    <s v="food/food trucks"/>
    <n v="69"/>
    <n v="41.17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x v="3"/>
    <x v="3"/>
    <s v="theater/plays"/>
    <n v="36"/>
    <n v="77.430000000000007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x v="2"/>
    <x v="8"/>
    <s v="technology/wearables"/>
    <n v="252"/>
    <n v="57.16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x v="3"/>
    <x v="3"/>
    <s v="theater/plays"/>
    <n v="106"/>
    <n v="77.180000000000007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x v="3"/>
    <x v="3"/>
    <s v="theater/plays"/>
    <n v="187"/>
    <n v="24.95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x v="4"/>
    <x v="19"/>
    <s v="film &amp; video/television"/>
    <n v="387"/>
    <n v="97.18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x v="4"/>
    <x v="12"/>
    <s v="film &amp; video/shorts"/>
    <n v="347"/>
    <n v="46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x v="3"/>
    <x v="3"/>
    <s v="theater/plays"/>
    <n v="186"/>
    <n v="88.02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x v="7"/>
    <x v="14"/>
    <s v="photography/photography books"/>
    <n v="43"/>
    <n v="25.99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x v="0"/>
    <x v="0"/>
    <s v="food/food trucks"/>
    <n v="162"/>
    <n v="102.69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x v="3"/>
    <x v="3"/>
    <s v="theater/plays"/>
    <n v="185"/>
    <n v="72.959999999999994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x v="4"/>
    <x v="6"/>
    <s v="film &amp; video/drama"/>
    <n v="24"/>
    <n v="57.19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x v="3"/>
    <x v="3"/>
    <s v="theater/plays"/>
    <n v="90"/>
    <n v="84.01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x v="3"/>
    <x v="3"/>
    <s v="theater/plays"/>
    <n v="273"/>
    <n v="98.67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x v="4"/>
    <x v="22"/>
    <s v="film &amp; video/science fiction"/>
    <n v="170"/>
    <n v="42.01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x v="7"/>
    <x v="14"/>
    <s v="photography/photography books"/>
    <n v="188"/>
    <n v="32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x v="7"/>
    <x v="14"/>
    <s v="photography/photography books"/>
    <n v="347"/>
    <n v="81.569999999999993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x v="1"/>
    <x v="1"/>
    <s v="music/rock"/>
    <n v="69"/>
    <n v="37.04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x v="7"/>
    <x v="14"/>
    <s v="photography/photography books"/>
    <n v="25"/>
    <n v="103.03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x v="0"/>
    <x v="0"/>
    <s v="food/food trucks"/>
    <n v="77"/>
    <n v="84.33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x v="1"/>
    <x v="16"/>
    <s v="music/metal"/>
    <n v="37"/>
    <n v="102.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x v="5"/>
    <x v="9"/>
    <s v="publishing/nonfiction"/>
    <n v="544"/>
    <n v="79.989999999999995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x v="1"/>
    <x v="5"/>
    <s v="music/electric music"/>
    <n v="229"/>
    <n v="70.06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x v="3"/>
    <x v="3"/>
    <s v="theater/plays"/>
    <n v="39"/>
    <n v="37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x v="3"/>
    <x v="3"/>
    <s v="theater/plays"/>
    <n v="370"/>
    <n v="41.91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x v="4"/>
    <x v="12"/>
    <s v="film &amp; video/shorts"/>
    <n v="238"/>
    <n v="57.99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x v="3"/>
    <x v="3"/>
    <s v="theater/plays"/>
    <n v="64"/>
    <n v="40.94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x v="3"/>
    <x v="3"/>
    <s v="theater/plays"/>
    <n v="118"/>
    <n v="70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x v="1"/>
    <x v="7"/>
    <s v="music/indie rock"/>
    <n v="85"/>
    <n v="73.84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x v="3"/>
    <x v="3"/>
    <s v="theater/plays"/>
    <n v="28.999999999999996"/>
    <n v="41.98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x v="3"/>
    <x v="3"/>
    <s v="theater/plays"/>
    <n v="210"/>
    <n v="77.930000000000007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x v="1"/>
    <x v="5"/>
    <s v="music/electric music"/>
    <n v="170"/>
    <n v="106.02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x v="1"/>
    <x v="7"/>
    <s v="music/indie rock"/>
    <n v="115.99999999999999"/>
    <n v="47.02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x v="4"/>
    <x v="4"/>
    <s v="film &amp; video/documentary"/>
    <n v="259"/>
    <n v="76.02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x v="5"/>
    <x v="18"/>
    <s v="publishing/translations"/>
    <n v="231"/>
    <n v="54.12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x v="4"/>
    <x v="4"/>
    <s v="film &amp; video/documentary"/>
    <n v="128"/>
    <n v="57.29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x v="4"/>
    <x v="19"/>
    <s v="film &amp; video/television"/>
    <n v="189"/>
    <n v="103.81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x v="3"/>
    <x v="3"/>
    <s v="theater/plays"/>
    <n v="7.0000000000000009"/>
    <n v="105.0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x v="0"/>
    <x v="0"/>
    <s v="food/food trucks"/>
    <n v="774"/>
    <n v="90.26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x v="3"/>
    <x v="3"/>
    <s v="theater/plays"/>
    <n v="28.000000000000004"/>
    <n v="76.98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x v="4"/>
    <x v="4"/>
    <s v="film &amp; video/documentary"/>
    <n v="52"/>
    <n v="102.6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x v="1"/>
    <x v="17"/>
    <s v="music/jazz"/>
    <n v="407"/>
    <n v="2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x v="2"/>
    <x v="2"/>
    <s v="technology/web"/>
    <n v="2"/>
    <n v="55.01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x v="1"/>
    <x v="1"/>
    <s v="music/rock"/>
    <n v="156"/>
    <n v="32.130000000000003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x v="2"/>
    <x v="2"/>
    <s v="technology/web"/>
    <n v="252"/>
    <n v="50.64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x v="5"/>
    <x v="9"/>
    <s v="publishing/nonfiction"/>
    <n v="2"/>
    <n v="49.6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x v="5"/>
    <x v="15"/>
    <s v="publishing/radio &amp; podcasts"/>
    <n v="12"/>
    <n v="54.89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x v="3"/>
    <x v="3"/>
    <s v="theater/plays"/>
    <n v="164"/>
    <n v="46.9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x v="4"/>
    <x v="4"/>
    <s v="film &amp; video/documentary"/>
    <n v="163"/>
    <n v="44.95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x v="3"/>
    <x v="3"/>
    <s v="theater/plays"/>
    <n v="20"/>
    <n v="31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x v="6"/>
    <x v="11"/>
    <s v="games/video games"/>
    <n v="319"/>
    <n v="107.76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x v="3"/>
    <x v="3"/>
    <s v="theater/plays"/>
    <n v="479"/>
    <n v="102.08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x v="3"/>
    <x v="3"/>
    <s v="theater/plays"/>
    <n v="20"/>
    <n v="24.98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x v="2"/>
    <x v="2"/>
    <s v="technology/web"/>
    <n v="199"/>
    <n v="79.94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x v="4"/>
    <x v="6"/>
    <s v="film &amp; video/drama"/>
    <n v="795"/>
    <n v="67.95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x v="4"/>
    <x v="6"/>
    <s v="film &amp; video/drama"/>
    <n v="51"/>
    <n v="26.07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x v="3"/>
    <x v="3"/>
    <s v="theater/plays"/>
    <n v="56.999999999999993"/>
    <n v="105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x v="4"/>
    <x v="19"/>
    <s v="film &amp; video/television"/>
    <n v="156"/>
    <n v="25.83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x v="7"/>
    <x v="14"/>
    <s v="photography/photography books"/>
    <n v="36"/>
    <n v="77.67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x v="4"/>
    <x v="12"/>
    <s v="film &amp; video/shorts"/>
    <n v="57.999999999999993"/>
    <n v="57.83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x v="5"/>
    <x v="15"/>
    <s v="publishing/radio &amp; podcasts"/>
    <n v="237"/>
    <n v="92.96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x v="3"/>
    <x v="3"/>
    <s v="theater/plays"/>
    <n v="59"/>
    <n v="37.95000000000000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x v="4"/>
    <x v="10"/>
    <s v="film &amp; video/animation"/>
    <n v="183"/>
    <n v="31.84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x v="2"/>
    <x v="2"/>
    <s v="technology/web"/>
    <n v="1"/>
    <n v="40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x v="1"/>
    <x v="21"/>
    <s v="music/world music"/>
    <n v="176"/>
    <n v="101.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x v="3"/>
    <x v="3"/>
    <s v="theater/plays"/>
    <n v="238"/>
    <n v="84.01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x v="3"/>
    <x v="3"/>
    <s v="theater/plays"/>
    <n v="488"/>
    <n v="103.42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x v="3"/>
    <x v="3"/>
    <s v="theater/plays"/>
    <n v="224.00000000000003"/>
    <n v="105.1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x v="0"/>
    <x v="0"/>
    <s v="food/food trucks"/>
    <n v="18"/>
    <n v="89.22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x v="3"/>
    <x v="3"/>
    <s v="theater/plays"/>
    <n v="46"/>
    <n v="52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x v="2"/>
    <x v="2"/>
    <s v="technology/web"/>
    <n v="117"/>
    <n v="64.959999999999994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x v="3"/>
    <x v="3"/>
    <s v="theater/plays"/>
    <n v="217"/>
    <n v="46.24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x v="3"/>
    <x v="3"/>
    <s v="theater/plays"/>
    <n v="112.00000000000001"/>
    <n v="51.15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x v="3"/>
    <x v="3"/>
    <s v="theater/plays"/>
    <n v="73"/>
    <n v="33.909999999999997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x v="1"/>
    <x v="1"/>
    <s v="music/rock"/>
    <n v="212"/>
    <n v="92.02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x v="3"/>
    <x v="3"/>
    <s v="theater/plays"/>
    <n v="240"/>
    <n v="107.4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x v="3"/>
    <x v="3"/>
    <s v="theater/plays"/>
    <n v="182"/>
    <n v="75.849999999999994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x v="3"/>
    <x v="3"/>
    <s v="theater/plays"/>
    <n v="164"/>
    <n v="80.48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x v="3"/>
    <x v="3"/>
    <s v="theater/plays"/>
    <n v="2"/>
    <n v="86.98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x v="4"/>
    <x v="4"/>
    <s v="film &amp; video/documentary"/>
    <n v="50"/>
    <n v="105.1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x v="5"/>
    <x v="13"/>
    <s v="publishing/fiction"/>
    <n v="110.00000000000001"/>
    <n v="57.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x v="6"/>
    <x v="11"/>
    <s v="games/video games"/>
    <n v="49"/>
    <n v="93.35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x v="2"/>
    <x v="2"/>
    <s v="technology/web"/>
    <n v="62"/>
    <n v="71.989999999999995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x v="3"/>
    <x v="3"/>
    <s v="theater/plays"/>
    <n v="13"/>
    <n v="92.61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x v="3"/>
    <x v="3"/>
    <s v="theater/plays"/>
    <n v="65"/>
    <n v="104.99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x v="0"/>
    <x v="0"/>
    <s v="food/food trucks"/>
    <n v="160"/>
    <n v="30.96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x v="7"/>
    <x v="14"/>
    <s v="photography/photography books"/>
    <n v="81"/>
    <n v="33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x v="7"/>
    <x v="14"/>
    <s v="photography/photography books"/>
    <n v="32"/>
    <n v="84.19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x v="3"/>
    <x v="3"/>
    <s v="theater/plays"/>
    <n v="10"/>
    <n v="73.92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x v="3"/>
    <x v="3"/>
    <s v="theater/plays"/>
    <n v="27"/>
    <n v="36.99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x v="4"/>
    <x v="4"/>
    <s v="film &amp; video/documentary"/>
    <n v="63"/>
    <n v="46.9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x v="2"/>
    <x v="2"/>
    <s v="technology/web"/>
    <n v="161"/>
    <n v="5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x v="3"/>
    <x v="3"/>
    <s v="theater/plays"/>
    <n v="5"/>
    <n v="102.02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x v="1"/>
    <x v="1"/>
    <s v="music/rock"/>
    <n v="1097"/>
    <n v="45.0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x v="4"/>
    <x v="4"/>
    <s v="film &amp; video/documentary"/>
    <n v="70"/>
    <n v="94.29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x v="4"/>
    <x v="22"/>
    <s v="film &amp; video/science fiction"/>
    <n v="60"/>
    <n v="101.0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x v="2"/>
    <x v="2"/>
    <s v="technology/web"/>
    <n v="367"/>
    <n v="97.04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x v="3"/>
    <x v="3"/>
    <s v="theater/plays"/>
    <n v="1109"/>
    <n v="43.01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x v="4"/>
    <x v="22"/>
    <s v="film &amp; video/science fiction"/>
    <n v="19"/>
    <n v="94.9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x v="3"/>
    <x v="3"/>
    <s v="theater/plays"/>
    <n v="127"/>
    <n v="72.150000000000006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x v="4"/>
    <x v="10"/>
    <s v="film &amp; video/animation"/>
    <n v="735"/>
    <n v="51.01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x v="5"/>
    <x v="18"/>
    <s v="publishing/translations"/>
    <n v="5"/>
    <n v="85.05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x v="2"/>
    <x v="2"/>
    <s v="technology/web"/>
    <n v="85"/>
    <n v="43.87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x v="5"/>
    <x v="18"/>
    <s v="publishing/translations"/>
    <n v="119"/>
    <n v="40.06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x v="0"/>
    <x v="0"/>
    <s v="food/food trucks"/>
    <n v="296"/>
    <n v="43.83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x v="7"/>
    <x v="14"/>
    <s v="photography/photography books"/>
    <n v="85"/>
    <n v="84.93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x v="3"/>
    <x v="3"/>
    <s v="theater/plays"/>
    <n v="356"/>
    <n v="41.07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x v="1"/>
    <x v="1"/>
    <s v="music/rock"/>
    <n v="386"/>
    <n v="54.97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x v="3"/>
    <x v="3"/>
    <s v="theater/plays"/>
    <n v="792"/>
    <n v="77.010000000000005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x v="1"/>
    <x v="21"/>
    <s v="music/world music"/>
    <n v="137"/>
    <n v="71.2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x v="0"/>
    <x v="0"/>
    <s v="food/food trucks"/>
    <n v="338"/>
    <n v="91.94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x v="3"/>
    <x v="3"/>
    <s v="theater/plays"/>
    <n v="108"/>
    <n v="97.07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x v="3"/>
    <x v="3"/>
    <s v="theater/plays"/>
    <n v="61"/>
    <n v="58.92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x v="4"/>
    <x v="19"/>
    <s v="film &amp; video/television"/>
    <n v="28.000000000000004"/>
    <n v="58.02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x v="2"/>
    <x v="2"/>
    <s v="technology/web"/>
    <n v="227.99999999999997"/>
    <n v="103.87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x v="3"/>
    <x v="3"/>
    <s v="theater/plays"/>
    <n v="22"/>
    <n v="93.47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x v="1"/>
    <x v="7"/>
    <s v="music/indie rock"/>
    <n v="374"/>
    <n v="61.9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x v="3"/>
    <x v="3"/>
    <s v="theater/plays"/>
    <n v="155"/>
    <n v="92.04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x v="3"/>
    <x v="3"/>
    <s v="theater/plays"/>
    <n v="322"/>
    <n v="77.27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x v="0"/>
    <x v="0"/>
    <s v="food/food trucks"/>
    <n v="74"/>
    <n v="93.92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x v="6"/>
    <x v="11"/>
    <s v="games/video games"/>
    <n v="864"/>
    <n v="84.97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x v="3"/>
    <x v="3"/>
    <s v="theater/plays"/>
    <n v="143"/>
    <n v="105.97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x v="5"/>
    <x v="9"/>
    <s v="publishing/nonfiction"/>
    <n v="40"/>
    <n v="36.97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x v="2"/>
    <x v="2"/>
    <s v="technology/web"/>
    <n v="178"/>
    <n v="81.53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x v="4"/>
    <x v="4"/>
    <s v="film &amp; video/documentary"/>
    <n v="85"/>
    <n v="81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x v="4"/>
    <x v="4"/>
    <s v="film &amp; video/documentary"/>
    <n v="146"/>
    <n v="26.01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x v="3"/>
    <x v="3"/>
    <s v="theater/plays"/>
    <n v="152"/>
    <n v="26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x v="1"/>
    <x v="1"/>
    <s v="music/rock"/>
    <n v="67"/>
    <n v="34.17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x v="1"/>
    <x v="1"/>
    <s v="music/rock"/>
    <n v="40"/>
    <n v="28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x v="4"/>
    <x v="4"/>
    <s v="film &amp; video/documentary"/>
    <n v="217"/>
    <n v="76.55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x v="5"/>
    <x v="15"/>
    <s v="publishing/radio &amp; podcasts"/>
    <n v="52"/>
    <n v="53.0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x v="5"/>
    <x v="18"/>
    <s v="publishing/translations"/>
    <n v="500"/>
    <n v="106.86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x v="4"/>
    <x v="6"/>
    <s v="film &amp; video/drama"/>
    <n v="88"/>
    <n v="46.02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x v="1"/>
    <x v="1"/>
    <s v="music/rock"/>
    <n v="112.99999999999999"/>
    <n v="100.17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x v="4"/>
    <x v="6"/>
    <s v="film &amp; video/drama"/>
    <n v="426.99999999999994"/>
    <n v="101.44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x v="7"/>
    <x v="14"/>
    <s v="photography/photography books"/>
    <n v="78"/>
    <n v="87.97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x v="5"/>
    <x v="18"/>
    <s v="publishing/translations"/>
    <n v="52"/>
    <n v="75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x v="0"/>
    <x v="0"/>
    <s v="food/food trucks"/>
    <n v="157"/>
    <n v="42.98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x v="3"/>
    <x v="3"/>
    <s v="theater/plays"/>
    <n v="73"/>
    <n v="33.119999999999997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x v="3"/>
    <x v="3"/>
    <s v="theater/plays"/>
    <n v="61"/>
    <n v="101.1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x v="1"/>
    <x v="7"/>
    <s v="music/indie rock"/>
    <n v="56.999999999999993"/>
    <n v="55.99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x v="0"/>
    <x v="0"/>
    <s v="food/food trucks"/>
    <n v="56.999999999999993"/>
    <n v="55.99"/>
  </r>
  <r>
    <m/>
    <m/>
    <m/>
    <m/>
    <m/>
    <x v="4"/>
    <x v="589"/>
    <x v="7"/>
    <m/>
    <m/>
    <m/>
    <m/>
    <m/>
    <x v="9"/>
    <x v="24"/>
    <m/>
    <m/>
    <m/>
  </r>
  <r>
    <m/>
    <m/>
    <m/>
    <m/>
    <m/>
    <x v="4"/>
    <x v="589"/>
    <x v="7"/>
    <m/>
    <m/>
    <m/>
    <m/>
    <m/>
    <x v="9"/>
    <x v="24"/>
    <m/>
    <m/>
    <m/>
  </r>
  <r>
    <m/>
    <m/>
    <m/>
    <m/>
    <m/>
    <x v="4"/>
    <x v="589"/>
    <x v="7"/>
    <m/>
    <m/>
    <m/>
    <m/>
    <m/>
    <x v="9"/>
    <x v="2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0CEE8-2B1F-48AA-82D1-44035B0D0A4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9">
    <chartFormat chart="36" format="2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36" format="2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36" format="3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36" format="3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36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6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6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6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6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DFDA8-6D45-4837-8DFB-718077F1A7C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2F85E-AC1E-4DA3-BA0D-FDF203D7B60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7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6" name="[Range].[Parent Category].[All]" cap="All"/>
    <pageField fld="4" hier="20" name="[Range].[Date Created Conversion (Year)].[All]" cap="All"/>
  </pageFields>
  <dataFields count="1">
    <dataField name="Count of outcome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110" zoomScaleNormal="110" workbookViewId="0">
      <selection activeCell="N9" sqref="N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6.125" customWidth="1"/>
    <col min="5" max="5" width="16.625" customWidth="1"/>
    <col min="6" max="6" width="15.125" customWidth="1"/>
    <col min="7" max="7" width="18" customWidth="1"/>
    <col min="8" max="8" width="13.875" customWidth="1"/>
    <col min="10" max="10" width="17.25" customWidth="1"/>
    <col min="11" max="11" width="13.75" customWidth="1"/>
    <col min="12" max="12" width="28.125" style="12" customWidth="1"/>
    <col min="13" max="13" width="24" style="12" customWidth="1"/>
    <col min="14" max="14" width="14.75" customWidth="1"/>
    <col min="15" max="15" width="15.875" customWidth="1"/>
    <col min="16" max="16" width="22.125" customWidth="1"/>
    <col min="17" max="17" width="15.875" customWidth="1"/>
    <col min="18" max="18" width="28" bestFit="1" customWidth="1"/>
    <col min="19" max="19" width="20.375" style="5" customWidth="1"/>
    <col min="20" max="20" width="20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1" t="s">
        <v>2071</v>
      </c>
      <c r="M1" s="11" t="s">
        <v>2072</v>
      </c>
      <c r="N1" s="1" t="s">
        <v>10</v>
      </c>
      <c r="O1" s="1" t="s">
        <v>11</v>
      </c>
      <c r="P1" s="1" t="s">
        <v>2032</v>
      </c>
      <c r="Q1" s="1" t="s">
        <v>2031</v>
      </c>
      <c r="R1" s="1" t="s">
        <v>2028</v>
      </c>
      <c r="S1" s="6" t="s">
        <v>2029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2">
        <f>(J2/86400)+25569+(-5/24)</f>
        <v>42336.041666666664</v>
      </c>
      <c r="M2" s="12">
        <f>(K2/86400)+25569+(-5/24)</f>
        <v>42353.041666666664</v>
      </c>
      <c r="N2" t="b">
        <v>0</v>
      </c>
      <c r="O2" t="b">
        <v>0</v>
      </c>
      <c r="P2" t="s">
        <v>2033</v>
      </c>
      <c r="Q2" t="s">
        <v>2034</v>
      </c>
      <c r="R2" t="s">
        <v>17</v>
      </c>
      <c r="S2" s="5">
        <f t="shared" ref="S2:S33" si="0">ROUND(E2/D2,2)*100</f>
        <v>0</v>
      </c>
      <c r="T2">
        <f>ROUND(AVERAGE(E3/G3),2)</f>
        <v>92.15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12">
        <f t="shared" ref="L3:L66" si="1">(J3/86400)+25569+(-5/24)</f>
        <v>41870</v>
      </c>
      <c r="M3" s="12">
        <f t="shared" ref="M3:M66" si="2">(K3/86400)+25569+(-5/24)</f>
        <v>41872</v>
      </c>
      <c r="N3" t="b">
        <v>0</v>
      </c>
      <c r="O3" t="b">
        <v>1</v>
      </c>
      <c r="P3" t="s">
        <v>2035</v>
      </c>
      <c r="Q3" t="s">
        <v>2036</v>
      </c>
      <c r="R3" t="s">
        <v>23</v>
      </c>
      <c r="S3" s="5">
        <f t="shared" si="0"/>
        <v>1040</v>
      </c>
      <c r="T3">
        <f t="shared" ref="T3:T66" si="3">ROUND(AVERAGE(E4/G4),2)</f>
        <v>100.02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12">
        <f t="shared" si="1"/>
        <v>41595.041666666664</v>
      </c>
      <c r="M4" s="12">
        <f t="shared" si="2"/>
        <v>41597.041666666664</v>
      </c>
      <c r="N4" t="b">
        <v>0</v>
      </c>
      <c r="O4" t="b">
        <v>0</v>
      </c>
      <c r="P4" t="s">
        <v>2037</v>
      </c>
      <c r="Q4" t="s">
        <v>2038</v>
      </c>
      <c r="R4" t="s">
        <v>28</v>
      </c>
      <c r="S4" s="5">
        <f t="shared" si="0"/>
        <v>131</v>
      </c>
      <c r="T4">
        <f t="shared" si="3"/>
        <v>103.21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12">
        <f t="shared" si="1"/>
        <v>43687.999999999993</v>
      </c>
      <c r="M5" s="12">
        <f t="shared" si="2"/>
        <v>43727.999999999993</v>
      </c>
      <c r="N5" t="b">
        <v>0</v>
      </c>
      <c r="O5" t="b">
        <v>0</v>
      </c>
      <c r="P5" t="s">
        <v>2035</v>
      </c>
      <c r="Q5" t="s">
        <v>2036</v>
      </c>
      <c r="R5" t="s">
        <v>23</v>
      </c>
      <c r="S5" s="5">
        <f t="shared" si="0"/>
        <v>59</v>
      </c>
      <c r="T5">
        <f t="shared" si="3"/>
        <v>99.34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12">
        <f t="shared" si="1"/>
        <v>43485.041666666664</v>
      </c>
      <c r="M6" s="12">
        <f t="shared" si="2"/>
        <v>43489.041666666664</v>
      </c>
      <c r="N6" t="b">
        <v>0</v>
      </c>
      <c r="O6" t="b">
        <v>0</v>
      </c>
      <c r="P6" t="s">
        <v>2039</v>
      </c>
      <c r="Q6" t="s">
        <v>2040</v>
      </c>
      <c r="R6" t="s">
        <v>33</v>
      </c>
      <c r="S6" s="5">
        <f t="shared" si="0"/>
        <v>69</v>
      </c>
      <c r="T6">
        <f t="shared" si="3"/>
        <v>75.83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12">
        <f t="shared" si="1"/>
        <v>41149</v>
      </c>
      <c r="M7" s="12">
        <f t="shared" si="2"/>
        <v>41160</v>
      </c>
      <c r="N7" t="b">
        <v>0</v>
      </c>
      <c r="O7" t="b">
        <v>0</v>
      </c>
      <c r="P7" t="s">
        <v>2039</v>
      </c>
      <c r="Q7" t="s">
        <v>2040</v>
      </c>
      <c r="R7" t="s">
        <v>33</v>
      </c>
      <c r="S7" s="5">
        <f t="shared" si="0"/>
        <v>174</v>
      </c>
      <c r="T7">
        <f t="shared" si="3"/>
        <v>60.56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12">
        <f t="shared" si="1"/>
        <v>42990.999999999993</v>
      </c>
      <c r="M8" s="12">
        <f t="shared" si="2"/>
        <v>42991.999999999993</v>
      </c>
      <c r="N8" t="b">
        <v>0</v>
      </c>
      <c r="O8" t="b">
        <v>0</v>
      </c>
      <c r="P8" t="s">
        <v>2041</v>
      </c>
      <c r="Q8" t="s">
        <v>2042</v>
      </c>
      <c r="R8" t="s">
        <v>42</v>
      </c>
      <c r="S8" s="5">
        <f t="shared" si="0"/>
        <v>21</v>
      </c>
      <c r="T8">
        <f t="shared" si="3"/>
        <v>64.94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12">
        <f t="shared" si="1"/>
        <v>42228.999999999993</v>
      </c>
      <c r="M9" s="12">
        <f t="shared" si="2"/>
        <v>42230.999999999993</v>
      </c>
      <c r="N9" t="b">
        <v>0</v>
      </c>
      <c r="O9" t="b">
        <v>0</v>
      </c>
      <c r="P9" t="s">
        <v>2039</v>
      </c>
      <c r="Q9" t="s">
        <v>2040</v>
      </c>
      <c r="R9" t="s">
        <v>33</v>
      </c>
      <c r="S9" s="5">
        <f t="shared" si="0"/>
        <v>328</v>
      </c>
      <c r="T9">
        <f t="shared" si="3"/>
        <v>31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12">
        <f t="shared" si="1"/>
        <v>40399</v>
      </c>
      <c r="M10" s="12">
        <f t="shared" si="2"/>
        <v>40401</v>
      </c>
      <c r="N10" t="b">
        <v>0</v>
      </c>
      <c r="O10" t="b">
        <v>0</v>
      </c>
      <c r="P10" t="s">
        <v>2039</v>
      </c>
      <c r="Q10" t="s">
        <v>2040</v>
      </c>
      <c r="R10" t="s">
        <v>33</v>
      </c>
      <c r="S10" s="5">
        <f t="shared" si="0"/>
        <v>20</v>
      </c>
      <c r="T10">
        <f t="shared" si="3"/>
        <v>72.91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12">
        <f t="shared" si="1"/>
        <v>41536</v>
      </c>
      <c r="M11" s="12">
        <f t="shared" si="2"/>
        <v>41585.041666666664</v>
      </c>
      <c r="N11" t="b">
        <v>0</v>
      </c>
      <c r="O11" t="b">
        <v>0</v>
      </c>
      <c r="P11" t="s">
        <v>2035</v>
      </c>
      <c r="Q11" t="s">
        <v>2043</v>
      </c>
      <c r="R11" t="s">
        <v>50</v>
      </c>
      <c r="S11" s="5">
        <f t="shared" si="0"/>
        <v>52</v>
      </c>
      <c r="T11">
        <f t="shared" si="3"/>
        <v>62.9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12">
        <f t="shared" si="1"/>
        <v>40404</v>
      </c>
      <c r="M12" s="12">
        <f t="shared" si="2"/>
        <v>40452</v>
      </c>
      <c r="N12" t="b">
        <v>0</v>
      </c>
      <c r="O12" t="b">
        <v>0</v>
      </c>
      <c r="P12" t="s">
        <v>2041</v>
      </c>
      <c r="Q12" t="s">
        <v>2044</v>
      </c>
      <c r="R12" t="s">
        <v>53</v>
      </c>
      <c r="S12" s="5">
        <f t="shared" si="0"/>
        <v>266</v>
      </c>
      <c r="T12">
        <f t="shared" si="3"/>
        <v>112.22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12">
        <f t="shared" si="1"/>
        <v>40442</v>
      </c>
      <c r="M13" s="12">
        <f t="shared" si="2"/>
        <v>40448</v>
      </c>
      <c r="N13" t="b">
        <v>0</v>
      </c>
      <c r="O13" t="b">
        <v>1</v>
      </c>
      <c r="P13" t="s">
        <v>2039</v>
      </c>
      <c r="Q13" t="s">
        <v>2040</v>
      </c>
      <c r="R13" t="s">
        <v>33</v>
      </c>
      <c r="S13" s="5">
        <f t="shared" si="0"/>
        <v>48</v>
      </c>
      <c r="T13">
        <f t="shared" si="3"/>
        <v>102.35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12">
        <f t="shared" si="1"/>
        <v>43759.999999999993</v>
      </c>
      <c r="M14" s="12">
        <f t="shared" si="2"/>
        <v>43767.999999999993</v>
      </c>
      <c r="N14" t="b">
        <v>0</v>
      </c>
      <c r="O14" t="b">
        <v>0</v>
      </c>
      <c r="P14" t="s">
        <v>2041</v>
      </c>
      <c r="Q14" t="s">
        <v>2044</v>
      </c>
      <c r="R14" t="s">
        <v>53</v>
      </c>
      <c r="S14" s="5">
        <f t="shared" si="0"/>
        <v>89</v>
      </c>
      <c r="T14">
        <f t="shared" si="3"/>
        <v>105.05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12">
        <f t="shared" si="1"/>
        <v>42531.999999999993</v>
      </c>
      <c r="M15" s="12">
        <f t="shared" si="2"/>
        <v>42543.999999999993</v>
      </c>
      <c r="N15" t="b">
        <v>0</v>
      </c>
      <c r="O15" t="b">
        <v>0</v>
      </c>
      <c r="P15" t="s">
        <v>2035</v>
      </c>
      <c r="Q15" t="s">
        <v>2045</v>
      </c>
      <c r="R15" t="s">
        <v>60</v>
      </c>
      <c r="S15" s="5">
        <f t="shared" si="0"/>
        <v>245.00000000000003</v>
      </c>
      <c r="T15">
        <f t="shared" si="3"/>
        <v>94.15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12">
        <f t="shared" si="1"/>
        <v>40974.041666666664</v>
      </c>
      <c r="M16" s="12">
        <f t="shared" si="2"/>
        <v>41001</v>
      </c>
      <c r="N16" t="b">
        <v>0</v>
      </c>
      <c r="O16" t="b">
        <v>0</v>
      </c>
      <c r="P16" t="s">
        <v>2035</v>
      </c>
      <c r="Q16" t="s">
        <v>2045</v>
      </c>
      <c r="R16" t="s">
        <v>60</v>
      </c>
      <c r="S16" s="5">
        <f t="shared" si="0"/>
        <v>67</v>
      </c>
      <c r="T16">
        <f t="shared" si="3"/>
        <v>84.99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12">
        <f t="shared" si="1"/>
        <v>43809.041666666664</v>
      </c>
      <c r="M17" s="12">
        <f t="shared" si="2"/>
        <v>43813.041666666664</v>
      </c>
      <c r="N17" t="b">
        <v>0</v>
      </c>
      <c r="O17" t="b">
        <v>0</v>
      </c>
      <c r="P17" t="s">
        <v>2037</v>
      </c>
      <c r="Q17" t="s">
        <v>2046</v>
      </c>
      <c r="R17" t="s">
        <v>65</v>
      </c>
      <c r="S17" s="5">
        <f t="shared" si="0"/>
        <v>47</v>
      </c>
      <c r="T17">
        <f t="shared" si="3"/>
        <v>110.41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12">
        <f t="shared" si="1"/>
        <v>41661.041666666664</v>
      </c>
      <c r="M18" s="12">
        <f t="shared" si="2"/>
        <v>41683.041666666664</v>
      </c>
      <c r="N18" t="b">
        <v>0</v>
      </c>
      <c r="O18" t="b">
        <v>0</v>
      </c>
      <c r="P18" t="s">
        <v>2047</v>
      </c>
      <c r="Q18" t="s">
        <v>2048</v>
      </c>
      <c r="R18" t="s">
        <v>68</v>
      </c>
      <c r="S18" s="5">
        <f t="shared" si="0"/>
        <v>649</v>
      </c>
      <c r="T18">
        <f t="shared" si="3"/>
        <v>107.96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12">
        <f t="shared" si="1"/>
        <v>40555.041666666664</v>
      </c>
      <c r="M19" s="12">
        <f t="shared" si="2"/>
        <v>40556.041666666664</v>
      </c>
      <c r="N19" t="b">
        <v>0</v>
      </c>
      <c r="O19" t="b">
        <v>0</v>
      </c>
      <c r="P19" t="s">
        <v>2041</v>
      </c>
      <c r="Q19" t="s">
        <v>2049</v>
      </c>
      <c r="R19" t="s">
        <v>71</v>
      </c>
      <c r="S19" s="5">
        <f t="shared" si="0"/>
        <v>159</v>
      </c>
      <c r="T19">
        <f t="shared" si="3"/>
        <v>45.1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12">
        <f t="shared" si="1"/>
        <v>43350.999999999993</v>
      </c>
      <c r="M20" s="12">
        <f t="shared" si="2"/>
        <v>43358.999999999993</v>
      </c>
      <c r="N20" t="b">
        <v>0</v>
      </c>
      <c r="O20" t="b">
        <v>0</v>
      </c>
      <c r="P20" t="s">
        <v>2039</v>
      </c>
      <c r="Q20" t="s">
        <v>2040</v>
      </c>
      <c r="R20" t="s">
        <v>33</v>
      </c>
      <c r="S20" s="5">
        <f t="shared" si="0"/>
        <v>67</v>
      </c>
      <c r="T20">
        <f t="shared" si="3"/>
        <v>45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12">
        <f t="shared" si="1"/>
        <v>43528.041666666664</v>
      </c>
      <c r="M21" s="12">
        <f t="shared" si="2"/>
        <v>43548.999999999993</v>
      </c>
      <c r="N21" t="b">
        <v>0</v>
      </c>
      <c r="O21" t="b">
        <v>1</v>
      </c>
      <c r="P21" t="s">
        <v>2039</v>
      </c>
      <c r="Q21" t="s">
        <v>2040</v>
      </c>
      <c r="R21" t="s">
        <v>33</v>
      </c>
      <c r="S21" s="5">
        <f t="shared" si="0"/>
        <v>49</v>
      </c>
      <c r="T21">
        <f t="shared" si="3"/>
        <v>105.97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12">
        <f t="shared" si="1"/>
        <v>41848</v>
      </c>
      <c r="M22" s="12">
        <f t="shared" si="2"/>
        <v>41848</v>
      </c>
      <c r="N22" t="b">
        <v>0</v>
      </c>
      <c r="O22" t="b">
        <v>0</v>
      </c>
      <c r="P22" t="s">
        <v>2041</v>
      </c>
      <c r="Q22" t="s">
        <v>2044</v>
      </c>
      <c r="R22" t="s">
        <v>53</v>
      </c>
      <c r="S22" s="5">
        <f t="shared" si="0"/>
        <v>112.00000000000001</v>
      </c>
      <c r="T22">
        <f t="shared" si="3"/>
        <v>69.06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12">
        <f t="shared" si="1"/>
        <v>40770</v>
      </c>
      <c r="M23" s="12">
        <f t="shared" si="2"/>
        <v>40804</v>
      </c>
      <c r="N23" t="b">
        <v>0</v>
      </c>
      <c r="O23" t="b">
        <v>0</v>
      </c>
      <c r="P23" t="s">
        <v>2039</v>
      </c>
      <c r="Q23" t="s">
        <v>2040</v>
      </c>
      <c r="R23" t="s">
        <v>33</v>
      </c>
      <c r="S23" s="5">
        <f t="shared" si="0"/>
        <v>41</v>
      </c>
      <c r="T23">
        <f t="shared" si="3"/>
        <v>85.04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12">
        <f t="shared" si="1"/>
        <v>43192.999999999993</v>
      </c>
      <c r="M24" s="12">
        <f t="shared" si="2"/>
        <v>43207.999999999993</v>
      </c>
      <c r="N24" t="b">
        <v>0</v>
      </c>
      <c r="O24" t="b">
        <v>0</v>
      </c>
      <c r="P24" t="s">
        <v>2039</v>
      </c>
      <c r="Q24" t="s">
        <v>2040</v>
      </c>
      <c r="R24" t="s">
        <v>33</v>
      </c>
      <c r="S24" s="5">
        <f t="shared" si="0"/>
        <v>128</v>
      </c>
      <c r="T24">
        <f t="shared" si="3"/>
        <v>105.23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12">
        <f t="shared" si="1"/>
        <v>43510.041666666664</v>
      </c>
      <c r="M25" s="12">
        <f t="shared" si="2"/>
        <v>43562.999999999993</v>
      </c>
      <c r="N25" t="b">
        <v>0</v>
      </c>
      <c r="O25" t="b">
        <v>0</v>
      </c>
      <c r="P25" t="s">
        <v>2041</v>
      </c>
      <c r="Q25" t="s">
        <v>2042</v>
      </c>
      <c r="R25" t="s">
        <v>42</v>
      </c>
      <c r="S25" s="5">
        <f t="shared" si="0"/>
        <v>332</v>
      </c>
      <c r="T25">
        <f t="shared" si="3"/>
        <v>39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12">
        <f t="shared" si="1"/>
        <v>41811</v>
      </c>
      <c r="M26" s="12">
        <f t="shared" si="2"/>
        <v>41813</v>
      </c>
      <c r="N26" t="b">
        <v>0</v>
      </c>
      <c r="O26" t="b">
        <v>0</v>
      </c>
      <c r="P26" t="s">
        <v>2037</v>
      </c>
      <c r="Q26" t="s">
        <v>2046</v>
      </c>
      <c r="R26" t="s">
        <v>65</v>
      </c>
      <c r="S26" s="5">
        <f t="shared" si="0"/>
        <v>112.99999999999999</v>
      </c>
      <c r="T26">
        <f t="shared" si="3"/>
        <v>73.03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12">
        <f t="shared" si="1"/>
        <v>40681</v>
      </c>
      <c r="M27" s="12">
        <f t="shared" si="2"/>
        <v>40701</v>
      </c>
      <c r="N27" t="b">
        <v>0</v>
      </c>
      <c r="O27" t="b">
        <v>1</v>
      </c>
      <c r="P27" t="s">
        <v>2050</v>
      </c>
      <c r="Q27" t="s">
        <v>2051</v>
      </c>
      <c r="R27" t="s">
        <v>89</v>
      </c>
      <c r="S27" s="5">
        <f t="shared" si="0"/>
        <v>216</v>
      </c>
      <c r="T27">
        <f t="shared" si="3"/>
        <v>35.01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12">
        <f t="shared" si="1"/>
        <v>43311.999999999993</v>
      </c>
      <c r="M28" s="12">
        <f t="shared" si="2"/>
        <v>43338.999999999993</v>
      </c>
      <c r="N28" t="b">
        <v>0</v>
      </c>
      <c r="O28" t="b">
        <v>0</v>
      </c>
      <c r="P28" t="s">
        <v>2039</v>
      </c>
      <c r="Q28" t="s">
        <v>2040</v>
      </c>
      <c r="R28" t="s">
        <v>33</v>
      </c>
      <c r="S28" s="5">
        <f t="shared" si="0"/>
        <v>48</v>
      </c>
      <c r="T28">
        <f t="shared" si="3"/>
        <v>106.6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12">
        <f t="shared" si="1"/>
        <v>42279.999999999993</v>
      </c>
      <c r="M29" s="12">
        <f t="shared" si="2"/>
        <v>42287.999999999993</v>
      </c>
      <c r="N29" t="b">
        <v>0</v>
      </c>
      <c r="O29" t="b">
        <v>0</v>
      </c>
      <c r="P29" t="s">
        <v>2035</v>
      </c>
      <c r="Q29" t="s">
        <v>2036</v>
      </c>
      <c r="R29" t="s">
        <v>23</v>
      </c>
      <c r="S29" s="5">
        <f t="shared" si="0"/>
        <v>80</v>
      </c>
      <c r="T29">
        <f t="shared" si="3"/>
        <v>62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12">
        <f t="shared" si="1"/>
        <v>40218.041666666664</v>
      </c>
      <c r="M30" s="12">
        <f t="shared" si="2"/>
        <v>40241.041666666664</v>
      </c>
      <c r="N30" t="b">
        <v>0</v>
      </c>
      <c r="O30" t="b">
        <v>1</v>
      </c>
      <c r="P30" t="s">
        <v>2039</v>
      </c>
      <c r="Q30" t="s">
        <v>2040</v>
      </c>
      <c r="R30" t="s">
        <v>33</v>
      </c>
      <c r="S30" s="5">
        <f t="shared" si="0"/>
        <v>105</v>
      </c>
      <c r="T30">
        <f t="shared" si="3"/>
        <v>94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12">
        <f t="shared" si="1"/>
        <v>43300.999999999993</v>
      </c>
      <c r="M31" s="12">
        <f t="shared" si="2"/>
        <v>43340.999999999993</v>
      </c>
      <c r="N31" t="b">
        <v>0</v>
      </c>
      <c r="O31" t="b">
        <v>0</v>
      </c>
      <c r="P31" t="s">
        <v>2041</v>
      </c>
      <c r="Q31" t="s">
        <v>2052</v>
      </c>
      <c r="R31" t="s">
        <v>100</v>
      </c>
      <c r="S31" s="5">
        <f t="shared" si="0"/>
        <v>329</v>
      </c>
      <c r="T31">
        <f t="shared" si="3"/>
        <v>112.05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12">
        <f t="shared" si="1"/>
        <v>43608.999999999993</v>
      </c>
      <c r="M32" s="12">
        <f t="shared" si="2"/>
        <v>43613.999999999993</v>
      </c>
      <c r="N32" t="b">
        <v>0</v>
      </c>
      <c r="O32" t="b">
        <v>0</v>
      </c>
      <c r="P32" t="s">
        <v>2041</v>
      </c>
      <c r="Q32" t="s">
        <v>2049</v>
      </c>
      <c r="R32" t="s">
        <v>71</v>
      </c>
      <c r="S32" s="5">
        <f t="shared" si="0"/>
        <v>161</v>
      </c>
      <c r="T32">
        <f t="shared" si="3"/>
        <v>48.01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12">
        <f t="shared" si="1"/>
        <v>42374.041666666664</v>
      </c>
      <c r="M33" s="12">
        <f t="shared" si="2"/>
        <v>42402.041666666664</v>
      </c>
      <c r="N33" t="b">
        <v>0</v>
      </c>
      <c r="O33" t="b">
        <v>0</v>
      </c>
      <c r="P33" t="s">
        <v>2050</v>
      </c>
      <c r="Q33" t="s">
        <v>2051</v>
      </c>
      <c r="R33" t="s">
        <v>89</v>
      </c>
      <c r="S33" s="5">
        <f t="shared" si="0"/>
        <v>310</v>
      </c>
      <c r="T33">
        <f t="shared" si="3"/>
        <v>38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12">
        <f t="shared" si="1"/>
        <v>43110.041666666664</v>
      </c>
      <c r="M34" s="12">
        <f t="shared" si="2"/>
        <v>43137.041666666664</v>
      </c>
      <c r="N34" t="b">
        <v>0</v>
      </c>
      <c r="O34" t="b">
        <v>0</v>
      </c>
      <c r="P34" t="s">
        <v>2041</v>
      </c>
      <c r="Q34" t="s">
        <v>2042</v>
      </c>
      <c r="R34" t="s">
        <v>42</v>
      </c>
      <c r="S34" s="5">
        <f t="shared" ref="S34:S66" si="4">ROUND(E34/D34,2)*100</f>
        <v>87</v>
      </c>
      <c r="T34">
        <f t="shared" si="3"/>
        <v>35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12">
        <f t="shared" si="1"/>
        <v>41917</v>
      </c>
      <c r="M35" s="12">
        <f t="shared" si="2"/>
        <v>41954.041666666664</v>
      </c>
      <c r="N35" t="b">
        <v>0</v>
      </c>
      <c r="O35" t="b">
        <v>0</v>
      </c>
      <c r="P35" t="s">
        <v>2039</v>
      </c>
      <c r="Q35" t="s">
        <v>2040</v>
      </c>
      <c r="R35" t="s">
        <v>33</v>
      </c>
      <c r="S35" s="5">
        <f t="shared" si="4"/>
        <v>378</v>
      </c>
      <c r="T35">
        <f t="shared" si="3"/>
        <v>85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12">
        <f t="shared" si="1"/>
        <v>42816.999999999993</v>
      </c>
      <c r="M36" s="12">
        <f t="shared" si="2"/>
        <v>42821.999999999993</v>
      </c>
      <c r="N36" t="b">
        <v>0</v>
      </c>
      <c r="O36" t="b">
        <v>0</v>
      </c>
      <c r="P36" t="s">
        <v>2041</v>
      </c>
      <c r="Q36" t="s">
        <v>2042</v>
      </c>
      <c r="R36" t="s">
        <v>42</v>
      </c>
      <c r="S36" s="5">
        <f t="shared" si="4"/>
        <v>151</v>
      </c>
      <c r="T36">
        <f t="shared" si="3"/>
        <v>95.99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12">
        <f t="shared" si="1"/>
        <v>43484.041666666664</v>
      </c>
      <c r="M37" s="12">
        <f t="shared" si="2"/>
        <v>43526.041666666664</v>
      </c>
      <c r="N37" t="b">
        <v>0</v>
      </c>
      <c r="O37" t="b">
        <v>1</v>
      </c>
      <c r="P37" t="s">
        <v>2041</v>
      </c>
      <c r="Q37" t="s">
        <v>2044</v>
      </c>
      <c r="R37" t="s">
        <v>53</v>
      </c>
      <c r="S37" s="5">
        <f t="shared" si="4"/>
        <v>150</v>
      </c>
      <c r="T37">
        <f t="shared" si="3"/>
        <v>68.81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12">
        <f t="shared" si="1"/>
        <v>40600.041666666664</v>
      </c>
      <c r="M38" s="12">
        <f t="shared" si="2"/>
        <v>40625</v>
      </c>
      <c r="N38" t="b">
        <v>0</v>
      </c>
      <c r="O38" t="b">
        <v>0</v>
      </c>
      <c r="P38" t="s">
        <v>2039</v>
      </c>
      <c r="Q38" t="s">
        <v>2040</v>
      </c>
      <c r="R38" t="s">
        <v>33</v>
      </c>
      <c r="S38" s="5">
        <f t="shared" si="4"/>
        <v>157</v>
      </c>
      <c r="T38">
        <f t="shared" si="3"/>
        <v>105.97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12">
        <f t="shared" si="1"/>
        <v>43743.999999999993</v>
      </c>
      <c r="M39" s="12">
        <f t="shared" si="2"/>
        <v>43777.041666666664</v>
      </c>
      <c r="N39" t="b">
        <v>0</v>
      </c>
      <c r="O39" t="b">
        <v>1</v>
      </c>
      <c r="P39" t="s">
        <v>2047</v>
      </c>
      <c r="Q39" t="s">
        <v>2053</v>
      </c>
      <c r="R39" t="s">
        <v>119</v>
      </c>
      <c r="S39" s="5">
        <f t="shared" si="4"/>
        <v>140</v>
      </c>
      <c r="T39">
        <f t="shared" si="3"/>
        <v>75.260000000000005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12">
        <f t="shared" si="1"/>
        <v>40469</v>
      </c>
      <c r="M40" s="12">
        <f t="shared" si="2"/>
        <v>40474</v>
      </c>
      <c r="N40" t="b">
        <v>0</v>
      </c>
      <c r="O40" t="b">
        <v>0</v>
      </c>
      <c r="P40" t="s">
        <v>2054</v>
      </c>
      <c r="Q40" t="s">
        <v>2055</v>
      </c>
      <c r="R40" t="s">
        <v>122</v>
      </c>
      <c r="S40" s="5">
        <f t="shared" si="4"/>
        <v>325</v>
      </c>
      <c r="T40">
        <f t="shared" si="3"/>
        <v>57.13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12">
        <f t="shared" si="1"/>
        <v>41330.041666666664</v>
      </c>
      <c r="M41" s="12">
        <f t="shared" si="2"/>
        <v>41344</v>
      </c>
      <c r="N41" t="b">
        <v>0</v>
      </c>
      <c r="O41" t="b">
        <v>0</v>
      </c>
      <c r="P41" t="s">
        <v>2039</v>
      </c>
      <c r="Q41" t="s">
        <v>2040</v>
      </c>
      <c r="R41" t="s">
        <v>33</v>
      </c>
      <c r="S41" s="5">
        <f t="shared" si="4"/>
        <v>51</v>
      </c>
      <c r="T41">
        <f t="shared" si="3"/>
        <v>75.14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12">
        <f t="shared" si="1"/>
        <v>40334</v>
      </c>
      <c r="M42" s="12">
        <f t="shared" si="2"/>
        <v>40353</v>
      </c>
      <c r="N42" t="b">
        <v>0</v>
      </c>
      <c r="O42" t="b">
        <v>1</v>
      </c>
      <c r="P42" t="s">
        <v>2037</v>
      </c>
      <c r="Q42" t="s">
        <v>2046</v>
      </c>
      <c r="R42" t="s">
        <v>65</v>
      </c>
      <c r="S42" s="5">
        <f t="shared" si="4"/>
        <v>169</v>
      </c>
      <c r="T42">
        <f t="shared" si="3"/>
        <v>107.42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12">
        <f t="shared" si="1"/>
        <v>41156</v>
      </c>
      <c r="M43" s="12">
        <f t="shared" si="2"/>
        <v>41182</v>
      </c>
      <c r="N43" t="b">
        <v>0</v>
      </c>
      <c r="O43" t="b">
        <v>1</v>
      </c>
      <c r="P43" t="s">
        <v>2035</v>
      </c>
      <c r="Q43" t="s">
        <v>2036</v>
      </c>
      <c r="R43" t="s">
        <v>23</v>
      </c>
      <c r="S43" s="5">
        <f t="shared" si="4"/>
        <v>213</v>
      </c>
      <c r="T43">
        <f t="shared" si="3"/>
        <v>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12">
        <f t="shared" si="1"/>
        <v>40728</v>
      </c>
      <c r="M44" s="12">
        <f t="shared" si="2"/>
        <v>40737</v>
      </c>
      <c r="N44" t="b">
        <v>0</v>
      </c>
      <c r="O44" t="b">
        <v>0</v>
      </c>
      <c r="P44" t="s">
        <v>2033</v>
      </c>
      <c r="Q44" t="s">
        <v>2034</v>
      </c>
      <c r="R44" t="s">
        <v>17</v>
      </c>
      <c r="S44" s="5">
        <f t="shared" si="4"/>
        <v>444.00000000000006</v>
      </c>
      <c r="T44">
        <f t="shared" si="3"/>
        <v>27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12">
        <f t="shared" si="1"/>
        <v>41844</v>
      </c>
      <c r="M45" s="12">
        <f t="shared" si="2"/>
        <v>41860</v>
      </c>
      <c r="N45" t="b">
        <v>0</v>
      </c>
      <c r="O45" t="b">
        <v>0</v>
      </c>
      <c r="P45" t="s">
        <v>2047</v>
      </c>
      <c r="Q45" t="s">
        <v>2056</v>
      </c>
      <c r="R45" t="s">
        <v>133</v>
      </c>
      <c r="S45" s="5">
        <f t="shared" si="4"/>
        <v>186</v>
      </c>
      <c r="T45">
        <f t="shared" si="3"/>
        <v>107.56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12">
        <f t="shared" si="1"/>
        <v>43540.999999999993</v>
      </c>
      <c r="M46" s="12">
        <f t="shared" si="2"/>
        <v>43541.999999999993</v>
      </c>
      <c r="N46" t="b">
        <v>0</v>
      </c>
      <c r="O46" t="b">
        <v>0</v>
      </c>
      <c r="P46" t="s">
        <v>2047</v>
      </c>
      <c r="Q46" t="s">
        <v>2053</v>
      </c>
      <c r="R46" t="s">
        <v>119</v>
      </c>
      <c r="S46" s="5">
        <f t="shared" si="4"/>
        <v>659</v>
      </c>
      <c r="T46">
        <f t="shared" si="3"/>
        <v>94.38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12">
        <f t="shared" si="1"/>
        <v>42675.999999999993</v>
      </c>
      <c r="M47" s="12">
        <f t="shared" si="2"/>
        <v>42691.041666666664</v>
      </c>
      <c r="N47" t="b">
        <v>0</v>
      </c>
      <c r="O47" t="b">
        <v>1</v>
      </c>
      <c r="P47" t="s">
        <v>2039</v>
      </c>
      <c r="Q47" t="s">
        <v>2040</v>
      </c>
      <c r="R47" t="s">
        <v>33</v>
      </c>
      <c r="S47" s="5">
        <f t="shared" si="4"/>
        <v>48</v>
      </c>
      <c r="T47">
        <f t="shared" si="3"/>
        <v>46.16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12">
        <f t="shared" si="1"/>
        <v>40367</v>
      </c>
      <c r="M48" s="12">
        <f t="shared" si="2"/>
        <v>40390</v>
      </c>
      <c r="N48" t="b">
        <v>0</v>
      </c>
      <c r="O48" t="b">
        <v>0</v>
      </c>
      <c r="P48" t="s">
        <v>2035</v>
      </c>
      <c r="Q48" t="s">
        <v>2036</v>
      </c>
      <c r="R48" t="s">
        <v>23</v>
      </c>
      <c r="S48" s="5">
        <f t="shared" si="4"/>
        <v>114.99999999999999</v>
      </c>
      <c r="T48">
        <f t="shared" si="3"/>
        <v>47.85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12">
        <f t="shared" si="1"/>
        <v>41727</v>
      </c>
      <c r="M49" s="12">
        <f t="shared" si="2"/>
        <v>41757</v>
      </c>
      <c r="N49" t="b">
        <v>0</v>
      </c>
      <c r="O49" t="b">
        <v>0</v>
      </c>
      <c r="P49" t="s">
        <v>2039</v>
      </c>
      <c r="Q49" t="s">
        <v>2040</v>
      </c>
      <c r="R49" t="s">
        <v>33</v>
      </c>
      <c r="S49" s="5">
        <f t="shared" si="4"/>
        <v>475</v>
      </c>
      <c r="T49">
        <f t="shared" si="3"/>
        <v>53.01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12">
        <f t="shared" si="1"/>
        <v>42179.999999999993</v>
      </c>
      <c r="M50" s="12">
        <f t="shared" si="2"/>
        <v>42191.999999999993</v>
      </c>
      <c r="N50" t="b">
        <v>0</v>
      </c>
      <c r="O50" t="b">
        <v>0</v>
      </c>
      <c r="P50" t="s">
        <v>2039</v>
      </c>
      <c r="Q50" t="s">
        <v>2040</v>
      </c>
      <c r="R50" t="s">
        <v>33</v>
      </c>
      <c r="S50" s="5">
        <f t="shared" si="4"/>
        <v>387</v>
      </c>
      <c r="T50">
        <f t="shared" si="3"/>
        <v>45.06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12">
        <f t="shared" si="1"/>
        <v>43757.999999999993</v>
      </c>
      <c r="M51" s="12">
        <f t="shared" si="2"/>
        <v>43803.041666666664</v>
      </c>
      <c r="N51" t="b">
        <v>0</v>
      </c>
      <c r="O51" t="b">
        <v>0</v>
      </c>
      <c r="P51" t="s">
        <v>2035</v>
      </c>
      <c r="Q51" t="s">
        <v>2036</v>
      </c>
      <c r="R51" t="s">
        <v>23</v>
      </c>
      <c r="S51" s="5">
        <f t="shared" si="4"/>
        <v>190</v>
      </c>
      <c r="T51">
        <f t="shared" si="3"/>
        <v>2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12">
        <f t="shared" si="1"/>
        <v>41487</v>
      </c>
      <c r="M52" s="12">
        <f t="shared" si="2"/>
        <v>41515</v>
      </c>
      <c r="N52" t="b">
        <v>0</v>
      </c>
      <c r="O52" t="b">
        <v>0</v>
      </c>
      <c r="P52" t="s">
        <v>2035</v>
      </c>
      <c r="Q52" t="s">
        <v>2057</v>
      </c>
      <c r="R52" t="s">
        <v>148</v>
      </c>
      <c r="S52" s="5">
        <f t="shared" si="4"/>
        <v>2</v>
      </c>
      <c r="T52">
        <f t="shared" si="3"/>
        <v>99.01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12">
        <f t="shared" si="1"/>
        <v>40995</v>
      </c>
      <c r="M53" s="12">
        <f t="shared" si="2"/>
        <v>41011</v>
      </c>
      <c r="N53" t="b">
        <v>0</v>
      </c>
      <c r="O53" t="b">
        <v>1</v>
      </c>
      <c r="P53" t="s">
        <v>2037</v>
      </c>
      <c r="Q53" t="s">
        <v>2046</v>
      </c>
      <c r="R53" t="s">
        <v>65</v>
      </c>
      <c r="S53" s="5">
        <f t="shared" si="4"/>
        <v>92</v>
      </c>
      <c r="T53">
        <f t="shared" si="3"/>
        <v>32.79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12">
        <f t="shared" si="1"/>
        <v>40436</v>
      </c>
      <c r="M54" s="12">
        <f t="shared" si="2"/>
        <v>40440</v>
      </c>
      <c r="N54" t="b">
        <v>0</v>
      </c>
      <c r="O54" t="b">
        <v>0</v>
      </c>
      <c r="P54" t="s">
        <v>2039</v>
      </c>
      <c r="Q54" t="s">
        <v>2040</v>
      </c>
      <c r="R54" t="s">
        <v>33</v>
      </c>
      <c r="S54" s="5">
        <f t="shared" si="4"/>
        <v>34</v>
      </c>
      <c r="T54">
        <f t="shared" si="3"/>
        <v>59.12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12">
        <f t="shared" si="1"/>
        <v>41779</v>
      </c>
      <c r="M55" s="12">
        <f t="shared" si="2"/>
        <v>41818</v>
      </c>
      <c r="N55" t="b">
        <v>0</v>
      </c>
      <c r="O55" t="b">
        <v>0</v>
      </c>
      <c r="P55" t="s">
        <v>2041</v>
      </c>
      <c r="Q55" t="s">
        <v>2044</v>
      </c>
      <c r="R55" t="s">
        <v>53</v>
      </c>
      <c r="S55" s="5">
        <f t="shared" si="4"/>
        <v>140</v>
      </c>
      <c r="T55">
        <f t="shared" si="3"/>
        <v>44.93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12">
        <f t="shared" si="1"/>
        <v>43170.041666666664</v>
      </c>
      <c r="M56" s="12">
        <f t="shared" si="2"/>
        <v>43175.999999999993</v>
      </c>
      <c r="N56" t="b">
        <v>0</v>
      </c>
      <c r="O56" t="b">
        <v>0</v>
      </c>
      <c r="P56" t="s">
        <v>2037</v>
      </c>
      <c r="Q56" t="s">
        <v>2046</v>
      </c>
      <c r="R56" t="s">
        <v>65</v>
      </c>
      <c r="S56" s="5">
        <f t="shared" si="4"/>
        <v>90</v>
      </c>
      <c r="T56">
        <f t="shared" si="3"/>
        <v>89.66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12">
        <f t="shared" si="1"/>
        <v>43310.999999999993</v>
      </c>
      <c r="M57" s="12">
        <f t="shared" si="2"/>
        <v>43315.999999999993</v>
      </c>
      <c r="N57" t="b">
        <v>0</v>
      </c>
      <c r="O57" t="b">
        <v>0</v>
      </c>
      <c r="P57" t="s">
        <v>2035</v>
      </c>
      <c r="Q57" t="s">
        <v>2058</v>
      </c>
      <c r="R57" t="s">
        <v>159</v>
      </c>
      <c r="S57" s="5">
        <f t="shared" si="4"/>
        <v>178</v>
      </c>
      <c r="T57">
        <f t="shared" si="3"/>
        <v>70.08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12">
        <f t="shared" si="1"/>
        <v>42014.041666666664</v>
      </c>
      <c r="M58" s="12">
        <f t="shared" si="2"/>
        <v>42021.041666666664</v>
      </c>
      <c r="N58" t="b">
        <v>0</v>
      </c>
      <c r="O58" t="b">
        <v>0</v>
      </c>
      <c r="P58" t="s">
        <v>2037</v>
      </c>
      <c r="Q58" t="s">
        <v>2046</v>
      </c>
      <c r="R58" t="s">
        <v>65</v>
      </c>
      <c r="S58" s="5">
        <f t="shared" si="4"/>
        <v>144</v>
      </c>
      <c r="T58">
        <f t="shared" si="3"/>
        <v>31.06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12">
        <f t="shared" si="1"/>
        <v>42978.999999999993</v>
      </c>
      <c r="M59" s="12">
        <f t="shared" si="2"/>
        <v>42990.999999999993</v>
      </c>
      <c r="N59" t="b">
        <v>0</v>
      </c>
      <c r="O59" t="b">
        <v>0</v>
      </c>
      <c r="P59" t="s">
        <v>2050</v>
      </c>
      <c r="Q59" t="s">
        <v>2051</v>
      </c>
      <c r="R59" t="s">
        <v>89</v>
      </c>
      <c r="S59" s="5">
        <f t="shared" si="4"/>
        <v>215</v>
      </c>
      <c r="T59">
        <f t="shared" si="3"/>
        <v>29.06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12">
        <f t="shared" si="1"/>
        <v>42267.999999999993</v>
      </c>
      <c r="M60" s="12">
        <f t="shared" si="2"/>
        <v>42280.999999999993</v>
      </c>
      <c r="N60" t="b">
        <v>0</v>
      </c>
      <c r="O60" t="b">
        <v>0</v>
      </c>
      <c r="P60" t="s">
        <v>2039</v>
      </c>
      <c r="Q60" t="s">
        <v>2040</v>
      </c>
      <c r="R60" t="s">
        <v>33</v>
      </c>
      <c r="S60" s="5">
        <f t="shared" si="4"/>
        <v>227</v>
      </c>
      <c r="T60">
        <f t="shared" si="3"/>
        <v>30.09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12">
        <f t="shared" si="1"/>
        <v>42897.999999999993</v>
      </c>
      <c r="M61" s="12">
        <f t="shared" si="2"/>
        <v>42912.999999999993</v>
      </c>
      <c r="N61" t="b">
        <v>0</v>
      </c>
      <c r="O61" t="b">
        <v>1</v>
      </c>
      <c r="P61" t="s">
        <v>2039</v>
      </c>
      <c r="Q61" t="s">
        <v>2040</v>
      </c>
      <c r="R61" t="s">
        <v>33</v>
      </c>
      <c r="S61" s="5">
        <f t="shared" si="4"/>
        <v>275</v>
      </c>
      <c r="T61">
        <f t="shared" si="3"/>
        <v>85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2">
        <f t="shared" si="1"/>
        <v>41107</v>
      </c>
      <c r="M62" s="12">
        <f t="shared" si="2"/>
        <v>41110</v>
      </c>
      <c r="N62" t="b">
        <v>0</v>
      </c>
      <c r="O62" t="b">
        <v>0</v>
      </c>
      <c r="P62" t="s">
        <v>2039</v>
      </c>
      <c r="Q62" t="s">
        <v>2040</v>
      </c>
      <c r="R62" t="s">
        <v>33</v>
      </c>
      <c r="S62" s="5">
        <f t="shared" si="4"/>
        <v>144</v>
      </c>
      <c r="T62">
        <f t="shared" si="3"/>
        <v>82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2">
        <f t="shared" si="1"/>
        <v>40595.041666666664</v>
      </c>
      <c r="M63" s="12">
        <f t="shared" si="2"/>
        <v>40635</v>
      </c>
      <c r="N63" t="b">
        <v>0</v>
      </c>
      <c r="O63" t="b">
        <v>0</v>
      </c>
      <c r="P63" t="s">
        <v>2039</v>
      </c>
      <c r="Q63" t="s">
        <v>2040</v>
      </c>
      <c r="R63" t="s">
        <v>33</v>
      </c>
      <c r="S63" s="5">
        <f t="shared" si="4"/>
        <v>93</v>
      </c>
      <c r="T63">
        <f t="shared" si="3"/>
        <v>58.04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12">
        <f t="shared" si="1"/>
        <v>42159.999999999993</v>
      </c>
      <c r="M64" s="12">
        <f t="shared" si="2"/>
        <v>42160.999999999993</v>
      </c>
      <c r="N64" t="b">
        <v>0</v>
      </c>
      <c r="O64" t="b">
        <v>0</v>
      </c>
      <c r="P64" t="s">
        <v>2037</v>
      </c>
      <c r="Q64" t="s">
        <v>2038</v>
      </c>
      <c r="R64" t="s">
        <v>28</v>
      </c>
      <c r="S64" s="5">
        <f t="shared" si="4"/>
        <v>723</v>
      </c>
      <c r="T64">
        <f t="shared" si="3"/>
        <v>111.4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12">
        <f t="shared" si="1"/>
        <v>42852.999999999993</v>
      </c>
      <c r="M65" s="12">
        <f t="shared" si="2"/>
        <v>42858.999999999993</v>
      </c>
      <c r="N65" t="b">
        <v>0</v>
      </c>
      <c r="O65" t="b">
        <v>0</v>
      </c>
      <c r="P65" t="s">
        <v>2039</v>
      </c>
      <c r="Q65" t="s">
        <v>2040</v>
      </c>
      <c r="R65" t="s">
        <v>33</v>
      </c>
      <c r="S65" s="5">
        <f t="shared" si="4"/>
        <v>12</v>
      </c>
      <c r="T65">
        <f t="shared" si="3"/>
        <v>71.95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12">
        <f t="shared" si="1"/>
        <v>43282.999999999993</v>
      </c>
      <c r="M66" s="12">
        <f t="shared" si="2"/>
        <v>43297.999999999993</v>
      </c>
      <c r="N66" t="b">
        <v>0</v>
      </c>
      <c r="O66" t="b">
        <v>1</v>
      </c>
      <c r="P66" t="s">
        <v>2037</v>
      </c>
      <c r="Q66" t="s">
        <v>2038</v>
      </c>
      <c r="R66" t="s">
        <v>28</v>
      </c>
      <c r="S66" s="5">
        <f t="shared" si="4"/>
        <v>98</v>
      </c>
      <c r="T66">
        <f t="shared" si="3"/>
        <v>61.04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12">
        <f t="shared" ref="L67:L130" si="5">(J67/86400)+25569+(-5/24)</f>
        <v>40570.041666666664</v>
      </c>
      <c r="M67" s="12">
        <f t="shared" ref="M67:M130" si="6">(K67/86400)+25569+(-5/24)</f>
        <v>40577.041666666664</v>
      </c>
      <c r="N67" t="b">
        <v>0</v>
      </c>
      <c r="O67" t="b">
        <v>0</v>
      </c>
      <c r="P67" t="s">
        <v>2039</v>
      </c>
      <c r="Q67" t="s">
        <v>2040</v>
      </c>
      <c r="R67" t="s">
        <v>33</v>
      </c>
      <c r="S67" s="5">
        <f t="shared" ref="S67:S130" si="7">ROUND(E67/D67,2)*100</f>
        <v>236</v>
      </c>
      <c r="T67">
        <f t="shared" ref="T67:T130" si="8">ROUND(AVERAGE(E68/G68),2)</f>
        <v>108.92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12">
        <f t="shared" si="5"/>
        <v>42101.999999999993</v>
      </c>
      <c r="M68" s="12">
        <f t="shared" si="6"/>
        <v>42106.999999999993</v>
      </c>
      <c r="N68" t="b">
        <v>0</v>
      </c>
      <c r="O68" t="b">
        <v>1</v>
      </c>
      <c r="P68" t="s">
        <v>2039</v>
      </c>
      <c r="Q68" t="s">
        <v>2040</v>
      </c>
      <c r="R68" t="s">
        <v>33</v>
      </c>
      <c r="S68" s="5">
        <f t="shared" si="7"/>
        <v>45</v>
      </c>
      <c r="T68">
        <f t="shared" si="8"/>
        <v>29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12">
        <f t="shared" si="5"/>
        <v>40203.041666666664</v>
      </c>
      <c r="M69" s="12">
        <f t="shared" si="6"/>
        <v>40208.041666666664</v>
      </c>
      <c r="N69" t="b">
        <v>0</v>
      </c>
      <c r="O69" t="b">
        <v>1</v>
      </c>
      <c r="P69" t="s">
        <v>2037</v>
      </c>
      <c r="Q69" t="s">
        <v>2046</v>
      </c>
      <c r="R69" t="s">
        <v>65</v>
      </c>
      <c r="S69" s="5">
        <f t="shared" si="7"/>
        <v>162</v>
      </c>
      <c r="T69">
        <f t="shared" si="8"/>
        <v>58.98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12">
        <f t="shared" si="5"/>
        <v>42942.999999999993</v>
      </c>
      <c r="M70" s="12">
        <f t="shared" si="6"/>
        <v>42989.999999999993</v>
      </c>
      <c r="N70" t="b">
        <v>0</v>
      </c>
      <c r="O70" t="b">
        <v>1</v>
      </c>
      <c r="P70" t="s">
        <v>2039</v>
      </c>
      <c r="Q70" t="s">
        <v>2040</v>
      </c>
      <c r="R70" t="s">
        <v>33</v>
      </c>
      <c r="S70" s="5">
        <f t="shared" si="7"/>
        <v>254.99999999999997</v>
      </c>
      <c r="T70">
        <f t="shared" si="8"/>
        <v>111.82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12">
        <f t="shared" si="5"/>
        <v>40531.041666666664</v>
      </c>
      <c r="M71" s="12">
        <f t="shared" si="6"/>
        <v>40565.041666666664</v>
      </c>
      <c r="N71" t="b">
        <v>0</v>
      </c>
      <c r="O71" t="b">
        <v>0</v>
      </c>
      <c r="P71" t="s">
        <v>2039</v>
      </c>
      <c r="Q71" t="s">
        <v>2040</v>
      </c>
      <c r="R71" t="s">
        <v>33</v>
      </c>
      <c r="S71" s="5">
        <f t="shared" si="7"/>
        <v>24</v>
      </c>
      <c r="T71">
        <f t="shared" si="8"/>
        <v>64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12">
        <f t="shared" si="5"/>
        <v>40484</v>
      </c>
      <c r="M72" s="12">
        <f t="shared" si="6"/>
        <v>40533.041666666664</v>
      </c>
      <c r="N72" t="b">
        <v>0</v>
      </c>
      <c r="O72" t="b">
        <v>1</v>
      </c>
      <c r="P72" t="s">
        <v>2039</v>
      </c>
      <c r="Q72" t="s">
        <v>2040</v>
      </c>
      <c r="R72" t="s">
        <v>33</v>
      </c>
      <c r="S72" s="5">
        <f t="shared" si="7"/>
        <v>124</v>
      </c>
      <c r="T72">
        <f t="shared" si="8"/>
        <v>85.32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12">
        <f t="shared" si="5"/>
        <v>43799.041666666664</v>
      </c>
      <c r="M73" s="12">
        <f t="shared" si="6"/>
        <v>43803.041666666664</v>
      </c>
      <c r="N73" t="b">
        <v>0</v>
      </c>
      <c r="O73" t="b">
        <v>0</v>
      </c>
      <c r="P73" t="s">
        <v>2039</v>
      </c>
      <c r="Q73" t="s">
        <v>2040</v>
      </c>
      <c r="R73" t="s">
        <v>33</v>
      </c>
      <c r="S73" s="5">
        <f t="shared" si="7"/>
        <v>108</v>
      </c>
      <c r="T73">
        <f t="shared" si="8"/>
        <v>74.48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12">
        <f t="shared" si="5"/>
        <v>42185.999999999993</v>
      </c>
      <c r="M74" s="12">
        <f t="shared" si="6"/>
        <v>42221.999999999993</v>
      </c>
      <c r="N74" t="b">
        <v>0</v>
      </c>
      <c r="O74" t="b">
        <v>0</v>
      </c>
      <c r="P74" t="s">
        <v>2041</v>
      </c>
      <c r="Q74" t="s">
        <v>2049</v>
      </c>
      <c r="R74" t="s">
        <v>71</v>
      </c>
      <c r="S74" s="5">
        <f t="shared" si="7"/>
        <v>670</v>
      </c>
      <c r="T74">
        <f t="shared" si="8"/>
        <v>105.15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12">
        <f t="shared" si="5"/>
        <v>42701.041666666664</v>
      </c>
      <c r="M75" s="12">
        <f t="shared" si="6"/>
        <v>42704.041666666664</v>
      </c>
      <c r="N75" t="b">
        <v>0</v>
      </c>
      <c r="O75" t="b">
        <v>0</v>
      </c>
      <c r="P75" t="s">
        <v>2035</v>
      </c>
      <c r="Q75" t="s">
        <v>2058</v>
      </c>
      <c r="R75" t="s">
        <v>159</v>
      </c>
      <c r="S75" s="5">
        <f t="shared" si="7"/>
        <v>661</v>
      </c>
      <c r="T75">
        <f t="shared" si="8"/>
        <v>56.19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12">
        <f t="shared" si="5"/>
        <v>42455.999999999993</v>
      </c>
      <c r="M76" s="12">
        <f t="shared" si="6"/>
        <v>42456.999999999993</v>
      </c>
      <c r="N76" t="b">
        <v>0</v>
      </c>
      <c r="O76" t="b">
        <v>0</v>
      </c>
      <c r="P76" t="s">
        <v>2035</v>
      </c>
      <c r="Q76" t="s">
        <v>2057</v>
      </c>
      <c r="R76" t="s">
        <v>148</v>
      </c>
      <c r="S76" s="5">
        <f t="shared" si="7"/>
        <v>122</v>
      </c>
      <c r="T76">
        <f t="shared" si="8"/>
        <v>85.92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12">
        <f t="shared" si="5"/>
        <v>43295.999999999993</v>
      </c>
      <c r="M77" s="12">
        <f t="shared" si="6"/>
        <v>43303.999999999993</v>
      </c>
      <c r="N77" t="b">
        <v>0</v>
      </c>
      <c r="O77" t="b">
        <v>0</v>
      </c>
      <c r="P77" t="s">
        <v>2054</v>
      </c>
      <c r="Q77" t="s">
        <v>2055</v>
      </c>
      <c r="R77" t="s">
        <v>122</v>
      </c>
      <c r="S77" s="5">
        <f t="shared" si="7"/>
        <v>151</v>
      </c>
      <c r="T77">
        <f t="shared" si="8"/>
        <v>57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12">
        <f t="shared" si="5"/>
        <v>42027.041666666664</v>
      </c>
      <c r="M78" s="12">
        <f t="shared" si="6"/>
        <v>42075.999999999993</v>
      </c>
      <c r="N78" t="b">
        <v>1</v>
      </c>
      <c r="O78" t="b">
        <v>1</v>
      </c>
      <c r="P78" t="s">
        <v>2039</v>
      </c>
      <c r="Q78" t="s">
        <v>2040</v>
      </c>
      <c r="R78" t="s">
        <v>33</v>
      </c>
      <c r="S78" s="5">
        <f t="shared" si="7"/>
        <v>78</v>
      </c>
      <c r="T78">
        <f t="shared" si="8"/>
        <v>79.64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12">
        <f t="shared" si="5"/>
        <v>40448</v>
      </c>
      <c r="M79" s="12">
        <f t="shared" si="6"/>
        <v>40462</v>
      </c>
      <c r="N79" t="b">
        <v>0</v>
      </c>
      <c r="O79" t="b">
        <v>1</v>
      </c>
      <c r="P79" t="s">
        <v>2041</v>
      </c>
      <c r="Q79" t="s">
        <v>2049</v>
      </c>
      <c r="R79" t="s">
        <v>71</v>
      </c>
      <c r="S79" s="5">
        <f t="shared" si="7"/>
        <v>47</v>
      </c>
      <c r="T79">
        <f t="shared" si="8"/>
        <v>41.02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12">
        <f t="shared" si="5"/>
        <v>43205.999999999993</v>
      </c>
      <c r="M80" s="12">
        <f t="shared" si="6"/>
        <v>43206.999999999993</v>
      </c>
      <c r="N80" t="b">
        <v>0</v>
      </c>
      <c r="O80" t="b">
        <v>0</v>
      </c>
      <c r="P80" t="s">
        <v>2047</v>
      </c>
      <c r="Q80" t="s">
        <v>2059</v>
      </c>
      <c r="R80" t="s">
        <v>206</v>
      </c>
      <c r="S80" s="5">
        <f t="shared" si="7"/>
        <v>301</v>
      </c>
      <c r="T80">
        <f t="shared" si="8"/>
        <v>48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12">
        <f t="shared" si="5"/>
        <v>43266.999999999993</v>
      </c>
      <c r="M81" s="12">
        <f t="shared" si="6"/>
        <v>43271.999999999993</v>
      </c>
      <c r="N81" t="b">
        <v>0</v>
      </c>
      <c r="O81" t="b">
        <v>0</v>
      </c>
      <c r="P81" t="s">
        <v>2039</v>
      </c>
      <c r="Q81" t="s">
        <v>2040</v>
      </c>
      <c r="R81" t="s">
        <v>33</v>
      </c>
      <c r="S81" s="5">
        <f t="shared" si="7"/>
        <v>70</v>
      </c>
      <c r="T81">
        <f t="shared" si="8"/>
        <v>55.21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12">
        <f t="shared" si="5"/>
        <v>42975.999999999993</v>
      </c>
      <c r="M82" s="12">
        <f t="shared" si="6"/>
        <v>43005.999999999993</v>
      </c>
      <c r="N82" t="b">
        <v>0</v>
      </c>
      <c r="O82" t="b">
        <v>0</v>
      </c>
      <c r="P82" t="s">
        <v>2050</v>
      </c>
      <c r="Q82" t="s">
        <v>2051</v>
      </c>
      <c r="R82" t="s">
        <v>89</v>
      </c>
      <c r="S82" s="5">
        <f t="shared" si="7"/>
        <v>637</v>
      </c>
      <c r="T82">
        <f t="shared" si="8"/>
        <v>92.11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12">
        <f t="shared" si="5"/>
        <v>43062.041666666664</v>
      </c>
      <c r="M83" s="12">
        <f t="shared" si="6"/>
        <v>43087.041666666664</v>
      </c>
      <c r="N83" t="b">
        <v>0</v>
      </c>
      <c r="O83" t="b">
        <v>0</v>
      </c>
      <c r="P83" t="s">
        <v>2035</v>
      </c>
      <c r="Q83" t="s">
        <v>2036</v>
      </c>
      <c r="R83" t="s">
        <v>23</v>
      </c>
      <c r="S83" s="5">
        <f t="shared" si="7"/>
        <v>225</v>
      </c>
      <c r="T83">
        <f t="shared" si="8"/>
        <v>83.18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12">
        <f t="shared" si="5"/>
        <v>43482.041666666664</v>
      </c>
      <c r="M84" s="12">
        <f t="shared" si="6"/>
        <v>43489.041666666664</v>
      </c>
      <c r="N84" t="b">
        <v>0</v>
      </c>
      <c r="O84" t="b">
        <v>1</v>
      </c>
      <c r="P84" t="s">
        <v>2050</v>
      </c>
      <c r="Q84" t="s">
        <v>2051</v>
      </c>
      <c r="R84" t="s">
        <v>89</v>
      </c>
      <c r="S84" s="5">
        <f t="shared" si="7"/>
        <v>1497</v>
      </c>
      <c r="T84">
        <f t="shared" si="8"/>
        <v>40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12">
        <f t="shared" si="5"/>
        <v>42578.999999999993</v>
      </c>
      <c r="M85" s="12">
        <f t="shared" si="6"/>
        <v>42600.999999999993</v>
      </c>
      <c r="N85" t="b">
        <v>0</v>
      </c>
      <c r="O85" t="b">
        <v>0</v>
      </c>
      <c r="P85" t="s">
        <v>2035</v>
      </c>
      <c r="Q85" t="s">
        <v>2043</v>
      </c>
      <c r="R85" t="s">
        <v>50</v>
      </c>
      <c r="S85" s="5">
        <f t="shared" si="7"/>
        <v>38</v>
      </c>
      <c r="T85">
        <f t="shared" si="8"/>
        <v>111.13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12">
        <f t="shared" si="5"/>
        <v>41118</v>
      </c>
      <c r="M86" s="12">
        <f t="shared" si="6"/>
        <v>41128</v>
      </c>
      <c r="N86" t="b">
        <v>0</v>
      </c>
      <c r="O86" t="b">
        <v>0</v>
      </c>
      <c r="P86" t="s">
        <v>2037</v>
      </c>
      <c r="Q86" t="s">
        <v>2046</v>
      </c>
      <c r="R86" t="s">
        <v>65</v>
      </c>
      <c r="S86" s="5">
        <f t="shared" si="7"/>
        <v>132</v>
      </c>
      <c r="T86">
        <f t="shared" si="8"/>
        <v>90.56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12">
        <f t="shared" si="5"/>
        <v>40797</v>
      </c>
      <c r="M87" s="12">
        <f t="shared" si="6"/>
        <v>40805</v>
      </c>
      <c r="N87" t="b">
        <v>0</v>
      </c>
      <c r="O87" t="b">
        <v>0</v>
      </c>
      <c r="P87" t="s">
        <v>2035</v>
      </c>
      <c r="Q87" t="s">
        <v>2045</v>
      </c>
      <c r="R87" t="s">
        <v>60</v>
      </c>
      <c r="S87" s="5">
        <f t="shared" si="7"/>
        <v>131</v>
      </c>
      <c r="T87">
        <f t="shared" si="8"/>
        <v>61.11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12">
        <f t="shared" si="5"/>
        <v>42127.999999999993</v>
      </c>
      <c r="M88" s="12">
        <f t="shared" si="6"/>
        <v>42140.999999999993</v>
      </c>
      <c r="N88" t="b">
        <v>1</v>
      </c>
      <c r="O88" t="b">
        <v>0</v>
      </c>
      <c r="P88" t="s">
        <v>2039</v>
      </c>
      <c r="Q88" t="s">
        <v>2040</v>
      </c>
      <c r="R88" t="s">
        <v>33</v>
      </c>
      <c r="S88" s="5">
        <f t="shared" si="7"/>
        <v>168</v>
      </c>
      <c r="T88">
        <f t="shared" si="8"/>
        <v>83.02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12">
        <f t="shared" si="5"/>
        <v>40610.041666666664</v>
      </c>
      <c r="M89" s="12">
        <f t="shared" si="6"/>
        <v>40621</v>
      </c>
      <c r="N89" t="b">
        <v>0</v>
      </c>
      <c r="O89" t="b">
        <v>1</v>
      </c>
      <c r="P89" t="s">
        <v>2035</v>
      </c>
      <c r="Q89" t="s">
        <v>2036</v>
      </c>
      <c r="R89" t="s">
        <v>23</v>
      </c>
      <c r="S89" s="5">
        <f t="shared" si="7"/>
        <v>62</v>
      </c>
      <c r="T89">
        <f t="shared" si="8"/>
        <v>110.76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12">
        <f t="shared" si="5"/>
        <v>42109.999999999993</v>
      </c>
      <c r="M90" s="12">
        <f t="shared" si="6"/>
        <v>42131.999999999993</v>
      </c>
      <c r="N90" t="b">
        <v>0</v>
      </c>
      <c r="O90" t="b">
        <v>0</v>
      </c>
      <c r="P90" t="s">
        <v>2047</v>
      </c>
      <c r="Q90" t="s">
        <v>2059</v>
      </c>
      <c r="R90" t="s">
        <v>206</v>
      </c>
      <c r="S90" s="5">
        <f t="shared" si="7"/>
        <v>261</v>
      </c>
      <c r="T90">
        <f t="shared" si="8"/>
        <v>89.46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12">
        <f t="shared" si="5"/>
        <v>40283</v>
      </c>
      <c r="M91" s="12">
        <f t="shared" si="6"/>
        <v>40285</v>
      </c>
      <c r="N91" t="b">
        <v>0</v>
      </c>
      <c r="O91" t="b">
        <v>0</v>
      </c>
      <c r="P91" t="s">
        <v>2039</v>
      </c>
      <c r="Q91" t="s">
        <v>2040</v>
      </c>
      <c r="R91" t="s">
        <v>33</v>
      </c>
      <c r="S91" s="5">
        <f t="shared" si="7"/>
        <v>252.99999999999997</v>
      </c>
      <c r="T91">
        <f t="shared" si="8"/>
        <v>57.85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12">
        <f t="shared" si="5"/>
        <v>42425.041666666664</v>
      </c>
      <c r="M92" s="12">
        <f t="shared" si="6"/>
        <v>42425.041666666664</v>
      </c>
      <c r="N92" t="b">
        <v>0</v>
      </c>
      <c r="O92" t="b">
        <v>1</v>
      </c>
      <c r="P92" t="s">
        <v>2039</v>
      </c>
      <c r="Q92" t="s">
        <v>2040</v>
      </c>
      <c r="R92" t="s">
        <v>33</v>
      </c>
      <c r="S92" s="5">
        <f t="shared" si="7"/>
        <v>79</v>
      </c>
      <c r="T92">
        <f t="shared" si="8"/>
        <v>110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12">
        <f t="shared" si="5"/>
        <v>42587.999999999993</v>
      </c>
      <c r="M93" s="12">
        <f t="shared" si="6"/>
        <v>42615.999999999993</v>
      </c>
      <c r="N93" t="b">
        <v>0</v>
      </c>
      <c r="O93" t="b">
        <v>0</v>
      </c>
      <c r="P93" t="s">
        <v>2047</v>
      </c>
      <c r="Q93" t="s">
        <v>2059</v>
      </c>
      <c r="R93" t="s">
        <v>206</v>
      </c>
      <c r="S93" s="5">
        <f t="shared" si="7"/>
        <v>48</v>
      </c>
      <c r="T93">
        <f t="shared" si="8"/>
        <v>103.97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12">
        <f t="shared" si="5"/>
        <v>40352</v>
      </c>
      <c r="M94" s="12">
        <f t="shared" si="6"/>
        <v>40353</v>
      </c>
      <c r="N94" t="b">
        <v>0</v>
      </c>
      <c r="O94" t="b">
        <v>1</v>
      </c>
      <c r="P94" t="s">
        <v>2050</v>
      </c>
      <c r="Q94" t="s">
        <v>2051</v>
      </c>
      <c r="R94" t="s">
        <v>89</v>
      </c>
      <c r="S94" s="5">
        <f t="shared" si="7"/>
        <v>259</v>
      </c>
      <c r="T94">
        <f t="shared" si="8"/>
        <v>108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12">
        <f t="shared" si="5"/>
        <v>41202</v>
      </c>
      <c r="M95" s="12">
        <f t="shared" si="6"/>
        <v>41206</v>
      </c>
      <c r="N95" t="b">
        <v>0</v>
      </c>
      <c r="O95" t="b">
        <v>1</v>
      </c>
      <c r="P95" t="s">
        <v>2039</v>
      </c>
      <c r="Q95" t="s">
        <v>2040</v>
      </c>
      <c r="R95" t="s">
        <v>33</v>
      </c>
      <c r="S95" s="5">
        <f t="shared" si="7"/>
        <v>61</v>
      </c>
      <c r="T95">
        <f t="shared" si="8"/>
        <v>48.93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12">
        <f t="shared" si="5"/>
        <v>43561.999999999993</v>
      </c>
      <c r="M96" s="12">
        <f t="shared" si="6"/>
        <v>43572.999999999993</v>
      </c>
      <c r="N96" t="b">
        <v>0</v>
      </c>
      <c r="O96" t="b">
        <v>0</v>
      </c>
      <c r="P96" t="s">
        <v>2037</v>
      </c>
      <c r="Q96" t="s">
        <v>2038</v>
      </c>
      <c r="R96" t="s">
        <v>28</v>
      </c>
      <c r="S96" s="5">
        <f t="shared" si="7"/>
        <v>304</v>
      </c>
      <c r="T96">
        <f t="shared" si="8"/>
        <v>37.67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12">
        <f t="shared" si="5"/>
        <v>43751.999999999993</v>
      </c>
      <c r="M97" s="12">
        <f t="shared" si="6"/>
        <v>43758.999999999993</v>
      </c>
      <c r="N97" t="b">
        <v>0</v>
      </c>
      <c r="O97" t="b">
        <v>0</v>
      </c>
      <c r="P97" t="s">
        <v>2041</v>
      </c>
      <c r="Q97" t="s">
        <v>2042</v>
      </c>
      <c r="R97" t="s">
        <v>42</v>
      </c>
      <c r="S97" s="5">
        <f t="shared" si="7"/>
        <v>112.99999999999999</v>
      </c>
      <c r="T97">
        <f t="shared" si="8"/>
        <v>65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12">
        <f t="shared" si="5"/>
        <v>40612.041666666664</v>
      </c>
      <c r="M98" s="12">
        <f t="shared" si="6"/>
        <v>40625</v>
      </c>
      <c r="N98" t="b">
        <v>0</v>
      </c>
      <c r="O98" t="b">
        <v>0</v>
      </c>
      <c r="P98" t="s">
        <v>2039</v>
      </c>
      <c r="Q98" t="s">
        <v>2040</v>
      </c>
      <c r="R98" t="s">
        <v>33</v>
      </c>
      <c r="S98" s="5">
        <f t="shared" si="7"/>
        <v>217</v>
      </c>
      <c r="T98">
        <f t="shared" si="8"/>
        <v>106.61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12">
        <f t="shared" si="5"/>
        <v>42179.999999999993</v>
      </c>
      <c r="M99" s="12">
        <f t="shared" si="6"/>
        <v>42233.999999999993</v>
      </c>
      <c r="N99" t="b">
        <v>0</v>
      </c>
      <c r="O99" t="b">
        <v>0</v>
      </c>
      <c r="P99" t="s">
        <v>2033</v>
      </c>
      <c r="Q99" t="s">
        <v>2034</v>
      </c>
      <c r="R99" t="s">
        <v>17</v>
      </c>
      <c r="S99" s="5">
        <f t="shared" si="7"/>
        <v>927</v>
      </c>
      <c r="T99">
        <f t="shared" si="8"/>
        <v>27.01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12">
        <f t="shared" si="5"/>
        <v>42211.999999999993</v>
      </c>
      <c r="M100" s="12">
        <f t="shared" si="6"/>
        <v>42215.999999999993</v>
      </c>
      <c r="N100" t="b">
        <v>0</v>
      </c>
      <c r="O100" t="b">
        <v>0</v>
      </c>
      <c r="P100" t="s">
        <v>2050</v>
      </c>
      <c r="Q100" t="s">
        <v>2051</v>
      </c>
      <c r="R100" t="s">
        <v>89</v>
      </c>
      <c r="S100" s="5">
        <f t="shared" si="7"/>
        <v>34</v>
      </c>
      <c r="T100">
        <f t="shared" si="8"/>
        <v>91.16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12">
        <f t="shared" si="5"/>
        <v>41968.041666666664</v>
      </c>
      <c r="M101" s="12">
        <f t="shared" si="6"/>
        <v>41997.041666666664</v>
      </c>
      <c r="N101" t="b">
        <v>0</v>
      </c>
      <c r="O101" t="b">
        <v>0</v>
      </c>
      <c r="P101" t="s">
        <v>2039</v>
      </c>
      <c r="Q101" t="s">
        <v>2040</v>
      </c>
      <c r="R101" t="s">
        <v>33</v>
      </c>
      <c r="S101" s="5">
        <f t="shared" si="7"/>
        <v>197</v>
      </c>
      <c r="T101">
        <f t="shared" si="8"/>
        <v>1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12">
        <f t="shared" si="5"/>
        <v>40835</v>
      </c>
      <c r="M102" s="12">
        <f t="shared" si="6"/>
        <v>40853</v>
      </c>
      <c r="N102" t="b">
        <v>0</v>
      </c>
      <c r="O102" t="b">
        <v>0</v>
      </c>
      <c r="P102" t="s">
        <v>2039</v>
      </c>
      <c r="Q102" t="s">
        <v>2040</v>
      </c>
      <c r="R102" t="s">
        <v>33</v>
      </c>
      <c r="S102" s="5">
        <f t="shared" si="7"/>
        <v>1</v>
      </c>
      <c r="T102">
        <f t="shared" si="8"/>
        <v>56.05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12">
        <f t="shared" si="5"/>
        <v>42056.041666666664</v>
      </c>
      <c r="M103" s="12">
        <f t="shared" si="6"/>
        <v>42063.041666666664</v>
      </c>
      <c r="N103" t="b">
        <v>0</v>
      </c>
      <c r="O103" t="b">
        <v>1</v>
      </c>
      <c r="P103" t="s">
        <v>2035</v>
      </c>
      <c r="Q103" t="s">
        <v>2043</v>
      </c>
      <c r="R103" t="s">
        <v>50</v>
      </c>
      <c r="S103" s="5">
        <f t="shared" si="7"/>
        <v>1021.0000000000001</v>
      </c>
      <c r="T103">
        <f t="shared" si="8"/>
        <v>31.02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12">
        <f t="shared" si="5"/>
        <v>43233.999999999993</v>
      </c>
      <c r="M104" s="12">
        <f t="shared" si="6"/>
        <v>43240.999999999993</v>
      </c>
      <c r="N104" t="b">
        <v>0</v>
      </c>
      <c r="O104" t="b">
        <v>1</v>
      </c>
      <c r="P104" t="s">
        <v>2037</v>
      </c>
      <c r="Q104" t="s">
        <v>2046</v>
      </c>
      <c r="R104" t="s">
        <v>65</v>
      </c>
      <c r="S104" s="5">
        <f t="shared" si="7"/>
        <v>282</v>
      </c>
      <c r="T104">
        <f t="shared" si="8"/>
        <v>66.510000000000005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12">
        <f t="shared" si="5"/>
        <v>40475</v>
      </c>
      <c r="M105" s="12">
        <f t="shared" si="6"/>
        <v>40484</v>
      </c>
      <c r="N105" t="b">
        <v>0</v>
      </c>
      <c r="O105" t="b">
        <v>0</v>
      </c>
      <c r="P105" t="s">
        <v>2035</v>
      </c>
      <c r="Q105" t="s">
        <v>2043</v>
      </c>
      <c r="R105" t="s">
        <v>50</v>
      </c>
      <c r="S105" s="5">
        <f t="shared" si="7"/>
        <v>25</v>
      </c>
      <c r="T105">
        <f t="shared" si="8"/>
        <v>89.01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12">
        <f t="shared" si="5"/>
        <v>42877.999999999993</v>
      </c>
      <c r="M106" s="12">
        <f t="shared" si="6"/>
        <v>42878.999999999993</v>
      </c>
      <c r="N106" t="b">
        <v>0</v>
      </c>
      <c r="O106" t="b">
        <v>0</v>
      </c>
      <c r="P106" t="s">
        <v>2035</v>
      </c>
      <c r="Q106" t="s">
        <v>2045</v>
      </c>
      <c r="R106" t="s">
        <v>60</v>
      </c>
      <c r="S106" s="5">
        <f t="shared" si="7"/>
        <v>143</v>
      </c>
      <c r="T106">
        <f t="shared" si="8"/>
        <v>103.46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12">
        <f t="shared" si="5"/>
        <v>41366</v>
      </c>
      <c r="M107" s="12">
        <f t="shared" si="6"/>
        <v>41384</v>
      </c>
      <c r="N107" t="b">
        <v>0</v>
      </c>
      <c r="O107" t="b">
        <v>0</v>
      </c>
      <c r="P107" t="s">
        <v>2037</v>
      </c>
      <c r="Q107" t="s">
        <v>2038</v>
      </c>
      <c r="R107" t="s">
        <v>28</v>
      </c>
      <c r="S107" s="5">
        <f t="shared" si="7"/>
        <v>145</v>
      </c>
      <c r="T107">
        <f t="shared" si="8"/>
        <v>95.28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12">
        <f t="shared" si="5"/>
        <v>43715.999999999993</v>
      </c>
      <c r="M108" s="12">
        <f t="shared" si="6"/>
        <v>43720.999999999993</v>
      </c>
      <c r="N108" t="b">
        <v>0</v>
      </c>
      <c r="O108" t="b">
        <v>0</v>
      </c>
      <c r="P108" t="s">
        <v>2039</v>
      </c>
      <c r="Q108" t="s">
        <v>2040</v>
      </c>
      <c r="R108" t="s">
        <v>33</v>
      </c>
      <c r="S108" s="5">
        <f t="shared" si="7"/>
        <v>359</v>
      </c>
      <c r="T108">
        <f t="shared" si="8"/>
        <v>75.900000000000006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12">
        <f t="shared" si="5"/>
        <v>43212.999999999993</v>
      </c>
      <c r="M109" s="12">
        <f t="shared" si="6"/>
        <v>43229.999999999993</v>
      </c>
      <c r="N109" t="b">
        <v>0</v>
      </c>
      <c r="O109" t="b">
        <v>1</v>
      </c>
      <c r="P109" t="s">
        <v>2039</v>
      </c>
      <c r="Q109" t="s">
        <v>2040</v>
      </c>
      <c r="R109" t="s">
        <v>33</v>
      </c>
      <c r="S109" s="5">
        <f t="shared" si="7"/>
        <v>186</v>
      </c>
      <c r="T109">
        <f t="shared" si="8"/>
        <v>107.58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12">
        <f t="shared" si="5"/>
        <v>41005</v>
      </c>
      <c r="M110" s="12">
        <f t="shared" si="6"/>
        <v>41042</v>
      </c>
      <c r="N110" t="b">
        <v>0</v>
      </c>
      <c r="O110" t="b">
        <v>0</v>
      </c>
      <c r="P110" t="s">
        <v>2041</v>
      </c>
      <c r="Q110" t="s">
        <v>2042</v>
      </c>
      <c r="R110" t="s">
        <v>42</v>
      </c>
      <c r="S110" s="5">
        <f t="shared" si="7"/>
        <v>595</v>
      </c>
      <c r="T110">
        <f t="shared" si="8"/>
        <v>51.32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12">
        <f t="shared" si="5"/>
        <v>41651.041666666664</v>
      </c>
      <c r="M111" s="12">
        <f t="shared" si="6"/>
        <v>41653.041666666664</v>
      </c>
      <c r="N111" t="b">
        <v>0</v>
      </c>
      <c r="O111" t="b">
        <v>0</v>
      </c>
      <c r="P111" t="s">
        <v>2041</v>
      </c>
      <c r="Q111" t="s">
        <v>2060</v>
      </c>
      <c r="R111" t="s">
        <v>269</v>
      </c>
      <c r="S111" s="5">
        <f t="shared" si="7"/>
        <v>59</v>
      </c>
      <c r="T111">
        <f t="shared" si="8"/>
        <v>71.98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12">
        <f t="shared" si="5"/>
        <v>43353.999999999993</v>
      </c>
      <c r="M112" s="12">
        <f t="shared" si="6"/>
        <v>43372.999999999993</v>
      </c>
      <c r="N112" t="b">
        <v>0</v>
      </c>
      <c r="O112" t="b">
        <v>0</v>
      </c>
      <c r="P112" t="s">
        <v>2033</v>
      </c>
      <c r="Q112" t="s">
        <v>2034</v>
      </c>
      <c r="R112" t="s">
        <v>17</v>
      </c>
      <c r="S112" s="5">
        <f t="shared" si="7"/>
        <v>15</v>
      </c>
      <c r="T112">
        <f t="shared" si="8"/>
        <v>108.95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12">
        <f t="shared" si="5"/>
        <v>41174</v>
      </c>
      <c r="M113" s="12">
        <f t="shared" si="6"/>
        <v>41180</v>
      </c>
      <c r="N113" t="b">
        <v>0</v>
      </c>
      <c r="O113" t="b">
        <v>0</v>
      </c>
      <c r="P113" t="s">
        <v>2047</v>
      </c>
      <c r="Q113" t="s">
        <v>2056</v>
      </c>
      <c r="R113" t="s">
        <v>133</v>
      </c>
      <c r="S113" s="5">
        <f t="shared" si="7"/>
        <v>120</v>
      </c>
      <c r="T113">
        <f t="shared" si="8"/>
        <v>35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12">
        <f t="shared" si="5"/>
        <v>41875</v>
      </c>
      <c r="M114" s="12">
        <f t="shared" si="6"/>
        <v>41890</v>
      </c>
      <c r="N114" t="b">
        <v>0</v>
      </c>
      <c r="O114" t="b">
        <v>0</v>
      </c>
      <c r="P114" t="s">
        <v>2037</v>
      </c>
      <c r="Q114" t="s">
        <v>2038</v>
      </c>
      <c r="R114" t="s">
        <v>28</v>
      </c>
      <c r="S114" s="5">
        <f t="shared" si="7"/>
        <v>269</v>
      </c>
      <c r="T114">
        <f t="shared" si="8"/>
        <v>94.94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12">
        <f t="shared" si="5"/>
        <v>42989.999999999993</v>
      </c>
      <c r="M115" s="12">
        <f t="shared" si="6"/>
        <v>42996.999999999993</v>
      </c>
      <c r="N115" t="b">
        <v>0</v>
      </c>
      <c r="O115" t="b">
        <v>0</v>
      </c>
      <c r="P115" t="s">
        <v>2033</v>
      </c>
      <c r="Q115" t="s">
        <v>2034</v>
      </c>
      <c r="R115" t="s">
        <v>17</v>
      </c>
      <c r="S115" s="5">
        <f t="shared" si="7"/>
        <v>377</v>
      </c>
      <c r="T115">
        <f t="shared" si="8"/>
        <v>109.65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12">
        <f t="shared" si="5"/>
        <v>43563.999999999993</v>
      </c>
      <c r="M116" s="12">
        <f t="shared" si="6"/>
        <v>43564.999999999993</v>
      </c>
      <c r="N116" t="b">
        <v>0</v>
      </c>
      <c r="O116" t="b">
        <v>1</v>
      </c>
      <c r="P116" t="s">
        <v>2037</v>
      </c>
      <c r="Q116" t="s">
        <v>2046</v>
      </c>
      <c r="R116" t="s">
        <v>65</v>
      </c>
      <c r="S116" s="5">
        <f t="shared" si="7"/>
        <v>727</v>
      </c>
      <c r="T116">
        <f t="shared" si="8"/>
        <v>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12">
        <f t="shared" si="5"/>
        <v>43056.041666666664</v>
      </c>
      <c r="M117" s="12">
        <f t="shared" si="6"/>
        <v>43091.041666666664</v>
      </c>
      <c r="N117" t="b">
        <v>0</v>
      </c>
      <c r="O117" t="b">
        <v>0</v>
      </c>
      <c r="P117" t="s">
        <v>2047</v>
      </c>
      <c r="Q117" t="s">
        <v>2053</v>
      </c>
      <c r="R117" t="s">
        <v>119</v>
      </c>
      <c r="S117" s="5">
        <f t="shared" si="7"/>
        <v>87</v>
      </c>
      <c r="T117">
        <f t="shared" si="8"/>
        <v>86.79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12">
        <f t="shared" si="5"/>
        <v>42264.999999999993</v>
      </c>
      <c r="M118" s="12">
        <f t="shared" si="6"/>
        <v>42265.999999999993</v>
      </c>
      <c r="N118" t="b">
        <v>0</v>
      </c>
      <c r="O118" t="b">
        <v>0</v>
      </c>
      <c r="P118" t="s">
        <v>2039</v>
      </c>
      <c r="Q118" t="s">
        <v>2040</v>
      </c>
      <c r="R118" t="s">
        <v>33</v>
      </c>
      <c r="S118" s="5">
        <f t="shared" si="7"/>
        <v>88</v>
      </c>
      <c r="T118">
        <f t="shared" si="8"/>
        <v>30.99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12">
        <f t="shared" si="5"/>
        <v>40808</v>
      </c>
      <c r="M119" s="12">
        <f t="shared" si="6"/>
        <v>40814</v>
      </c>
      <c r="N119" t="b">
        <v>0</v>
      </c>
      <c r="O119" t="b">
        <v>0</v>
      </c>
      <c r="P119" t="s">
        <v>2041</v>
      </c>
      <c r="Q119" t="s">
        <v>2060</v>
      </c>
      <c r="R119" t="s">
        <v>269</v>
      </c>
      <c r="S119" s="5">
        <f t="shared" si="7"/>
        <v>174</v>
      </c>
      <c r="T119">
        <f t="shared" si="8"/>
        <v>94.79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12">
        <f t="shared" si="5"/>
        <v>41665.041666666664</v>
      </c>
      <c r="M120" s="12">
        <f t="shared" si="6"/>
        <v>41671.041666666664</v>
      </c>
      <c r="N120" t="b">
        <v>0</v>
      </c>
      <c r="O120" t="b">
        <v>0</v>
      </c>
      <c r="P120" t="s">
        <v>2054</v>
      </c>
      <c r="Q120" t="s">
        <v>2055</v>
      </c>
      <c r="R120" t="s">
        <v>122</v>
      </c>
      <c r="S120" s="5">
        <f t="shared" si="7"/>
        <v>118</v>
      </c>
      <c r="T120">
        <f t="shared" si="8"/>
        <v>69.790000000000006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12">
        <f t="shared" si="5"/>
        <v>41806</v>
      </c>
      <c r="M121" s="12">
        <f t="shared" si="6"/>
        <v>41823</v>
      </c>
      <c r="N121" t="b">
        <v>0</v>
      </c>
      <c r="O121" t="b">
        <v>1</v>
      </c>
      <c r="P121" t="s">
        <v>2041</v>
      </c>
      <c r="Q121" t="s">
        <v>2042</v>
      </c>
      <c r="R121" t="s">
        <v>42</v>
      </c>
      <c r="S121" s="5">
        <f t="shared" si="7"/>
        <v>215</v>
      </c>
      <c r="T121">
        <f t="shared" si="8"/>
        <v>63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12">
        <f t="shared" si="5"/>
        <v>42110.999999999993</v>
      </c>
      <c r="M122" s="12">
        <f t="shared" si="6"/>
        <v>42114.999999999993</v>
      </c>
      <c r="N122" t="b">
        <v>0</v>
      </c>
      <c r="O122" t="b">
        <v>1</v>
      </c>
      <c r="P122" t="s">
        <v>2050</v>
      </c>
      <c r="Q122" t="s">
        <v>2061</v>
      </c>
      <c r="R122" t="s">
        <v>292</v>
      </c>
      <c r="S122" s="5">
        <f t="shared" si="7"/>
        <v>149</v>
      </c>
      <c r="T122">
        <f t="shared" si="8"/>
        <v>110.03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12">
        <f t="shared" si="5"/>
        <v>41917</v>
      </c>
      <c r="M123" s="12">
        <f t="shared" si="6"/>
        <v>41930</v>
      </c>
      <c r="N123" t="b">
        <v>0</v>
      </c>
      <c r="O123" t="b">
        <v>0</v>
      </c>
      <c r="P123" t="s">
        <v>2050</v>
      </c>
      <c r="Q123" t="s">
        <v>2051</v>
      </c>
      <c r="R123" t="s">
        <v>89</v>
      </c>
      <c r="S123" s="5">
        <f t="shared" si="7"/>
        <v>219</v>
      </c>
      <c r="T123">
        <f t="shared" si="8"/>
        <v>26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12">
        <f t="shared" si="5"/>
        <v>41970.041666666664</v>
      </c>
      <c r="M124" s="12">
        <f t="shared" si="6"/>
        <v>41997.041666666664</v>
      </c>
      <c r="N124" t="b">
        <v>0</v>
      </c>
      <c r="O124" t="b">
        <v>0</v>
      </c>
      <c r="P124" t="s">
        <v>2047</v>
      </c>
      <c r="Q124" t="s">
        <v>2053</v>
      </c>
      <c r="R124" t="s">
        <v>119</v>
      </c>
      <c r="S124" s="5">
        <f t="shared" si="7"/>
        <v>64</v>
      </c>
      <c r="T124">
        <f t="shared" si="8"/>
        <v>49.99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2">
        <f t="shared" si="5"/>
        <v>42332.041666666664</v>
      </c>
      <c r="M125" s="12">
        <f t="shared" si="6"/>
        <v>42335.041666666664</v>
      </c>
      <c r="N125" t="b">
        <v>1</v>
      </c>
      <c r="O125" t="b">
        <v>0</v>
      </c>
      <c r="P125" t="s">
        <v>2039</v>
      </c>
      <c r="Q125" t="s">
        <v>2040</v>
      </c>
      <c r="R125" t="s">
        <v>33</v>
      </c>
      <c r="S125" s="5">
        <f t="shared" si="7"/>
        <v>19</v>
      </c>
      <c r="T125">
        <f t="shared" si="8"/>
        <v>101.72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12">
        <f t="shared" si="5"/>
        <v>43597.999999999993</v>
      </c>
      <c r="M126" s="12">
        <f t="shared" si="6"/>
        <v>43650.999999999993</v>
      </c>
      <c r="N126" t="b">
        <v>0</v>
      </c>
      <c r="O126" t="b">
        <v>0</v>
      </c>
      <c r="P126" t="s">
        <v>2054</v>
      </c>
      <c r="Q126" t="s">
        <v>2055</v>
      </c>
      <c r="R126" t="s">
        <v>122</v>
      </c>
      <c r="S126" s="5">
        <f t="shared" si="7"/>
        <v>368</v>
      </c>
      <c r="T126">
        <f t="shared" si="8"/>
        <v>47.08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12">
        <f t="shared" si="5"/>
        <v>43361.999999999993</v>
      </c>
      <c r="M127" s="12">
        <f t="shared" si="6"/>
        <v>43365.999999999993</v>
      </c>
      <c r="N127" t="b">
        <v>0</v>
      </c>
      <c r="O127" t="b">
        <v>0</v>
      </c>
      <c r="P127" t="s">
        <v>2039</v>
      </c>
      <c r="Q127" t="s">
        <v>2040</v>
      </c>
      <c r="R127" t="s">
        <v>33</v>
      </c>
      <c r="S127" s="5">
        <f t="shared" si="7"/>
        <v>160</v>
      </c>
      <c r="T127">
        <f t="shared" si="8"/>
        <v>89.94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12">
        <f t="shared" si="5"/>
        <v>42595.999999999993</v>
      </c>
      <c r="M128" s="12">
        <f t="shared" si="6"/>
        <v>42623.999999999993</v>
      </c>
      <c r="N128" t="b">
        <v>0</v>
      </c>
      <c r="O128" t="b">
        <v>1</v>
      </c>
      <c r="P128" t="s">
        <v>2039</v>
      </c>
      <c r="Q128" t="s">
        <v>2040</v>
      </c>
      <c r="R128" t="s">
        <v>33</v>
      </c>
      <c r="S128" s="5">
        <f t="shared" si="7"/>
        <v>39</v>
      </c>
      <c r="T128">
        <f t="shared" si="8"/>
        <v>78.97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2">
        <f t="shared" si="5"/>
        <v>40310</v>
      </c>
      <c r="M129" s="12">
        <f t="shared" si="6"/>
        <v>40313</v>
      </c>
      <c r="N129" t="b">
        <v>0</v>
      </c>
      <c r="O129" t="b">
        <v>0</v>
      </c>
      <c r="P129" t="s">
        <v>2039</v>
      </c>
      <c r="Q129" t="s">
        <v>2040</v>
      </c>
      <c r="R129" t="s">
        <v>33</v>
      </c>
      <c r="S129" s="5">
        <f t="shared" si="7"/>
        <v>51</v>
      </c>
      <c r="T129">
        <f t="shared" si="8"/>
        <v>80.069999999999993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12">
        <f t="shared" si="5"/>
        <v>40417</v>
      </c>
      <c r="M130" s="12">
        <f t="shared" si="6"/>
        <v>40430</v>
      </c>
      <c r="N130" t="b">
        <v>0</v>
      </c>
      <c r="O130" t="b">
        <v>0</v>
      </c>
      <c r="P130" t="s">
        <v>2035</v>
      </c>
      <c r="Q130" t="s">
        <v>2036</v>
      </c>
      <c r="R130" t="s">
        <v>23</v>
      </c>
      <c r="S130" s="5">
        <f t="shared" si="7"/>
        <v>60</v>
      </c>
      <c r="T130">
        <f t="shared" si="8"/>
        <v>86.47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12">
        <f t="shared" ref="L131:L194" si="9">(J131/86400)+25569+(-5/24)</f>
        <v>42038.041666666664</v>
      </c>
      <c r="M131" s="12">
        <f t="shared" ref="M131:M194" si="10">(K131/86400)+25569+(-5/24)</f>
        <v>42063.041666666664</v>
      </c>
      <c r="N131" t="b">
        <v>0</v>
      </c>
      <c r="O131" t="b">
        <v>0</v>
      </c>
      <c r="P131" t="s">
        <v>2033</v>
      </c>
      <c r="Q131" t="s">
        <v>2034</v>
      </c>
      <c r="R131" t="s">
        <v>17</v>
      </c>
      <c r="S131" s="5">
        <f t="shared" ref="S131:S194" si="11">ROUND(E131/D131,2)*100</f>
        <v>3</v>
      </c>
      <c r="T131">
        <f t="shared" ref="T131:T194" si="12">ROUND(AVERAGE(E132/G132),2)</f>
        <v>28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12">
        <f t="shared" si="9"/>
        <v>40842</v>
      </c>
      <c r="M132" s="12">
        <f t="shared" si="10"/>
        <v>40858.041666666664</v>
      </c>
      <c r="N132" t="b">
        <v>0</v>
      </c>
      <c r="O132" t="b">
        <v>0</v>
      </c>
      <c r="P132" t="s">
        <v>2041</v>
      </c>
      <c r="Q132" t="s">
        <v>2044</v>
      </c>
      <c r="R132" t="s">
        <v>53</v>
      </c>
      <c r="S132" s="5">
        <f t="shared" si="11"/>
        <v>155</v>
      </c>
      <c r="T132">
        <f t="shared" si="12"/>
        <v>68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12">
        <f t="shared" si="9"/>
        <v>41607.041666666664</v>
      </c>
      <c r="M133" s="12">
        <f t="shared" si="10"/>
        <v>41620.041666666664</v>
      </c>
      <c r="N133" t="b">
        <v>0</v>
      </c>
      <c r="O133" t="b">
        <v>0</v>
      </c>
      <c r="P133" t="s">
        <v>2037</v>
      </c>
      <c r="Q133" t="s">
        <v>2038</v>
      </c>
      <c r="R133" t="s">
        <v>28</v>
      </c>
      <c r="S133" s="5">
        <f t="shared" si="11"/>
        <v>101</v>
      </c>
      <c r="T133">
        <f t="shared" si="12"/>
        <v>43.08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12">
        <f t="shared" si="9"/>
        <v>43112.041666666664</v>
      </c>
      <c r="M134" s="12">
        <f t="shared" si="10"/>
        <v>43128.041666666664</v>
      </c>
      <c r="N134" t="b">
        <v>0</v>
      </c>
      <c r="O134" t="b">
        <v>1</v>
      </c>
      <c r="P134" t="s">
        <v>2039</v>
      </c>
      <c r="Q134" t="s">
        <v>2040</v>
      </c>
      <c r="R134" t="s">
        <v>33</v>
      </c>
      <c r="S134" s="5">
        <f t="shared" si="11"/>
        <v>115.99999999999999</v>
      </c>
      <c r="T134">
        <f t="shared" si="12"/>
        <v>87.96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12">
        <f t="shared" si="9"/>
        <v>40767</v>
      </c>
      <c r="M135" s="12">
        <f t="shared" si="10"/>
        <v>40789</v>
      </c>
      <c r="N135" t="b">
        <v>0</v>
      </c>
      <c r="O135" t="b">
        <v>0</v>
      </c>
      <c r="P135" t="s">
        <v>2035</v>
      </c>
      <c r="Q135" t="s">
        <v>2062</v>
      </c>
      <c r="R135" t="s">
        <v>319</v>
      </c>
      <c r="S135" s="5">
        <f t="shared" si="11"/>
        <v>311</v>
      </c>
      <c r="T135">
        <f t="shared" si="12"/>
        <v>94.99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12">
        <f t="shared" si="9"/>
        <v>40713</v>
      </c>
      <c r="M136" s="12">
        <f t="shared" si="10"/>
        <v>40762</v>
      </c>
      <c r="N136" t="b">
        <v>0</v>
      </c>
      <c r="O136" t="b">
        <v>1</v>
      </c>
      <c r="P136" t="s">
        <v>2041</v>
      </c>
      <c r="Q136" t="s">
        <v>2042</v>
      </c>
      <c r="R136" t="s">
        <v>42</v>
      </c>
      <c r="S136" s="5">
        <f t="shared" si="11"/>
        <v>90</v>
      </c>
      <c r="T136">
        <f t="shared" si="12"/>
        <v>46.91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12">
        <f t="shared" si="9"/>
        <v>41340.041666666664</v>
      </c>
      <c r="M137" s="12">
        <f t="shared" si="10"/>
        <v>41345</v>
      </c>
      <c r="N137" t="b">
        <v>0</v>
      </c>
      <c r="O137" t="b">
        <v>1</v>
      </c>
      <c r="P137" t="s">
        <v>2039</v>
      </c>
      <c r="Q137" t="s">
        <v>2040</v>
      </c>
      <c r="R137" t="s">
        <v>33</v>
      </c>
      <c r="S137" s="5">
        <f t="shared" si="11"/>
        <v>71</v>
      </c>
      <c r="T137">
        <f t="shared" si="12"/>
        <v>46.91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12">
        <f t="shared" si="9"/>
        <v>41797</v>
      </c>
      <c r="M138" s="12">
        <f t="shared" si="10"/>
        <v>41809</v>
      </c>
      <c r="N138" t="b">
        <v>0</v>
      </c>
      <c r="O138" t="b">
        <v>1</v>
      </c>
      <c r="P138" t="s">
        <v>2041</v>
      </c>
      <c r="Q138" t="s">
        <v>2044</v>
      </c>
      <c r="R138" t="s">
        <v>53</v>
      </c>
      <c r="S138" s="5">
        <f t="shared" si="11"/>
        <v>3</v>
      </c>
      <c r="T138">
        <f t="shared" si="12"/>
        <v>94.24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12">
        <f t="shared" si="9"/>
        <v>40457</v>
      </c>
      <c r="M139" s="12">
        <f t="shared" si="10"/>
        <v>40463</v>
      </c>
      <c r="N139" t="b">
        <v>0</v>
      </c>
      <c r="O139" t="b">
        <v>0</v>
      </c>
      <c r="P139" t="s">
        <v>2047</v>
      </c>
      <c r="Q139" t="s">
        <v>2048</v>
      </c>
      <c r="R139" t="s">
        <v>68</v>
      </c>
      <c r="S139" s="5">
        <f t="shared" si="11"/>
        <v>262</v>
      </c>
      <c r="T139">
        <f t="shared" si="12"/>
        <v>80.14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12">
        <f t="shared" si="9"/>
        <v>41180</v>
      </c>
      <c r="M140" s="12">
        <f t="shared" si="10"/>
        <v>41186</v>
      </c>
      <c r="N140" t="b">
        <v>0</v>
      </c>
      <c r="O140" t="b">
        <v>0</v>
      </c>
      <c r="P140" t="s">
        <v>2050</v>
      </c>
      <c r="Q140" t="s">
        <v>2061</v>
      </c>
      <c r="R140" t="s">
        <v>292</v>
      </c>
      <c r="S140" s="5">
        <f t="shared" si="11"/>
        <v>96</v>
      </c>
      <c r="T140">
        <f t="shared" si="12"/>
        <v>59.04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12">
        <f t="shared" si="9"/>
        <v>42114.999999999993</v>
      </c>
      <c r="M141" s="12">
        <f t="shared" si="10"/>
        <v>42130.999999999993</v>
      </c>
      <c r="N141" t="b">
        <v>0</v>
      </c>
      <c r="O141" t="b">
        <v>1</v>
      </c>
      <c r="P141" t="s">
        <v>2037</v>
      </c>
      <c r="Q141" t="s">
        <v>2046</v>
      </c>
      <c r="R141" t="s">
        <v>65</v>
      </c>
      <c r="S141" s="5">
        <f t="shared" si="11"/>
        <v>21</v>
      </c>
      <c r="T141">
        <f t="shared" si="12"/>
        <v>65.989999999999995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12">
        <f t="shared" si="9"/>
        <v>43156.041666666664</v>
      </c>
      <c r="M142" s="12">
        <f t="shared" si="10"/>
        <v>43161.041666666664</v>
      </c>
      <c r="N142" t="b">
        <v>0</v>
      </c>
      <c r="O142" t="b">
        <v>0</v>
      </c>
      <c r="P142" t="s">
        <v>2041</v>
      </c>
      <c r="Q142" t="s">
        <v>2042</v>
      </c>
      <c r="R142" t="s">
        <v>42</v>
      </c>
      <c r="S142" s="5">
        <f t="shared" si="11"/>
        <v>223</v>
      </c>
      <c r="T142">
        <f t="shared" si="12"/>
        <v>60.99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12">
        <f t="shared" si="9"/>
        <v>42166.999999999993</v>
      </c>
      <c r="M143" s="12">
        <f t="shared" si="10"/>
        <v>42172.999999999993</v>
      </c>
      <c r="N143" t="b">
        <v>0</v>
      </c>
      <c r="O143" t="b">
        <v>0</v>
      </c>
      <c r="P143" t="s">
        <v>2037</v>
      </c>
      <c r="Q143" t="s">
        <v>2038</v>
      </c>
      <c r="R143" t="s">
        <v>28</v>
      </c>
      <c r="S143" s="5">
        <f t="shared" si="11"/>
        <v>102</v>
      </c>
      <c r="T143">
        <f t="shared" si="12"/>
        <v>98.31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12">
        <f t="shared" si="9"/>
        <v>41005</v>
      </c>
      <c r="M144" s="12">
        <f t="shared" si="10"/>
        <v>41046</v>
      </c>
      <c r="N144" t="b">
        <v>0</v>
      </c>
      <c r="O144" t="b">
        <v>0</v>
      </c>
      <c r="P144" t="s">
        <v>2037</v>
      </c>
      <c r="Q144" t="s">
        <v>2038</v>
      </c>
      <c r="R144" t="s">
        <v>28</v>
      </c>
      <c r="S144" s="5">
        <f t="shared" si="11"/>
        <v>229.99999999999997</v>
      </c>
      <c r="T144">
        <f t="shared" si="12"/>
        <v>104.6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12">
        <f t="shared" si="9"/>
        <v>40357</v>
      </c>
      <c r="M145" s="12">
        <f t="shared" si="10"/>
        <v>40377</v>
      </c>
      <c r="N145" t="b">
        <v>0</v>
      </c>
      <c r="O145" t="b">
        <v>0</v>
      </c>
      <c r="P145" t="s">
        <v>2035</v>
      </c>
      <c r="Q145" t="s">
        <v>2045</v>
      </c>
      <c r="R145" t="s">
        <v>60</v>
      </c>
      <c r="S145" s="5">
        <f t="shared" si="11"/>
        <v>136</v>
      </c>
      <c r="T145">
        <f t="shared" si="12"/>
        <v>86.07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12">
        <f t="shared" si="9"/>
        <v>43632.999999999993</v>
      </c>
      <c r="M146" s="12">
        <f t="shared" si="10"/>
        <v>43640.999999999993</v>
      </c>
      <c r="N146" t="b">
        <v>0</v>
      </c>
      <c r="O146" t="b">
        <v>0</v>
      </c>
      <c r="P146" t="s">
        <v>2039</v>
      </c>
      <c r="Q146" t="s">
        <v>2040</v>
      </c>
      <c r="R146" t="s">
        <v>33</v>
      </c>
      <c r="S146" s="5">
        <f t="shared" si="11"/>
        <v>129</v>
      </c>
      <c r="T146">
        <f t="shared" si="12"/>
        <v>76.989999999999995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12">
        <f t="shared" si="9"/>
        <v>41889</v>
      </c>
      <c r="M147" s="12">
        <f t="shared" si="10"/>
        <v>41894</v>
      </c>
      <c r="N147" t="b">
        <v>0</v>
      </c>
      <c r="O147" t="b">
        <v>0</v>
      </c>
      <c r="P147" t="s">
        <v>2037</v>
      </c>
      <c r="Q147" t="s">
        <v>2046</v>
      </c>
      <c r="R147" t="s">
        <v>65</v>
      </c>
      <c r="S147" s="5">
        <f t="shared" si="11"/>
        <v>237</v>
      </c>
      <c r="T147">
        <f t="shared" si="12"/>
        <v>29.76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12">
        <f t="shared" si="9"/>
        <v>40855.041666666664</v>
      </c>
      <c r="M148" s="12">
        <f t="shared" si="10"/>
        <v>40875.041666666664</v>
      </c>
      <c r="N148" t="b">
        <v>0</v>
      </c>
      <c r="O148" t="b">
        <v>0</v>
      </c>
      <c r="P148" t="s">
        <v>2039</v>
      </c>
      <c r="Q148" t="s">
        <v>2040</v>
      </c>
      <c r="R148" t="s">
        <v>33</v>
      </c>
      <c r="S148" s="5">
        <f t="shared" si="11"/>
        <v>17</v>
      </c>
      <c r="T148">
        <f t="shared" si="12"/>
        <v>46.92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12">
        <f t="shared" si="9"/>
        <v>42533.999999999993</v>
      </c>
      <c r="M149" s="12">
        <f t="shared" si="10"/>
        <v>42539.999999999993</v>
      </c>
      <c r="N149" t="b">
        <v>0</v>
      </c>
      <c r="O149" t="b">
        <v>1</v>
      </c>
      <c r="P149" t="s">
        <v>2039</v>
      </c>
      <c r="Q149" t="s">
        <v>2040</v>
      </c>
      <c r="R149" t="s">
        <v>33</v>
      </c>
      <c r="S149" s="5">
        <f t="shared" si="11"/>
        <v>112.00000000000001</v>
      </c>
      <c r="T149">
        <f t="shared" si="12"/>
        <v>105.19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12">
        <f t="shared" si="9"/>
        <v>42940.999999999993</v>
      </c>
      <c r="M150" s="12">
        <f t="shared" si="10"/>
        <v>42949.999999999993</v>
      </c>
      <c r="N150" t="b">
        <v>0</v>
      </c>
      <c r="O150" t="b">
        <v>0</v>
      </c>
      <c r="P150" t="s">
        <v>2037</v>
      </c>
      <c r="Q150" t="s">
        <v>2046</v>
      </c>
      <c r="R150" t="s">
        <v>65</v>
      </c>
      <c r="S150" s="5">
        <f t="shared" si="11"/>
        <v>121</v>
      </c>
      <c r="T150">
        <f t="shared" si="12"/>
        <v>69.91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12">
        <f t="shared" si="9"/>
        <v>41275.041666666664</v>
      </c>
      <c r="M151" s="12">
        <f t="shared" si="10"/>
        <v>41327.041666666664</v>
      </c>
      <c r="N151" t="b">
        <v>0</v>
      </c>
      <c r="O151" t="b">
        <v>0</v>
      </c>
      <c r="P151" t="s">
        <v>2035</v>
      </c>
      <c r="Q151" t="s">
        <v>2045</v>
      </c>
      <c r="R151" t="s">
        <v>60</v>
      </c>
      <c r="S151" s="5">
        <f t="shared" si="11"/>
        <v>220.00000000000003</v>
      </c>
      <c r="T151">
        <f t="shared" si="12"/>
        <v>1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12">
        <f t="shared" si="9"/>
        <v>43450.041666666664</v>
      </c>
      <c r="M152" s="12">
        <f t="shared" si="10"/>
        <v>43451.041666666664</v>
      </c>
      <c r="N152" t="b">
        <v>0</v>
      </c>
      <c r="O152" t="b">
        <v>0</v>
      </c>
      <c r="P152" t="s">
        <v>2035</v>
      </c>
      <c r="Q152" t="s">
        <v>2036</v>
      </c>
      <c r="R152" t="s">
        <v>23</v>
      </c>
      <c r="S152" s="5">
        <f t="shared" si="11"/>
        <v>1</v>
      </c>
      <c r="T152">
        <f t="shared" si="12"/>
        <v>60.01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12">
        <f t="shared" si="9"/>
        <v>41799</v>
      </c>
      <c r="M153" s="12">
        <f t="shared" si="10"/>
        <v>41850</v>
      </c>
      <c r="N153" t="b">
        <v>0</v>
      </c>
      <c r="O153" t="b">
        <v>0</v>
      </c>
      <c r="P153" t="s">
        <v>2035</v>
      </c>
      <c r="Q153" t="s">
        <v>2043</v>
      </c>
      <c r="R153" t="s">
        <v>50</v>
      </c>
      <c r="S153" s="5">
        <f t="shared" si="11"/>
        <v>64</v>
      </c>
      <c r="T153">
        <f t="shared" si="12"/>
        <v>52.01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12">
        <f t="shared" si="9"/>
        <v>42783.041666666664</v>
      </c>
      <c r="M154" s="12">
        <f t="shared" si="10"/>
        <v>42790.041666666664</v>
      </c>
      <c r="N154" t="b">
        <v>0</v>
      </c>
      <c r="O154" t="b">
        <v>0</v>
      </c>
      <c r="P154" t="s">
        <v>2035</v>
      </c>
      <c r="Q154" t="s">
        <v>2045</v>
      </c>
      <c r="R154" t="s">
        <v>60</v>
      </c>
      <c r="S154" s="5">
        <f t="shared" si="11"/>
        <v>423.00000000000006</v>
      </c>
      <c r="T154">
        <f t="shared" si="12"/>
        <v>31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12">
        <f t="shared" si="9"/>
        <v>41201</v>
      </c>
      <c r="M155" s="12">
        <f t="shared" si="10"/>
        <v>41207</v>
      </c>
      <c r="N155" t="b">
        <v>0</v>
      </c>
      <c r="O155" t="b">
        <v>0</v>
      </c>
      <c r="P155" t="s">
        <v>2039</v>
      </c>
      <c r="Q155" t="s">
        <v>2040</v>
      </c>
      <c r="R155" t="s">
        <v>33</v>
      </c>
      <c r="S155" s="5">
        <f t="shared" si="11"/>
        <v>93</v>
      </c>
      <c r="T155">
        <f t="shared" si="12"/>
        <v>95.04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12">
        <f t="shared" si="9"/>
        <v>42501.999999999993</v>
      </c>
      <c r="M156" s="12">
        <f t="shared" si="10"/>
        <v>42524.999999999993</v>
      </c>
      <c r="N156" t="b">
        <v>0</v>
      </c>
      <c r="O156" t="b">
        <v>1</v>
      </c>
      <c r="P156" t="s">
        <v>2035</v>
      </c>
      <c r="Q156" t="s">
        <v>2045</v>
      </c>
      <c r="R156" t="s">
        <v>60</v>
      </c>
      <c r="S156" s="5">
        <f t="shared" si="11"/>
        <v>59</v>
      </c>
      <c r="T156">
        <f t="shared" si="12"/>
        <v>75.97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12">
        <f t="shared" si="9"/>
        <v>40262</v>
      </c>
      <c r="M157" s="12">
        <f t="shared" si="10"/>
        <v>40277</v>
      </c>
      <c r="N157" t="b">
        <v>0</v>
      </c>
      <c r="O157" t="b">
        <v>0</v>
      </c>
      <c r="P157" t="s">
        <v>2039</v>
      </c>
      <c r="Q157" t="s">
        <v>2040</v>
      </c>
      <c r="R157" t="s">
        <v>33</v>
      </c>
      <c r="S157" s="5">
        <f t="shared" si="11"/>
        <v>65</v>
      </c>
      <c r="T157">
        <f t="shared" si="12"/>
        <v>71.010000000000005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12">
        <f t="shared" si="9"/>
        <v>43742.999999999993</v>
      </c>
      <c r="M158" s="12">
        <f t="shared" si="10"/>
        <v>43766.999999999993</v>
      </c>
      <c r="N158" t="b">
        <v>0</v>
      </c>
      <c r="O158" t="b">
        <v>0</v>
      </c>
      <c r="P158" t="s">
        <v>2035</v>
      </c>
      <c r="Q158" t="s">
        <v>2036</v>
      </c>
      <c r="R158" t="s">
        <v>23</v>
      </c>
      <c r="S158" s="5">
        <f t="shared" si="11"/>
        <v>74</v>
      </c>
      <c r="T158">
        <f t="shared" si="12"/>
        <v>73.73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12">
        <f t="shared" si="9"/>
        <v>41638.041666666664</v>
      </c>
      <c r="M159" s="12">
        <f t="shared" si="10"/>
        <v>41650.041666666664</v>
      </c>
      <c r="N159" t="b">
        <v>0</v>
      </c>
      <c r="O159" t="b">
        <v>0</v>
      </c>
      <c r="P159" t="s">
        <v>2054</v>
      </c>
      <c r="Q159" t="s">
        <v>2055</v>
      </c>
      <c r="R159" t="s">
        <v>122</v>
      </c>
      <c r="S159" s="5">
        <f t="shared" si="11"/>
        <v>53</v>
      </c>
      <c r="T159">
        <f t="shared" si="12"/>
        <v>113.17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12">
        <f t="shared" si="9"/>
        <v>42346.041666666664</v>
      </c>
      <c r="M160" s="12">
        <f t="shared" si="10"/>
        <v>42347.041666666664</v>
      </c>
      <c r="N160" t="b">
        <v>0</v>
      </c>
      <c r="O160" t="b">
        <v>0</v>
      </c>
      <c r="P160" t="s">
        <v>2035</v>
      </c>
      <c r="Q160" t="s">
        <v>2036</v>
      </c>
      <c r="R160" t="s">
        <v>23</v>
      </c>
      <c r="S160" s="5">
        <f t="shared" si="11"/>
        <v>221</v>
      </c>
      <c r="T160">
        <f t="shared" si="12"/>
        <v>105.01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12">
        <f t="shared" si="9"/>
        <v>43550.999999999993</v>
      </c>
      <c r="M161" s="12">
        <f t="shared" si="10"/>
        <v>43568.999999999993</v>
      </c>
      <c r="N161" t="b">
        <v>0</v>
      </c>
      <c r="O161" t="b">
        <v>1</v>
      </c>
      <c r="P161" t="s">
        <v>2039</v>
      </c>
      <c r="Q161" t="s">
        <v>2040</v>
      </c>
      <c r="R161" t="s">
        <v>33</v>
      </c>
      <c r="S161" s="5">
        <f t="shared" si="11"/>
        <v>100</v>
      </c>
      <c r="T161">
        <f t="shared" si="12"/>
        <v>79.180000000000007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12">
        <f t="shared" si="9"/>
        <v>43581.999999999993</v>
      </c>
      <c r="M162" s="12">
        <f t="shared" si="10"/>
        <v>43597.999999999993</v>
      </c>
      <c r="N162" t="b">
        <v>0</v>
      </c>
      <c r="O162" t="b">
        <v>0</v>
      </c>
      <c r="P162" t="s">
        <v>2037</v>
      </c>
      <c r="Q162" t="s">
        <v>2046</v>
      </c>
      <c r="R162" t="s">
        <v>65</v>
      </c>
      <c r="S162" s="5">
        <f t="shared" si="11"/>
        <v>162</v>
      </c>
      <c r="T162">
        <f t="shared" si="12"/>
        <v>57.33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12">
        <f t="shared" si="9"/>
        <v>42269.999999999993</v>
      </c>
      <c r="M163" s="12">
        <f t="shared" si="10"/>
        <v>42275.999999999993</v>
      </c>
      <c r="N163" t="b">
        <v>0</v>
      </c>
      <c r="O163" t="b">
        <v>1</v>
      </c>
      <c r="P163" t="s">
        <v>2037</v>
      </c>
      <c r="Q163" t="s">
        <v>2038</v>
      </c>
      <c r="R163" t="s">
        <v>28</v>
      </c>
      <c r="S163" s="5">
        <f t="shared" si="11"/>
        <v>78</v>
      </c>
      <c r="T163">
        <f t="shared" si="12"/>
        <v>58.18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12">
        <f t="shared" si="9"/>
        <v>43442.041666666664</v>
      </c>
      <c r="M164" s="12">
        <f t="shared" si="10"/>
        <v>43472.041666666664</v>
      </c>
      <c r="N164" t="b">
        <v>0</v>
      </c>
      <c r="O164" t="b">
        <v>0</v>
      </c>
      <c r="P164" t="s">
        <v>2035</v>
      </c>
      <c r="Q164" t="s">
        <v>2036</v>
      </c>
      <c r="R164" t="s">
        <v>23</v>
      </c>
      <c r="S164" s="5">
        <f t="shared" si="11"/>
        <v>150</v>
      </c>
      <c r="T164">
        <f t="shared" si="12"/>
        <v>36.03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12">
        <f t="shared" si="9"/>
        <v>43027.999999999993</v>
      </c>
      <c r="M165" s="12">
        <f t="shared" si="10"/>
        <v>43077.041666666664</v>
      </c>
      <c r="N165" t="b">
        <v>0</v>
      </c>
      <c r="O165" t="b">
        <v>1</v>
      </c>
      <c r="P165" t="s">
        <v>2054</v>
      </c>
      <c r="Q165" t="s">
        <v>2055</v>
      </c>
      <c r="R165" t="s">
        <v>122</v>
      </c>
      <c r="S165" s="5">
        <f t="shared" si="11"/>
        <v>252.99999999999997</v>
      </c>
      <c r="T165">
        <f t="shared" si="12"/>
        <v>107.99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12">
        <f t="shared" si="9"/>
        <v>43015.999999999993</v>
      </c>
      <c r="M166" s="12">
        <f t="shared" si="10"/>
        <v>43016.999999999993</v>
      </c>
      <c r="N166" t="b">
        <v>0</v>
      </c>
      <c r="O166" t="b">
        <v>0</v>
      </c>
      <c r="P166" t="s">
        <v>2039</v>
      </c>
      <c r="Q166" t="s">
        <v>2040</v>
      </c>
      <c r="R166" t="s">
        <v>33</v>
      </c>
      <c r="S166" s="5">
        <f t="shared" si="11"/>
        <v>100</v>
      </c>
      <c r="T166">
        <f t="shared" si="12"/>
        <v>44.01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12">
        <f t="shared" si="9"/>
        <v>42947.999999999993</v>
      </c>
      <c r="M167" s="12">
        <f t="shared" si="10"/>
        <v>42979.999999999993</v>
      </c>
      <c r="N167" t="b">
        <v>0</v>
      </c>
      <c r="O167" t="b">
        <v>0</v>
      </c>
      <c r="P167" t="s">
        <v>2037</v>
      </c>
      <c r="Q167" t="s">
        <v>2038</v>
      </c>
      <c r="R167" t="s">
        <v>28</v>
      </c>
      <c r="S167" s="5">
        <f t="shared" si="11"/>
        <v>122</v>
      </c>
      <c r="T167">
        <f t="shared" si="12"/>
        <v>55.08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12">
        <f t="shared" si="9"/>
        <v>40534.041666666664</v>
      </c>
      <c r="M168" s="12">
        <f t="shared" si="10"/>
        <v>40538.041666666664</v>
      </c>
      <c r="N168" t="b">
        <v>0</v>
      </c>
      <c r="O168" t="b">
        <v>0</v>
      </c>
      <c r="P168" t="s">
        <v>2054</v>
      </c>
      <c r="Q168" t="s">
        <v>2055</v>
      </c>
      <c r="R168" t="s">
        <v>122</v>
      </c>
      <c r="S168" s="5">
        <f t="shared" si="11"/>
        <v>137</v>
      </c>
      <c r="T168">
        <f t="shared" si="12"/>
        <v>74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12">
        <f t="shared" si="9"/>
        <v>41435</v>
      </c>
      <c r="M169" s="12">
        <f t="shared" si="10"/>
        <v>41445</v>
      </c>
      <c r="N169" t="b">
        <v>0</v>
      </c>
      <c r="O169" t="b">
        <v>0</v>
      </c>
      <c r="P169" t="s">
        <v>2039</v>
      </c>
      <c r="Q169" t="s">
        <v>2040</v>
      </c>
      <c r="R169" t="s">
        <v>33</v>
      </c>
      <c r="S169" s="5">
        <f t="shared" si="11"/>
        <v>416</v>
      </c>
      <c r="T169">
        <f t="shared" si="12"/>
        <v>42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12">
        <f t="shared" si="9"/>
        <v>43518.041666666664</v>
      </c>
      <c r="M170" s="12">
        <f t="shared" si="10"/>
        <v>43540.999999999993</v>
      </c>
      <c r="N170" t="b">
        <v>0</v>
      </c>
      <c r="O170" t="b">
        <v>1</v>
      </c>
      <c r="P170" t="s">
        <v>2035</v>
      </c>
      <c r="Q170" t="s">
        <v>2045</v>
      </c>
      <c r="R170" t="s">
        <v>60</v>
      </c>
      <c r="S170" s="5">
        <f t="shared" si="11"/>
        <v>31</v>
      </c>
      <c r="T170">
        <f t="shared" si="12"/>
        <v>77.989999999999995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12">
        <f t="shared" si="9"/>
        <v>41077</v>
      </c>
      <c r="M171" s="12">
        <f t="shared" si="10"/>
        <v>41105</v>
      </c>
      <c r="N171" t="b">
        <v>0</v>
      </c>
      <c r="O171" t="b">
        <v>1</v>
      </c>
      <c r="P171" t="s">
        <v>2041</v>
      </c>
      <c r="Q171" t="s">
        <v>2052</v>
      </c>
      <c r="R171" t="s">
        <v>100</v>
      </c>
      <c r="S171" s="5">
        <f t="shared" si="11"/>
        <v>424</v>
      </c>
      <c r="T171">
        <f t="shared" si="12"/>
        <v>82.51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12">
        <f t="shared" si="9"/>
        <v>42949.999999999993</v>
      </c>
      <c r="M172" s="12">
        <f t="shared" si="10"/>
        <v>42956.999999999993</v>
      </c>
      <c r="N172" t="b">
        <v>0</v>
      </c>
      <c r="O172" t="b">
        <v>0</v>
      </c>
      <c r="P172" t="s">
        <v>2035</v>
      </c>
      <c r="Q172" t="s">
        <v>2045</v>
      </c>
      <c r="R172" t="s">
        <v>60</v>
      </c>
      <c r="S172" s="5">
        <f t="shared" si="11"/>
        <v>3</v>
      </c>
      <c r="T172">
        <f t="shared" si="12"/>
        <v>104.2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12">
        <f t="shared" si="9"/>
        <v>41718</v>
      </c>
      <c r="M173" s="12">
        <f t="shared" si="10"/>
        <v>41740</v>
      </c>
      <c r="N173" t="b">
        <v>0</v>
      </c>
      <c r="O173" t="b">
        <v>0</v>
      </c>
      <c r="P173" t="s">
        <v>2047</v>
      </c>
      <c r="Q173" t="s">
        <v>2059</v>
      </c>
      <c r="R173" t="s">
        <v>206</v>
      </c>
      <c r="S173" s="5">
        <f t="shared" si="11"/>
        <v>11</v>
      </c>
      <c r="T173">
        <f t="shared" si="12"/>
        <v>25.5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12">
        <f t="shared" si="9"/>
        <v>41839</v>
      </c>
      <c r="M174" s="12">
        <f t="shared" si="10"/>
        <v>41854</v>
      </c>
      <c r="N174" t="b">
        <v>0</v>
      </c>
      <c r="O174" t="b">
        <v>1</v>
      </c>
      <c r="P174" t="s">
        <v>2041</v>
      </c>
      <c r="Q174" t="s">
        <v>2042</v>
      </c>
      <c r="R174" t="s">
        <v>42</v>
      </c>
      <c r="S174" s="5">
        <f t="shared" si="11"/>
        <v>83</v>
      </c>
      <c r="T174">
        <f t="shared" si="12"/>
        <v>100.98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12">
        <f t="shared" si="9"/>
        <v>41412</v>
      </c>
      <c r="M175" s="12">
        <f t="shared" si="10"/>
        <v>41418</v>
      </c>
      <c r="N175" t="b">
        <v>0</v>
      </c>
      <c r="O175" t="b">
        <v>0</v>
      </c>
      <c r="P175" t="s">
        <v>2039</v>
      </c>
      <c r="Q175" t="s">
        <v>2040</v>
      </c>
      <c r="R175" t="s">
        <v>33</v>
      </c>
      <c r="S175" s="5">
        <f t="shared" si="11"/>
        <v>163</v>
      </c>
      <c r="T175">
        <f t="shared" si="12"/>
        <v>111.83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12">
        <f t="shared" si="9"/>
        <v>42281.999999999993</v>
      </c>
      <c r="M176" s="12">
        <f t="shared" si="10"/>
        <v>42282.999999999993</v>
      </c>
      <c r="N176" t="b">
        <v>0</v>
      </c>
      <c r="O176" t="b">
        <v>1</v>
      </c>
      <c r="P176" t="s">
        <v>2037</v>
      </c>
      <c r="Q176" t="s">
        <v>2046</v>
      </c>
      <c r="R176" t="s">
        <v>65</v>
      </c>
      <c r="S176" s="5">
        <f t="shared" si="11"/>
        <v>894.99999999999989</v>
      </c>
      <c r="T176">
        <f t="shared" si="12"/>
        <v>42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12">
        <f t="shared" si="9"/>
        <v>42612.999999999993</v>
      </c>
      <c r="M177" s="12">
        <f t="shared" si="10"/>
        <v>42631.999999999993</v>
      </c>
      <c r="N177" t="b">
        <v>0</v>
      </c>
      <c r="O177" t="b">
        <v>0</v>
      </c>
      <c r="P177" t="s">
        <v>2039</v>
      </c>
      <c r="Q177" t="s">
        <v>2040</v>
      </c>
      <c r="R177" t="s">
        <v>33</v>
      </c>
      <c r="S177" s="5">
        <f t="shared" si="11"/>
        <v>26</v>
      </c>
      <c r="T177">
        <f t="shared" si="12"/>
        <v>110.05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12">
        <f t="shared" si="9"/>
        <v>42615.999999999993</v>
      </c>
      <c r="M178" s="12">
        <f t="shared" si="10"/>
        <v>42624.999999999993</v>
      </c>
      <c r="N178" t="b">
        <v>0</v>
      </c>
      <c r="O178" t="b">
        <v>0</v>
      </c>
      <c r="P178" t="s">
        <v>2039</v>
      </c>
      <c r="Q178" t="s">
        <v>2040</v>
      </c>
      <c r="R178" t="s">
        <v>33</v>
      </c>
      <c r="S178" s="5">
        <f t="shared" si="11"/>
        <v>75</v>
      </c>
      <c r="T178">
        <f t="shared" si="12"/>
        <v>59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12">
        <f t="shared" si="9"/>
        <v>40497.041666666664</v>
      </c>
      <c r="M179" s="12">
        <f t="shared" si="10"/>
        <v>40522.041666666664</v>
      </c>
      <c r="N179" t="b">
        <v>0</v>
      </c>
      <c r="O179" t="b">
        <v>0</v>
      </c>
      <c r="P179" t="s">
        <v>2039</v>
      </c>
      <c r="Q179" t="s">
        <v>2040</v>
      </c>
      <c r="R179" t="s">
        <v>33</v>
      </c>
      <c r="S179" s="5">
        <f t="shared" si="11"/>
        <v>416</v>
      </c>
      <c r="T179">
        <f t="shared" si="12"/>
        <v>32.99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12">
        <f t="shared" si="9"/>
        <v>42998.999999999993</v>
      </c>
      <c r="M180" s="12">
        <f t="shared" si="10"/>
        <v>43007.999999999993</v>
      </c>
      <c r="N180" t="b">
        <v>0</v>
      </c>
      <c r="O180" t="b">
        <v>0</v>
      </c>
      <c r="P180" t="s">
        <v>2033</v>
      </c>
      <c r="Q180" t="s">
        <v>2034</v>
      </c>
      <c r="R180" t="s">
        <v>17</v>
      </c>
      <c r="S180" s="5">
        <f t="shared" si="11"/>
        <v>96</v>
      </c>
      <c r="T180">
        <f t="shared" si="12"/>
        <v>45.01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2">
        <f t="shared" si="9"/>
        <v>41350</v>
      </c>
      <c r="M181" s="12">
        <f t="shared" si="10"/>
        <v>41351</v>
      </c>
      <c r="N181" t="b">
        <v>0</v>
      </c>
      <c r="O181" t="b">
        <v>1</v>
      </c>
      <c r="P181" t="s">
        <v>2039</v>
      </c>
      <c r="Q181" t="s">
        <v>2040</v>
      </c>
      <c r="R181" t="s">
        <v>33</v>
      </c>
      <c r="S181" s="5">
        <f t="shared" si="11"/>
        <v>358</v>
      </c>
      <c r="T181">
        <f t="shared" si="12"/>
        <v>81.98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12">
        <f t="shared" si="9"/>
        <v>40259</v>
      </c>
      <c r="M182" s="12">
        <f t="shared" si="10"/>
        <v>40264</v>
      </c>
      <c r="N182" t="b">
        <v>0</v>
      </c>
      <c r="O182" t="b">
        <v>0</v>
      </c>
      <c r="P182" t="s">
        <v>2037</v>
      </c>
      <c r="Q182" t="s">
        <v>2046</v>
      </c>
      <c r="R182" t="s">
        <v>65</v>
      </c>
      <c r="S182" s="5">
        <f t="shared" si="11"/>
        <v>308</v>
      </c>
      <c r="T182">
        <f t="shared" si="12"/>
        <v>39.08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12">
        <f t="shared" si="9"/>
        <v>43011.999999999993</v>
      </c>
      <c r="M183" s="12">
        <f t="shared" si="10"/>
        <v>43029.999999999993</v>
      </c>
      <c r="N183" t="b">
        <v>0</v>
      </c>
      <c r="O183" t="b">
        <v>0</v>
      </c>
      <c r="P183" t="s">
        <v>2037</v>
      </c>
      <c r="Q183" t="s">
        <v>2038</v>
      </c>
      <c r="R183" t="s">
        <v>28</v>
      </c>
      <c r="S183" s="5">
        <f t="shared" si="11"/>
        <v>62</v>
      </c>
      <c r="T183">
        <f t="shared" si="12"/>
        <v>59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12">
        <f t="shared" si="9"/>
        <v>43630.999999999993</v>
      </c>
      <c r="M184" s="12">
        <f t="shared" si="10"/>
        <v>43646.999999999993</v>
      </c>
      <c r="N184" t="b">
        <v>0</v>
      </c>
      <c r="O184" t="b">
        <v>0</v>
      </c>
      <c r="P184" t="s">
        <v>2039</v>
      </c>
      <c r="Q184" t="s">
        <v>2040</v>
      </c>
      <c r="R184" t="s">
        <v>33</v>
      </c>
      <c r="S184" s="5">
        <f t="shared" si="11"/>
        <v>722</v>
      </c>
      <c r="T184">
        <f t="shared" si="12"/>
        <v>40.99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2">
        <f t="shared" si="9"/>
        <v>40430</v>
      </c>
      <c r="M185" s="12">
        <f t="shared" si="10"/>
        <v>40443</v>
      </c>
      <c r="N185" t="b">
        <v>0</v>
      </c>
      <c r="O185" t="b">
        <v>0</v>
      </c>
      <c r="P185" t="s">
        <v>2035</v>
      </c>
      <c r="Q185" t="s">
        <v>2036</v>
      </c>
      <c r="R185" t="s">
        <v>23</v>
      </c>
      <c r="S185" s="5">
        <f t="shared" si="11"/>
        <v>69</v>
      </c>
      <c r="T185">
        <f t="shared" si="12"/>
        <v>31.03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12">
        <f t="shared" si="9"/>
        <v>43587.999999999993</v>
      </c>
      <c r="M186" s="12">
        <f t="shared" si="10"/>
        <v>43588.999999999993</v>
      </c>
      <c r="N186" t="b">
        <v>0</v>
      </c>
      <c r="O186" t="b">
        <v>0</v>
      </c>
      <c r="P186" t="s">
        <v>2039</v>
      </c>
      <c r="Q186" t="s">
        <v>2040</v>
      </c>
      <c r="R186" t="s">
        <v>33</v>
      </c>
      <c r="S186" s="5">
        <f t="shared" si="11"/>
        <v>293</v>
      </c>
      <c r="T186">
        <f t="shared" si="12"/>
        <v>37.79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12">
        <f t="shared" si="9"/>
        <v>43232.999999999993</v>
      </c>
      <c r="M187" s="12">
        <f t="shared" si="10"/>
        <v>43243.999999999993</v>
      </c>
      <c r="N187" t="b">
        <v>0</v>
      </c>
      <c r="O187" t="b">
        <v>0</v>
      </c>
      <c r="P187" t="s">
        <v>2041</v>
      </c>
      <c r="Q187" t="s">
        <v>2060</v>
      </c>
      <c r="R187" t="s">
        <v>269</v>
      </c>
      <c r="S187" s="5">
        <f t="shared" si="11"/>
        <v>72</v>
      </c>
      <c r="T187">
        <f t="shared" si="12"/>
        <v>32.01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12">
        <f t="shared" si="9"/>
        <v>41782</v>
      </c>
      <c r="M188" s="12">
        <f t="shared" si="10"/>
        <v>41797</v>
      </c>
      <c r="N188" t="b">
        <v>0</v>
      </c>
      <c r="O188" t="b">
        <v>0</v>
      </c>
      <c r="P188" t="s">
        <v>2039</v>
      </c>
      <c r="Q188" t="s">
        <v>2040</v>
      </c>
      <c r="R188" t="s">
        <v>33</v>
      </c>
      <c r="S188" s="5">
        <f t="shared" si="11"/>
        <v>32</v>
      </c>
      <c r="T188">
        <f t="shared" si="12"/>
        <v>95.97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2">
        <f t="shared" si="9"/>
        <v>41328.041666666664</v>
      </c>
      <c r="M189" s="12">
        <f t="shared" si="10"/>
        <v>41356</v>
      </c>
      <c r="N189" t="b">
        <v>0</v>
      </c>
      <c r="O189" t="b">
        <v>1</v>
      </c>
      <c r="P189" t="s">
        <v>2041</v>
      </c>
      <c r="Q189" t="s">
        <v>2052</v>
      </c>
      <c r="R189" t="s">
        <v>100</v>
      </c>
      <c r="S189" s="5">
        <f t="shared" si="11"/>
        <v>229.99999999999997</v>
      </c>
      <c r="T189">
        <f t="shared" si="12"/>
        <v>75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12">
        <f t="shared" si="9"/>
        <v>41975.041666666664</v>
      </c>
      <c r="M190" s="12">
        <f t="shared" si="10"/>
        <v>41976.041666666664</v>
      </c>
      <c r="N190" t="b">
        <v>0</v>
      </c>
      <c r="O190" t="b">
        <v>0</v>
      </c>
      <c r="P190" t="s">
        <v>2039</v>
      </c>
      <c r="Q190" t="s">
        <v>2040</v>
      </c>
      <c r="R190" t="s">
        <v>33</v>
      </c>
      <c r="S190" s="5">
        <f t="shared" si="11"/>
        <v>32</v>
      </c>
      <c r="T190">
        <f t="shared" si="12"/>
        <v>102.05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12">
        <f t="shared" si="9"/>
        <v>42433.041666666664</v>
      </c>
      <c r="M191" s="12">
        <f t="shared" si="10"/>
        <v>42433.041666666664</v>
      </c>
      <c r="N191" t="b">
        <v>0</v>
      </c>
      <c r="O191" t="b">
        <v>0</v>
      </c>
      <c r="P191" t="s">
        <v>2039</v>
      </c>
      <c r="Q191" t="s">
        <v>2040</v>
      </c>
      <c r="R191" t="s">
        <v>33</v>
      </c>
      <c r="S191" s="5">
        <f t="shared" si="11"/>
        <v>24</v>
      </c>
      <c r="T191">
        <f t="shared" si="12"/>
        <v>105.75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12">
        <f t="shared" si="9"/>
        <v>41429</v>
      </c>
      <c r="M192" s="12">
        <f t="shared" si="10"/>
        <v>41430</v>
      </c>
      <c r="N192" t="b">
        <v>0</v>
      </c>
      <c r="O192" t="b">
        <v>1</v>
      </c>
      <c r="P192" t="s">
        <v>2039</v>
      </c>
      <c r="Q192" t="s">
        <v>2040</v>
      </c>
      <c r="R192" t="s">
        <v>33</v>
      </c>
      <c r="S192" s="5">
        <f t="shared" si="11"/>
        <v>69</v>
      </c>
      <c r="T192">
        <f t="shared" si="12"/>
        <v>37.07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12">
        <f t="shared" si="9"/>
        <v>43535.999999999993</v>
      </c>
      <c r="M193" s="12">
        <f t="shared" si="10"/>
        <v>43538.999999999993</v>
      </c>
      <c r="N193" t="b">
        <v>0</v>
      </c>
      <c r="O193" t="b">
        <v>0</v>
      </c>
      <c r="P193" t="s">
        <v>2039</v>
      </c>
      <c r="Q193" t="s">
        <v>2040</v>
      </c>
      <c r="R193" t="s">
        <v>33</v>
      </c>
      <c r="S193" s="5">
        <f t="shared" si="11"/>
        <v>38</v>
      </c>
      <c r="T193">
        <f t="shared" si="12"/>
        <v>35.049999999999997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12">
        <f t="shared" si="9"/>
        <v>41817</v>
      </c>
      <c r="M194" s="12">
        <f t="shared" si="10"/>
        <v>41821</v>
      </c>
      <c r="N194" t="b">
        <v>0</v>
      </c>
      <c r="O194" t="b">
        <v>0</v>
      </c>
      <c r="P194" t="s">
        <v>2035</v>
      </c>
      <c r="Q194" t="s">
        <v>2036</v>
      </c>
      <c r="R194" t="s">
        <v>23</v>
      </c>
      <c r="S194" s="5">
        <f t="shared" si="11"/>
        <v>20</v>
      </c>
      <c r="T194">
        <f t="shared" si="12"/>
        <v>46.34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12">
        <f t="shared" ref="L195:L258" si="13">(J195/86400)+25569+(-5/24)</f>
        <v>43197.999999999993</v>
      </c>
      <c r="M195" s="12">
        <f t="shared" ref="M195:M258" si="14">(K195/86400)+25569+(-5/24)</f>
        <v>43201.999999999993</v>
      </c>
      <c r="N195" t="b">
        <v>1</v>
      </c>
      <c r="O195" t="b">
        <v>0</v>
      </c>
      <c r="P195" t="s">
        <v>2035</v>
      </c>
      <c r="Q195" t="s">
        <v>2045</v>
      </c>
      <c r="R195" t="s">
        <v>60</v>
      </c>
      <c r="S195" s="5">
        <f t="shared" ref="S195:S258" si="15">ROUND(E195/D195,2)*100</f>
        <v>46</v>
      </c>
      <c r="T195">
        <f t="shared" ref="T195:T258" si="16">ROUND(AVERAGE(E196/G196),2)</f>
        <v>69.17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12">
        <f t="shared" si="13"/>
        <v>42260.999999999993</v>
      </c>
      <c r="M196" s="12">
        <f t="shared" si="14"/>
        <v>42276.999999999993</v>
      </c>
      <c r="N196" t="b">
        <v>0</v>
      </c>
      <c r="O196" t="b">
        <v>0</v>
      </c>
      <c r="P196" t="s">
        <v>2035</v>
      </c>
      <c r="Q196" t="s">
        <v>2057</v>
      </c>
      <c r="R196" t="s">
        <v>148</v>
      </c>
      <c r="S196" s="5">
        <f t="shared" si="15"/>
        <v>123</v>
      </c>
      <c r="T196">
        <f t="shared" si="16"/>
        <v>109.08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12">
        <f t="shared" si="13"/>
        <v>43309.999999999993</v>
      </c>
      <c r="M197" s="12">
        <f t="shared" si="14"/>
        <v>43316.999999999993</v>
      </c>
      <c r="N197" t="b">
        <v>0</v>
      </c>
      <c r="O197" t="b">
        <v>0</v>
      </c>
      <c r="P197" t="s">
        <v>2035</v>
      </c>
      <c r="Q197" t="s">
        <v>2043</v>
      </c>
      <c r="R197" t="s">
        <v>50</v>
      </c>
      <c r="S197" s="5">
        <f t="shared" si="15"/>
        <v>362</v>
      </c>
      <c r="T197">
        <f t="shared" si="16"/>
        <v>51.78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12">
        <f t="shared" si="13"/>
        <v>42615.999999999993</v>
      </c>
      <c r="M198" s="12">
        <f t="shared" si="14"/>
        <v>42634.999999999993</v>
      </c>
      <c r="N198" t="b">
        <v>0</v>
      </c>
      <c r="O198" t="b">
        <v>0</v>
      </c>
      <c r="P198" t="s">
        <v>2037</v>
      </c>
      <c r="Q198" t="s">
        <v>2046</v>
      </c>
      <c r="R198" t="s">
        <v>65</v>
      </c>
      <c r="S198" s="5">
        <f t="shared" si="15"/>
        <v>63</v>
      </c>
      <c r="T198">
        <f t="shared" si="16"/>
        <v>82.01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12">
        <f t="shared" si="13"/>
        <v>42908.999999999993</v>
      </c>
      <c r="M199" s="12">
        <f t="shared" si="14"/>
        <v>42922.999999999993</v>
      </c>
      <c r="N199" t="b">
        <v>0</v>
      </c>
      <c r="O199" t="b">
        <v>0</v>
      </c>
      <c r="P199" t="s">
        <v>2041</v>
      </c>
      <c r="Q199" t="s">
        <v>2044</v>
      </c>
      <c r="R199" t="s">
        <v>53</v>
      </c>
      <c r="S199" s="5">
        <f t="shared" si="15"/>
        <v>298</v>
      </c>
      <c r="T199">
        <f t="shared" si="16"/>
        <v>35.96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12">
        <f t="shared" si="13"/>
        <v>40396</v>
      </c>
      <c r="M200" s="12">
        <f t="shared" si="14"/>
        <v>40425</v>
      </c>
      <c r="N200" t="b">
        <v>0</v>
      </c>
      <c r="O200" t="b">
        <v>0</v>
      </c>
      <c r="P200" t="s">
        <v>2035</v>
      </c>
      <c r="Q200" t="s">
        <v>2043</v>
      </c>
      <c r="R200" t="s">
        <v>50</v>
      </c>
      <c r="S200" s="5">
        <f t="shared" si="15"/>
        <v>10</v>
      </c>
      <c r="T200">
        <f t="shared" si="16"/>
        <v>74.459999999999994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12">
        <f t="shared" si="13"/>
        <v>42191.999999999993</v>
      </c>
      <c r="M201" s="12">
        <f t="shared" si="14"/>
        <v>42195.999999999993</v>
      </c>
      <c r="N201" t="b">
        <v>0</v>
      </c>
      <c r="O201" t="b">
        <v>0</v>
      </c>
      <c r="P201" t="s">
        <v>2035</v>
      </c>
      <c r="Q201" t="s">
        <v>2036</v>
      </c>
      <c r="R201" t="s">
        <v>23</v>
      </c>
      <c r="S201" s="5">
        <f t="shared" si="15"/>
        <v>54</v>
      </c>
      <c r="T201">
        <f t="shared" si="16"/>
        <v>2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2">
        <f t="shared" si="13"/>
        <v>40262</v>
      </c>
      <c r="M202" s="12">
        <f t="shared" si="14"/>
        <v>40273</v>
      </c>
      <c r="N202" t="b">
        <v>0</v>
      </c>
      <c r="O202" t="b">
        <v>0</v>
      </c>
      <c r="P202" t="s">
        <v>2039</v>
      </c>
      <c r="Q202" t="s">
        <v>2040</v>
      </c>
      <c r="R202" t="s">
        <v>33</v>
      </c>
      <c r="S202" s="5">
        <f t="shared" si="15"/>
        <v>2</v>
      </c>
      <c r="T202">
        <f t="shared" si="16"/>
        <v>91.11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12">
        <f t="shared" si="13"/>
        <v>41845</v>
      </c>
      <c r="M203" s="12">
        <f t="shared" si="14"/>
        <v>41863</v>
      </c>
      <c r="N203" t="b">
        <v>0</v>
      </c>
      <c r="O203" t="b">
        <v>0</v>
      </c>
      <c r="P203" t="s">
        <v>2037</v>
      </c>
      <c r="Q203" t="s">
        <v>2038</v>
      </c>
      <c r="R203" t="s">
        <v>28</v>
      </c>
      <c r="S203" s="5">
        <f t="shared" si="15"/>
        <v>681</v>
      </c>
      <c r="T203">
        <f t="shared" si="16"/>
        <v>79.790000000000006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12">
        <f t="shared" si="13"/>
        <v>40818</v>
      </c>
      <c r="M204" s="12">
        <f t="shared" si="14"/>
        <v>40822</v>
      </c>
      <c r="N204" t="b">
        <v>0</v>
      </c>
      <c r="O204" t="b">
        <v>0</v>
      </c>
      <c r="P204" t="s">
        <v>2033</v>
      </c>
      <c r="Q204" t="s">
        <v>2034</v>
      </c>
      <c r="R204" t="s">
        <v>17</v>
      </c>
      <c r="S204" s="5">
        <f t="shared" si="15"/>
        <v>79</v>
      </c>
      <c r="T204">
        <f t="shared" si="16"/>
        <v>43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12">
        <f t="shared" si="13"/>
        <v>42752.041666666664</v>
      </c>
      <c r="M205" s="12">
        <f t="shared" si="14"/>
        <v>42754.041666666664</v>
      </c>
      <c r="N205" t="b">
        <v>0</v>
      </c>
      <c r="O205" t="b">
        <v>0</v>
      </c>
      <c r="P205" t="s">
        <v>2039</v>
      </c>
      <c r="Q205" t="s">
        <v>2040</v>
      </c>
      <c r="R205" t="s">
        <v>33</v>
      </c>
      <c r="S205" s="5">
        <f t="shared" si="15"/>
        <v>134</v>
      </c>
      <c r="T205">
        <f t="shared" si="16"/>
        <v>63.23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12">
        <f t="shared" si="13"/>
        <v>40636</v>
      </c>
      <c r="M206" s="12">
        <f t="shared" si="14"/>
        <v>40646</v>
      </c>
      <c r="N206" t="b">
        <v>0</v>
      </c>
      <c r="O206" t="b">
        <v>0</v>
      </c>
      <c r="P206" t="s">
        <v>2035</v>
      </c>
      <c r="Q206" t="s">
        <v>2058</v>
      </c>
      <c r="R206" t="s">
        <v>159</v>
      </c>
      <c r="S206" s="5">
        <f t="shared" si="15"/>
        <v>3</v>
      </c>
      <c r="T206">
        <f t="shared" si="16"/>
        <v>70.180000000000007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12">
        <f t="shared" si="13"/>
        <v>43389.999999999993</v>
      </c>
      <c r="M207" s="12">
        <f t="shared" si="14"/>
        <v>43401.999999999993</v>
      </c>
      <c r="N207" t="b">
        <v>1</v>
      </c>
      <c r="O207" t="b">
        <v>0</v>
      </c>
      <c r="P207" t="s">
        <v>2039</v>
      </c>
      <c r="Q207" t="s">
        <v>2040</v>
      </c>
      <c r="R207" t="s">
        <v>33</v>
      </c>
      <c r="S207" s="5">
        <f t="shared" si="15"/>
        <v>432</v>
      </c>
      <c r="T207">
        <f t="shared" si="16"/>
        <v>61.33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12">
        <f t="shared" si="13"/>
        <v>40236.041666666664</v>
      </c>
      <c r="M208" s="12">
        <f t="shared" si="14"/>
        <v>40245.041666666664</v>
      </c>
      <c r="N208" t="b">
        <v>0</v>
      </c>
      <c r="O208" t="b">
        <v>0</v>
      </c>
      <c r="P208" t="s">
        <v>2047</v>
      </c>
      <c r="Q208" t="s">
        <v>2053</v>
      </c>
      <c r="R208" t="s">
        <v>119</v>
      </c>
      <c r="S208" s="5">
        <f t="shared" si="15"/>
        <v>39</v>
      </c>
      <c r="T208">
        <f t="shared" si="16"/>
        <v>99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12">
        <f t="shared" si="13"/>
        <v>43339.999999999993</v>
      </c>
      <c r="M209" s="12">
        <f t="shared" si="14"/>
        <v>43359.999999999993</v>
      </c>
      <c r="N209" t="b">
        <v>0</v>
      </c>
      <c r="O209" t="b">
        <v>1</v>
      </c>
      <c r="P209" t="s">
        <v>2035</v>
      </c>
      <c r="Q209" t="s">
        <v>2036</v>
      </c>
      <c r="R209" t="s">
        <v>23</v>
      </c>
      <c r="S209" s="5">
        <f t="shared" si="15"/>
        <v>426</v>
      </c>
      <c r="T209">
        <f t="shared" si="16"/>
        <v>96.98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12">
        <f t="shared" si="13"/>
        <v>43048.041666666664</v>
      </c>
      <c r="M210" s="12">
        <f t="shared" si="14"/>
        <v>43072.041666666664</v>
      </c>
      <c r="N210" t="b">
        <v>0</v>
      </c>
      <c r="O210" t="b">
        <v>0</v>
      </c>
      <c r="P210" t="s">
        <v>2041</v>
      </c>
      <c r="Q210" t="s">
        <v>2042</v>
      </c>
      <c r="R210" t="s">
        <v>42</v>
      </c>
      <c r="S210" s="5">
        <f t="shared" si="15"/>
        <v>101</v>
      </c>
      <c r="T210">
        <f t="shared" si="16"/>
        <v>51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12">
        <f t="shared" si="13"/>
        <v>42495.999999999993</v>
      </c>
      <c r="M211" s="12">
        <f t="shared" si="14"/>
        <v>42502.999999999993</v>
      </c>
      <c r="N211" t="b">
        <v>0</v>
      </c>
      <c r="O211" t="b">
        <v>0</v>
      </c>
      <c r="P211" t="s">
        <v>2041</v>
      </c>
      <c r="Q211" t="s">
        <v>2042</v>
      </c>
      <c r="R211" t="s">
        <v>42</v>
      </c>
      <c r="S211" s="5">
        <f t="shared" si="15"/>
        <v>21</v>
      </c>
      <c r="T211">
        <f t="shared" si="16"/>
        <v>28.04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12">
        <f t="shared" si="13"/>
        <v>42797.041666666664</v>
      </c>
      <c r="M212" s="12">
        <f t="shared" si="14"/>
        <v>42823.999999999993</v>
      </c>
      <c r="N212" t="b">
        <v>0</v>
      </c>
      <c r="O212" t="b">
        <v>0</v>
      </c>
      <c r="P212" t="s">
        <v>2041</v>
      </c>
      <c r="Q212" t="s">
        <v>2063</v>
      </c>
      <c r="R212" t="s">
        <v>474</v>
      </c>
      <c r="S212" s="5">
        <f t="shared" si="15"/>
        <v>67</v>
      </c>
      <c r="T212">
        <f t="shared" si="16"/>
        <v>60.98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12">
        <f t="shared" si="13"/>
        <v>41513</v>
      </c>
      <c r="M213" s="12">
        <f t="shared" si="14"/>
        <v>41537</v>
      </c>
      <c r="N213" t="b">
        <v>0</v>
      </c>
      <c r="O213" t="b">
        <v>0</v>
      </c>
      <c r="P213" t="s">
        <v>2039</v>
      </c>
      <c r="Q213" t="s">
        <v>2040</v>
      </c>
      <c r="R213" t="s">
        <v>33</v>
      </c>
      <c r="S213" s="5">
        <f t="shared" si="15"/>
        <v>95</v>
      </c>
      <c r="T213">
        <f t="shared" si="16"/>
        <v>73.209999999999994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12">
        <f t="shared" si="13"/>
        <v>43814.041666666664</v>
      </c>
      <c r="M214" s="12">
        <f t="shared" si="14"/>
        <v>43860.041666666664</v>
      </c>
      <c r="N214" t="b">
        <v>0</v>
      </c>
      <c r="O214" t="b">
        <v>0</v>
      </c>
      <c r="P214" t="s">
        <v>2039</v>
      </c>
      <c r="Q214" t="s">
        <v>2040</v>
      </c>
      <c r="R214" t="s">
        <v>33</v>
      </c>
      <c r="S214" s="5">
        <f t="shared" si="15"/>
        <v>152</v>
      </c>
      <c r="T214">
        <f t="shared" si="16"/>
        <v>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12">
        <f t="shared" si="13"/>
        <v>40488</v>
      </c>
      <c r="M215" s="12">
        <f t="shared" si="14"/>
        <v>40496.041666666664</v>
      </c>
      <c r="N215" t="b">
        <v>0</v>
      </c>
      <c r="O215" t="b">
        <v>1</v>
      </c>
      <c r="P215" t="s">
        <v>2035</v>
      </c>
      <c r="Q215" t="s">
        <v>2045</v>
      </c>
      <c r="R215" t="s">
        <v>60</v>
      </c>
      <c r="S215" s="5">
        <f t="shared" si="15"/>
        <v>195</v>
      </c>
      <c r="T215">
        <f t="shared" si="16"/>
        <v>86.81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12">
        <f t="shared" si="13"/>
        <v>40409</v>
      </c>
      <c r="M216" s="12">
        <f t="shared" si="14"/>
        <v>40415</v>
      </c>
      <c r="N216" t="b">
        <v>0</v>
      </c>
      <c r="O216" t="b">
        <v>0</v>
      </c>
      <c r="P216" t="s">
        <v>2035</v>
      </c>
      <c r="Q216" t="s">
        <v>2036</v>
      </c>
      <c r="R216" t="s">
        <v>23</v>
      </c>
      <c r="S216" s="5">
        <f t="shared" si="15"/>
        <v>1023</v>
      </c>
      <c r="T216">
        <f t="shared" si="16"/>
        <v>42.13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12">
        <f t="shared" si="13"/>
        <v>43509.041666666664</v>
      </c>
      <c r="M217" s="12">
        <f t="shared" si="14"/>
        <v>43511.041666666664</v>
      </c>
      <c r="N217" t="b">
        <v>0</v>
      </c>
      <c r="O217" t="b">
        <v>0</v>
      </c>
      <c r="P217" t="s">
        <v>2039</v>
      </c>
      <c r="Q217" t="s">
        <v>2040</v>
      </c>
      <c r="R217" t="s">
        <v>33</v>
      </c>
      <c r="S217" s="5">
        <f t="shared" si="15"/>
        <v>4</v>
      </c>
      <c r="T217">
        <f t="shared" si="16"/>
        <v>103.98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12">
        <f t="shared" si="13"/>
        <v>40869.041666666664</v>
      </c>
      <c r="M218" s="12">
        <f t="shared" si="14"/>
        <v>40871.041666666664</v>
      </c>
      <c r="N218" t="b">
        <v>0</v>
      </c>
      <c r="O218" t="b">
        <v>0</v>
      </c>
      <c r="P218" t="s">
        <v>2039</v>
      </c>
      <c r="Q218" t="s">
        <v>2040</v>
      </c>
      <c r="R218" t="s">
        <v>33</v>
      </c>
      <c r="S218" s="5">
        <f t="shared" si="15"/>
        <v>155</v>
      </c>
      <c r="T218">
        <f t="shared" si="16"/>
        <v>62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12">
        <f t="shared" si="13"/>
        <v>43582.999999999993</v>
      </c>
      <c r="M219" s="12">
        <f t="shared" si="14"/>
        <v>43591.999999999993</v>
      </c>
      <c r="N219" t="b">
        <v>0</v>
      </c>
      <c r="O219" t="b">
        <v>0</v>
      </c>
      <c r="P219" t="s">
        <v>2041</v>
      </c>
      <c r="Q219" t="s">
        <v>2063</v>
      </c>
      <c r="R219" t="s">
        <v>474</v>
      </c>
      <c r="S219" s="5">
        <f t="shared" si="15"/>
        <v>45</v>
      </c>
      <c r="T219">
        <f t="shared" si="16"/>
        <v>31.01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12">
        <f t="shared" si="13"/>
        <v>40858.041666666664</v>
      </c>
      <c r="M220" s="12">
        <f t="shared" si="14"/>
        <v>40892.041666666664</v>
      </c>
      <c r="N220" t="b">
        <v>0</v>
      </c>
      <c r="O220" t="b">
        <v>1</v>
      </c>
      <c r="P220" t="s">
        <v>2041</v>
      </c>
      <c r="Q220" t="s">
        <v>2052</v>
      </c>
      <c r="R220" t="s">
        <v>100</v>
      </c>
      <c r="S220" s="5">
        <f t="shared" si="15"/>
        <v>216</v>
      </c>
      <c r="T220">
        <f t="shared" si="16"/>
        <v>89.99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12">
        <f t="shared" si="13"/>
        <v>41137</v>
      </c>
      <c r="M221" s="12">
        <f t="shared" si="14"/>
        <v>41149</v>
      </c>
      <c r="N221" t="b">
        <v>0</v>
      </c>
      <c r="O221" t="b">
        <v>0</v>
      </c>
      <c r="P221" t="s">
        <v>2041</v>
      </c>
      <c r="Q221" t="s">
        <v>2049</v>
      </c>
      <c r="R221" t="s">
        <v>71</v>
      </c>
      <c r="S221" s="5">
        <f t="shared" si="15"/>
        <v>332</v>
      </c>
      <c r="T221">
        <f t="shared" si="16"/>
        <v>39.24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12">
        <f t="shared" si="13"/>
        <v>40725</v>
      </c>
      <c r="M222" s="12">
        <f t="shared" si="14"/>
        <v>40743</v>
      </c>
      <c r="N222" t="b">
        <v>1</v>
      </c>
      <c r="O222" t="b">
        <v>0</v>
      </c>
      <c r="P222" t="s">
        <v>2039</v>
      </c>
      <c r="Q222" t="s">
        <v>2040</v>
      </c>
      <c r="R222" t="s">
        <v>33</v>
      </c>
      <c r="S222" s="5">
        <f t="shared" si="15"/>
        <v>8</v>
      </c>
      <c r="T222">
        <f t="shared" si="16"/>
        <v>54.99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12">
        <f t="shared" si="13"/>
        <v>41081</v>
      </c>
      <c r="M223" s="12">
        <f t="shared" si="14"/>
        <v>41083</v>
      </c>
      <c r="N223" t="b">
        <v>1</v>
      </c>
      <c r="O223" t="b">
        <v>0</v>
      </c>
      <c r="P223" t="s">
        <v>2033</v>
      </c>
      <c r="Q223" t="s">
        <v>2034</v>
      </c>
      <c r="R223" t="s">
        <v>17</v>
      </c>
      <c r="S223" s="5">
        <f t="shared" si="15"/>
        <v>99</v>
      </c>
      <c r="T223">
        <f t="shared" si="16"/>
        <v>47.99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12">
        <f t="shared" si="13"/>
        <v>41914</v>
      </c>
      <c r="M224" s="12">
        <f t="shared" si="14"/>
        <v>41915</v>
      </c>
      <c r="N224" t="b">
        <v>0</v>
      </c>
      <c r="O224" t="b">
        <v>0</v>
      </c>
      <c r="P224" t="s">
        <v>2054</v>
      </c>
      <c r="Q224" t="s">
        <v>2055</v>
      </c>
      <c r="R224" t="s">
        <v>122</v>
      </c>
      <c r="S224" s="5">
        <f t="shared" si="15"/>
        <v>138</v>
      </c>
      <c r="T224">
        <f t="shared" si="16"/>
        <v>87.97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12">
        <f t="shared" si="13"/>
        <v>42444.999999999993</v>
      </c>
      <c r="M225" s="12">
        <f t="shared" si="14"/>
        <v>42458.999999999993</v>
      </c>
      <c r="N225" t="b">
        <v>0</v>
      </c>
      <c r="O225" t="b">
        <v>0</v>
      </c>
      <c r="P225" t="s">
        <v>2039</v>
      </c>
      <c r="Q225" t="s">
        <v>2040</v>
      </c>
      <c r="R225" t="s">
        <v>33</v>
      </c>
      <c r="S225" s="5">
        <f t="shared" si="15"/>
        <v>94</v>
      </c>
      <c r="T225">
        <f t="shared" si="16"/>
        <v>52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12">
        <f t="shared" si="13"/>
        <v>41906</v>
      </c>
      <c r="M226" s="12">
        <f t="shared" si="14"/>
        <v>41951.041666666664</v>
      </c>
      <c r="N226" t="b">
        <v>0</v>
      </c>
      <c r="O226" t="b">
        <v>0</v>
      </c>
      <c r="P226" t="s">
        <v>2041</v>
      </c>
      <c r="Q226" t="s">
        <v>2063</v>
      </c>
      <c r="R226" t="s">
        <v>474</v>
      </c>
      <c r="S226" s="5">
        <f t="shared" si="15"/>
        <v>404</v>
      </c>
      <c r="T226">
        <f t="shared" si="16"/>
        <v>30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12">
        <f t="shared" si="13"/>
        <v>41762</v>
      </c>
      <c r="M227" s="12">
        <f t="shared" si="14"/>
        <v>41762</v>
      </c>
      <c r="N227" t="b">
        <v>1</v>
      </c>
      <c r="O227" t="b">
        <v>0</v>
      </c>
      <c r="P227" t="s">
        <v>2035</v>
      </c>
      <c r="Q227" t="s">
        <v>2036</v>
      </c>
      <c r="R227" t="s">
        <v>23</v>
      </c>
      <c r="S227" s="5">
        <f t="shared" si="15"/>
        <v>260</v>
      </c>
      <c r="T227">
        <f t="shared" si="16"/>
        <v>98.21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12">
        <f t="shared" si="13"/>
        <v>40276</v>
      </c>
      <c r="M228" s="12">
        <f t="shared" si="14"/>
        <v>40313</v>
      </c>
      <c r="N228" t="b">
        <v>0</v>
      </c>
      <c r="O228" t="b">
        <v>0</v>
      </c>
      <c r="P228" t="s">
        <v>2054</v>
      </c>
      <c r="Q228" t="s">
        <v>2055</v>
      </c>
      <c r="R228" t="s">
        <v>122</v>
      </c>
      <c r="S228" s="5">
        <f t="shared" si="15"/>
        <v>367</v>
      </c>
      <c r="T228">
        <f t="shared" si="16"/>
        <v>108.96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12">
        <f t="shared" si="13"/>
        <v>42138.999999999993</v>
      </c>
      <c r="M229" s="12">
        <f t="shared" si="14"/>
        <v>42144.999999999993</v>
      </c>
      <c r="N229" t="b">
        <v>0</v>
      </c>
      <c r="O229" t="b">
        <v>0</v>
      </c>
      <c r="P229" t="s">
        <v>2050</v>
      </c>
      <c r="Q229" t="s">
        <v>2061</v>
      </c>
      <c r="R229" t="s">
        <v>292</v>
      </c>
      <c r="S229" s="5">
        <f t="shared" si="15"/>
        <v>169</v>
      </c>
      <c r="T229">
        <f t="shared" si="16"/>
        <v>67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12">
        <f t="shared" si="13"/>
        <v>42612.999999999993</v>
      </c>
      <c r="M230" s="12">
        <f t="shared" si="14"/>
        <v>42637.999999999993</v>
      </c>
      <c r="N230" t="b">
        <v>0</v>
      </c>
      <c r="O230" t="b">
        <v>0</v>
      </c>
      <c r="P230" t="s">
        <v>2041</v>
      </c>
      <c r="Q230" t="s">
        <v>2049</v>
      </c>
      <c r="R230" t="s">
        <v>71</v>
      </c>
      <c r="S230" s="5">
        <f t="shared" si="15"/>
        <v>120</v>
      </c>
      <c r="T230">
        <f t="shared" si="16"/>
        <v>64.989999999999995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12">
        <f t="shared" si="13"/>
        <v>42886.999999999993</v>
      </c>
      <c r="M231" s="12">
        <f t="shared" si="14"/>
        <v>42934.999999999993</v>
      </c>
      <c r="N231" t="b">
        <v>0</v>
      </c>
      <c r="O231" t="b">
        <v>1</v>
      </c>
      <c r="P231" t="s">
        <v>2050</v>
      </c>
      <c r="Q231" t="s">
        <v>2061</v>
      </c>
      <c r="R231" t="s">
        <v>292</v>
      </c>
      <c r="S231" s="5">
        <f t="shared" si="15"/>
        <v>194</v>
      </c>
      <c r="T231">
        <f t="shared" si="16"/>
        <v>99.84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12">
        <f t="shared" si="13"/>
        <v>43805.041666666664</v>
      </c>
      <c r="M232" s="12">
        <f t="shared" si="14"/>
        <v>43805.041666666664</v>
      </c>
      <c r="N232" t="b">
        <v>0</v>
      </c>
      <c r="O232" t="b">
        <v>0</v>
      </c>
      <c r="P232" t="s">
        <v>2050</v>
      </c>
      <c r="Q232" t="s">
        <v>2051</v>
      </c>
      <c r="R232" t="s">
        <v>89</v>
      </c>
      <c r="S232" s="5">
        <f t="shared" si="15"/>
        <v>420</v>
      </c>
      <c r="T232">
        <f t="shared" si="16"/>
        <v>82.43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12">
        <f t="shared" si="13"/>
        <v>41415</v>
      </c>
      <c r="M233" s="12">
        <f t="shared" si="14"/>
        <v>41473</v>
      </c>
      <c r="N233" t="b">
        <v>0</v>
      </c>
      <c r="O233" t="b">
        <v>0</v>
      </c>
      <c r="P233" t="s">
        <v>2039</v>
      </c>
      <c r="Q233" t="s">
        <v>2040</v>
      </c>
      <c r="R233" t="s">
        <v>33</v>
      </c>
      <c r="S233" s="5">
        <f t="shared" si="15"/>
        <v>77</v>
      </c>
      <c r="T233">
        <f t="shared" si="16"/>
        <v>63.29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12">
        <f t="shared" si="13"/>
        <v>42575.999999999993</v>
      </c>
      <c r="M234" s="12">
        <f t="shared" si="14"/>
        <v>42576.999999999993</v>
      </c>
      <c r="N234" t="b">
        <v>0</v>
      </c>
      <c r="O234" t="b">
        <v>0</v>
      </c>
      <c r="P234" t="s">
        <v>2039</v>
      </c>
      <c r="Q234" t="s">
        <v>2040</v>
      </c>
      <c r="R234" t="s">
        <v>33</v>
      </c>
      <c r="S234" s="5">
        <f t="shared" si="15"/>
        <v>171</v>
      </c>
      <c r="T234">
        <f t="shared" si="16"/>
        <v>96.77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12">
        <f t="shared" si="13"/>
        <v>40706</v>
      </c>
      <c r="M235" s="12">
        <f t="shared" si="14"/>
        <v>40722</v>
      </c>
      <c r="N235" t="b">
        <v>0</v>
      </c>
      <c r="O235" t="b">
        <v>0</v>
      </c>
      <c r="P235" t="s">
        <v>2041</v>
      </c>
      <c r="Q235" t="s">
        <v>2049</v>
      </c>
      <c r="R235" t="s">
        <v>71</v>
      </c>
      <c r="S235" s="5">
        <f t="shared" si="15"/>
        <v>158</v>
      </c>
      <c r="T235">
        <f t="shared" si="16"/>
        <v>54.91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12">
        <f t="shared" si="13"/>
        <v>42968.999999999993</v>
      </c>
      <c r="M236" s="12">
        <f t="shared" si="14"/>
        <v>42975.999999999993</v>
      </c>
      <c r="N236" t="b">
        <v>0</v>
      </c>
      <c r="O236" t="b">
        <v>1</v>
      </c>
      <c r="P236" t="s">
        <v>2050</v>
      </c>
      <c r="Q236" t="s">
        <v>2051</v>
      </c>
      <c r="R236" t="s">
        <v>89</v>
      </c>
      <c r="S236" s="5">
        <f t="shared" si="15"/>
        <v>109.00000000000001</v>
      </c>
      <c r="T236">
        <f t="shared" si="16"/>
        <v>39.01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12">
        <f t="shared" si="13"/>
        <v>42779.041666666664</v>
      </c>
      <c r="M237" s="12">
        <f t="shared" si="14"/>
        <v>42784.041666666664</v>
      </c>
      <c r="N237" t="b">
        <v>0</v>
      </c>
      <c r="O237" t="b">
        <v>0</v>
      </c>
      <c r="P237" t="s">
        <v>2041</v>
      </c>
      <c r="Q237" t="s">
        <v>2049</v>
      </c>
      <c r="R237" t="s">
        <v>71</v>
      </c>
      <c r="S237" s="5">
        <f t="shared" si="15"/>
        <v>42</v>
      </c>
      <c r="T237">
        <f t="shared" si="16"/>
        <v>75.84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12">
        <f t="shared" si="13"/>
        <v>43640.999999999993</v>
      </c>
      <c r="M238" s="12">
        <f t="shared" si="14"/>
        <v>43647.999999999993</v>
      </c>
      <c r="N238" t="b">
        <v>0</v>
      </c>
      <c r="O238" t="b">
        <v>1</v>
      </c>
      <c r="P238" t="s">
        <v>2035</v>
      </c>
      <c r="Q238" t="s">
        <v>2036</v>
      </c>
      <c r="R238" t="s">
        <v>23</v>
      </c>
      <c r="S238" s="5">
        <f t="shared" si="15"/>
        <v>11</v>
      </c>
      <c r="T238">
        <f t="shared" si="16"/>
        <v>45.05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12">
        <f t="shared" si="13"/>
        <v>41754</v>
      </c>
      <c r="M239" s="12">
        <f t="shared" si="14"/>
        <v>41756</v>
      </c>
      <c r="N239" t="b">
        <v>0</v>
      </c>
      <c r="O239" t="b">
        <v>0</v>
      </c>
      <c r="P239" t="s">
        <v>2041</v>
      </c>
      <c r="Q239" t="s">
        <v>2049</v>
      </c>
      <c r="R239" t="s">
        <v>71</v>
      </c>
      <c r="S239" s="5">
        <f t="shared" si="15"/>
        <v>159</v>
      </c>
      <c r="T239">
        <f t="shared" si="16"/>
        <v>104.52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12">
        <f t="shared" si="13"/>
        <v>43083.041666666664</v>
      </c>
      <c r="M240" s="12">
        <f t="shared" si="14"/>
        <v>43108.041666666664</v>
      </c>
      <c r="N240" t="b">
        <v>0</v>
      </c>
      <c r="O240" t="b">
        <v>1</v>
      </c>
      <c r="P240" t="s">
        <v>2039</v>
      </c>
      <c r="Q240" t="s">
        <v>2040</v>
      </c>
      <c r="R240" t="s">
        <v>33</v>
      </c>
      <c r="S240" s="5">
        <f t="shared" si="15"/>
        <v>422</v>
      </c>
      <c r="T240">
        <f t="shared" si="16"/>
        <v>76.27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12">
        <f t="shared" si="13"/>
        <v>42244.999999999993</v>
      </c>
      <c r="M241" s="12">
        <f t="shared" si="14"/>
        <v>42248.999999999993</v>
      </c>
      <c r="N241" t="b">
        <v>0</v>
      </c>
      <c r="O241" t="b">
        <v>0</v>
      </c>
      <c r="P241" t="s">
        <v>2037</v>
      </c>
      <c r="Q241" t="s">
        <v>2046</v>
      </c>
      <c r="R241" t="s">
        <v>65</v>
      </c>
      <c r="S241" s="5">
        <f t="shared" si="15"/>
        <v>98</v>
      </c>
      <c r="T241">
        <f t="shared" si="16"/>
        <v>69.02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12">
        <f t="shared" si="13"/>
        <v>40396</v>
      </c>
      <c r="M242" s="12">
        <f t="shared" si="14"/>
        <v>40397</v>
      </c>
      <c r="N242" t="b">
        <v>0</v>
      </c>
      <c r="O242" t="b">
        <v>0</v>
      </c>
      <c r="P242" t="s">
        <v>2039</v>
      </c>
      <c r="Q242" t="s">
        <v>2040</v>
      </c>
      <c r="R242" t="s">
        <v>33</v>
      </c>
      <c r="S242" s="5">
        <f t="shared" si="15"/>
        <v>419.00000000000006</v>
      </c>
      <c r="T242">
        <f t="shared" si="16"/>
        <v>101.98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12">
        <f t="shared" si="13"/>
        <v>41742</v>
      </c>
      <c r="M243" s="12">
        <f t="shared" si="14"/>
        <v>41752</v>
      </c>
      <c r="N243" t="b">
        <v>0</v>
      </c>
      <c r="O243" t="b">
        <v>1</v>
      </c>
      <c r="P243" t="s">
        <v>2047</v>
      </c>
      <c r="Q243" t="s">
        <v>2048</v>
      </c>
      <c r="R243" t="s">
        <v>68</v>
      </c>
      <c r="S243" s="5">
        <f t="shared" si="15"/>
        <v>102</v>
      </c>
      <c r="T243">
        <f t="shared" si="16"/>
        <v>42.92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12">
        <f t="shared" si="13"/>
        <v>42864.999999999993</v>
      </c>
      <c r="M244" s="12">
        <f t="shared" si="14"/>
        <v>42874.999999999993</v>
      </c>
      <c r="N244" t="b">
        <v>0</v>
      </c>
      <c r="O244" t="b">
        <v>1</v>
      </c>
      <c r="P244" t="s">
        <v>2035</v>
      </c>
      <c r="Q244" t="s">
        <v>2036</v>
      </c>
      <c r="R244" t="s">
        <v>23</v>
      </c>
      <c r="S244" s="5">
        <f t="shared" si="15"/>
        <v>128</v>
      </c>
      <c r="T244">
        <f t="shared" si="16"/>
        <v>43.03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12">
        <f t="shared" si="13"/>
        <v>43163.041666666664</v>
      </c>
      <c r="M245" s="12">
        <f t="shared" si="14"/>
        <v>43166.041666666664</v>
      </c>
      <c r="N245" t="b">
        <v>0</v>
      </c>
      <c r="O245" t="b">
        <v>0</v>
      </c>
      <c r="P245" t="s">
        <v>2039</v>
      </c>
      <c r="Q245" t="s">
        <v>2040</v>
      </c>
      <c r="R245" t="s">
        <v>33</v>
      </c>
      <c r="S245" s="5">
        <f t="shared" si="15"/>
        <v>445</v>
      </c>
      <c r="T245">
        <f t="shared" si="16"/>
        <v>75.25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12">
        <f t="shared" si="13"/>
        <v>41834</v>
      </c>
      <c r="M246" s="12">
        <f t="shared" si="14"/>
        <v>41886</v>
      </c>
      <c r="N246" t="b">
        <v>0</v>
      </c>
      <c r="O246" t="b">
        <v>0</v>
      </c>
      <c r="P246" t="s">
        <v>2039</v>
      </c>
      <c r="Q246" t="s">
        <v>2040</v>
      </c>
      <c r="R246" t="s">
        <v>33</v>
      </c>
      <c r="S246" s="5">
        <f t="shared" si="15"/>
        <v>570</v>
      </c>
      <c r="T246">
        <f t="shared" si="16"/>
        <v>69.02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12">
        <f t="shared" si="13"/>
        <v>41736</v>
      </c>
      <c r="M247" s="12">
        <f t="shared" si="14"/>
        <v>41737</v>
      </c>
      <c r="N247" t="b">
        <v>0</v>
      </c>
      <c r="O247" t="b">
        <v>0</v>
      </c>
      <c r="P247" t="s">
        <v>2039</v>
      </c>
      <c r="Q247" t="s">
        <v>2040</v>
      </c>
      <c r="R247" t="s">
        <v>33</v>
      </c>
      <c r="S247" s="5">
        <f t="shared" si="15"/>
        <v>509</v>
      </c>
      <c r="T247">
        <f t="shared" si="16"/>
        <v>65.989999999999995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12">
        <f t="shared" si="13"/>
        <v>41491</v>
      </c>
      <c r="M248" s="12">
        <f t="shared" si="14"/>
        <v>41495</v>
      </c>
      <c r="N248" t="b">
        <v>0</v>
      </c>
      <c r="O248" t="b">
        <v>0</v>
      </c>
      <c r="P248" t="s">
        <v>2037</v>
      </c>
      <c r="Q248" t="s">
        <v>2038</v>
      </c>
      <c r="R248" t="s">
        <v>28</v>
      </c>
      <c r="S248" s="5">
        <f t="shared" si="15"/>
        <v>326</v>
      </c>
      <c r="T248">
        <f t="shared" si="16"/>
        <v>98.01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12">
        <f t="shared" si="13"/>
        <v>42726.041666666664</v>
      </c>
      <c r="M249" s="12">
        <f t="shared" si="14"/>
        <v>42741.041666666664</v>
      </c>
      <c r="N249" t="b">
        <v>0</v>
      </c>
      <c r="O249" t="b">
        <v>1</v>
      </c>
      <c r="P249" t="s">
        <v>2047</v>
      </c>
      <c r="Q249" t="s">
        <v>2053</v>
      </c>
      <c r="R249" t="s">
        <v>119</v>
      </c>
      <c r="S249" s="5">
        <f t="shared" si="15"/>
        <v>933</v>
      </c>
      <c r="T249">
        <f t="shared" si="16"/>
        <v>60.11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12">
        <f t="shared" si="13"/>
        <v>42004.041666666664</v>
      </c>
      <c r="M250" s="12">
        <f t="shared" si="14"/>
        <v>42009.041666666664</v>
      </c>
      <c r="N250" t="b">
        <v>0</v>
      </c>
      <c r="O250" t="b">
        <v>0</v>
      </c>
      <c r="P250" t="s">
        <v>2050</v>
      </c>
      <c r="Q250" t="s">
        <v>2061</v>
      </c>
      <c r="R250" t="s">
        <v>292</v>
      </c>
      <c r="S250" s="5">
        <f t="shared" si="15"/>
        <v>211</v>
      </c>
      <c r="T250">
        <f t="shared" si="16"/>
        <v>26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12">
        <f t="shared" si="13"/>
        <v>42006.041666666664</v>
      </c>
      <c r="M251" s="12">
        <f t="shared" si="14"/>
        <v>42013.041666666664</v>
      </c>
      <c r="N251" t="b">
        <v>0</v>
      </c>
      <c r="O251" t="b">
        <v>0</v>
      </c>
      <c r="P251" t="s">
        <v>2047</v>
      </c>
      <c r="Q251" t="s">
        <v>2059</v>
      </c>
      <c r="R251" t="s">
        <v>206</v>
      </c>
      <c r="S251" s="5">
        <f t="shared" si="15"/>
        <v>273</v>
      </c>
      <c r="T251">
        <f t="shared" si="16"/>
        <v>3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12">
        <f t="shared" si="13"/>
        <v>40203.041666666664</v>
      </c>
      <c r="M252" s="12">
        <f t="shared" si="14"/>
        <v>40238.041666666664</v>
      </c>
      <c r="N252" t="b">
        <v>0</v>
      </c>
      <c r="O252" t="b">
        <v>0</v>
      </c>
      <c r="P252" t="s">
        <v>2035</v>
      </c>
      <c r="Q252" t="s">
        <v>2036</v>
      </c>
      <c r="R252" t="s">
        <v>23</v>
      </c>
      <c r="S252" s="5">
        <f t="shared" si="15"/>
        <v>3</v>
      </c>
      <c r="T252">
        <f t="shared" si="16"/>
        <v>38.020000000000003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12">
        <f t="shared" si="13"/>
        <v>41252.041666666664</v>
      </c>
      <c r="M253" s="12">
        <f t="shared" si="14"/>
        <v>41254.041666666664</v>
      </c>
      <c r="N253" t="b">
        <v>0</v>
      </c>
      <c r="O253" t="b">
        <v>0</v>
      </c>
      <c r="P253" t="s">
        <v>2039</v>
      </c>
      <c r="Q253" t="s">
        <v>2040</v>
      </c>
      <c r="R253" t="s">
        <v>33</v>
      </c>
      <c r="S253" s="5">
        <f t="shared" si="15"/>
        <v>54</v>
      </c>
      <c r="T253">
        <f t="shared" si="16"/>
        <v>106.15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12">
        <f t="shared" si="13"/>
        <v>41572</v>
      </c>
      <c r="M254" s="12">
        <f t="shared" si="14"/>
        <v>41577</v>
      </c>
      <c r="N254" t="b">
        <v>0</v>
      </c>
      <c r="O254" t="b">
        <v>0</v>
      </c>
      <c r="P254" t="s">
        <v>2039</v>
      </c>
      <c r="Q254" t="s">
        <v>2040</v>
      </c>
      <c r="R254" t="s">
        <v>33</v>
      </c>
      <c r="S254" s="5">
        <f t="shared" si="15"/>
        <v>626</v>
      </c>
      <c r="T254">
        <f t="shared" si="16"/>
        <v>81.02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2">
        <f t="shared" si="13"/>
        <v>40641</v>
      </c>
      <c r="M255" s="12">
        <f t="shared" si="14"/>
        <v>40653</v>
      </c>
      <c r="N255" t="b">
        <v>0</v>
      </c>
      <c r="O255" t="b">
        <v>0</v>
      </c>
      <c r="P255" t="s">
        <v>2041</v>
      </c>
      <c r="Q255" t="s">
        <v>2044</v>
      </c>
      <c r="R255" t="s">
        <v>53</v>
      </c>
      <c r="S255" s="5">
        <f t="shared" si="15"/>
        <v>89</v>
      </c>
      <c r="T255">
        <f t="shared" si="16"/>
        <v>96.65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12">
        <f t="shared" si="13"/>
        <v>42787.041666666664</v>
      </c>
      <c r="M256" s="12">
        <f t="shared" si="14"/>
        <v>42789.041666666664</v>
      </c>
      <c r="N256" t="b">
        <v>0</v>
      </c>
      <c r="O256" t="b">
        <v>0</v>
      </c>
      <c r="P256" t="s">
        <v>2047</v>
      </c>
      <c r="Q256" t="s">
        <v>2048</v>
      </c>
      <c r="R256" t="s">
        <v>68</v>
      </c>
      <c r="S256" s="5">
        <f t="shared" si="15"/>
        <v>185</v>
      </c>
      <c r="T256">
        <f t="shared" si="16"/>
        <v>57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12">
        <f t="shared" si="13"/>
        <v>40590.041666666664</v>
      </c>
      <c r="M257" s="12">
        <f t="shared" si="14"/>
        <v>40595.041666666664</v>
      </c>
      <c r="N257" t="b">
        <v>0</v>
      </c>
      <c r="O257" t="b">
        <v>1</v>
      </c>
      <c r="P257" t="s">
        <v>2035</v>
      </c>
      <c r="Q257" t="s">
        <v>2036</v>
      </c>
      <c r="R257" t="s">
        <v>23</v>
      </c>
      <c r="S257" s="5">
        <f t="shared" si="15"/>
        <v>120</v>
      </c>
      <c r="T257">
        <f t="shared" si="16"/>
        <v>63.93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12">
        <f t="shared" si="13"/>
        <v>42393.041666666664</v>
      </c>
      <c r="M258" s="12">
        <f t="shared" si="14"/>
        <v>42430.041666666664</v>
      </c>
      <c r="N258" t="b">
        <v>0</v>
      </c>
      <c r="O258" t="b">
        <v>0</v>
      </c>
      <c r="P258" t="s">
        <v>2035</v>
      </c>
      <c r="Q258" t="s">
        <v>2036</v>
      </c>
      <c r="R258" t="s">
        <v>23</v>
      </c>
      <c r="S258" s="5">
        <f t="shared" si="15"/>
        <v>23</v>
      </c>
      <c r="T258">
        <f t="shared" si="16"/>
        <v>90.46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12">
        <f t="shared" ref="L259:L322" si="17">(J259/86400)+25569+(-5/24)</f>
        <v>41338.041666666664</v>
      </c>
      <c r="M259" s="12">
        <f t="shared" ref="M259:M322" si="18">(K259/86400)+25569+(-5/24)</f>
        <v>41352</v>
      </c>
      <c r="N259" t="b">
        <v>0</v>
      </c>
      <c r="O259" t="b">
        <v>0</v>
      </c>
      <c r="P259" t="s">
        <v>2039</v>
      </c>
      <c r="Q259" t="s">
        <v>2040</v>
      </c>
      <c r="R259" t="s">
        <v>33</v>
      </c>
      <c r="S259" s="5">
        <f t="shared" ref="S259:S322" si="19">ROUND(E259/D259,2)*100</f>
        <v>146</v>
      </c>
      <c r="T259">
        <f t="shared" ref="T259:T322" si="20">ROUND(AVERAGE(E260/G260),2)</f>
        <v>72.17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12">
        <f t="shared" si="17"/>
        <v>42712.041666666664</v>
      </c>
      <c r="M260" s="12">
        <f t="shared" si="18"/>
        <v>42732.041666666664</v>
      </c>
      <c r="N260" t="b">
        <v>0</v>
      </c>
      <c r="O260" t="b">
        <v>1</v>
      </c>
      <c r="P260" t="s">
        <v>2039</v>
      </c>
      <c r="Q260" t="s">
        <v>2040</v>
      </c>
      <c r="R260" t="s">
        <v>33</v>
      </c>
      <c r="S260" s="5">
        <f t="shared" si="19"/>
        <v>268</v>
      </c>
      <c r="T260">
        <f t="shared" si="20"/>
        <v>77.930000000000007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12">
        <f t="shared" si="17"/>
        <v>41251.041666666664</v>
      </c>
      <c r="M261" s="12">
        <f t="shared" si="18"/>
        <v>41270.041666666664</v>
      </c>
      <c r="N261" t="b">
        <v>1</v>
      </c>
      <c r="O261" t="b">
        <v>0</v>
      </c>
      <c r="P261" t="s">
        <v>2054</v>
      </c>
      <c r="Q261" t="s">
        <v>2055</v>
      </c>
      <c r="R261" t="s">
        <v>122</v>
      </c>
      <c r="S261" s="5">
        <f t="shared" si="19"/>
        <v>598</v>
      </c>
      <c r="T261">
        <f t="shared" si="20"/>
        <v>38.07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12">
        <f t="shared" si="17"/>
        <v>41180</v>
      </c>
      <c r="M262" s="12">
        <f t="shared" si="18"/>
        <v>41192</v>
      </c>
      <c r="N262" t="b">
        <v>0</v>
      </c>
      <c r="O262" t="b">
        <v>0</v>
      </c>
      <c r="P262" t="s">
        <v>2035</v>
      </c>
      <c r="Q262" t="s">
        <v>2036</v>
      </c>
      <c r="R262" t="s">
        <v>23</v>
      </c>
      <c r="S262" s="5">
        <f t="shared" si="19"/>
        <v>158</v>
      </c>
      <c r="T262">
        <f t="shared" si="20"/>
        <v>57.94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12">
        <f t="shared" si="17"/>
        <v>40415</v>
      </c>
      <c r="M263" s="12">
        <f t="shared" si="18"/>
        <v>40419</v>
      </c>
      <c r="N263" t="b">
        <v>0</v>
      </c>
      <c r="O263" t="b">
        <v>1</v>
      </c>
      <c r="P263" t="s">
        <v>2035</v>
      </c>
      <c r="Q263" t="s">
        <v>2036</v>
      </c>
      <c r="R263" t="s">
        <v>23</v>
      </c>
      <c r="S263" s="5">
        <f t="shared" si="19"/>
        <v>31</v>
      </c>
      <c r="T263">
        <f t="shared" si="20"/>
        <v>49.79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12">
        <f t="shared" si="17"/>
        <v>40638</v>
      </c>
      <c r="M264" s="12">
        <f t="shared" si="18"/>
        <v>40664</v>
      </c>
      <c r="N264" t="b">
        <v>0</v>
      </c>
      <c r="O264" t="b">
        <v>1</v>
      </c>
      <c r="P264" t="s">
        <v>2035</v>
      </c>
      <c r="Q264" t="s">
        <v>2045</v>
      </c>
      <c r="R264" t="s">
        <v>60</v>
      </c>
      <c r="S264" s="5">
        <f t="shared" si="19"/>
        <v>313</v>
      </c>
      <c r="T264">
        <f t="shared" si="20"/>
        <v>54.05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12">
        <f t="shared" si="17"/>
        <v>40187.041666666664</v>
      </c>
      <c r="M265" s="12">
        <f t="shared" si="18"/>
        <v>40187.041666666664</v>
      </c>
      <c r="N265" t="b">
        <v>0</v>
      </c>
      <c r="O265" t="b">
        <v>0</v>
      </c>
      <c r="P265" t="s">
        <v>2054</v>
      </c>
      <c r="Q265" t="s">
        <v>2055</v>
      </c>
      <c r="R265" t="s">
        <v>122</v>
      </c>
      <c r="S265" s="5">
        <f t="shared" si="19"/>
        <v>371</v>
      </c>
      <c r="T265">
        <f t="shared" si="20"/>
        <v>30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12">
        <f t="shared" si="17"/>
        <v>41317.041666666664</v>
      </c>
      <c r="M266" s="12">
        <f t="shared" si="18"/>
        <v>41333.041666666664</v>
      </c>
      <c r="N266" t="b">
        <v>0</v>
      </c>
      <c r="O266" t="b">
        <v>0</v>
      </c>
      <c r="P266" t="s">
        <v>2039</v>
      </c>
      <c r="Q266" t="s">
        <v>2040</v>
      </c>
      <c r="R266" t="s">
        <v>33</v>
      </c>
      <c r="S266" s="5">
        <f t="shared" si="19"/>
        <v>363</v>
      </c>
      <c r="T266">
        <f t="shared" si="20"/>
        <v>70.13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12">
        <f t="shared" si="17"/>
        <v>42372.041666666664</v>
      </c>
      <c r="M267" s="12">
        <f t="shared" si="18"/>
        <v>42416.041666666664</v>
      </c>
      <c r="N267" t="b">
        <v>0</v>
      </c>
      <c r="O267" t="b">
        <v>0</v>
      </c>
      <c r="P267" t="s">
        <v>2039</v>
      </c>
      <c r="Q267" t="s">
        <v>2040</v>
      </c>
      <c r="R267" t="s">
        <v>33</v>
      </c>
      <c r="S267" s="5">
        <f t="shared" si="19"/>
        <v>123</v>
      </c>
      <c r="T267">
        <f t="shared" si="20"/>
        <v>27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12">
        <f t="shared" si="17"/>
        <v>41950.041666666664</v>
      </c>
      <c r="M268" s="12">
        <f t="shared" si="18"/>
        <v>41983.041666666664</v>
      </c>
      <c r="N268" t="b">
        <v>0</v>
      </c>
      <c r="O268" t="b">
        <v>1</v>
      </c>
      <c r="P268" t="s">
        <v>2035</v>
      </c>
      <c r="Q268" t="s">
        <v>2058</v>
      </c>
      <c r="R268" t="s">
        <v>159</v>
      </c>
      <c r="S268" s="5">
        <f t="shared" si="19"/>
        <v>77</v>
      </c>
      <c r="T268">
        <f t="shared" si="20"/>
        <v>51.99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12">
        <f t="shared" si="17"/>
        <v>41206</v>
      </c>
      <c r="M269" s="12">
        <f t="shared" si="18"/>
        <v>41222.041666666664</v>
      </c>
      <c r="N269" t="b">
        <v>0</v>
      </c>
      <c r="O269" t="b">
        <v>0</v>
      </c>
      <c r="P269" t="s">
        <v>2039</v>
      </c>
      <c r="Q269" t="s">
        <v>2040</v>
      </c>
      <c r="R269" t="s">
        <v>33</v>
      </c>
      <c r="S269" s="5">
        <f t="shared" si="19"/>
        <v>234</v>
      </c>
      <c r="T269">
        <f t="shared" si="20"/>
        <v>56.42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12">
        <f t="shared" si="17"/>
        <v>41186</v>
      </c>
      <c r="M270" s="12">
        <f t="shared" si="18"/>
        <v>41232.041666666664</v>
      </c>
      <c r="N270" t="b">
        <v>0</v>
      </c>
      <c r="O270" t="b">
        <v>0</v>
      </c>
      <c r="P270" t="s">
        <v>2041</v>
      </c>
      <c r="Q270" t="s">
        <v>2042</v>
      </c>
      <c r="R270" t="s">
        <v>42</v>
      </c>
      <c r="S270" s="5">
        <f t="shared" si="19"/>
        <v>181</v>
      </c>
      <c r="T270">
        <f t="shared" si="20"/>
        <v>101.63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12">
        <f t="shared" si="17"/>
        <v>43496.041666666664</v>
      </c>
      <c r="M271" s="12">
        <f t="shared" si="18"/>
        <v>43517.041666666664</v>
      </c>
      <c r="N271" t="b">
        <v>0</v>
      </c>
      <c r="O271" t="b">
        <v>0</v>
      </c>
      <c r="P271" t="s">
        <v>2041</v>
      </c>
      <c r="Q271" t="s">
        <v>2060</v>
      </c>
      <c r="R271" t="s">
        <v>269</v>
      </c>
      <c r="S271" s="5">
        <f t="shared" si="19"/>
        <v>252.99999999999997</v>
      </c>
      <c r="T271">
        <f t="shared" si="20"/>
        <v>25.01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12">
        <f t="shared" si="17"/>
        <v>40514.041666666664</v>
      </c>
      <c r="M272" s="12">
        <f t="shared" si="18"/>
        <v>40516.041666666664</v>
      </c>
      <c r="N272" t="b">
        <v>0</v>
      </c>
      <c r="O272" t="b">
        <v>0</v>
      </c>
      <c r="P272" t="s">
        <v>2050</v>
      </c>
      <c r="Q272" t="s">
        <v>2051</v>
      </c>
      <c r="R272" t="s">
        <v>89</v>
      </c>
      <c r="S272" s="5">
        <f t="shared" si="19"/>
        <v>27</v>
      </c>
      <c r="T272">
        <f t="shared" si="20"/>
        <v>32.020000000000003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12">
        <f t="shared" si="17"/>
        <v>42345.041666666664</v>
      </c>
      <c r="M273" s="12">
        <f t="shared" si="18"/>
        <v>42376.041666666664</v>
      </c>
      <c r="N273" t="b">
        <v>0</v>
      </c>
      <c r="O273" t="b">
        <v>0</v>
      </c>
      <c r="P273" t="s">
        <v>2054</v>
      </c>
      <c r="Q273" t="s">
        <v>2055</v>
      </c>
      <c r="R273" t="s">
        <v>122</v>
      </c>
      <c r="S273" s="5">
        <f t="shared" si="19"/>
        <v>1</v>
      </c>
      <c r="T273">
        <f t="shared" si="20"/>
        <v>82.02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12">
        <f t="shared" si="17"/>
        <v>43655.999999999993</v>
      </c>
      <c r="M274" s="12">
        <f t="shared" si="18"/>
        <v>43680.999999999993</v>
      </c>
      <c r="N274" t="b">
        <v>0</v>
      </c>
      <c r="O274" t="b">
        <v>1</v>
      </c>
      <c r="P274" t="s">
        <v>2039</v>
      </c>
      <c r="Q274" t="s">
        <v>2040</v>
      </c>
      <c r="R274" t="s">
        <v>33</v>
      </c>
      <c r="S274" s="5">
        <f t="shared" si="19"/>
        <v>304</v>
      </c>
      <c r="T274">
        <f t="shared" si="20"/>
        <v>37.96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2">
        <f t="shared" si="17"/>
        <v>42994.999999999993</v>
      </c>
      <c r="M275" s="12">
        <f t="shared" si="18"/>
        <v>42997.999999999993</v>
      </c>
      <c r="N275" t="b">
        <v>0</v>
      </c>
      <c r="O275" t="b">
        <v>0</v>
      </c>
      <c r="P275" t="s">
        <v>2039</v>
      </c>
      <c r="Q275" t="s">
        <v>2040</v>
      </c>
      <c r="R275" t="s">
        <v>33</v>
      </c>
      <c r="S275" s="5">
        <f t="shared" si="19"/>
        <v>137</v>
      </c>
      <c r="T275">
        <f t="shared" si="20"/>
        <v>51.53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12">
        <f t="shared" si="17"/>
        <v>43045.041666666664</v>
      </c>
      <c r="M276" s="12">
        <f t="shared" si="18"/>
        <v>43050.041666666664</v>
      </c>
      <c r="N276" t="b">
        <v>0</v>
      </c>
      <c r="O276" t="b">
        <v>0</v>
      </c>
      <c r="P276" t="s">
        <v>2039</v>
      </c>
      <c r="Q276" t="s">
        <v>2040</v>
      </c>
      <c r="R276" t="s">
        <v>33</v>
      </c>
      <c r="S276" s="5">
        <f t="shared" si="19"/>
        <v>32</v>
      </c>
      <c r="T276">
        <f t="shared" si="20"/>
        <v>81.2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12">
        <f t="shared" si="17"/>
        <v>43560.999999999993</v>
      </c>
      <c r="M277" s="12">
        <f t="shared" si="18"/>
        <v>43568.999999999993</v>
      </c>
      <c r="N277" t="b">
        <v>0</v>
      </c>
      <c r="O277" t="b">
        <v>0</v>
      </c>
      <c r="P277" t="s">
        <v>2047</v>
      </c>
      <c r="Q277" t="s">
        <v>2059</v>
      </c>
      <c r="R277" t="s">
        <v>206</v>
      </c>
      <c r="S277" s="5">
        <f t="shared" si="19"/>
        <v>242</v>
      </c>
      <c r="T277">
        <f t="shared" si="20"/>
        <v>40.03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12">
        <f t="shared" si="17"/>
        <v>41018</v>
      </c>
      <c r="M278" s="12">
        <f t="shared" si="18"/>
        <v>41023</v>
      </c>
      <c r="N278" t="b">
        <v>0</v>
      </c>
      <c r="O278" t="b">
        <v>1</v>
      </c>
      <c r="P278" t="s">
        <v>2050</v>
      </c>
      <c r="Q278" t="s">
        <v>2051</v>
      </c>
      <c r="R278" t="s">
        <v>89</v>
      </c>
      <c r="S278" s="5">
        <f t="shared" si="19"/>
        <v>97</v>
      </c>
      <c r="T278">
        <f t="shared" si="20"/>
        <v>89.94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12">
        <f t="shared" si="17"/>
        <v>40378</v>
      </c>
      <c r="M279" s="12">
        <f t="shared" si="18"/>
        <v>40380</v>
      </c>
      <c r="N279" t="b">
        <v>0</v>
      </c>
      <c r="O279" t="b">
        <v>0</v>
      </c>
      <c r="P279" t="s">
        <v>2039</v>
      </c>
      <c r="Q279" t="s">
        <v>2040</v>
      </c>
      <c r="R279" t="s">
        <v>33</v>
      </c>
      <c r="S279" s="5">
        <f t="shared" si="19"/>
        <v>1066</v>
      </c>
      <c r="T279">
        <f t="shared" si="20"/>
        <v>96.69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12">
        <f t="shared" si="17"/>
        <v>41239.041666666664</v>
      </c>
      <c r="M280" s="12">
        <f t="shared" si="18"/>
        <v>41264.041666666664</v>
      </c>
      <c r="N280" t="b">
        <v>0</v>
      </c>
      <c r="O280" t="b">
        <v>0</v>
      </c>
      <c r="P280" t="s">
        <v>2037</v>
      </c>
      <c r="Q280" t="s">
        <v>2038</v>
      </c>
      <c r="R280" t="s">
        <v>28</v>
      </c>
      <c r="S280" s="5">
        <f t="shared" si="19"/>
        <v>326</v>
      </c>
      <c r="T280">
        <f t="shared" si="20"/>
        <v>25.01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12">
        <f t="shared" si="17"/>
        <v>43345.999999999993</v>
      </c>
      <c r="M281" s="12">
        <f t="shared" si="18"/>
        <v>43348.999999999993</v>
      </c>
      <c r="N281" t="b">
        <v>0</v>
      </c>
      <c r="O281" t="b">
        <v>0</v>
      </c>
      <c r="P281" t="s">
        <v>2039</v>
      </c>
      <c r="Q281" t="s">
        <v>2040</v>
      </c>
      <c r="R281" t="s">
        <v>33</v>
      </c>
      <c r="S281" s="5">
        <f t="shared" si="19"/>
        <v>171</v>
      </c>
      <c r="T281">
        <f t="shared" si="20"/>
        <v>36.99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12">
        <f t="shared" si="17"/>
        <v>43060.041666666664</v>
      </c>
      <c r="M282" s="12">
        <f t="shared" si="18"/>
        <v>43066.041666666664</v>
      </c>
      <c r="N282" t="b">
        <v>0</v>
      </c>
      <c r="O282" t="b">
        <v>0</v>
      </c>
      <c r="P282" t="s">
        <v>2041</v>
      </c>
      <c r="Q282" t="s">
        <v>2049</v>
      </c>
      <c r="R282" t="s">
        <v>71</v>
      </c>
      <c r="S282" s="5">
        <f t="shared" si="19"/>
        <v>581</v>
      </c>
      <c r="T282">
        <f t="shared" si="20"/>
        <v>73.010000000000005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12">
        <f t="shared" si="17"/>
        <v>40979.041666666664</v>
      </c>
      <c r="M283" s="12">
        <f t="shared" si="18"/>
        <v>41000</v>
      </c>
      <c r="N283" t="b">
        <v>0</v>
      </c>
      <c r="O283" t="b">
        <v>1</v>
      </c>
      <c r="P283" t="s">
        <v>2039</v>
      </c>
      <c r="Q283" t="s">
        <v>2040</v>
      </c>
      <c r="R283" t="s">
        <v>33</v>
      </c>
      <c r="S283" s="5">
        <f t="shared" si="19"/>
        <v>92</v>
      </c>
      <c r="T283">
        <f t="shared" si="20"/>
        <v>68.239999999999995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12">
        <f t="shared" si="17"/>
        <v>42701.041666666664</v>
      </c>
      <c r="M284" s="12">
        <f t="shared" si="18"/>
        <v>42707.041666666664</v>
      </c>
      <c r="N284" t="b">
        <v>0</v>
      </c>
      <c r="O284" t="b">
        <v>1</v>
      </c>
      <c r="P284" t="s">
        <v>2041</v>
      </c>
      <c r="Q284" t="s">
        <v>2060</v>
      </c>
      <c r="R284" t="s">
        <v>269</v>
      </c>
      <c r="S284" s="5">
        <f t="shared" si="19"/>
        <v>108</v>
      </c>
      <c r="T284">
        <f t="shared" si="20"/>
        <v>52.31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12">
        <f t="shared" si="17"/>
        <v>42519.999999999993</v>
      </c>
      <c r="M285" s="12">
        <f t="shared" si="18"/>
        <v>42524.999999999993</v>
      </c>
      <c r="N285" t="b">
        <v>0</v>
      </c>
      <c r="O285" t="b">
        <v>0</v>
      </c>
      <c r="P285" t="s">
        <v>2035</v>
      </c>
      <c r="Q285" t="s">
        <v>2036</v>
      </c>
      <c r="R285" t="s">
        <v>23</v>
      </c>
      <c r="S285" s="5">
        <f t="shared" si="19"/>
        <v>19</v>
      </c>
      <c r="T285">
        <f t="shared" si="20"/>
        <v>61.77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12">
        <f t="shared" si="17"/>
        <v>41030</v>
      </c>
      <c r="M286" s="12">
        <f t="shared" si="18"/>
        <v>41035</v>
      </c>
      <c r="N286" t="b">
        <v>0</v>
      </c>
      <c r="O286" t="b">
        <v>0</v>
      </c>
      <c r="P286" t="s">
        <v>2037</v>
      </c>
      <c r="Q286" t="s">
        <v>2038</v>
      </c>
      <c r="R286" t="s">
        <v>28</v>
      </c>
      <c r="S286" s="5">
        <f t="shared" si="19"/>
        <v>83</v>
      </c>
      <c r="T286">
        <f t="shared" si="20"/>
        <v>25.03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12">
        <f t="shared" si="17"/>
        <v>42622.999999999993</v>
      </c>
      <c r="M287" s="12">
        <f t="shared" si="18"/>
        <v>42660.999999999993</v>
      </c>
      <c r="N287" t="b">
        <v>0</v>
      </c>
      <c r="O287" t="b">
        <v>0</v>
      </c>
      <c r="P287" t="s">
        <v>2039</v>
      </c>
      <c r="Q287" t="s">
        <v>2040</v>
      </c>
      <c r="R287" t="s">
        <v>33</v>
      </c>
      <c r="S287" s="5">
        <f t="shared" si="19"/>
        <v>706</v>
      </c>
      <c r="T287">
        <f t="shared" si="20"/>
        <v>106.29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12">
        <f t="shared" si="17"/>
        <v>42697.041666666664</v>
      </c>
      <c r="M288" s="12">
        <f t="shared" si="18"/>
        <v>42704.041666666664</v>
      </c>
      <c r="N288" t="b">
        <v>0</v>
      </c>
      <c r="O288" t="b">
        <v>0</v>
      </c>
      <c r="P288" t="s">
        <v>2039</v>
      </c>
      <c r="Q288" t="s">
        <v>2040</v>
      </c>
      <c r="R288" t="s">
        <v>33</v>
      </c>
      <c r="S288" s="5">
        <f t="shared" si="19"/>
        <v>17</v>
      </c>
      <c r="T288">
        <f t="shared" si="20"/>
        <v>75.069999999999993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12">
        <f t="shared" si="17"/>
        <v>42121.999999999993</v>
      </c>
      <c r="M289" s="12">
        <f t="shared" si="18"/>
        <v>42121.999999999993</v>
      </c>
      <c r="N289" t="b">
        <v>0</v>
      </c>
      <c r="O289" t="b">
        <v>0</v>
      </c>
      <c r="P289" t="s">
        <v>2035</v>
      </c>
      <c r="Q289" t="s">
        <v>2043</v>
      </c>
      <c r="R289" t="s">
        <v>50</v>
      </c>
      <c r="S289" s="5">
        <f t="shared" si="19"/>
        <v>210</v>
      </c>
      <c r="T289">
        <f t="shared" si="20"/>
        <v>39.97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12">
        <f t="shared" si="17"/>
        <v>40982</v>
      </c>
      <c r="M290" s="12">
        <f t="shared" si="18"/>
        <v>40983</v>
      </c>
      <c r="N290" t="b">
        <v>0</v>
      </c>
      <c r="O290" t="b">
        <v>1</v>
      </c>
      <c r="P290" t="s">
        <v>2035</v>
      </c>
      <c r="Q290" t="s">
        <v>2057</v>
      </c>
      <c r="R290" t="s">
        <v>148</v>
      </c>
      <c r="S290" s="5">
        <f t="shared" si="19"/>
        <v>98</v>
      </c>
      <c r="T290">
        <f t="shared" si="20"/>
        <v>39.979999999999997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2">
        <f t="shared" si="17"/>
        <v>42218.999999999993</v>
      </c>
      <c r="M291" s="12">
        <f t="shared" si="18"/>
        <v>42221.999999999993</v>
      </c>
      <c r="N291" t="b">
        <v>0</v>
      </c>
      <c r="O291" t="b">
        <v>0</v>
      </c>
      <c r="P291" t="s">
        <v>2039</v>
      </c>
      <c r="Q291" t="s">
        <v>2040</v>
      </c>
      <c r="R291" t="s">
        <v>33</v>
      </c>
      <c r="S291" s="5">
        <f t="shared" si="19"/>
        <v>1684</v>
      </c>
      <c r="T291">
        <f t="shared" si="20"/>
        <v>101.02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12">
        <f t="shared" si="17"/>
        <v>41404</v>
      </c>
      <c r="M292" s="12">
        <f t="shared" si="18"/>
        <v>41436</v>
      </c>
      <c r="N292" t="b">
        <v>0</v>
      </c>
      <c r="O292" t="b">
        <v>1</v>
      </c>
      <c r="P292" t="s">
        <v>2041</v>
      </c>
      <c r="Q292" t="s">
        <v>2042</v>
      </c>
      <c r="R292" t="s">
        <v>42</v>
      </c>
      <c r="S292" s="5">
        <f t="shared" si="19"/>
        <v>54</v>
      </c>
      <c r="T292">
        <f t="shared" si="20"/>
        <v>76.81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12">
        <f t="shared" si="17"/>
        <v>40831</v>
      </c>
      <c r="M293" s="12">
        <f t="shared" si="18"/>
        <v>40835</v>
      </c>
      <c r="N293" t="b">
        <v>1</v>
      </c>
      <c r="O293" t="b">
        <v>0</v>
      </c>
      <c r="P293" t="s">
        <v>2037</v>
      </c>
      <c r="Q293" t="s">
        <v>2038</v>
      </c>
      <c r="R293" t="s">
        <v>28</v>
      </c>
      <c r="S293" s="5">
        <f t="shared" si="19"/>
        <v>457</v>
      </c>
      <c r="T293">
        <f t="shared" si="20"/>
        <v>71.7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12">
        <f t="shared" si="17"/>
        <v>40984</v>
      </c>
      <c r="M294" s="12">
        <f t="shared" si="18"/>
        <v>41002</v>
      </c>
      <c r="N294" t="b">
        <v>0</v>
      </c>
      <c r="O294" t="b">
        <v>0</v>
      </c>
      <c r="P294" t="s">
        <v>2033</v>
      </c>
      <c r="Q294" t="s">
        <v>2034</v>
      </c>
      <c r="R294" t="s">
        <v>17</v>
      </c>
      <c r="S294" s="5">
        <f t="shared" si="19"/>
        <v>10</v>
      </c>
      <c r="T294">
        <f t="shared" si="20"/>
        <v>33.28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12">
        <f t="shared" si="17"/>
        <v>40456</v>
      </c>
      <c r="M295" s="12">
        <f t="shared" si="18"/>
        <v>40465</v>
      </c>
      <c r="N295" t="b">
        <v>0</v>
      </c>
      <c r="O295" t="b">
        <v>0</v>
      </c>
      <c r="P295" t="s">
        <v>2039</v>
      </c>
      <c r="Q295" t="s">
        <v>2040</v>
      </c>
      <c r="R295" t="s">
        <v>33</v>
      </c>
      <c r="S295" s="5">
        <f t="shared" si="19"/>
        <v>16</v>
      </c>
      <c r="T295">
        <f t="shared" si="20"/>
        <v>43.92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12">
        <f t="shared" si="17"/>
        <v>43398.999999999993</v>
      </c>
      <c r="M296" s="12">
        <f t="shared" si="18"/>
        <v>43411.041666666664</v>
      </c>
      <c r="N296" t="b">
        <v>0</v>
      </c>
      <c r="O296" t="b">
        <v>0</v>
      </c>
      <c r="P296" t="s">
        <v>2039</v>
      </c>
      <c r="Q296" t="s">
        <v>2040</v>
      </c>
      <c r="R296" t="s">
        <v>33</v>
      </c>
      <c r="S296" s="5">
        <f t="shared" si="19"/>
        <v>1340</v>
      </c>
      <c r="T296">
        <f t="shared" si="20"/>
        <v>36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12">
        <f t="shared" si="17"/>
        <v>41562</v>
      </c>
      <c r="M297" s="12">
        <f t="shared" si="18"/>
        <v>41587.041666666664</v>
      </c>
      <c r="N297" t="b">
        <v>0</v>
      </c>
      <c r="O297" t="b">
        <v>0</v>
      </c>
      <c r="P297" t="s">
        <v>2039</v>
      </c>
      <c r="Q297" t="s">
        <v>2040</v>
      </c>
      <c r="R297" t="s">
        <v>33</v>
      </c>
      <c r="S297" s="5">
        <f t="shared" si="19"/>
        <v>36</v>
      </c>
      <c r="T297">
        <f t="shared" si="20"/>
        <v>88.21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12">
        <f t="shared" si="17"/>
        <v>43493.041666666664</v>
      </c>
      <c r="M298" s="12">
        <f t="shared" si="18"/>
        <v>43515.041666666664</v>
      </c>
      <c r="N298" t="b">
        <v>0</v>
      </c>
      <c r="O298" t="b">
        <v>0</v>
      </c>
      <c r="P298" t="s">
        <v>2039</v>
      </c>
      <c r="Q298" t="s">
        <v>2040</v>
      </c>
      <c r="R298" t="s">
        <v>33</v>
      </c>
      <c r="S298" s="5">
        <f t="shared" si="19"/>
        <v>55.000000000000007</v>
      </c>
      <c r="T298">
        <f t="shared" si="20"/>
        <v>65.239999999999995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12">
        <f t="shared" si="17"/>
        <v>41653.041666666664</v>
      </c>
      <c r="M299" s="12">
        <f t="shared" si="18"/>
        <v>41662.041666666664</v>
      </c>
      <c r="N299" t="b">
        <v>0</v>
      </c>
      <c r="O299" t="b">
        <v>1</v>
      </c>
      <c r="P299" t="s">
        <v>2039</v>
      </c>
      <c r="Q299" t="s">
        <v>2040</v>
      </c>
      <c r="R299" t="s">
        <v>33</v>
      </c>
      <c r="S299" s="5">
        <f t="shared" si="19"/>
        <v>94</v>
      </c>
      <c r="T299">
        <f t="shared" si="20"/>
        <v>69.959999999999994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12">
        <f t="shared" si="17"/>
        <v>42426.041666666664</v>
      </c>
      <c r="M300" s="12">
        <f t="shared" si="18"/>
        <v>42443.999999999993</v>
      </c>
      <c r="N300" t="b">
        <v>0</v>
      </c>
      <c r="O300" t="b">
        <v>1</v>
      </c>
      <c r="P300" t="s">
        <v>2035</v>
      </c>
      <c r="Q300" t="s">
        <v>2036</v>
      </c>
      <c r="R300" t="s">
        <v>23</v>
      </c>
      <c r="S300" s="5">
        <f t="shared" si="19"/>
        <v>144</v>
      </c>
      <c r="T300">
        <f t="shared" si="20"/>
        <v>39.880000000000003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12">
        <f t="shared" si="17"/>
        <v>42432.041666666664</v>
      </c>
      <c r="M301" s="12">
        <f t="shared" si="18"/>
        <v>42487.999999999993</v>
      </c>
      <c r="N301" t="b">
        <v>0</v>
      </c>
      <c r="O301" t="b">
        <v>0</v>
      </c>
      <c r="P301" t="s">
        <v>2033</v>
      </c>
      <c r="Q301" t="s">
        <v>2034</v>
      </c>
      <c r="R301" t="s">
        <v>17</v>
      </c>
      <c r="S301" s="5">
        <f t="shared" si="19"/>
        <v>51</v>
      </c>
      <c r="T301">
        <f t="shared" si="20"/>
        <v>5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12">
        <f t="shared" si="17"/>
        <v>42976.999999999993</v>
      </c>
      <c r="M302" s="12">
        <f t="shared" si="18"/>
        <v>42977.999999999993</v>
      </c>
      <c r="N302" t="b">
        <v>0</v>
      </c>
      <c r="O302" t="b">
        <v>1</v>
      </c>
      <c r="P302" t="s">
        <v>2047</v>
      </c>
      <c r="Q302" t="s">
        <v>2048</v>
      </c>
      <c r="R302" t="s">
        <v>68</v>
      </c>
      <c r="S302" s="5">
        <f t="shared" si="19"/>
        <v>5</v>
      </c>
      <c r="T302">
        <f t="shared" si="20"/>
        <v>41.02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12">
        <f t="shared" si="17"/>
        <v>42061.041666666664</v>
      </c>
      <c r="M303" s="12">
        <f t="shared" si="18"/>
        <v>42077.999999999993</v>
      </c>
      <c r="N303" t="b">
        <v>0</v>
      </c>
      <c r="O303" t="b">
        <v>0</v>
      </c>
      <c r="P303" t="s">
        <v>2041</v>
      </c>
      <c r="Q303" t="s">
        <v>2042</v>
      </c>
      <c r="R303" t="s">
        <v>42</v>
      </c>
      <c r="S303" s="5">
        <f t="shared" si="19"/>
        <v>1345</v>
      </c>
      <c r="T303">
        <f t="shared" si="20"/>
        <v>98.91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12">
        <f t="shared" si="17"/>
        <v>43344.999999999993</v>
      </c>
      <c r="M304" s="12">
        <f t="shared" si="18"/>
        <v>43358.999999999993</v>
      </c>
      <c r="N304" t="b">
        <v>0</v>
      </c>
      <c r="O304" t="b">
        <v>0</v>
      </c>
      <c r="P304" t="s">
        <v>2039</v>
      </c>
      <c r="Q304" t="s">
        <v>2040</v>
      </c>
      <c r="R304" t="s">
        <v>33</v>
      </c>
      <c r="S304" s="5">
        <f t="shared" si="19"/>
        <v>32</v>
      </c>
      <c r="T304">
        <f t="shared" si="20"/>
        <v>87.78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12">
        <f t="shared" si="17"/>
        <v>42376.041666666664</v>
      </c>
      <c r="M305" s="12">
        <f t="shared" si="18"/>
        <v>42381.041666666664</v>
      </c>
      <c r="N305" t="b">
        <v>0</v>
      </c>
      <c r="O305" t="b">
        <v>0</v>
      </c>
      <c r="P305" t="s">
        <v>2035</v>
      </c>
      <c r="Q305" t="s">
        <v>2045</v>
      </c>
      <c r="R305" t="s">
        <v>60</v>
      </c>
      <c r="S305" s="5">
        <f t="shared" si="19"/>
        <v>83</v>
      </c>
      <c r="T305">
        <f t="shared" si="20"/>
        <v>80.77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12">
        <f t="shared" si="17"/>
        <v>42588.999999999993</v>
      </c>
      <c r="M306" s="12">
        <f t="shared" si="18"/>
        <v>42629.999999999993</v>
      </c>
      <c r="N306" t="b">
        <v>0</v>
      </c>
      <c r="O306" t="b">
        <v>0</v>
      </c>
      <c r="P306" t="s">
        <v>2041</v>
      </c>
      <c r="Q306" t="s">
        <v>2042</v>
      </c>
      <c r="R306" t="s">
        <v>42</v>
      </c>
      <c r="S306" s="5">
        <f t="shared" si="19"/>
        <v>546</v>
      </c>
      <c r="T306">
        <f t="shared" si="20"/>
        <v>94.28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12">
        <f t="shared" si="17"/>
        <v>42447.999999999993</v>
      </c>
      <c r="M307" s="12">
        <f t="shared" si="18"/>
        <v>42488.999999999993</v>
      </c>
      <c r="N307" t="b">
        <v>0</v>
      </c>
      <c r="O307" t="b">
        <v>0</v>
      </c>
      <c r="P307" t="s">
        <v>2039</v>
      </c>
      <c r="Q307" t="s">
        <v>2040</v>
      </c>
      <c r="R307" t="s">
        <v>33</v>
      </c>
      <c r="S307" s="5">
        <f t="shared" si="19"/>
        <v>286</v>
      </c>
      <c r="T307">
        <f t="shared" si="20"/>
        <v>73.430000000000007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12">
        <f t="shared" si="17"/>
        <v>42929.999999999993</v>
      </c>
      <c r="M308" s="12">
        <f t="shared" si="18"/>
        <v>42932.999999999993</v>
      </c>
      <c r="N308" t="b">
        <v>0</v>
      </c>
      <c r="O308" t="b">
        <v>1</v>
      </c>
      <c r="P308" t="s">
        <v>2039</v>
      </c>
      <c r="Q308" t="s">
        <v>2040</v>
      </c>
      <c r="R308" t="s">
        <v>33</v>
      </c>
      <c r="S308" s="5">
        <f t="shared" si="19"/>
        <v>8</v>
      </c>
      <c r="T308">
        <f t="shared" si="20"/>
        <v>65.97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12">
        <f t="shared" si="17"/>
        <v>41066</v>
      </c>
      <c r="M309" s="12">
        <f t="shared" si="18"/>
        <v>41086</v>
      </c>
      <c r="N309" t="b">
        <v>0</v>
      </c>
      <c r="O309" t="b">
        <v>1</v>
      </c>
      <c r="P309" t="s">
        <v>2047</v>
      </c>
      <c r="Q309" t="s">
        <v>2053</v>
      </c>
      <c r="R309" t="s">
        <v>119</v>
      </c>
      <c r="S309" s="5">
        <f t="shared" si="19"/>
        <v>132</v>
      </c>
      <c r="T309">
        <f t="shared" si="20"/>
        <v>109.04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12">
        <f t="shared" si="17"/>
        <v>40651</v>
      </c>
      <c r="M310" s="12">
        <f t="shared" si="18"/>
        <v>40652</v>
      </c>
      <c r="N310" t="b">
        <v>0</v>
      </c>
      <c r="O310" t="b">
        <v>0</v>
      </c>
      <c r="P310" t="s">
        <v>2039</v>
      </c>
      <c r="Q310" t="s">
        <v>2040</v>
      </c>
      <c r="R310" t="s">
        <v>33</v>
      </c>
      <c r="S310" s="5">
        <f t="shared" si="19"/>
        <v>74</v>
      </c>
      <c r="T310">
        <f t="shared" si="20"/>
        <v>41.16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12">
        <f t="shared" si="17"/>
        <v>40807</v>
      </c>
      <c r="M311" s="12">
        <f t="shared" si="18"/>
        <v>40827</v>
      </c>
      <c r="N311" t="b">
        <v>0</v>
      </c>
      <c r="O311" t="b">
        <v>1</v>
      </c>
      <c r="P311" t="s">
        <v>2035</v>
      </c>
      <c r="Q311" t="s">
        <v>2045</v>
      </c>
      <c r="R311" t="s">
        <v>60</v>
      </c>
      <c r="S311" s="5">
        <f t="shared" si="19"/>
        <v>75</v>
      </c>
      <c r="T311">
        <f t="shared" si="20"/>
        <v>99.13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12">
        <f t="shared" si="17"/>
        <v>40277</v>
      </c>
      <c r="M312" s="12">
        <f t="shared" si="18"/>
        <v>40293</v>
      </c>
      <c r="N312" t="b">
        <v>0</v>
      </c>
      <c r="O312" t="b">
        <v>0</v>
      </c>
      <c r="P312" t="s">
        <v>2050</v>
      </c>
      <c r="Q312" t="s">
        <v>2051</v>
      </c>
      <c r="R312" t="s">
        <v>89</v>
      </c>
      <c r="S312" s="5">
        <f t="shared" si="19"/>
        <v>20</v>
      </c>
      <c r="T312">
        <f t="shared" si="20"/>
        <v>105.88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12">
        <f t="shared" si="17"/>
        <v>40590.041666666664</v>
      </c>
      <c r="M313" s="12">
        <f t="shared" si="18"/>
        <v>40602.041666666664</v>
      </c>
      <c r="N313" t="b">
        <v>0</v>
      </c>
      <c r="O313" t="b">
        <v>0</v>
      </c>
      <c r="P313" t="s">
        <v>2039</v>
      </c>
      <c r="Q313" t="s">
        <v>2040</v>
      </c>
      <c r="R313" t="s">
        <v>33</v>
      </c>
      <c r="S313" s="5">
        <f t="shared" si="19"/>
        <v>202.99999999999997</v>
      </c>
      <c r="T313">
        <f t="shared" si="20"/>
        <v>49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12">
        <f t="shared" si="17"/>
        <v>41572</v>
      </c>
      <c r="M314" s="12">
        <f t="shared" si="18"/>
        <v>41579</v>
      </c>
      <c r="N314" t="b">
        <v>0</v>
      </c>
      <c r="O314" t="b">
        <v>0</v>
      </c>
      <c r="P314" t="s">
        <v>2039</v>
      </c>
      <c r="Q314" t="s">
        <v>2040</v>
      </c>
      <c r="R314" t="s">
        <v>33</v>
      </c>
      <c r="S314" s="5">
        <f t="shared" si="19"/>
        <v>310</v>
      </c>
      <c r="T314">
        <f t="shared" si="20"/>
        <v>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12">
        <f t="shared" si="17"/>
        <v>40966.041666666664</v>
      </c>
      <c r="M315" s="12">
        <f t="shared" si="18"/>
        <v>40968.041666666664</v>
      </c>
      <c r="N315" t="b">
        <v>0</v>
      </c>
      <c r="O315" t="b">
        <v>0</v>
      </c>
      <c r="P315" t="s">
        <v>2035</v>
      </c>
      <c r="Q315" t="s">
        <v>2036</v>
      </c>
      <c r="R315" t="s">
        <v>23</v>
      </c>
      <c r="S315" s="5">
        <f t="shared" si="19"/>
        <v>395</v>
      </c>
      <c r="T315">
        <f t="shared" si="20"/>
        <v>31.02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12">
        <f t="shared" si="17"/>
        <v>43535.999999999993</v>
      </c>
      <c r="M316" s="12">
        <f t="shared" si="18"/>
        <v>43540.999999999993</v>
      </c>
      <c r="N316" t="b">
        <v>0</v>
      </c>
      <c r="O316" t="b">
        <v>1</v>
      </c>
      <c r="P316" t="s">
        <v>2041</v>
      </c>
      <c r="Q316" t="s">
        <v>2042</v>
      </c>
      <c r="R316" t="s">
        <v>42</v>
      </c>
      <c r="S316" s="5">
        <f t="shared" si="19"/>
        <v>295</v>
      </c>
      <c r="T316">
        <f t="shared" si="20"/>
        <v>103.87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12">
        <f t="shared" si="17"/>
        <v>41783</v>
      </c>
      <c r="M317" s="12">
        <f t="shared" si="18"/>
        <v>41812</v>
      </c>
      <c r="N317" t="b">
        <v>0</v>
      </c>
      <c r="O317" t="b">
        <v>0</v>
      </c>
      <c r="P317" t="s">
        <v>2039</v>
      </c>
      <c r="Q317" t="s">
        <v>2040</v>
      </c>
      <c r="R317" t="s">
        <v>33</v>
      </c>
      <c r="S317" s="5">
        <f t="shared" si="19"/>
        <v>34</v>
      </c>
      <c r="T317">
        <f t="shared" si="20"/>
        <v>59.27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12">
        <f t="shared" si="17"/>
        <v>43788.041666666664</v>
      </c>
      <c r="M318" s="12">
        <f t="shared" si="18"/>
        <v>43789.041666666664</v>
      </c>
      <c r="N318" t="b">
        <v>0</v>
      </c>
      <c r="O318" t="b">
        <v>1</v>
      </c>
      <c r="P318" t="s">
        <v>2033</v>
      </c>
      <c r="Q318" t="s">
        <v>2034</v>
      </c>
      <c r="R318" t="s">
        <v>17</v>
      </c>
      <c r="S318" s="5">
        <f t="shared" si="19"/>
        <v>67</v>
      </c>
      <c r="T318">
        <f t="shared" si="20"/>
        <v>42.3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12">
        <f t="shared" si="17"/>
        <v>42868.999999999993</v>
      </c>
      <c r="M319" s="12">
        <f t="shared" si="18"/>
        <v>42881.999999999993</v>
      </c>
      <c r="N319" t="b">
        <v>0</v>
      </c>
      <c r="O319" t="b">
        <v>0</v>
      </c>
      <c r="P319" t="s">
        <v>2039</v>
      </c>
      <c r="Q319" t="s">
        <v>2040</v>
      </c>
      <c r="R319" t="s">
        <v>33</v>
      </c>
      <c r="S319" s="5">
        <f t="shared" si="19"/>
        <v>19</v>
      </c>
      <c r="T319">
        <f t="shared" si="20"/>
        <v>53.12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12">
        <f t="shared" si="17"/>
        <v>41684.041666666664</v>
      </c>
      <c r="M320" s="12">
        <f t="shared" si="18"/>
        <v>41686.041666666664</v>
      </c>
      <c r="N320" t="b">
        <v>0</v>
      </c>
      <c r="O320" t="b">
        <v>0</v>
      </c>
      <c r="P320" t="s">
        <v>2035</v>
      </c>
      <c r="Q320" t="s">
        <v>2036</v>
      </c>
      <c r="R320" t="s">
        <v>23</v>
      </c>
      <c r="S320" s="5">
        <f t="shared" si="19"/>
        <v>16</v>
      </c>
      <c r="T320">
        <f t="shared" si="20"/>
        <v>50.8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12">
        <f t="shared" si="17"/>
        <v>40402</v>
      </c>
      <c r="M321" s="12">
        <f t="shared" si="18"/>
        <v>40426</v>
      </c>
      <c r="N321" t="b">
        <v>0</v>
      </c>
      <c r="O321" t="b">
        <v>0</v>
      </c>
      <c r="P321" t="s">
        <v>2037</v>
      </c>
      <c r="Q321" t="s">
        <v>2038</v>
      </c>
      <c r="R321" t="s">
        <v>28</v>
      </c>
      <c r="S321" s="5">
        <f t="shared" si="19"/>
        <v>39</v>
      </c>
      <c r="T321">
        <f t="shared" si="20"/>
        <v>101.15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12">
        <f t="shared" si="17"/>
        <v>40673</v>
      </c>
      <c r="M322" s="12">
        <f t="shared" si="18"/>
        <v>40682</v>
      </c>
      <c r="N322" t="b">
        <v>0</v>
      </c>
      <c r="O322" t="b">
        <v>0</v>
      </c>
      <c r="P322" t="s">
        <v>2047</v>
      </c>
      <c r="Q322" t="s">
        <v>2053</v>
      </c>
      <c r="R322" t="s">
        <v>119</v>
      </c>
      <c r="S322" s="5">
        <f t="shared" si="19"/>
        <v>10</v>
      </c>
      <c r="T322">
        <f t="shared" si="20"/>
        <v>65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12">
        <f t="shared" ref="L323:L386" si="21">(J323/86400)+25569+(-5/24)</f>
        <v>40634</v>
      </c>
      <c r="M323" s="12">
        <f t="shared" ref="M323:M386" si="22">(K323/86400)+25569+(-5/24)</f>
        <v>40642</v>
      </c>
      <c r="N323" t="b">
        <v>0</v>
      </c>
      <c r="O323" t="b">
        <v>0</v>
      </c>
      <c r="P323" t="s">
        <v>2041</v>
      </c>
      <c r="Q323" t="s">
        <v>2052</v>
      </c>
      <c r="R323" t="s">
        <v>100</v>
      </c>
      <c r="S323" s="5">
        <f t="shared" ref="S323:S386" si="23">ROUND(E323/D323,2)*100</f>
        <v>94</v>
      </c>
      <c r="T323">
        <f t="shared" ref="T323:T386" si="24">ROUND(AVERAGE(E324/G324),2)</f>
        <v>38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12">
        <f t="shared" si="21"/>
        <v>40507.041666666664</v>
      </c>
      <c r="M324" s="12">
        <f t="shared" si="22"/>
        <v>40520.041666666664</v>
      </c>
      <c r="N324" t="b">
        <v>0</v>
      </c>
      <c r="O324" t="b">
        <v>0</v>
      </c>
      <c r="P324" t="s">
        <v>2039</v>
      </c>
      <c r="Q324" t="s">
        <v>2040</v>
      </c>
      <c r="R324" t="s">
        <v>33</v>
      </c>
      <c r="S324" s="5">
        <f t="shared" si="23"/>
        <v>167</v>
      </c>
      <c r="T324">
        <f t="shared" si="24"/>
        <v>82.62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12">
        <f t="shared" si="21"/>
        <v>41725</v>
      </c>
      <c r="M325" s="12">
        <f t="shared" si="22"/>
        <v>41727</v>
      </c>
      <c r="N325" t="b">
        <v>0</v>
      </c>
      <c r="O325" t="b">
        <v>0</v>
      </c>
      <c r="P325" t="s">
        <v>2041</v>
      </c>
      <c r="Q325" t="s">
        <v>2042</v>
      </c>
      <c r="R325" t="s">
        <v>42</v>
      </c>
      <c r="S325" s="5">
        <f t="shared" si="23"/>
        <v>24</v>
      </c>
      <c r="T325">
        <f t="shared" si="24"/>
        <v>37.94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12">
        <f t="shared" si="21"/>
        <v>42175.999999999993</v>
      </c>
      <c r="M326" s="12">
        <f t="shared" si="22"/>
        <v>42187.999999999993</v>
      </c>
      <c r="N326" t="b">
        <v>0</v>
      </c>
      <c r="O326" t="b">
        <v>1</v>
      </c>
      <c r="P326" t="s">
        <v>2039</v>
      </c>
      <c r="Q326" t="s">
        <v>2040</v>
      </c>
      <c r="R326" t="s">
        <v>33</v>
      </c>
      <c r="S326" s="5">
        <f t="shared" si="23"/>
        <v>164</v>
      </c>
      <c r="T326">
        <f t="shared" si="24"/>
        <v>80.78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12">
        <f t="shared" si="21"/>
        <v>43266.999999999993</v>
      </c>
      <c r="M327" s="12">
        <f t="shared" si="22"/>
        <v>43289.999999999993</v>
      </c>
      <c r="N327" t="b">
        <v>0</v>
      </c>
      <c r="O327" t="b">
        <v>1</v>
      </c>
      <c r="P327" t="s">
        <v>2039</v>
      </c>
      <c r="Q327" t="s">
        <v>2040</v>
      </c>
      <c r="R327" t="s">
        <v>33</v>
      </c>
      <c r="S327" s="5">
        <f t="shared" si="23"/>
        <v>91</v>
      </c>
      <c r="T327">
        <f t="shared" si="24"/>
        <v>25.98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12">
        <f t="shared" si="21"/>
        <v>42364.041666666664</v>
      </c>
      <c r="M328" s="12">
        <f t="shared" si="22"/>
        <v>42370.041666666664</v>
      </c>
      <c r="N328" t="b">
        <v>0</v>
      </c>
      <c r="O328" t="b">
        <v>0</v>
      </c>
      <c r="P328" t="s">
        <v>2041</v>
      </c>
      <c r="Q328" t="s">
        <v>2049</v>
      </c>
      <c r="R328" t="s">
        <v>71</v>
      </c>
      <c r="S328" s="5">
        <f t="shared" si="23"/>
        <v>46</v>
      </c>
      <c r="T328">
        <f t="shared" si="24"/>
        <v>30.36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12">
        <f t="shared" si="21"/>
        <v>43704.999999999993</v>
      </c>
      <c r="M329" s="12">
        <f t="shared" si="22"/>
        <v>43708.999999999993</v>
      </c>
      <c r="N329" t="b">
        <v>0</v>
      </c>
      <c r="O329" t="b">
        <v>1</v>
      </c>
      <c r="P329" t="s">
        <v>2039</v>
      </c>
      <c r="Q329" t="s">
        <v>2040</v>
      </c>
      <c r="R329" t="s">
        <v>33</v>
      </c>
      <c r="S329" s="5">
        <f t="shared" si="23"/>
        <v>39</v>
      </c>
      <c r="T329">
        <f t="shared" si="24"/>
        <v>54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12">
        <f t="shared" si="21"/>
        <v>43434.041666666664</v>
      </c>
      <c r="M330" s="12">
        <f t="shared" si="22"/>
        <v>43445.041666666664</v>
      </c>
      <c r="N330" t="b">
        <v>0</v>
      </c>
      <c r="O330" t="b">
        <v>0</v>
      </c>
      <c r="P330" t="s">
        <v>2035</v>
      </c>
      <c r="Q330" t="s">
        <v>2036</v>
      </c>
      <c r="R330" t="s">
        <v>23</v>
      </c>
      <c r="S330" s="5">
        <f t="shared" si="23"/>
        <v>134</v>
      </c>
      <c r="T330">
        <f t="shared" si="24"/>
        <v>101.79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12">
        <f t="shared" si="21"/>
        <v>42716.041666666664</v>
      </c>
      <c r="M331" s="12">
        <f t="shared" si="22"/>
        <v>42727.041666666664</v>
      </c>
      <c r="N331" t="b">
        <v>0</v>
      </c>
      <c r="O331" t="b">
        <v>0</v>
      </c>
      <c r="P331" t="s">
        <v>2050</v>
      </c>
      <c r="Q331" t="s">
        <v>2051</v>
      </c>
      <c r="R331" t="s">
        <v>89</v>
      </c>
      <c r="S331" s="5">
        <f t="shared" si="23"/>
        <v>23</v>
      </c>
      <c r="T331">
        <f t="shared" si="24"/>
        <v>45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12">
        <f t="shared" si="21"/>
        <v>43077.041666666664</v>
      </c>
      <c r="M332" s="12">
        <f t="shared" si="22"/>
        <v>43078.041666666664</v>
      </c>
      <c r="N332" t="b">
        <v>0</v>
      </c>
      <c r="O332" t="b">
        <v>0</v>
      </c>
      <c r="P332" t="s">
        <v>2041</v>
      </c>
      <c r="Q332" t="s">
        <v>2042</v>
      </c>
      <c r="R332" t="s">
        <v>42</v>
      </c>
      <c r="S332" s="5">
        <f t="shared" si="23"/>
        <v>185</v>
      </c>
      <c r="T332">
        <f t="shared" si="24"/>
        <v>77.069999999999993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12">
        <f t="shared" si="21"/>
        <v>40896.041666666664</v>
      </c>
      <c r="M333" s="12">
        <f t="shared" si="22"/>
        <v>40897.041666666664</v>
      </c>
      <c r="N333" t="b">
        <v>0</v>
      </c>
      <c r="O333" t="b">
        <v>0</v>
      </c>
      <c r="P333" t="s">
        <v>2033</v>
      </c>
      <c r="Q333" t="s">
        <v>2034</v>
      </c>
      <c r="R333" t="s">
        <v>17</v>
      </c>
      <c r="S333" s="5">
        <f t="shared" si="23"/>
        <v>444.00000000000006</v>
      </c>
      <c r="T333">
        <f t="shared" si="24"/>
        <v>88.08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12">
        <f t="shared" si="21"/>
        <v>41361</v>
      </c>
      <c r="M334" s="12">
        <f t="shared" si="22"/>
        <v>41362</v>
      </c>
      <c r="N334" t="b">
        <v>0</v>
      </c>
      <c r="O334" t="b">
        <v>0</v>
      </c>
      <c r="P334" t="s">
        <v>2037</v>
      </c>
      <c r="Q334" t="s">
        <v>2046</v>
      </c>
      <c r="R334" t="s">
        <v>65</v>
      </c>
      <c r="S334" s="5">
        <f t="shared" si="23"/>
        <v>200</v>
      </c>
      <c r="T334">
        <f t="shared" si="24"/>
        <v>47.04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12">
        <f t="shared" si="21"/>
        <v>43424.041666666664</v>
      </c>
      <c r="M335" s="12">
        <f t="shared" si="22"/>
        <v>43452.041666666664</v>
      </c>
      <c r="N335" t="b">
        <v>0</v>
      </c>
      <c r="O335" t="b">
        <v>0</v>
      </c>
      <c r="P335" t="s">
        <v>2039</v>
      </c>
      <c r="Q335" t="s">
        <v>2040</v>
      </c>
      <c r="R335" t="s">
        <v>33</v>
      </c>
      <c r="S335" s="5">
        <f t="shared" si="23"/>
        <v>124</v>
      </c>
      <c r="T335">
        <f t="shared" si="24"/>
        <v>111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12">
        <f t="shared" si="21"/>
        <v>43110.041666666664</v>
      </c>
      <c r="M336" s="12">
        <f t="shared" si="22"/>
        <v>43117.041666666664</v>
      </c>
      <c r="N336" t="b">
        <v>0</v>
      </c>
      <c r="O336" t="b">
        <v>0</v>
      </c>
      <c r="P336" t="s">
        <v>2035</v>
      </c>
      <c r="Q336" t="s">
        <v>2036</v>
      </c>
      <c r="R336" t="s">
        <v>23</v>
      </c>
      <c r="S336" s="5">
        <f t="shared" si="23"/>
        <v>187</v>
      </c>
      <c r="T336">
        <f t="shared" si="24"/>
        <v>87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12">
        <f t="shared" si="21"/>
        <v>43784.041666666664</v>
      </c>
      <c r="M337" s="12">
        <f t="shared" si="22"/>
        <v>43797.041666666664</v>
      </c>
      <c r="N337" t="b">
        <v>0</v>
      </c>
      <c r="O337" t="b">
        <v>0</v>
      </c>
      <c r="P337" t="s">
        <v>2035</v>
      </c>
      <c r="Q337" t="s">
        <v>2036</v>
      </c>
      <c r="R337" t="s">
        <v>23</v>
      </c>
      <c r="S337" s="5">
        <f t="shared" si="23"/>
        <v>113.99999999999999</v>
      </c>
      <c r="T337">
        <f t="shared" si="24"/>
        <v>63.99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12">
        <f t="shared" si="21"/>
        <v>40527.041666666664</v>
      </c>
      <c r="M338" s="12">
        <f t="shared" si="22"/>
        <v>40528.041666666664</v>
      </c>
      <c r="N338" t="b">
        <v>0</v>
      </c>
      <c r="O338" t="b">
        <v>1</v>
      </c>
      <c r="P338" t="s">
        <v>2035</v>
      </c>
      <c r="Q338" t="s">
        <v>2036</v>
      </c>
      <c r="R338" t="s">
        <v>23</v>
      </c>
      <c r="S338" s="5">
        <f t="shared" si="23"/>
        <v>97</v>
      </c>
      <c r="T338">
        <f t="shared" si="24"/>
        <v>105.99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12">
        <f t="shared" si="21"/>
        <v>43780.041666666664</v>
      </c>
      <c r="M339" s="12">
        <f t="shared" si="22"/>
        <v>43781.041666666664</v>
      </c>
      <c r="N339" t="b">
        <v>0</v>
      </c>
      <c r="O339" t="b">
        <v>0</v>
      </c>
      <c r="P339" t="s">
        <v>2039</v>
      </c>
      <c r="Q339" t="s">
        <v>2040</v>
      </c>
      <c r="R339" t="s">
        <v>33</v>
      </c>
      <c r="S339" s="5">
        <f t="shared" si="23"/>
        <v>123</v>
      </c>
      <c r="T339">
        <f t="shared" si="24"/>
        <v>73.989999999999995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12">
        <f t="shared" si="21"/>
        <v>40821</v>
      </c>
      <c r="M340" s="12">
        <f t="shared" si="22"/>
        <v>40851</v>
      </c>
      <c r="N340" t="b">
        <v>0</v>
      </c>
      <c r="O340" t="b">
        <v>0</v>
      </c>
      <c r="P340" t="s">
        <v>2039</v>
      </c>
      <c r="Q340" t="s">
        <v>2040</v>
      </c>
      <c r="R340" t="s">
        <v>33</v>
      </c>
      <c r="S340" s="5">
        <f t="shared" si="23"/>
        <v>179</v>
      </c>
      <c r="T340">
        <f t="shared" si="24"/>
        <v>84.02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2">
        <f t="shared" si="21"/>
        <v>42948.999999999993</v>
      </c>
      <c r="M341" s="12">
        <f t="shared" si="22"/>
        <v>42962.999999999993</v>
      </c>
      <c r="N341" t="b">
        <v>0</v>
      </c>
      <c r="O341" t="b">
        <v>0</v>
      </c>
      <c r="P341" t="s">
        <v>2039</v>
      </c>
      <c r="Q341" t="s">
        <v>2040</v>
      </c>
      <c r="R341" t="s">
        <v>33</v>
      </c>
      <c r="S341" s="5">
        <f t="shared" si="23"/>
        <v>80</v>
      </c>
      <c r="T341">
        <f t="shared" si="24"/>
        <v>88.97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12">
        <f t="shared" si="21"/>
        <v>40889.041666666664</v>
      </c>
      <c r="M342" s="12">
        <f t="shared" si="22"/>
        <v>40890.041666666664</v>
      </c>
      <c r="N342" t="b">
        <v>0</v>
      </c>
      <c r="O342" t="b">
        <v>0</v>
      </c>
      <c r="P342" t="s">
        <v>2054</v>
      </c>
      <c r="Q342" t="s">
        <v>2055</v>
      </c>
      <c r="R342" t="s">
        <v>122</v>
      </c>
      <c r="S342" s="5">
        <f t="shared" si="23"/>
        <v>94</v>
      </c>
      <c r="T342">
        <f t="shared" si="24"/>
        <v>76.989999999999995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12">
        <f t="shared" si="21"/>
        <v>42243.999999999993</v>
      </c>
      <c r="M343" s="12">
        <f t="shared" si="22"/>
        <v>42250.999999999993</v>
      </c>
      <c r="N343" t="b">
        <v>0</v>
      </c>
      <c r="O343" t="b">
        <v>0</v>
      </c>
      <c r="P343" t="s">
        <v>2035</v>
      </c>
      <c r="Q343" t="s">
        <v>2045</v>
      </c>
      <c r="R343" t="s">
        <v>60</v>
      </c>
      <c r="S343" s="5">
        <f t="shared" si="23"/>
        <v>85</v>
      </c>
      <c r="T343">
        <f t="shared" si="24"/>
        <v>97.15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12">
        <f t="shared" si="21"/>
        <v>41475</v>
      </c>
      <c r="M344" s="12">
        <f t="shared" si="22"/>
        <v>41487</v>
      </c>
      <c r="N344" t="b">
        <v>0</v>
      </c>
      <c r="O344" t="b">
        <v>0</v>
      </c>
      <c r="P344" t="s">
        <v>2039</v>
      </c>
      <c r="Q344" t="s">
        <v>2040</v>
      </c>
      <c r="R344" t="s">
        <v>33</v>
      </c>
      <c r="S344" s="5">
        <f t="shared" si="23"/>
        <v>67</v>
      </c>
      <c r="T344">
        <f t="shared" si="24"/>
        <v>33.01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12">
        <f t="shared" si="21"/>
        <v>41597.041666666664</v>
      </c>
      <c r="M345" s="12">
        <f t="shared" si="22"/>
        <v>41650.041666666664</v>
      </c>
      <c r="N345" t="b">
        <v>0</v>
      </c>
      <c r="O345" t="b">
        <v>0</v>
      </c>
      <c r="P345" t="s">
        <v>2039</v>
      </c>
      <c r="Q345" t="s">
        <v>2040</v>
      </c>
      <c r="R345" t="s">
        <v>33</v>
      </c>
      <c r="S345" s="5">
        <f t="shared" si="23"/>
        <v>54</v>
      </c>
      <c r="T345">
        <f t="shared" si="24"/>
        <v>99.95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12">
        <f t="shared" si="21"/>
        <v>43122.041666666664</v>
      </c>
      <c r="M346" s="12">
        <f t="shared" si="22"/>
        <v>43162.041666666664</v>
      </c>
      <c r="N346" t="b">
        <v>0</v>
      </c>
      <c r="O346" t="b">
        <v>0</v>
      </c>
      <c r="P346" t="s">
        <v>2050</v>
      </c>
      <c r="Q346" t="s">
        <v>2051</v>
      </c>
      <c r="R346" t="s">
        <v>89</v>
      </c>
      <c r="S346" s="5">
        <f t="shared" si="23"/>
        <v>42</v>
      </c>
      <c r="T346">
        <f t="shared" si="24"/>
        <v>69.97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12">
        <f t="shared" si="21"/>
        <v>42193.999999999993</v>
      </c>
      <c r="M347" s="12">
        <f t="shared" si="22"/>
        <v>42194.999999999993</v>
      </c>
      <c r="N347" t="b">
        <v>0</v>
      </c>
      <c r="O347" t="b">
        <v>0</v>
      </c>
      <c r="P347" t="s">
        <v>2041</v>
      </c>
      <c r="Q347" t="s">
        <v>2044</v>
      </c>
      <c r="R347" t="s">
        <v>53</v>
      </c>
      <c r="S347" s="5">
        <f t="shared" si="23"/>
        <v>15</v>
      </c>
      <c r="T347">
        <f t="shared" si="24"/>
        <v>110.32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12">
        <f t="shared" si="21"/>
        <v>42970.999999999993</v>
      </c>
      <c r="M348" s="12">
        <f t="shared" si="22"/>
        <v>43025.999999999993</v>
      </c>
      <c r="N348" t="b">
        <v>0</v>
      </c>
      <c r="O348" t="b">
        <v>1</v>
      </c>
      <c r="P348" t="s">
        <v>2035</v>
      </c>
      <c r="Q348" t="s">
        <v>2045</v>
      </c>
      <c r="R348" t="s">
        <v>60</v>
      </c>
      <c r="S348" s="5">
        <f t="shared" si="23"/>
        <v>34</v>
      </c>
      <c r="T348">
        <f t="shared" si="24"/>
        <v>66.010000000000005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12">
        <f t="shared" si="21"/>
        <v>42046.041666666664</v>
      </c>
      <c r="M349" s="12">
        <f t="shared" si="22"/>
        <v>42070.041666666664</v>
      </c>
      <c r="N349" t="b">
        <v>0</v>
      </c>
      <c r="O349" t="b">
        <v>0</v>
      </c>
      <c r="P349" t="s">
        <v>2037</v>
      </c>
      <c r="Q349" t="s">
        <v>2038</v>
      </c>
      <c r="R349" t="s">
        <v>28</v>
      </c>
      <c r="S349" s="5">
        <f t="shared" si="23"/>
        <v>1401</v>
      </c>
      <c r="T349">
        <f t="shared" si="24"/>
        <v>41.01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12">
        <f t="shared" si="21"/>
        <v>42782.041666666664</v>
      </c>
      <c r="M350" s="12">
        <f t="shared" si="22"/>
        <v>42795.041666666664</v>
      </c>
      <c r="N350" t="b">
        <v>0</v>
      </c>
      <c r="O350" t="b">
        <v>0</v>
      </c>
      <c r="P350" t="s">
        <v>2033</v>
      </c>
      <c r="Q350" t="s">
        <v>2034</v>
      </c>
      <c r="R350" t="s">
        <v>17</v>
      </c>
      <c r="S350" s="5">
        <f t="shared" si="23"/>
        <v>72</v>
      </c>
      <c r="T350">
        <f t="shared" si="24"/>
        <v>103.96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12">
        <f t="shared" si="21"/>
        <v>42929.999999999993</v>
      </c>
      <c r="M351" s="12">
        <f t="shared" si="22"/>
        <v>42959.999999999993</v>
      </c>
      <c r="N351" t="b">
        <v>0</v>
      </c>
      <c r="O351" t="b">
        <v>0</v>
      </c>
      <c r="P351" t="s">
        <v>2039</v>
      </c>
      <c r="Q351" t="s">
        <v>2040</v>
      </c>
      <c r="R351" t="s">
        <v>33</v>
      </c>
      <c r="S351" s="5">
        <f t="shared" si="23"/>
        <v>53</v>
      </c>
      <c r="T351">
        <f t="shared" si="24"/>
        <v>5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12">
        <f t="shared" si="21"/>
        <v>42143.999999999993</v>
      </c>
      <c r="M352" s="12">
        <f t="shared" si="22"/>
        <v>42161.999999999993</v>
      </c>
      <c r="N352" t="b">
        <v>0</v>
      </c>
      <c r="O352" t="b">
        <v>1</v>
      </c>
      <c r="P352" t="s">
        <v>2035</v>
      </c>
      <c r="Q352" t="s">
        <v>2058</v>
      </c>
      <c r="R352" t="s">
        <v>159</v>
      </c>
      <c r="S352" s="5">
        <f t="shared" si="23"/>
        <v>5</v>
      </c>
      <c r="T352">
        <f t="shared" si="24"/>
        <v>47.01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12">
        <f t="shared" si="21"/>
        <v>42239.999999999993</v>
      </c>
      <c r="M353" s="12">
        <f t="shared" si="22"/>
        <v>42253.999999999993</v>
      </c>
      <c r="N353" t="b">
        <v>0</v>
      </c>
      <c r="O353" t="b">
        <v>0</v>
      </c>
      <c r="P353" t="s">
        <v>2035</v>
      </c>
      <c r="Q353" t="s">
        <v>2036</v>
      </c>
      <c r="R353" t="s">
        <v>23</v>
      </c>
      <c r="S353" s="5">
        <f t="shared" si="23"/>
        <v>128</v>
      </c>
      <c r="T353">
        <f t="shared" si="24"/>
        <v>29.61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2">
        <f t="shared" si="21"/>
        <v>42315.041666666664</v>
      </c>
      <c r="M354" s="12">
        <f t="shared" si="22"/>
        <v>42323.041666666664</v>
      </c>
      <c r="N354" t="b">
        <v>0</v>
      </c>
      <c r="O354" t="b">
        <v>0</v>
      </c>
      <c r="P354" t="s">
        <v>2039</v>
      </c>
      <c r="Q354" t="s">
        <v>2040</v>
      </c>
      <c r="R354" t="s">
        <v>33</v>
      </c>
      <c r="S354" s="5">
        <f t="shared" si="23"/>
        <v>35</v>
      </c>
      <c r="T354">
        <f t="shared" si="24"/>
        <v>81.010000000000005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12">
        <f t="shared" si="21"/>
        <v>43650.999999999993</v>
      </c>
      <c r="M355" s="12">
        <f t="shared" si="22"/>
        <v>43651.999999999993</v>
      </c>
      <c r="N355" t="b">
        <v>0</v>
      </c>
      <c r="O355" t="b">
        <v>0</v>
      </c>
      <c r="P355" t="s">
        <v>2039</v>
      </c>
      <c r="Q355" t="s">
        <v>2040</v>
      </c>
      <c r="R355" t="s">
        <v>33</v>
      </c>
      <c r="S355" s="5">
        <f t="shared" si="23"/>
        <v>411.00000000000006</v>
      </c>
      <c r="T355">
        <f t="shared" si="24"/>
        <v>94.35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12">
        <f t="shared" si="21"/>
        <v>41520</v>
      </c>
      <c r="M356" s="12">
        <f t="shared" si="22"/>
        <v>41527</v>
      </c>
      <c r="N356" t="b">
        <v>0</v>
      </c>
      <c r="O356" t="b">
        <v>0</v>
      </c>
      <c r="P356" t="s">
        <v>2041</v>
      </c>
      <c r="Q356" t="s">
        <v>2042</v>
      </c>
      <c r="R356" t="s">
        <v>42</v>
      </c>
      <c r="S356" s="5">
        <f t="shared" si="23"/>
        <v>124</v>
      </c>
      <c r="T356">
        <f t="shared" si="24"/>
        <v>26.06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12">
        <f t="shared" si="21"/>
        <v>42757.041666666664</v>
      </c>
      <c r="M357" s="12">
        <f t="shared" si="22"/>
        <v>42797.041666666664</v>
      </c>
      <c r="N357" t="b">
        <v>0</v>
      </c>
      <c r="O357" t="b">
        <v>0</v>
      </c>
      <c r="P357" t="s">
        <v>2037</v>
      </c>
      <c r="Q357" t="s">
        <v>2046</v>
      </c>
      <c r="R357" t="s">
        <v>65</v>
      </c>
      <c r="S357" s="5">
        <f t="shared" si="23"/>
        <v>59</v>
      </c>
      <c r="T357">
        <f t="shared" si="24"/>
        <v>85.78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12">
        <f t="shared" si="21"/>
        <v>40922.041666666664</v>
      </c>
      <c r="M358" s="12">
        <f t="shared" si="22"/>
        <v>40931.041666666664</v>
      </c>
      <c r="N358" t="b">
        <v>0</v>
      </c>
      <c r="O358" t="b">
        <v>0</v>
      </c>
      <c r="P358" t="s">
        <v>2039</v>
      </c>
      <c r="Q358" t="s">
        <v>2040</v>
      </c>
      <c r="R358" t="s">
        <v>33</v>
      </c>
      <c r="S358" s="5">
        <f t="shared" si="23"/>
        <v>37</v>
      </c>
      <c r="T358">
        <f t="shared" si="24"/>
        <v>103.73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12">
        <f t="shared" si="21"/>
        <v>42249.999999999993</v>
      </c>
      <c r="M359" s="12">
        <f t="shared" si="22"/>
        <v>42274.999999999993</v>
      </c>
      <c r="N359" t="b">
        <v>0</v>
      </c>
      <c r="O359" t="b">
        <v>0</v>
      </c>
      <c r="P359" t="s">
        <v>2050</v>
      </c>
      <c r="Q359" t="s">
        <v>2051</v>
      </c>
      <c r="R359" t="s">
        <v>89</v>
      </c>
      <c r="S359" s="5">
        <f t="shared" si="23"/>
        <v>185</v>
      </c>
      <c r="T359">
        <f t="shared" si="24"/>
        <v>49.83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2">
        <f t="shared" si="21"/>
        <v>43321.999999999993</v>
      </c>
      <c r="M360" s="12">
        <f t="shared" si="22"/>
        <v>43324.999999999993</v>
      </c>
      <c r="N360" t="b">
        <v>1</v>
      </c>
      <c r="O360" t="b">
        <v>0</v>
      </c>
      <c r="P360" t="s">
        <v>2054</v>
      </c>
      <c r="Q360" t="s">
        <v>2055</v>
      </c>
      <c r="R360" t="s">
        <v>122</v>
      </c>
      <c r="S360" s="5">
        <f t="shared" si="23"/>
        <v>12</v>
      </c>
      <c r="T360">
        <f t="shared" si="24"/>
        <v>63.89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12">
        <f t="shared" si="21"/>
        <v>40782</v>
      </c>
      <c r="M361" s="12">
        <f t="shared" si="22"/>
        <v>40789</v>
      </c>
      <c r="N361" t="b">
        <v>0</v>
      </c>
      <c r="O361" t="b">
        <v>0</v>
      </c>
      <c r="P361" t="s">
        <v>2041</v>
      </c>
      <c r="Q361" t="s">
        <v>2049</v>
      </c>
      <c r="R361" t="s">
        <v>71</v>
      </c>
      <c r="S361" s="5">
        <f t="shared" si="23"/>
        <v>299</v>
      </c>
      <c r="T361">
        <f t="shared" si="24"/>
        <v>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12">
        <f t="shared" si="21"/>
        <v>40544.041666666664</v>
      </c>
      <c r="M362" s="12">
        <f t="shared" si="22"/>
        <v>40558.041666666664</v>
      </c>
      <c r="N362" t="b">
        <v>0</v>
      </c>
      <c r="O362" t="b">
        <v>1</v>
      </c>
      <c r="P362" t="s">
        <v>2039</v>
      </c>
      <c r="Q362" t="s">
        <v>2040</v>
      </c>
      <c r="R362" t="s">
        <v>33</v>
      </c>
      <c r="S362" s="5">
        <f t="shared" si="23"/>
        <v>225.99999999999997</v>
      </c>
      <c r="T362">
        <f t="shared" si="24"/>
        <v>108.48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12">
        <f t="shared" si="21"/>
        <v>43014.999999999993</v>
      </c>
      <c r="M363" s="12">
        <f t="shared" si="22"/>
        <v>43038.999999999993</v>
      </c>
      <c r="N363" t="b">
        <v>0</v>
      </c>
      <c r="O363" t="b">
        <v>0</v>
      </c>
      <c r="P363" t="s">
        <v>2039</v>
      </c>
      <c r="Q363" t="s">
        <v>2040</v>
      </c>
      <c r="R363" t="s">
        <v>33</v>
      </c>
      <c r="S363" s="5">
        <f t="shared" si="23"/>
        <v>174</v>
      </c>
      <c r="T363">
        <f t="shared" si="24"/>
        <v>72.02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12">
        <f t="shared" si="21"/>
        <v>40570.041666666664</v>
      </c>
      <c r="M364" s="12">
        <f t="shared" si="22"/>
        <v>40608.041666666664</v>
      </c>
      <c r="N364" t="b">
        <v>0</v>
      </c>
      <c r="O364" t="b">
        <v>0</v>
      </c>
      <c r="P364" t="s">
        <v>2035</v>
      </c>
      <c r="Q364" t="s">
        <v>2036</v>
      </c>
      <c r="R364" t="s">
        <v>23</v>
      </c>
      <c r="S364" s="5">
        <f t="shared" si="23"/>
        <v>372</v>
      </c>
      <c r="T364">
        <f t="shared" si="24"/>
        <v>59.93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12">
        <f t="shared" si="21"/>
        <v>40904.041666666664</v>
      </c>
      <c r="M365" s="12">
        <f t="shared" si="22"/>
        <v>40905.041666666664</v>
      </c>
      <c r="N365" t="b">
        <v>0</v>
      </c>
      <c r="O365" t="b">
        <v>0</v>
      </c>
      <c r="P365" t="s">
        <v>2035</v>
      </c>
      <c r="Q365" t="s">
        <v>2036</v>
      </c>
      <c r="R365" t="s">
        <v>23</v>
      </c>
      <c r="S365" s="5">
        <f t="shared" si="23"/>
        <v>160</v>
      </c>
      <c r="T365">
        <f t="shared" si="24"/>
        <v>78.209999999999994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12">
        <f t="shared" si="21"/>
        <v>43164.041666666664</v>
      </c>
      <c r="M366" s="12">
        <f t="shared" si="22"/>
        <v>43193.999999999993</v>
      </c>
      <c r="N366" t="b">
        <v>0</v>
      </c>
      <c r="O366" t="b">
        <v>0</v>
      </c>
      <c r="P366" t="s">
        <v>2035</v>
      </c>
      <c r="Q366" t="s">
        <v>2045</v>
      </c>
      <c r="R366" t="s">
        <v>60</v>
      </c>
      <c r="S366" s="5">
        <f t="shared" si="23"/>
        <v>1616</v>
      </c>
      <c r="T366">
        <f t="shared" si="24"/>
        <v>104.78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12">
        <f t="shared" si="21"/>
        <v>42733.041666666664</v>
      </c>
      <c r="M367" s="12">
        <f t="shared" si="22"/>
        <v>42760.041666666664</v>
      </c>
      <c r="N367" t="b">
        <v>0</v>
      </c>
      <c r="O367" t="b">
        <v>0</v>
      </c>
      <c r="P367" t="s">
        <v>2039</v>
      </c>
      <c r="Q367" t="s">
        <v>2040</v>
      </c>
      <c r="R367" t="s">
        <v>33</v>
      </c>
      <c r="S367" s="5">
        <f t="shared" si="23"/>
        <v>733</v>
      </c>
      <c r="T367">
        <f t="shared" si="24"/>
        <v>105.52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12">
        <f t="shared" si="21"/>
        <v>40546.041666666664</v>
      </c>
      <c r="M368" s="12">
        <f t="shared" si="22"/>
        <v>40547.041666666664</v>
      </c>
      <c r="N368" t="b">
        <v>0</v>
      </c>
      <c r="O368" t="b">
        <v>1</v>
      </c>
      <c r="P368" t="s">
        <v>2039</v>
      </c>
      <c r="Q368" t="s">
        <v>2040</v>
      </c>
      <c r="R368" t="s">
        <v>33</v>
      </c>
      <c r="S368" s="5">
        <f t="shared" si="23"/>
        <v>592</v>
      </c>
      <c r="T368">
        <f t="shared" si="24"/>
        <v>24.93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12">
        <f t="shared" si="21"/>
        <v>41930</v>
      </c>
      <c r="M369" s="12">
        <f t="shared" si="22"/>
        <v>41954.041666666664</v>
      </c>
      <c r="N369" t="b">
        <v>0</v>
      </c>
      <c r="O369" t="b">
        <v>1</v>
      </c>
      <c r="P369" t="s">
        <v>2039</v>
      </c>
      <c r="Q369" t="s">
        <v>2040</v>
      </c>
      <c r="R369" t="s">
        <v>33</v>
      </c>
      <c r="S369" s="5">
        <f t="shared" si="23"/>
        <v>19</v>
      </c>
      <c r="T369">
        <f t="shared" si="24"/>
        <v>69.87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12">
        <f t="shared" si="21"/>
        <v>40464</v>
      </c>
      <c r="M370" s="12">
        <f t="shared" si="22"/>
        <v>40487</v>
      </c>
      <c r="N370" t="b">
        <v>0</v>
      </c>
      <c r="O370" t="b">
        <v>1</v>
      </c>
      <c r="P370" t="s">
        <v>2041</v>
      </c>
      <c r="Q370" t="s">
        <v>2042</v>
      </c>
      <c r="R370" t="s">
        <v>42</v>
      </c>
      <c r="S370" s="5">
        <f t="shared" si="23"/>
        <v>277</v>
      </c>
      <c r="T370">
        <f t="shared" si="24"/>
        <v>95.73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12">
        <f t="shared" si="21"/>
        <v>41308.041666666664</v>
      </c>
      <c r="M371" s="12">
        <f t="shared" si="22"/>
        <v>41347</v>
      </c>
      <c r="N371" t="b">
        <v>0</v>
      </c>
      <c r="O371" t="b">
        <v>1</v>
      </c>
      <c r="P371" t="s">
        <v>2041</v>
      </c>
      <c r="Q371" t="s">
        <v>2060</v>
      </c>
      <c r="R371" t="s">
        <v>269</v>
      </c>
      <c r="S371" s="5">
        <f t="shared" si="23"/>
        <v>273</v>
      </c>
      <c r="T371">
        <f t="shared" si="24"/>
        <v>30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12">
        <f t="shared" si="21"/>
        <v>43569.999999999993</v>
      </c>
      <c r="M372" s="12">
        <f t="shared" si="22"/>
        <v>43575.999999999993</v>
      </c>
      <c r="N372" t="b">
        <v>0</v>
      </c>
      <c r="O372" t="b">
        <v>0</v>
      </c>
      <c r="P372" t="s">
        <v>2039</v>
      </c>
      <c r="Q372" t="s">
        <v>2040</v>
      </c>
      <c r="R372" t="s">
        <v>33</v>
      </c>
      <c r="S372" s="5">
        <f t="shared" si="23"/>
        <v>159</v>
      </c>
      <c r="T372">
        <f t="shared" si="24"/>
        <v>59.01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12">
        <f t="shared" si="21"/>
        <v>42043.041666666664</v>
      </c>
      <c r="M373" s="12">
        <f t="shared" si="22"/>
        <v>42093.999999999993</v>
      </c>
      <c r="N373" t="b">
        <v>0</v>
      </c>
      <c r="O373" t="b">
        <v>0</v>
      </c>
      <c r="P373" t="s">
        <v>2039</v>
      </c>
      <c r="Q373" t="s">
        <v>2040</v>
      </c>
      <c r="R373" t="s">
        <v>33</v>
      </c>
      <c r="S373" s="5">
        <f t="shared" si="23"/>
        <v>68</v>
      </c>
      <c r="T373">
        <f t="shared" si="24"/>
        <v>84.76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12">
        <f t="shared" si="21"/>
        <v>42012.041666666664</v>
      </c>
      <c r="M374" s="12">
        <f t="shared" si="22"/>
        <v>42032.041666666664</v>
      </c>
      <c r="N374" t="b">
        <v>0</v>
      </c>
      <c r="O374" t="b">
        <v>1</v>
      </c>
      <c r="P374" t="s">
        <v>2041</v>
      </c>
      <c r="Q374" t="s">
        <v>2042</v>
      </c>
      <c r="R374" t="s">
        <v>42</v>
      </c>
      <c r="S374" s="5">
        <f t="shared" si="23"/>
        <v>1592</v>
      </c>
      <c r="T374">
        <f t="shared" si="24"/>
        <v>78.010000000000005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12">
        <f t="shared" si="21"/>
        <v>42963.999999999993</v>
      </c>
      <c r="M375" s="12">
        <f t="shared" si="22"/>
        <v>42971.999999999993</v>
      </c>
      <c r="N375" t="b">
        <v>0</v>
      </c>
      <c r="O375" t="b">
        <v>0</v>
      </c>
      <c r="P375" t="s">
        <v>2039</v>
      </c>
      <c r="Q375" t="s">
        <v>2040</v>
      </c>
      <c r="R375" t="s">
        <v>33</v>
      </c>
      <c r="S375" s="5">
        <f t="shared" si="23"/>
        <v>730</v>
      </c>
      <c r="T375">
        <f t="shared" si="24"/>
        <v>50.05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12">
        <f t="shared" si="21"/>
        <v>43476.041666666664</v>
      </c>
      <c r="M376" s="12">
        <f t="shared" si="22"/>
        <v>43481.041666666664</v>
      </c>
      <c r="N376" t="b">
        <v>0</v>
      </c>
      <c r="O376" t="b">
        <v>1</v>
      </c>
      <c r="P376" t="s">
        <v>2041</v>
      </c>
      <c r="Q376" t="s">
        <v>2042</v>
      </c>
      <c r="R376" t="s">
        <v>42</v>
      </c>
      <c r="S376" s="5">
        <f t="shared" si="23"/>
        <v>13</v>
      </c>
      <c r="T376">
        <f t="shared" si="24"/>
        <v>59.16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12">
        <f t="shared" si="21"/>
        <v>42292.999999999993</v>
      </c>
      <c r="M377" s="12">
        <f t="shared" si="22"/>
        <v>42350.041666666664</v>
      </c>
      <c r="N377" t="b">
        <v>0</v>
      </c>
      <c r="O377" t="b">
        <v>0</v>
      </c>
      <c r="P377" t="s">
        <v>2035</v>
      </c>
      <c r="Q377" t="s">
        <v>2045</v>
      </c>
      <c r="R377" t="s">
        <v>60</v>
      </c>
      <c r="S377" s="5">
        <f t="shared" si="23"/>
        <v>55.000000000000007</v>
      </c>
      <c r="T377">
        <f t="shared" si="24"/>
        <v>93.7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12">
        <f t="shared" si="21"/>
        <v>41826</v>
      </c>
      <c r="M378" s="12">
        <f t="shared" si="22"/>
        <v>41832</v>
      </c>
      <c r="N378" t="b">
        <v>0</v>
      </c>
      <c r="O378" t="b">
        <v>0</v>
      </c>
      <c r="P378" t="s">
        <v>2035</v>
      </c>
      <c r="Q378" t="s">
        <v>2036</v>
      </c>
      <c r="R378" t="s">
        <v>23</v>
      </c>
      <c r="S378" s="5">
        <f t="shared" si="23"/>
        <v>361</v>
      </c>
      <c r="T378">
        <f t="shared" si="24"/>
        <v>40.14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12">
        <f t="shared" si="21"/>
        <v>43759.999999999993</v>
      </c>
      <c r="M379" s="12">
        <f t="shared" si="22"/>
        <v>43774.041666666664</v>
      </c>
      <c r="N379" t="b">
        <v>0</v>
      </c>
      <c r="O379" t="b">
        <v>0</v>
      </c>
      <c r="P379" t="s">
        <v>2039</v>
      </c>
      <c r="Q379" t="s">
        <v>2040</v>
      </c>
      <c r="R379" t="s">
        <v>33</v>
      </c>
      <c r="S379" s="5">
        <f t="shared" si="23"/>
        <v>10</v>
      </c>
      <c r="T379">
        <f t="shared" si="24"/>
        <v>70.09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12">
        <f t="shared" si="21"/>
        <v>43240.999999999993</v>
      </c>
      <c r="M380" s="12">
        <f t="shared" si="22"/>
        <v>43278.999999999993</v>
      </c>
      <c r="N380" t="b">
        <v>0</v>
      </c>
      <c r="O380" t="b">
        <v>0</v>
      </c>
      <c r="P380" t="s">
        <v>2041</v>
      </c>
      <c r="Q380" t="s">
        <v>2042</v>
      </c>
      <c r="R380" t="s">
        <v>42</v>
      </c>
      <c r="S380" s="5">
        <f t="shared" si="23"/>
        <v>14.000000000000002</v>
      </c>
      <c r="T380">
        <f t="shared" si="24"/>
        <v>66.180000000000007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12">
        <f t="shared" si="21"/>
        <v>40843</v>
      </c>
      <c r="M381" s="12">
        <f t="shared" si="22"/>
        <v>40857.041666666664</v>
      </c>
      <c r="N381" t="b">
        <v>0</v>
      </c>
      <c r="O381" t="b">
        <v>0</v>
      </c>
      <c r="P381" t="s">
        <v>2039</v>
      </c>
      <c r="Q381" t="s">
        <v>2040</v>
      </c>
      <c r="R381" t="s">
        <v>33</v>
      </c>
      <c r="S381" s="5">
        <f t="shared" si="23"/>
        <v>40</v>
      </c>
      <c r="T381">
        <f t="shared" si="24"/>
        <v>47.71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12">
        <f t="shared" si="21"/>
        <v>41448</v>
      </c>
      <c r="M382" s="12">
        <f t="shared" si="22"/>
        <v>41453</v>
      </c>
      <c r="N382" t="b">
        <v>0</v>
      </c>
      <c r="O382" t="b">
        <v>0</v>
      </c>
      <c r="P382" t="s">
        <v>2039</v>
      </c>
      <c r="Q382" t="s">
        <v>2040</v>
      </c>
      <c r="R382" t="s">
        <v>33</v>
      </c>
      <c r="S382" s="5">
        <f t="shared" si="23"/>
        <v>160</v>
      </c>
      <c r="T382">
        <f t="shared" si="24"/>
        <v>62.9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12">
        <f t="shared" si="21"/>
        <v>42162.999999999993</v>
      </c>
      <c r="M383" s="12">
        <f t="shared" si="22"/>
        <v>42208.999999999993</v>
      </c>
      <c r="N383" t="b">
        <v>0</v>
      </c>
      <c r="O383" t="b">
        <v>0</v>
      </c>
      <c r="P383" t="s">
        <v>2039</v>
      </c>
      <c r="Q383" t="s">
        <v>2040</v>
      </c>
      <c r="R383" t="s">
        <v>33</v>
      </c>
      <c r="S383" s="5">
        <f t="shared" si="23"/>
        <v>184</v>
      </c>
      <c r="T383">
        <f t="shared" si="24"/>
        <v>86.61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12">
        <f t="shared" si="21"/>
        <v>43023.999999999993</v>
      </c>
      <c r="M384" s="12">
        <f t="shared" si="22"/>
        <v>43042.999999999993</v>
      </c>
      <c r="N384" t="b">
        <v>0</v>
      </c>
      <c r="O384" t="b">
        <v>0</v>
      </c>
      <c r="P384" t="s">
        <v>2054</v>
      </c>
      <c r="Q384" t="s">
        <v>2055</v>
      </c>
      <c r="R384" t="s">
        <v>122</v>
      </c>
      <c r="S384" s="5">
        <f t="shared" si="23"/>
        <v>64</v>
      </c>
      <c r="T384">
        <f t="shared" si="24"/>
        <v>75.13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12">
        <f t="shared" si="21"/>
        <v>43509.041666666664</v>
      </c>
      <c r="M385" s="12">
        <f t="shared" si="22"/>
        <v>43515.041666666664</v>
      </c>
      <c r="N385" t="b">
        <v>0</v>
      </c>
      <c r="O385" t="b">
        <v>1</v>
      </c>
      <c r="P385" t="s">
        <v>2033</v>
      </c>
      <c r="Q385" t="s">
        <v>2034</v>
      </c>
      <c r="R385" t="s">
        <v>17</v>
      </c>
      <c r="S385" s="5">
        <f t="shared" si="23"/>
        <v>225</v>
      </c>
      <c r="T385">
        <f t="shared" si="24"/>
        <v>41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12">
        <f t="shared" si="21"/>
        <v>42776.041666666664</v>
      </c>
      <c r="M386" s="12">
        <f t="shared" si="22"/>
        <v>42803.041666666664</v>
      </c>
      <c r="N386" t="b">
        <v>1</v>
      </c>
      <c r="O386" t="b">
        <v>1</v>
      </c>
      <c r="P386" t="s">
        <v>2041</v>
      </c>
      <c r="Q386" t="s">
        <v>2042</v>
      </c>
      <c r="R386" t="s">
        <v>42</v>
      </c>
      <c r="S386" s="5">
        <f t="shared" si="23"/>
        <v>172</v>
      </c>
      <c r="T386">
        <f t="shared" si="24"/>
        <v>50.01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12">
        <f t="shared" ref="L387:L450" si="25">(J387/86400)+25569+(-5/24)</f>
        <v>43552.999999999993</v>
      </c>
      <c r="M387" s="12">
        <f t="shared" ref="M387:M450" si="26">(K387/86400)+25569+(-5/24)</f>
        <v>43584.999999999993</v>
      </c>
      <c r="N387" t="b">
        <v>0</v>
      </c>
      <c r="O387" t="b">
        <v>0</v>
      </c>
      <c r="P387" t="s">
        <v>2047</v>
      </c>
      <c r="Q387" t="s">
        <v>2048</v>
      </c>
      <c r="R387" t="s">
        <v>68</v>
      </c>
      <c r="S387" s="5">
        <f t="shared" ref="S387:S450" si="27">ROUND(E387/D387,2)*100</f>
        <v>146</v>
      </c>
      <c r="T387">
        <f t="shared" ref="T387:T450" si="28">ROUND(AVERAGE(E388/G388),2)</f>
        <v>96.96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12">
        <f t="shared" si="25"/>
        <v>40355</v>
      </c>
      <c r="M388" s="12">
        <f t="shared" si="26"/>
        <v>40367</v>
      </c>
      <c r="N388" t="b">
        <v>0</v>
      </c>
      <c r="O388" t="b">
        <v>0</v>
      </c>
      <c r="P388" t="s">
        <v>2039</v>
      </c>
      <c r="Q388" t="s">
        <v>2040</v>
      </c>
      <c r="R388" t="s">
        <v>33</v>
      </c>
      <c r="S388" s="5">
        <f t="shared" si="27"/>
        <v>76</v>
      </c>
      <c r="T388">
        <f t="shared" si="28"/>
        <v>100.93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12">
        <f t="shared" si="25"/>
        <v>41072</v>
      </c>
      <c r="M389" s="12">
        <f t="shared" si="26"/>
        <v>41077</v>
      </c>
      <c r="N389" t="b">
        <v>0</v>
      </c>
      <c r="O389" t="b">
        <v>0</v>
      </c>
      <c r="P389" t="s">
        <v>2037</v>
      </c>
      <c r="Q389" t="s">
        <v>2046</v>
      </c>
      <c r="R389" t="s">
        <v>65</v>
      </c>
      <c r="S389" s="5">
        <f t="shared" si="27"/>
        <v>39</v>
      </c>
      <c r="T389">
        <f t="shared" si="28"/>
        <v>89.23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12">
        <f t="shared" si="25"/>
        <v>40912.041666666664</v>
      </c>
      <c r="M390" s="12">
        <f t="shared" si="26"/>
        <v>40914.041666666664</v>
      </c>
      <c r="N390" t="b">
        <v>0</v>
      </c>
      <c r="O390" t="b">
        <v>0</v>
      </c>
      <c r="P390" t="s">
        <v>2035</v>
      </c>
      <c r="Q390" t="s">
        <v>2045</v>
      </c>
      <c r="R390" t="s">
        <v>60</v>
      </c>
      <c r="S390" s="5">
        <f t="shared" si="27"/>
        <v>11</v>
      </c>
      <c r="T390">
        <f t="shared" si="28"/>
        <v>87.98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12">
        <f t="shared" si="25"/>
        <v>40479</v>
      </c>
      <c r="M391" s="12">
        <f t="shared" si="26"/>
        <v>40506.041666666664</v>
      </c>
      <c r="N391" t="b">
        <v>0</v>
      </c>
      <c r="O391" t="b">
        <v>0</v>
      </c>
      <c r="P391" t="s">
        <v>2039</v>
      </c>
      <c r="Q391" t="s">
        <v>2040</v>
      </c>
      <c r="R391" t="s">
        <v>33</v>
      </c>
      <c r="S391" s="5">
        <f t="shared" si="27"/>
        <v>122</v>
      </c>
      <c r="T391">
        <f t="shared" si="28"/>
        <v>89.54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12">
        <f t="shared" si="25"/>
        <v>41530</v>
      </c>
      <c r="M392" s="12">
        <f t="shared" si="26"/>
        <v>41545</v>
      </c>
      <c r="N392" t="b">
        <v>0</v>
      </c>
      <c r="O392" t="b">
        <v>0</v>
      </c>
      <c r="P392" t="s">
        <v>2054</v>
      </c>
      <c r="Q392" t="s">
        <v>2055</v>
      </c>
      <c r="R392" t="s">
        <v>122</v>
      </c>
      <c r="S392" s="5">
        <f t="shared" si="27"/>
        <v>187</v>
      </c>
      <c r="T392">
        <f t="shared" si="28"/>
        <v>29.09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12">
        <f t="shared" si="25"/>
        <v>41653.041666666664</v>
      </c>
      <c r="M393" s="12">
        <f t="shared" si="26"/>
        <v>41655.041666666664</v>
      </c>
      <c r="N393" t="b">
        <v>0</v>
      </c>
      <c r="O393" t="b">
        <v>0</v>
      </c>
      <c r="P393" t="s">
        <v>2047</v>
      </c>
      <c r="Q393" t="s">
        <v>2048</v>
      </c>
      <c r="R393" t="s">
        <v>68</v>
      </c>
      <c r="S393" s="5">
        <f t="shared" si="27"/>
        <v>7.0000000000000009</v>
      </c>
      <c r="T393">
        <f t="shared" si="28"/>
        <v>42.01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12">
        <f t="shared" si="25"/>
        <v>40549.041666666664</v>
      </c>
      <c r="M394" s="12">
        <f t="shared" si="26"/>
        <v>40551.041666666664</v>
      </c>
      <c r="N394" t="b">
        <v>0</v>
      </c>
      <c r="O394" t="b">
        <v>0</v>
      </c>
      <c r="P394" t="s">
        <v>2037</v>
      </c>
      <c r="Q394" t="s">
        <v>2046</v>
      </c>
      <c r="R394" t="s">
        <v>65</v>
      </c>
      <c r="S394" s="5">
        <f t="shared" si="27"/>
        <v>66</v>
      </c>
      <c r="T394">
        <f t="shared" si="28"/>
        <v>47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2">
        <f t="shared" si="25"/>
        <v>42932.999999999993</v>
      </c>
      <c r="M395" s="12">
        <f t="shared" si="26"/>
        <v>42933.999999999993</v>
      </c>
      <c r="N395" t="b">
        <v>0</v>
      </c>
      <c r="O395" t="b">
        <v>0</v>
      </c>
      <c r="P395" t="s">
        <v>2035</v>
      </c>
      <c r="Q395" t="s">
        <v>2058</v>
      </c>
      <c r="R395" t="s">
        <v>159</v>
      </c>
      <c r="S395" s="5">
        <f t="shared" si="27"/>
        <v>229</v>
      </c>
      <c r="T395">
        <f t="shared" si="28"/>
        <v>110.44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12">
        <f t="shared" si="25"/>
        <v>41484</v>
      </c>
      <c r="M396" s="12">
        <f t="shared" si="26"/>
        <v>41494</v>
      </c>
      <c r="N396" t="b">
        <v>0</v>
      </c>
      <c r="O396" t="b">
        <v>1</v>
      </c>
      <c r="P396" t="s">
        <v>2041</v>
      </c>
      <c r="Q396" t="s">
        <v>2042</v>
      </c>
      <c r="R396" t="s">
        <v>42</v>
      </c>
      <c r="S396" s="5">
        <f t="shared" si="27"/>
        <v>469.00000000000006</v>
      </c>
      <c r="T396">
        <f t="shared" si="28"/>
        <v>41.99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12">
        <f t="shared" si="25"/>
        <v>40885.041666666664</v>
      </c>
      <c r="M397" s="12">
        <f t="shared" si="26"/>
        <v>40886.041666666664</v>
      </c>
      <c r="N397" t="b">
        <v>1</v>
      </c>
      <c r="O397" t="b">
        <v>0</v>
      </c>
      <c r="P397" t="s">
        <v>2039</v>
      </c>
      <c r="Q397" t="s">
        <v>2040</v>
      </c>
      <c r="R397" t="s">
        <v>33</v>
      </c>
      <c r="S397" s="5">
        <f t="shared" si="27"/>
        <v>130</v>
      </c>
      <c r="T397">
        <f t="shared" si="28"/>
        <v>48.01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12">
        <f t="shared" si="25"/>
        <v>43377.999999999993</v>
      </c>
      <c r="M398" s="12">
        <f t="shared" si="26"/>
        <v>43385.999999999993</v>
      </c>
      <c r="N398" t="b">
        <v>0</v>
      </c>
      <c r="O398" t="b">
        <v>0</v>
      </c>
      <c r="P398" t="s">
        <v>2041</v>
      </c>
      <c r="Q398" t="s">
        <v>2044</v>
      </c>
      <c r="R398" t="s">
        <v>53</v>
      </c>
      <c r="S398" s="5">
        <f t="shared" si="27"/>
        <v>167</v>
      </c>
      <c r="T398">
        <f t="shared" si="28"/>
        <v>31.02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12">
        <f t="shared" si="25"/>
        <v>41417</v>
      </c>
      <c r="M399" s="12">
        <f t="shared" si="26"/>
        <v>41423</v>
      </c>
      <c r="N399" t="b">
        <v>0</v>
      </c>
      <c r="O399" t="b">
        <v>0</v>
      </c>
      <c r="P399" t="s">
        <v>2035</v>
      </c>
      <c r="Q399" t="s">
        <v>2036</v>
      </c>
      <c r="R399" t="s">
        <v>23</v>
      </c>
      <c r="S399" s="5">
        <f t="shared" si="27"/>
        <v>174</v>
      </c>
      <c r="T399">
        <f t="shared" si="28"/>
        <v>99.2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12">
        <f t="shared" si="25"/>
        <v>43227.999999999993</v>
      </c>
      <c r="M400" s="12">
        <f t="shared" si="26"/>
        <v>43229.999999999993</v>
      </c>
      <c r="N400" t="b">
        <v>0</v>
      </c>
      <c r="O400" t="b">
        <v>1</v>
      </c>
      <c r="P400" t="s">
        <v>2041</v>
      </c>
      <c r="Q400" t="s">
        <v>2049</v>
      </c>
      <c r="R400" t="s">
        <v>71</v>
      </c>
      <c r="S400" s="5">
        <f t="shared" si="27"/>
        <v>718</v>
      </c>
      <c r="T400">
        <f t="shared" si="28"/>
        <v>66.02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12">
        <f t="shared" si="25"/>
        <v>40576.041666666664</v>
      </c>
      <c r="M401" s="12">
        <f t="shared" si="26"/>
        <v>40583.041666666664</v>
      </c>
      <c r="N401" t="b">
        <v>0</v>
      </c>
      <c r="O401" t="b">
        <v>0</v>
      </c>
      <c r="P401" t="s">
        <v>2035</v>
      </c>
      <c r="Q401" t="s">
        <v>2045</v>
      </c>
      <c r="R401" t="s">
        <v>60</v>
      </c>
      <c r="S401" s="5">
        <f t="shared" si="27"/>
        <v>64</v>
      </c>
      <c r="T401">
        <f t="shared" si="28"/>
        <v>2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12">
        <f t="shared" si="25"/>
        <v>41502</v>
      </c>
      <c r="M402" s="12">
        <f t="shared" si="26"/>
        <v>41524</v>
      </c>
      <c r="N402" t="b">
        <v>0</v>
      </c>
      <c r="O402" t="b">
        <v>1</v>
      </c>
      <c r="P402" t="s">
        <v>2054</v>
      </c>
      <c r="Q402" t="s">
        <v>2055</v>
      </c>
      <c r="R402" t="s">
        <v>122</v>
      </c>
      <c r="S402" s="5">
        <f t="shared" si="27"/>
        <v>2</v>
      </c>
      <c r="T402">
        <f t="shared" si="28"/>
        <v>46.06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12">
        <f t="shared" si="25"/>
        <v>43764.999999999993</v>
      </c>
      <c r="M403" s="12">
        <f t="shared" si="26"/>
        <v>43764.999999999993</v>
      </c>
      <c r="N403" t="b">
        <v>0</v>
      </c>
      <c r="O403" t="b">
        <v>0</v>
      </c>
      <c r="P403" t="s">
        <v>2039</v>
      </c>
      <c r="Q403" t="s">
        <v>2040</v>
      </c>
      <c r="R403" t="s">
        <v>33</v>
      </c>
      <c r="S403" s="5">
        <f t="shared" si="27"/>
        <v>1530</v>
      </c>
      <c r="T403">
        <f t="shared" si="28"/>
        <v>73.650000000000006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12">
        <f t="shared" si="25"/>
        <v>40914.041666666664</v>
      </c>
      <c r="M404" s="12">
        <f t="shared" si="26"/>
        <v>40961.041666666664</v>
      </c>
      <c r="N404" t="b">
        <v>0</v>
      </c>
      <c r="O404" t="b">
        <v>1</v>
      </c>
      <c r="P404" t="s">
        <v>2041</v>
      </c>
      <c r="Q404" t="s">
        <v>2052</v>
      </c>
      <c r="R404" t="s">
        <v>100</v>
      </c>
      <c r="S404" s="5">
        <f t="shared" si="27"/>
        <v>40</v>
      </c>
      <c r="T404">
        <f t="shared" si="28"/>
        <v>55.99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2">
        <f t="shared" si="25"/>
        <v>40310</v>
      </c>
      <c r="M405" s="12">
        <f t="shared" si="26"/>
        <v>40346</v>
      </c>
      <c r="N405" t="b">
        <v>0</v>
      </c>
      <c r="O405" t="b">
        <v>1</v>
      </c>
      <c r="P405" t="s">
        <v>2039</v>
      </c>
      <c r="Q405" t="s">
        <v>2040</v>
      </c>
      <c r="R405" t="s">
        <v>33</v>
      </c>
      <c r="S405" s="5">
        <f t="shared" si="27"/>
        <v>86</v>
      </c>
      <c r="T405">
        <f t="shared" si="28"/>
        <v>68.989999999999995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12">
        <f t="shared" si="25"/>
        <v>43053.041666666664</v>
      </c>
      <c r="M406" s="12">
        <f t="shared" si="26"/>
        <v>43056.041666666664</v>
      </c>
      <c r="N406" t="b">
        <v>0</v>
      </c>
      <c r="O406" t="b">
        <v>0</v>
      </c>
      <c r="P406" t="s">
        <v>2039</v>
      </c>
      <c r="Q406" t="s">
        <v>2040</v>
      </c>
      <c r="R406" t="s">
        <v>33</v>
      </c>
      <c r="S406" s="5">
        <f t="shared" si="27"/>
        <v>316</v>
      </c>
      <c r="T406">
        <f t="shared" si="28"/>
        <v>60.98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12">
        <f t="shared" si="25"/>
        <v>43254.999999999993</v>
      </c>
      <c r="M407" s="12">
        <f t="shared" si="26"/>
        <v>43304.999999999993</v>
      </c>
      <c r="N407" t="b">
        <v>0</v>
      </c>
      <c r="O407" t="b">
        <v>0</v>
      </c>
      <c r="P407" t="s">
        <v>2039</v>
      </c>
      <c r="Q407" t="s">
        <v>2040</v>
      </c>
      <c r="R407" t="s">
        <v>33</v>
      </c>
      <c r="S407" s="5">
        <f t="shared" si="27"/>
        <v>90</v>
      </c>
      <c r="T407">
        <f t="shared" si="28"/>
        <v>110.98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12">
        <f t="shared" si="25"/>
        <v>41304.041666666664</v>
      </c>
      <c r="M408" s="12">
        <f t="shared" si="26"/>
        <v>41316.041666666664</v>
      </c>
      <c r="N408" t="b">
        <v>1</v>
      </c>
      <c r="O408" t="b">
        <v>0</v>
      </c>
      <c r="P408" t="s">
        <v>2041</v>
      </c>
      <c r="Q408" t="s">
        <v>2042</v>
      </c>
      <c r="R408" t="s">
        <v>42</v>
      </c>
      <c r="S408" s="5">
        <f t="shared" si="27"/>
        <v>182</v>
      </c>
      <c r="T408">
        <f t="shared" si="28"/>
        <v>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12">
        <f t="shared" si="25"/>
        <v>43750.999999999993</v>
      </c>
      <c r="M409" s="12">
        <f t="shared" si="26"/>
        <v>43757.999999999993</v>
      </c>
      <c r="N409" t="b">
        <v>0</v>
      </c>
      <c r="O409" t="b">
        <v>0</v>
      </c>
      <c r="P409" t="s">
        <v>2039</v>
      </c>
      <c r="Q409" t="s">
        <v>2040</v>
      </c>
      <c r="R409" t="s">
        <v>33</v>
      </c>
      <c r="S409" s="5">
        <f t="shared" si="27"/>
        <v>356</v>
      </c>
      <c r="T409">
        <f t="shared" si="28"/>
        <v>78.760000000000005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2">
        <f t="shared" si="25"/>
        <v>42540.999999999993</v>
      </c>
      <c r="M410" s="12">
        <f t="shared" si="26"/>
        <v>42560.999999999993</v>
      </c>
      <c r="N410" t="b">
        <v>0</v>
      </c>
      <c r="O410" t="b">
        <v>0</v>
      </c>
      <c r="P410" t="s">
        <v>2041</v>
      </c>
      <c r="Q410" t="s">
        <v>2042</v>
      </c>
      <c r="R410" t="s">
        <v>42</v>
      </c>
      <c r="S410" s="5">
        <f t="shared" si="27"/>
        <v>132</v>
      </c>
      <c r="T410">
        <f t="shared" si="28"/>
        <v>87.96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12">
        <f t="shared" si="25"/>
        <v>42842.999999999993</v>
      </c>
      <c r="M411" s="12">
        <f t="shared" si="26"/>
        <v>42846.999999999993</v>
      </c>
      <c r="N411" t="b">
        <v>0</v>
      </c>
      <c r="O411" t="b">
        <v>0</v>
      </c>
      <c r="P411" t="s">
        <v>2035</v>
      </c>
      <c r="Q411" t="s">
        <v>2036</v>
      </c>
      <c r="R411" t="s">
        <v>23</v>
      </c>
      <c r="S411" s="5">
        <f t="shared" si="27"/>
        <v>46</v>
      </c>
      <c r="T411">
        <f t="shared" si="28"/>
        <v>49.99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12">
        <f t="shared" si="25"/>
        <v>42121.999999999993</v>
      </c>
      <c r="M412" s="12">
        <f t="shared" si="26"/>
        <v>42121.999999999993</v>
      </c>
      <c r="N412" t="b">
        <v>0</v>
      </c>
      <c r="O412" t="b">
        <v>0</v>
      </c>
      <c r="P412" t="s">
        <v>2050</v>
      </c>
      <c r="Q412" t="s">
        <v>2061</v>
      </c>
      <c r="R412" t="s">
        <v>292</v>
      </c>
      <c r="S412" s="5">
        <f t="shared" si="27"/>
        <v>36</v>
      </c>
      <c r="T412">
        <f t="shared" si="28"/>
        <v>99.52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12">
        <f t="shared" si="25"/>
        <v>42883.999999999993</v>
      </c>
      <c r="M413" s="12">
        <f t="shared" si="26"/>
        <v>42885.999999999993</v>
      </c>
      <c r="N413" t="b">
        <v>0</v>
      </c>
      <c r="O413" t="b">
        <v>0</v>
      </c>
      <c r="P413" t="s">
        <v>2039</v>
      </c>
      <c r="Q413" t="s">
        <v>2040</v>
      </c>
      <c r="R413" t="s">
        <v>33</v>
      </c>
      <c r="S413" s="5">
        <f t="shared" si="27"/>
        <v>105</v>
      </c>
      <c r="T413">
        <f t="shared" si="28"/>
        <v>104.82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12">
        <f t="shared" si="25"/>
        <v>41642.041666666664</v>
      </c>
      <c r="M414" s="12">
        <f t="shared" si="26"/>
        <v>41652.041666666664</v>
      </c>
      <c r="N414" t="b">
        <v>0</v>
      </c>
      <c r="O414" t="b">
        <v>0</v>
      </c>
      <c r="P414" t="s">
        <v>2047</v>
      </c>
      <c r="Q414" t="s">
        <v>2053</v>
      </c>
      <c r="R414" t="s">
        <v>119</v>
      </c>
      <c r="S414" s="5">
        <f t="shared" si="27"/>
        <v>669</v>
      </c>
      <c r="T414">
        <f t="shared" si="28"/>
        <v>108.01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12">
        <f t="shared" si="25"/>
        <v>43431.041666666664</v>
      </c>
      <c r="M415" s="12">
        <f t="shared" si="26"/>
        <v>43458.041666666664</v>
      </c>
      <c r="N415" t="b">
        <v>0</v>
      </c>
      <c r="O415" t="b">
        <v>0</v>
      </c>
      <c r="P415" t="s">
        <v>2041</v>
      </c>
      <c r="Q415" t="s">
        <v>2049</v>
      </c>
      <c r="R415" t="s">
        <v>71</v>
      </c>
      <c r="S415" s="5">
        <f t="shared" si="27"/>
        <v>62</v>
      </c>
      <c r="T415">
        <f t="shared" si="28"/>
        <v>29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12">
        <f t="shared" si="25"/>
        <v>40288</v>
      </c>
      <c r="M416" s="12">
        <f t="shared" si="26"/>
        <v>40296</v>
      </c>
      <c r="N416" t="b">
        <v>0</v>
      </c>
      <c r="O416" t="b">
        <v>1</v>
      </c>
      <c r="P416" t="s">
        <v>2033</v>
      </c>
      <c r="Q416" t="s">
        <v>2034</v>
      </c>
      <c r="R416" t="s">
        <v>17</v>
      </c>
      <c r="S416" s="5">
        <f t="shared" si="27"/>
        <v>85</v>
      </c>
      <c r="T416">
        <f t="shared" si="28"/>
        <v>30.03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12">
        <f t="shared" si="25"/>
        <v>40921.041666666664</v>
      </c>
      <c r="M417" s="12">
        <f t="shared" si="26"/>
        <v>40938.041666666664</v>
      </c>
      <c r="N417" t="b">
        <v>0</v>
      </c>
      <c r="O417" t="b">
        <v>0</v>
      </c>
      <c r="P417" t="s">
        <v>2039</v>
      </c>
      <c r="Q417" t="s">
        <v>2040</v>
      </c>
      <c r="R417" t="s">
        <v>33</v>
      </c>
      <c r="S417" s="5">
        <f t="shared" si="27"/>
        <v>11</v>
      </c>
      <c r="T417">
        <f t="shared" si="28"/>
        <v>41.01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12">
        <f t="shared" si="25"/>
        <v>40560.041666666664</v>
      </c>
      <c r="M418" s="12">
        <f t="shared" si="26"/>
        <v>40569.041666666664</v>
      </c>
      <c r="N418" t="b">
        <v>0</v>
      </c>
      <c r="O418" t="b">
        <v>1</v>
      </c>
      <c r="P418" t="s">
        <v>2041</v>
      </c>
      <c r="Q418" t="s">
        <v>2042</v>
      </c>
      <c r="R418" t="s">
        <v>42</v>
      </c>
      <c r="S418" s="5">
        <f t="shared" si="27"/>
        <v>44</v>
      </c>
      <c r="T418">
        <f t="shared" si="28"/>
        <v>62.87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12">
        <f t="shared" si="25"/>
        <v>43406.999999999993</v>
      </c>
      <c r="M419" s="12">
        <f t="shared" si="26"/>
        <v>43431.041666666664</v>
      </c>
      <c r="N419" t="b">
        <v>0</v>
      </c>
      <c r="O419" t="b">
        <v>0</v>
      </c>
      <c r="P419" t="s">
        <v>2039</v>
      </c>
      <c r="Q419" t="s">
        <v>2040</v>
      </c>
      <c r="R419" t="s">
        <v>33</v>
      </c>
      <c r="S419" s="5">
        <f t="shared" si="27"/>
        <v>55.000000000000007</v>
      </c>
      <c r="T419">
        <f t="shared" si="28"/>
        <v>47.01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2">
        <f t="shared" si="25"/>
        <v>41035</v>
      </c>
      <c r="M420" s="12">
        <f t="shared" si="26"/>
        <v>41036</v>
      </c>
      <c r="N420" t="b">
        <v>0</v>
      </c>
      <c r="O420" t="b">
        <v>0</v>
      </c>
      <c r="P420" t="s">
        <v>2041</v>
      </c>
      <c r="Q420" t="s">
        <v>2042</v>
      </c>
      <c r="R420" t="s">
        <v>42</v>
      </c>
      <c r="S420" s="5">
        <f t="shared" si="27"/>
        <v>56.999999999999993</v>
      </c>
      <c r="T420">
        <f t="shared" si="28"/>
        <v>27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12">
        <f t="shared" si="25"/>
        <v>40899.041666666664</v>
      </c>
      <c r="M421" s="12">
        <f t="shared" si="26"/>
        <v>40905.041666666664</v>
      </c>
      <c r="N421" t="b">
        <v>0</v>
      </c>
      <c r="O421" t="b">
        <v>0</v>
      </c>
      <c r="P421" t="s">
        <v>2037</v>
      </c>
      <c r="Q421" t="s">
        <v>2038</v>
      </c>
      <c r="R421" t="s">
        <v>28</v>
      </c>
      <c r="S421" s="5">
        <f t="shared" si="27"/>
        <v>123</v>
      </c>
      <c r="T421">
        <f t="shared" si="28"/>
        <v>68.33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12">
        <f t="shared" si="25"/>
        <v>42910.999999999993</v>
      </c>
      <c r="M422" s="12">
        <f t="shared" si="26"/>
        <v>42924.999999999993</v>
      </c>
      <c r="N422" t="b">
        <v>0</v>
      </c>
      <c r="O422" t="b">
        <v>0</v>
      </c>
      <c r="P422" t="s">
        <v>2039</v>
      </c>
      <c r="Q422" t="s">
        <v>2040</v>
      </c>
      <c r="R422" t="s">
        <v>33</v>
      </c>
      <c r="S422" s="5">
        <f t="shared" si="27"/>
        <v>128</v>
      </c>
      <c r="T422">
        <f t="shared" si="28"/>
        <v>50.97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12">
        <f t="shared" si="25"/>
        <v>42914.999999999993</v>
      </c>
      <c r="M423" s="12">
        <f t="shared" si="26"/>
        <v>42944.999999999993</v>
      </c>
      <c r="N423" t="b">
        <v>0</v>
      </c>
      <c r="O423" t="b">
        <v>1</v>
      </c>
      <c r="P423" t="s">
        <v>2037</v>
      </c>
      <c r="Q423" t="s">
        <v>2046</v>
      </c>
      <c r="R423" t="s">
        <v>65</v>
      </c>
      <c r="S423" s="5">
        <f t="shared" si="27"/>
        <v>64</v>
      </c>
      <c r="T423">
        <f t="shared" si="28"/>
        <v>54.02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12">
        <f t="shared" si="25"/>
        <v>40285</v>
      </c>
      <c r="M424" s="12">
        <f t="shared" si="26"/>
        <v>40305</v>
      </c>
      <c r="N424" t="b">
        <v>0</v>
      </c>
      <c r="O424" t="b">
        <v>1</v>
      </c>
      <c r="P424" t="s">
        <v>2039</v>
      </c>
      <c r="Q424" t="s">
        <v>2040</v>
      </c>
      <c r="R424" t="s">
        <v>33</v>
      </c>
      <c r="S424" s="5">
        <f t="shared" si="27"/>
        <v>127</v>
      </c>
      <c r="T424">
        <f t="shared" si="28"/>
        <v>97.06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12">
        <f t="shared" si="25"/>
        <v>40808</v>
      </c>
      <c r="M425" s="12">
        <f t="shared" si="26"/>
        <v>40810</v>
      </c>
      <c r="N425" t="b">
        <v>0</v>
      </c>
      <c r="O425" t="b">
        <v>1</v>
      </c>
      <c r="P425" t="s">
        <v>2033</v>
      </c>
      <c r="Q425" t="s">
        <v>2034</v>
      </c>
      <c r="R425" t="s">
        <v>17</v>
      </c>
      <c r="S425" s="5">
        <f t="shared" si="27"/>
        <v>11</v>
      </c>
      <c r="T425">
        <f t="shared" si="28"/>
        <v>24.87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12">
        <f t="shared" si="25"/>
        <v>43207.999999999993</v>
      </c>
      <c r="M426" s="12">
        <f t="shared" si="26"/>
        <v>43213.999999999993</v>
      </c>
      <c r="N426" t="b">
        <v>0</v>
      </c>
      <c r="O426" t="b">
        <v>0</v>
      </c>
      <c r="P426" t="s">
        <v>2035</v>
      </c>
      <c r="Q426" t="s">
        <v>2045</v>
      </c>
      <c r="R426" t="s">
        <v>60</v>
      </c>
      <c r="S426" s="5">
        <f t="shared" si="27"/>
        <v>40</v>
      </c>
      <c r="T426">
        <f t="shared" si="28"/>
        <v>84.42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12">
        <f t="shared" si="25"/>
        <v>42212.999999999993</v>
      </c>
      <c r="M427" s="12">
        <f t="shared" si="26"/>
        <v>42218.999999999993</v>
      </c>
      <c r="N427" t="b">
        <v>0</v>
      </c>
      <c r="O427" t="b">
        <v>0</v>
      </c>
      <c r="P427" t="s">
        <v>2054</v>
      </c>
      <c r="Q427" t="s">
        <v>2055</v>
      </c>
      <c r="R427" t="s">
        <v>122</v>
      </c>
      <c r="S427" s="5">
        <f t="shared" si="27"/>
        <v>288</v>
      </c>
      <c r="T427">
        <f t="shared" si="28"/>
        <v>47.09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12">
        <f t="shared" si="25"/>
        <v>41332.041666666664</v>
      </c>
      <c r="M428" s="12">
        <f t="shared" si="26"/>
        <v>41339.041666666664</v>
      </c>
      <c r="N428" t="b">
        <v>0</v>
      </c>
      <c r="O428" t="b">
        <v>0</v>
      </c>
      <c r="P428" t="s">
        <v>2039</v>
      </c>
      <c r="Q428" t="s">
        <v>2040</v>
      </c>
      <c r="R428" t="s">
        <v>33</v>
      </c>
      <c r="S428" s="5">
        <f t="shared" si="27"/>
        <v>573</v>
      </c>
      <c r="T428">
        <f t="shared" si="28"/>
        <v>78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12">
        <f t="shared" si="25"/>
        <v>41895</v>
      </c>
      <c r="M429" s="12">
        <f t="shared" si="26"/>
        <v>41927</v>
      </c>
      <c r="N429" t="b">
        <v>0</v>
      </c>
      <c r="O429" t="b">
        <v>1</v>
      </c>
      <c r="P429" t="s">
        <v>2039</v>
      </c>
      <c r="Q429" t="s">
        <v>2040</v>
      </c>
      <c r="R429" t="s">
        <v>33</v>
      </c>
      <c r="S429" s="5">
        <f t="shared" si="27"/>
        <v>112.99999999999999</v>
      </c>
      <c r="T429">
        <f t="shared" si="28"/>
        <v>62.97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12">
        <f t="shared" si="25"/>
        <v>40585.041666666664</v>
      </c>
      <c r="M430" s="12">
        <f t="shared" si="26"/>
        <v>40592.041666666664</v>
      </c>
      <c r="N430" t="b">
        <v>0</v>
      </c>
      <c r="O430" t="b">
        <v>0</v>
      </c>
      <c r="P430" t="s">
        <v>2041</v>
      </c>
      <c r="Q430" t="s">
        <v>2049</v>
      </c>
      <c r="R430" t="s">
        <v>71</v>
      </c>
      <c r="S430" s="5">
        <f t="shared" si="27"/>
        <v>46</v>
      </c>
      <c r="T430">
        <f t="shared" si="28"/>
        <v>81.010000000000005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12">
        <f t="shared" si="25"/>
        <v>41680.041666666664</v>
      </c>
      <c r="M431" s="12">
        <f t="shared" si="26"/>
        <v>41708</v>
      </c>
      <c r="N431" t="b">
        <v>0</v>
      </c>
      <c r="O431" t="b">
        <v>1</v>
      </c>
      <c r="P431" t="s">
        <v>2054</v>
      </c>
      <c r="Q431" t="s">
        <v>2055</v>
      </c>
      <c r="R431" t="s">
        <v>122</v>
      </c>
      <c r="S431" s="5">
        <f t="shared" si="27"/>
        <v>91</v>
      </c>
      <c r="T431">
        <f t="shared" si="28"/>
        <v>65.319999999999993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12">
        <f t="shared" si="25"/>
        <v>43736.999999999993</v>
      </c>
      <c r="M432" s="12">
        <f t="shared" si="26"/>
        <v>43770.999999999993</v>
      </c>
      <c r="N432" t="b">
        <v>0</v>
      </c>
      <c r="O432" t="b">
        <v>0</v>
      </c>
      <c r="P432" t="s">
        <v>2039</v>
      </c>
      <c r="Q432" t="s">
        <v>2040</v>
      </c>
      <c r="R432" t="s">
        <v>33</v>
      </c>
      <c r="S432" s="5">
        <f t="shared" si="27"/>
        <v>68</v>
      </c>
      <c r="T432">
        <f t="shared" si="28"/>
        <v>104.44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12">
        <f t="shared" si="25"/>
        <v>43272.999999999993</v>
      </c>
      <c r="M433" s="12">
        <f t="shared" si="26"/>
        <v>43289.999999999993</v>
      </c>
      <c r="N433" t="b">
        <v>1</v>
      </c>
      <c r="O433" t="b">
        <v>0</v>
      </c>
      <c r="P433" t="s">
        <v>2039</v>
      </c>
      <c r="Q433" t="s">
        <v>2040</v>
      </c>
      <c r="R433" t="s">
        <v>33</v>
      </c>
      <c r="S433" s="5">
        <f t="shared" si="27"/>
        <v>192</v>
      </c>
      <c r="T433">
        <f t="shared" si="28"/>
        <v>69.989999999999995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12">
        <f t="shared" si="25"/>
        <v>41761</v>
      </c>
      <c r="M434" s="12">
        <f t="shared" si="26"/>
        <v>41781</v>
      </c>
      <c r="N434" t="b">
        <v>0</v>
      </c>
      <c r="O434" t="b">
        <v>0</v>
      </c>
      <c r="P434" t="s">
        <v>2039</v>
      </c>
      <c r="Q434" t="s">
        <v>2040</v>
      </c>
      <c r="R434" t="s">
        <v>33</v>
      </c>
      <c r="S434" s="5">
        <f t="shared" si="27"/>
        <v>83</v>
      </c>
      <c r="T434">
        <f t="shared" si="28"/>
        <v>83.02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12">
        <f t="shared" si="25"/>
        <v>41603.041666666664</v>
      </c>
      <c r="M435" s="12">
        <f t="shared" si="26"/>
        <v>41619.041666666664</v>
      </c>
      <c r="N435" t="b">
        <v>0</v>
      </c>
      <c r="O435" t="b">
        <v>1</v>
      </c>
      <c r="P435" t="s">
        <v>2041</v>
      </c>
      <c r="Q435" t="s">
        <v>2042</v>
      </c>
      <c r="R435" t="s">
        <v>42</v>
      </c>
      <c r="S435" s="5">
        <f t="shared" si="27"/>
        <v>54</v>
      </c>
      <c r="T435">
        <f t="shared" si="28"/>
        <v>90.3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2">
        <f t="shared" si="25"/>
        <v>42705.041666666664</v>
      </c>
      <c r="M436" s="12">
        <f t="shared" si="26"/>
        <v>42719.041666666664</v>
      </c>
      <c r="N436" t="b">
        <v>1</v>
      </c>
      <c r="O436" t="b">
        <v>0</v>
      </c>
      <c r="P436" t="s">
        <v>2039</v>
      </c>
      <c r="Q436" t="s">
        <v>2040</v>
      </c>
      <c r="R436" t="s">
        <v>33</v>
      </c>
      <c r="S436" s="5">
        <f t="shared" si="27"/>
        <v>17</v>
      </c>
      <c r="T436">
        <f t="shared" si="28"/>
        <v>103.98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12">
        <f t="shared" si="25"/>
        <v>41988.041666666664</v>
      </c>
      <c r="M437" s="12">
        <f t="shared" si="26"/>
        <v>42000.041666666664</v>
      </c>
      <c r="N437" t="b">
        <v>0</v>
      </c>
      <c r="O437" t="b">
        <v>1</v>
      </c>
      <c r="P437" t="s">
        <v>2039</v>
      </c>
      <c r="Q437" t="s">
        <v>2040</v>
      </c>
      <c r="R437" t="s">
        <v>33</v>
      </c>
      <c r="S437" s="5">
        <f t="shared" si="27"/>
        <v>117</v>
      </c>
      <c r="T437">
        <f t="shared" si="28"/>
        <v>54.93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12">
        <f t="shared" si="25"/>
        <v>43574.999999999993</v>
      </c>
      <c r="M438" s="12">
        <f t="shared" si="26"/>
        <v>43575.999999999993</v>
      </c>
      <c r="N438" t="b">
        <v>0</v>
      </c>
      <c r="O438" t="b">
        <v>0</v>
      </c>
      <c r="P438" t="s">
        <v>2035</v>
      </c>
      <c r="Q438" t="s">
        <v>2058</v>
      </c>
      <c r="R438" t="s">
        <v>159</v>
      </c>
      <c r="S438" s="5">
        <f t="shared" si="27"/>
        <v>1052</v>
      </c>
      <c r="T438">
        <f t="shared" si="28"/>
        <v>51.92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12">
        <f t="shared" si="25"/>
        <v>42259.999999999993</v>
      </c>
      <c r="M439" s="12">
        <f t="shared" si="26"/>
        <v>42262.999999999993</v>
      </c>
      <c r="N439" t="b">
        <v>0</v>
      </c>
      <c r="O439" t="b">
        <v>1</v>
      </c>
      <c r="P439" t="s">
        <v>2041</v>
      </c>
      <c r="Q439" t="s">
        <v>2049</v>
      </c>
      <c r="R439" t="s">
        <v>71</v>
      </c>
      <c r="S439" s="5">
        <f t="shared" si="27"/>
        <v>123</v>
      </c>
      <c r="T439">
        <f t="shared" si="28"/>
        <v>60.03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12">
        <f t="shared" si="25"/>
        <v>41337.041666666664</v>
      </c>
      <c r="M440" s="12">
        <f t="shared" si="26"/>
        <v>41367</v>
      </c>
      <c r="N440" t="b">
        <v>0</v>
      </c>
      <c r="O440" t="b">
        <v>0</v>
      </c>
      <c r="P440" t="s">
        <v>2039</v>
      </c>
      <c r="Q440" t="s">
        <v>2040</v>
      </c>
      <c r="R440" t="s">
        <v>33</v>
      </c>
      <c r="S440" s="5">
        <f t="shared" si="27"/>
        <v>179</v>
      </c>
      <c r="T440">
        <f t="shared" si="28"/>
        <v>44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12">
        <f t="shared" si="25"/>
        <v>42679.999999999993</v>
      </c>
      <c r="M441" s="12">
        <f t="shared" si="26"/>
        <v>42687.041666666664</v>
      </c>
      <c r="N441" t="b">
        <v>0</v>
      </c>
      <c r="O441" t="b">
        <v>0</v>
      </c>
      <c r="P441" t="s">
        <v>2041</v>
      </c>
      <c r="Q441" t="s">
        <v>2063</v>
      </c>
      <c r="R441" t="s">
        <v>474</v>
      </c>
      <c r="S441" s="5">
        <f t="shared" si="27"/>
        <v>355</v>
      </c>
      <c r="T441">
        <f t="shared" si="28"/>
        <v>53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12">
        <f t="shared" si="25"/>
        <v>42915.999999999993</v>
      </c>
      <c r="M442" s="12">
        <f t="shared" si="26"/>
        <v>42925.999999999993</v>
      </c>
      <c r="N442" t="b">
        <v>0</v>
      </c>
      <c r="O442" t="b">
        <v>0</v>
      </c>
      <c r="P442" t="s">
        <v>2041</v>
      </c>
      <c r="Q442" t="s">
        <v>2060</v>
      </c>
      <c r="R442" t="s">
        <v>269</v>
      </c>
      <c r="S442" s="5">
        <f t="shared" si="27"/>
        <v>162</v>
      </c>
      <c r="T442">
        <f t="shared" si="28"/>
        <v>54.5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12">
        <f t="shared" si="25"/>
        <v>41025</v>
      </c>
      <c r="M443" s="12">
        <f t="shared" si="26"/>
        <v>41053</v>
      </c>
      <c r="N443" t="b">
        <v>0</v>
      </c>
      <c r="O443" t="b">
        <v>0</v>
      </c>
      <c r="P443" t="s">
        <v>2037</v>
      </c>
      <c r="Q443" t="s">
        <v>2046</v>
      </c>
      <c r="R443" t="s">
        <v>65</v>
      </c>
      <c r="S443" s="5">
        <f t="shared" si="27"/>
        <v>25</v>
      </c>
      <c r="T443">
        <f t="shared" si="28"/>
        <v>75.040000000000006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12">
        <f t="shared" si="25"/>
        <v>42979.999999999993</v>
      </c>
      <c r="M444" s="12">
        <f t="shared" si="26"/>
        <v>42995.999999999993</v>
      </c>
      <c r="N444" t="b">
        <v>0</v>
      </c>
      <c r="O444" t="b">
        <v>0</v>
      </c>
      <c r="P444" t="s">
        <v>2039</v>
      </c>
      <c r="Q444" t="s">
        <v>2040</v>
      </c>
      <c r="R444" t="s">
        <v>33</v>
      </c>
      <c r="S444" s="5">
        <f t="shared" si="27"/>
        <v>199</v>
      </c>
      <c r="T444">
        <f t="shared" si="28"/>
        <v>35.909999999999997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12">
        <f t="shared" si="25"/>
        <v>40451</v>
      </c>
      <c r="M445" s="12">
        <f t="shared" si="26"/>
        <v>40470</v>
      </c>
      <c r="N445" t="b">
        <v>0</v>
      </c>
      <c r="O445" t="b">
        <v>0</v>
      </c>
      <c r="P445" t="s">
        <v>2039</v>
      </c>
      <c r="Q445" t="s">
        <v>2040</v>
      </c>
      <c r="R445" t="s">
        <v>33</v>
      </c>
      <c r="S445" s="5">
        <f t="shared" si="27"/>
        <v>35</v>
      </c>
      <c r="T445">
        <f t="shared" si="28"/>
        <v>36.950000000000003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12">
        <f t="shared" si="25"/>
        <v>40748</v>
      </c>
      <c r="M446" s="12">
        <f t="shared" si="26"/>
        <v>40750</v>
      </c>
      <c r="N446" t="b">
        <v>0</v>
      </c>
      <c r="O446" t="b">
        <v>1</v>
      </c>
      <c r="P446" t="s">
        <v>2035</v>
      </c>
      <c r="Q446" t="s">
        <v>2045</v>
      </c>
      <c r="R446" t="s">
        <v>60</v>
      </c>
      <c r="S446" s="5">
        <f t="shared" si="27"/>
        <v>176</v>
      </c>
      <c r="T446">
        <f t="shared" si="28"/>
        <v>63.17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12">
        <f t="shared" si="25"/>
        <v>40515.041666666664</v>
      </c>
      <c r="M447" s="12">
        <f t="shared" si="26"/>
        <v>40536.041666666664</v>
      </c>
      <c r="N447" t="b">
        <v>0</v>
      </c>
      <c r="O447" t="b">
        <v>1</v>
      </c>
      <c r="P447" t="s">
        <v>2039</v>
      </c>
      <c r="Q447" t="s">
        <v>2040</v>
      </c>
      <c r="R447" t="s">
        <v>33</v>
      </c>
      <c r="S447" s="5">
        <f t="shared" si="27"/>
        <v>511.00000000000006</v>
      </c>
      <c r="T447">
        <f t="shared" si="28"/>
        <v>29.99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12">
        <f t="shared" si="25"/>
        <v>41261.041666666664</v>
      </c>
      <c r="M448" s="12">
        <f t="shared" si="26"/>
        <v>41263.041666666664</v>
      </c>
      <c r="N448" t="b">
        <v>0</v>
      </c>
      <c r="O448" t="b">
        <v>0</v>
      </c>
      <c r="P448" t="s">
        <v>2037</v>
      </c>
      <c r="Q448" t="s">
        <v>2046</v>
      </c>
      <c r="R448" t="s">
        <v>65</v>
      </c>
      <c r="S448" s="5">
        <f t="shared" si="27"/>
        <v>82</v>
      </c>
      <c r="T448">
        <f t="shared" si="28"/>
        <v>86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12">
        <f t="shared" si="25"/>
        <v>43088.041666666664</v>
      </c>
      <c r="M449" s="12">
        <f t="shared" si="26"/>
        <v>43104.041666666664</v>
      </c>
      <c r="N449" t="b">
        <v>0</v>
      </c>
      <c r="O449" t="b">
        <v>0</v>
      </c>
      <c r="P449" t="s">
        <v>2041</v>
      </c>
      <c r="Q449" t="s">
        <v>2060</v>
      </c>
      <c r="R449" t="s">
        <v>269</v>
      </c>
      <c r="S449" s="5">
        <f t="shared" si="27"/>
        <v>24</v>
      </c>
      <c r="T449">
        <f t="shared" si="28"/>
        <v>75.010000000000005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12">
        <f t="shared" si="25"/>
        <v>41378</v>
      </c>
      <c r="M450" s="12">
        <f t="shared" si="26"/>
        <v>41380</v>
      </c>
      <c r="N450" t="b">
        <v>0</v>
      </c>
      <c r="O450" t="b">
        <v>1</v>
      </c>
      <c r="P450" t="s">
        <v>2050</v>
      </c>
      <c r="Q450" t="s">
        <v>2051</v>
      </c>
      <c r="R450" t="s">
        <v>89</v>
      </c>
      <c r="S450" s="5">
        <f t="shared" si="27"/>
        <v>50</v>
      </c>
      <c r="T450">
        <f t="shared" si="28"/>
        <v>101.2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12">
        <f t="shared" ref="L451:L514" si="29">(J451/86400)+25569+(-5/24)</f>
        <v>43530.041666666664</v>
      </c>
      <c r="M451" s="12">
        <f t="shared" ref="M451:M514" si="30">(K451/86400)+25569+(-5/24)</f>
        <v>43546.999999999993</v>
      </c>
      <c r="N451" t="b">
        <v>0</v>
      </c>
      <c r="O451" t="b">
        <v>0</v>
      </c>
      <c r="P451" t="s">
        <v>2050</v>
      </c>
      <c r="Q451" t="s">
        <v>2051</v>
      </c>
      <c r="R451" t="s">
        <v>89</v>
      </c>
      <c r="S451" s="5">
        <f t="shared" ref="S451:S514" si="31">ROUND(E451/D451,2)*100</f>
        <v>967</v>
      </c>
      <c r="T451">
        <f t="shared" ref="T451:T514" si="32">ROUND(AVERAGE(E452/G452),2)</f>
        <v>4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2">
        <f t="shared" si="29"/>
        <v>43393.999999999993</v>
      </c>
      <c r="M452" s="12">
        <f t="shared" si="30"/>
        <v>43417.041666666664</v>
      </c>
      <c r="N452" t="b">
        <v>0</v>
      </c>
      <c r="O452" t="b">
        <v>0</v>
      </c>
      <c r="P452" t="s">
        <v>2041</v>
      </c>
      <c r="Q452" t="s">
        <v>2049</v>
      </c>
      <c r="R452" t="s">
        <v>71</v>
      </c>
      <c r="S452" s="5">
        <f t="shared" si="31"/>
        <v>4</v>
      </c>
      <c r="T452">
        <f t="shared" si="32"/>
        <v>29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12">
        <f t="shared" si="29"/>
        <v>42934.999999999993</v>
      </c>
      <c r="M453" s="12">
        <f t="shared" si="30"/>
        <v>42965.999999999993</v>
      </c>
      <c r="N453" t="b">
        <v>0</v>
      </c>
      <c r="O453" t="b">
        <v>0</v>
      </c>
      <c r="P453" t="s">
        <v>2035</v>
      </c>
      <c r="Q453" t="s">
        <v>2036</v>
      </c>
      <c r="R453" t="s">
        <v>23</v>
      </c>
      <c r="S453" s="5">
        <f t="shared" si="31"/>
        <v>123</v>
      </c>
      <c r="T453">
        <f t="shared" si="32"/>
        <v>98.23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12">
        <f t="shared" si="29"/>
        <v>40365</v>
      </c>
      <c r="M454" s="12">
        <f t="shared" si="30"/>
        <v>40366</v>
      </c>
      <c r="N454" t="b">
        <v>0</v>
      </c>
      <c r="O454" t="b">
        <v>0</v>
      </c>
      <c r="P454" t="s">
        <v>2041</v>
      </c>
      <c r="Q454" t="s">
        <v>2044</v>
      </c>
      <c r="R454" t="s">
        <v>53</v>
      </c>
      <c r="S454" s="5">
        <f t="shared" si="31"/>
        <v>63</v>
      </c>
      <c r="T454">
        <f t="shared" si="32"/>
        <v>87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12">
        <f t="shared" si="29"/>
        <v>42705.041666666664</v>
      </c>
      <c r="M455" s="12">
        <f t="shared" si="30"/>
        <v>42746.041666666664</v>
      </c>
      <c r="N455" t="b">
        <v>0</v>
      </c>
      <c r="O455" t="b">
        <v>0</v>
      </c>
      <c r="P455" t="s">
        <v>2041</v>
      </c>
      <c r="Q455" t="s">
        <v>2063</v>
      </c>
      <c r="R455" t="s">
        <v>474</v>
      </c>
      <c r="S455" s="5">
        <f t="shared" si="31"/>
        <v>56.000000000000007</v>
      </c>
      <c r="T455">
        <f t="shared" si="32"/>
        <v>45.21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12">
        <f t="shared" si="29"/>
        <v>41568</v>
      </c>
      <c r="M456" s="12">
        <f t="shared" si="30"/>
        <v>41604.041666666664</v>
      </c>
      <c r="N456" t="b">
        <v>0</v>
      </c>
      <c r="O456" t="b">
        <v>1</v>
      </c>
      <c r="P456" t="s">
        <v>2041</v>
      </c>
      <c r="Q456" t="s">
        <v>2044</v>
      </c>
      <c r="R456" t="s">
        <v>53</v>
      </c>
      <c r="S456" s="5">
        <f t="shared" si="31"/>
        <v>44</v>
      </c>
      <c r="T456">
        <f t="shared" si="32"/>
        <v>37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12">
        <f t="shared" si="29"/>
        <v>40809</v>
      </c>
      <c r="M457" s="12">
        <f t="shared" si="30"/>
        <v>40832</v>
      </c>
      <c r="N457" t="b">
        <v>0</v>
      </c>
      <c r="O457" t="b">
        <v>0</v>
      </c>
      <c r="P457" t="s">
        <v>2039</v>
      </c>
      <c r="Q457" t="s">
        <v>2040</v>
      </c>
      <c r="R457" t="s">
        <v>33</v>
      </c>
      <c r="S457" s="5">
        <f t="shared" si="31"/>
        <v>118</v>
      </c>
      <c r="T457">
        <f t="shared" si="32"/>
        <v>94.98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12">
        <f t="shared" si="29"/>
        <v>43141.041666666664</v>
      </c>
      <c r="M458" s="12">
        <f t="shared" si="30"/>
        <v>43141.041666666664</v>
      </c>
      <c r="N458" t="b">
        <v>0</v>
      </c>
      <c r="O458" t="b">
        <v>1</v>
      </c>
      <c r="P458" t="s">
        <v>2035</v>
      </c>
      <c r="Q458" t="s">
        <v>2045</v>
      </c>
      <c r="R458" t="s">
        <v>60</v>
      </c>
      <c r="S458" s="5">
        <f t="shared" si="31"/>
        <v>104</v>
      </c>
      <c r="T458">
        <f t="shared" si="32"/>
        <v>28.96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12">
        <f t="shared" si="29"/>
        <v>42656.999999999993</v>
      </c>
      <c r="M459" s="12">
        <f t="shared" si="30"/>
        <v>42658.999999999993</v>
      </c>
      <c r="N459" t="b">
        <v>0</v>
      </c>
      <c r="O459" t="b">
        <v>0</v>
      </c>
      <c r="P459" t="s">
        <v>2039</v>
      </c>
      <c r="Q459" t="s">
        <v>2040</v>
      </c>
      <c r="R459" t="s">
        <v>33</v>
      </c>
      <c r="S459" s="5">
        <f t="shared" si="31"/>
        <v>27</v>
      </c>
      <c r="T459">
        <f t="shared" si="32"/>
        <v>55.99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12">
        <f t="shared" si="29"/>
        <v>40265</v>
      </c>
      <c r="M460" s="12">
        <f t="shared" si="30"/>
        <v>40309</v>
      </c>
      <c r="N460" t="b">
        <v>0</v>
      </c>
      <c r="O460" t="b">
        <v>0</v>
      </c>
      <c r="P460" t="s">
        <v>2039</v>
      </c>
      <c r="Q460" t="s">
        <v>2040</v>
      </c>
      <c r="R460" t="s">
        <v>33</v>
      </c>
      <c r="S460" s="5">
        <f t="shared" si="31"/>
        <v>351</v>
      </c>
      <c r="T460">
        <f t="shared" si="32"/>
        <v>54.04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12">
        <f t="shared" si="29"/>
        <v>42001.041666666664</v>
      </c>
      <c r="M461" s="12">
        <f t="shared" si="30"/>
        <v>42026.041666666664</v>
      </c>
      <c r="N461" t="b">
        <v>0</v>
      </c>
      <c r="O461" t="b">
        <v>0</v>
      </c>
      <c r="P461" t="s">
        <v>2041</v>
      </c>
      <c r="Q461" t="s">
        <v>2042</v>
      </c>
      <c r="R461" t="s">
        <v>42</v>
      </c>
      <c r="S461" s="5">
        <f t="shared" si="31"/>
        <v>90</v>
      </c>
      <c r="T461">
        <f t="shared" si="32"/>
        <v>82.38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12">
        <f t="shared" si="29"/>
        <v>40399</v>
      </c>
      <c r="M462" s="12">
        <f t="shared" si="30"/>
        <v>40402</v>
      </c>
      <c r="N462" t="b">
        <v>0</v>
      </c>
      <c r="O462" t="b">
        <v>0</v>
      </c>
      <c r="P462" t="s">
        <v>2039</v>
      </c>
      <c r="Q462" t="s">
        <v>2040</v>
      </c>
      <c r="R462" t="s">
        <v>33</v>
      </c>
      <c r="S462" s="5">
        <f t="shared" si="31"/>
        <v>172</v>
      </c>
      <c r="T462">
        <f t="shared" si="32"/>
        <v>67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12">
        <f t="shared" si="29"/>
        <v>41757</v>
      </c>
      <c r="M463" s="12">
        <f t="shared" si="30"/>
        <v>41777</v>
      </c>
      <c r="N463" t="b">
        <v>0</v>
      </c>
      <c r="O463" t="b">
        <v>0</v>
      </c>
      <c r="P463" t="s">
        <v>2041</v>
      </c>
      <c r="Q463" t="s">
        <v>2044</v>
      </c>
      <c r="R463" t="s">
        <v>53</v>
      </c>
      <c r="S463" s="5">
        <f t="shared" si="31"/>
        <v>141</v>
      </c>
      <c r="T463">
        <f t="shared" si="32"/>
        <v>107.91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12">
        <f t="shared" si="29"/>
        <v>41304.041666666664</v>
      </c>
      <c r="M464" s="12">
        <f t="shared" si="30"/>
        <v>41342.041666666664</v>
      </c>
      <c r="N464" t="b">
        <v>0</v>
      </c>
      <c r="O464" t="b">
        <v>0</v>
      </c>
      <c r="P464" t="s">
        <v>2050</v>
      </c>
      <c r="Q464" t="s">
        <v>2061</v>
      </c>
      <c r="R464" t="s">
        <v>292</v>
      </c>
      <c r="S464" s="5">
        <f t="shared" si="31"/>
        <v>31</v>
      </c>
      <c r="T464">
        <f t="shared" si="32"/>
        <v>69.010000000000005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12">
        <f t="shared" si="29"/>
        <v>41639.041666666664</v>
      </c>
      <c r="M465" s="12">
        <f t="shared" si="30"/>
        <v>41643.041666666664</v>
      </c>
      <c r="N465" t="b">
        <v>0</v>
      </c>
      <c r="O465" t="b">
        <v>0</v>
      </c>
      <c r="P465" t="s">
        <v>2041</v>
      </c>
      <c r="Q465" t="s">
        <v>2049</v>
      </c>
      <c r="R465" t="s">
        <v>71</v>
      </c>
      <c r="S465" s="5">
        <f t="shared" si="31"/>
        <v>108</v>
      </c>
      <c r="T465">
        <f t="shared" si="32"/>
        <v>39.01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12">
        <f t="shared" si="29"/>
        <v>43142.041666666664</v>
      </c>
      <c r="M466" s="12">
        <f t="shared" si="30"/>
        <v>43156.041666666664</v>
      </c>
      <c r="N466" t="b">
        <v>0</v>
      </c>
      <c r="O466" t="b">
        <v>0</v>
      </c>
      <c r="P466" t="s">
        <v>2039</v>
      </c>
      <c r="Q466" t="s">
        <v>2040</v>
      </c>
      <c r="R466" t="s">
        <v>33</v>
      </c>
      <c r="S466" s="5">
        <f t="shared" si="31"/>
        <v>133</v>
      </c>
      <c r="T466">
        <f t="shared" si="32"/>
        <v>110.36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12">
        <f t="shared" si="29"/>
        <v>43127.041666666664</v>
      </c>
      <c r="M467" s="12">
        <f t="shared" si="30"/>
        <v>43136.041666666664</v>
      </c>
      <c r="N467" t="b">
        <v>0</v>
      </c>
      <c r="O467" t="b">
        <v>0</v>
      </c>
      <c r="P467" t="s">
        <v>2047</v>
      </c>
      <c r="Q467" t="s">
        <v>2059</v>
      </c>
      <c r="R467" t="s">
        <v>206</v>
      </c>
      <c r="S467" s="5">
        <f t="shared" si="31"/>
        <v>188</v>
      </c>
      <c r="T467">
        <f t="shared" si="32"/>
        <v>94.86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12">
        <f t="shared" si="29"/>
        <v>41409</v>
      </c>
      <c r="M468" s="12">
        <f t="shared" si="30"/>
        <v>41432</v>
      </c>
      <c r="N468" t="b">
        <v>0</v>
      </c>
      <c r="O468" t="b">
        <v>1</v>
      </c>
      <c r="P468" t="s">
        <v>2037</v>
      </c>
      <c r="Q468" t="s">
        <v>2046</v>
      </c>
      <c r="R468" t="s">
        <v>65</v>
      </c>
      <c r="S468" s="5">
        <f t="shared" si="31"/>
        <v>332</v>
      </c>
      <c r="T468">
        <f t="shared" si="32"/>
        <v>57.94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2">
        <f t="shared" si="29"/>
        <v>42331.041666666664</v>
      </c>
      <c r="M469" s="12">
        <f t="shared" si="30"/>
        <v>42338.041666666664</v>
      </c>
      <c r="N469" t="b">
        <v>0</v>
      </c>
      <c r="O469" t="b">
        <v>1</v>
      </c>
      <c r="P469" t="s">
        <v>2037</v>
      </c>
      <c r="Q469" t="s">
        <v>2038</v>
      </c>
      <c r="R469" t="s">
        <v>28</v>
      </c>
      <c r="S469" s="5">
        <f t="shared" si="31"/>
        <v>575</v>
      </c>
      <c r="T469">
        <f t="shared" si="32"/>
        <v>101.25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12">
        <f t="shared" si="29"/>
        <v>43568.999999999993</v>
      </c>
      <c r="M470" s="12">
        <f t="shared" si="30"/>
        <v>43584.999999999993</v>
      </c>
      <c r="N470" t="b">
        <v>0</v>
      </c>
      <c r="O470" t="b">
        <v>0</v>
      </c>
      <c r="P470" t="s">
        <v>2039</v>
      </c>
      <c r="Q470" t="s">
        <v>2040</v>
      </c>
      <c r="R470" t="s">
        <v>33</v>
      </c>
      <c r="S470" s="5">
        <f t="shared" si="31"/>
        <v>41</v>
      </c>
      <c r="T470">
        <f t="shared" si="32"/>
        <v>64.959999999999994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12">
        <f t="shared" si="29"/>
        <v>42141.999999999993</v>
      </c>
      <c r="M471" s="12">
        <f t="shared" si="30"/>
        <v>42143.999999999993</v>
      </c>
      <c r="N471" t="b">
        <v>0</v>
      </c>
      <c r="O471" t="b">
        <v>0</v>
      </c>
      <c r="P471" t="s">
        <v>2041</v>
      </c>
      <c r="Q471" t="s">
        <v>2044</v>
      </c>
      <c r="R471" t="s">
        <v>53</v>
      </c>
      <c r="S471" s="5">
        <f t="shared" si="31"/>
        <v>184</v>
      </c>
      <c r="T471">
        <f t="shared" si="32"/>
        <v>27.01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12">
        <f t="shared" si="29"/>
        <v>42716.041666666664</v>
      </c>
      <c r="M472" s="12">
        <f t="shared" si="30"/>
        <v>42723.041666666664</v>
      </c>
      <c r="N472" t="b">
        <v>0</v>
      </c>
      <c r="O472" t="b">
        <v>0</v>
      </c>
      <c r="P472" t="s">
        <v>2037</v>
      </c>
      <c r="Q472" t="s">
        <v>2046</v>
      </c>
      <c r="R472" t="s">
        <v>65</v>
      </c>
      <c r="S472" s="5">
        <f t="shared" si="31"/>
        <v>286</v>
      </c>
      <c r="T472">
        <f t="shared" si="32"/>
        <v>50.97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12">
        <f t="shared" si="29"/>
        <v>41031</v>
      </c>
      <c r="M473" s="12">
        <f t="shared" si="30"/>
        <v>41031</v>
      </c>
      <c r="N473" t="b">
        <v>0</v>
      </c>
      <c r="O473" t="b">
        <v>1</v>
      </c>
      <c r="P473" t="s">
        <v>2033</v>
      </c>
      <c r="Q473" t="s">
        <v>2034</v>
      </c>
      <c r="R473" t="s">
        <v>17</v>
      </c>
      <c r="S473" s="5">
        <f t="shared" si="31"/>
        <v>319</v>
      </c>
      <c r="T473">
        <f t="shared" si="32"/>
        <v>104.94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12">
        <f t="shared" si="29"/>
        <v>43534.999999999993</v>
      </c>
      <c r="M474" s="12">
        <f t="shared" si="30"/>
        <v>43588.999999999993</v>
      </c>
      <c r="N474" t="b">
        <v>0</v>
      </c>
      <c r="O474" t="b">
        <v>0</v>
      </c>
      <c r="P474" t="s">
        <v>2035</v>
      </c>
      <c r="Q474" t="s">
        <v>2036</v>
      </c>
      <c r="R474" t="s">
        <v>23</v>
      </c>
      <c r="S474" s="5">
        <f t="shared" si="31"/>
        <v>39</v>
      </c>
      <c r="T474">
        <f t="shared" si="32"/>
        <v>84.03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12">
        <f t="shared" si="29"/>
        <v>43276.999999999993</v>
      </c>
      <c r="M475" s="12">
        <f t="shared" si="30"/>
        <v>43277.999999999993</v>
      </c>
      <c r="N475" t="b">
        <v>0</v>
      </c>
      <c r="O475" t="b">
        <v>0</v>
      </c>
      <c r="P475" t="s">
        <v>2035</v>
      </c>
      <c r="Q475" t="s">
        <v>2043</v>
      </c>
      <c r="R475" t="s">
        <v>50</v>
      </c>
      <c r="S475" s="5">
        <f t="shared" si="31"/>
        <v>178</v>
      </c>
      <c r="T475">
        <f t="shared" si="32"/>
        <v>102.86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12">
        <f t="shared" si="29"/>
        <v>41989.041666666664</v>
      </c>
      <c r="M476" s="12">
        <f t="shared" si="30"/>
        <v>41990.041666666664</v>
      </c>
      <c r="N476" t="b">
        <v>0</v>
      </c>
      <c r="O476" t="b">
        <v>0</v>
      </c>
      <c r="P476" t="s">
        <v>2041</v>
      </c>
      <c r="Q476" t="s">
        <v>2060</v>
      </c>
      <c r="R476" t="s">
        <v>269</v>
      </c>
      <c r="S476" s="5">
        <f t="shared" si="31"/>
        <v>365</v>
      </c>
      <c r="T476">
        <f t="shared" si="32"/>
        <v>39.96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12">
        <f t="shared" si="29"/>
        <v>41450</v>
      </c>
      <c r="M477" s="12">
        <f t="shared" si="30"/>
        <v>41454</v>
      </c>
      <c r="N477" t="b">
        <v>0</v>
      </c>
      <c r="O477" t="b">
        <v>1</v>
      </c>
      <c r="P477" t="s">
        <v>2047</v>
      </c>
      <c r="Q477" t="s">
        <v>2059</v>
      </c>
      <c r="R477" t="s">
        <v>206</v>
      </c>
      <c r="S477" s="5">
        <f t="shared" si="31"/>
        <v>113.99999999999999</v>
      </c>
      <c r="T477">
        <f t="shared" si="32"/>
        <v>51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12">
        <f t="shared" si="29"/>
        <v>43321.999999999993</v>
      </c>
      <c r="M478" s="12">
        <f t="shared" si="30"/>
        <v>43327.999999999993</v>
      </c>
      <c r="N478" t="b">
        <v>0</v>
      </c>
      <c r="O478" t="b">
        <v>0</v>
      </c>
      <c r="P478" t="s">
        <v>2047</v>
      </c>
      <c r="Q478" t="s">
        <v>2053</v>
      </c>
      <c r="R478" t="s">
        <v>119</v>
      </c>
      <c r="S478" s="5">
        <f t="shared" si="31"/>
        <v>30</v>
      </c>
      <c r="T478">
        <f t="shared" si="32"/>
        <v>40.82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12">
        <f t="shared" si="29"/>
        <v>40720</v>
      </c>
      <c r="M479" s="12">
        <f t="shared" si="30"/>
        <v>40747</v>
      </c>
      <c r="N479" t="b">
        <v>0</v>
      </c>
      <c r="O479" t="b">
        <v>0</v>
      </c>
      <c r="P479" t="s">
        <v>2041</v>
      </c>
      <c r="Q479" t="s">
        <v>2063</v>
      </c>
      <c r="R479" t="s">
        <v>474</v>
      </c>
      <c r="S479" s="5">
        <f t="shared" si="31"/>
        <v>54</v>
      </c>
      <c r="T479">
        <f t="shared" si="32"/>
        <v>59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12">
        <f t="shared" si="29"/>
        <v>42071.999999999993</v>
      </c>
      <c r="M480" s="12">
        <f t="shared" si="30"/>
        <v>42083.999999999993</v>
      </c>
      <c r="N480" t="b">
        <v>0</v>
      </c>
      <c r="O480" t="b">
        <v>0</v>
      </c>
      <c r="P480" t="s">
        <v>2037</v>
      </c>
      <c r="Q480" t="s">
        <v>2046</v>
      </c>
      <c r="R480" t="s">
        <v>65</v>
      </c>
      <c r="S480" s="5">
        <f t="shared" si="31"/>
        <v>236</v>
      </c>
      <c r="T480">
        <f t="shared" si="32"/>
        <v>71.16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12">
        <f t="shared" si="29"/>
        <v>42944.999999999993</v>
      </c>
      <c r="M481" s="12">
        <f t="shared" si="30"/>
        <v>42946.999999999993</v>
      </c>
      <c r="N481" t="b">
        <v>0</v>
      </c>
      <c r="O481" t="b">
        <v>0</v>
      </c>
      <c r="P481" t="s">
        <v>2033</v>
      </c>
      <c r="Q481" t="s">
        <v>2034</v>
      </c>
      <c r="R481" t="s">
        <v>17</v>
      </c>
      <c r="S481" s="5">
        <f t="shared" si="31"/>
        <v>513</v>
      </c>
      <c r="T481">
        <f t="shared" si="32"/>
        <v>99.49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12">
        <f t="shared" si="29"/>
        <v>40248.041666666664</v>
      </c>
      <c r="M482" s="12">
        <f t="shared" si="30"/>
        <v>40257</v>
      </c>
      <c r="N482" t="b">
        <v>0</v>
      </c>
      <c r="O482" t="b">
        <v>1</v>
      </c>
      <c r="P482" t="s">
        <v>2054</v>
      </c>
      <c r="Q482" t="s">
        <v>2055</v>
      </c>
      <c r="R482" t="s">
        <v>122</v>
      </c>
      <c r="S482" s="5">
        <f t="shared" si="31"/>
        <v>101</v>
      </c>
      <c r="T482">
        <f t="shared" si="32"/>
        <v>103.99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12">
        <f t="shared" si="29"/>
        <v>41913</v>
      </c>
      <c r="M483" s="12">
        <f t="shared" si="30"/>
        <v>41955.041666666664</v>
      </c>
      <c r="N483" t="b">
        <v>0</v>
      </c>
      <c r="O483" t="b">
        <v>1</v>
      </c>
      <c r="P483" t="s">
        <v>2039</v>
      </c>
      <c r="Q483" t="s">
        <v>2040</v>
      </c>
      <c r="R483" t="s">
        <v>33</v>
      </c>
      <c r="S483" s="5">
        <f t="shared" si="31"/>
        <v>81</v>
      </c>
      <c r="T483">
        <f t="shared" si="32"/>
        <v>76.56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12">
        <f t="shared" si="29"/>
        <v>40963.041666666664</v>
      </c>
      <c r="M484" s="12">
        <f t="shared" si="30"/>
        <v>40974.041666666664</v>
      </c>
      <c r="N484" t="b">
        <v>0</v>
      </c>
      <c r="O484" t="b">
        <v>1</v>
      </c>
      <c r="P484" t="s">
        <v>2047</v>
      </c>
      <c r="Q484" t="s">
        <v>2053</v>
      </c>
      <c r="R484" t="s">
        <v>119</v>
      </c>
      <c r="S484" s="5">
        <f t="shared" si="31"/>
        <v>16</v>
      </c>
      <c r="T484">
        <f t="shared" si="32"/>
        <v>87.07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12">
        <f t="shared" si="29"/>
        <v>43811.041666666664</v>
      </c>
      <c r="M485" s="12">
        <f t="shared" si="30"/>
        <v>43818.041666666664</v>
      </c>
      <c r="N485" t="b">
        <v>0</v>
      </c>
      <c r="O485" t="b">
        <v>0</v>
      </c>
      <c r="P485" t="s">
        <v>2039</v>
      </c>
      <c r="Q485" t="s">
        <v>2040</v>
      </c>
      <c r="R485" t="s">
        <v>33</v>
      </c>
      <c r="S485" s="5">
        <f t="shared" si="31"/>
        <v>53</v>
      </c>
      <c r="T485">
        <f t="shared" si="32"/>
        <v>49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12">
        <f t="shared" si="29"/>
        <v>41855</v>
      </c>
      <c r="M486" s="12">
        <f t="shared" si="30"/>
        <v>41904</v>
      </c>
      <c r="N486" t="b">
        <v>0</v>
      </c>
      <c r="O486" t="b">
        <v>1</v>
      </c>
      <c r="P486" t="s">
        <v>2033</v>
      </c>
      <c r="Q486" t="s">
        <v>2034</v>
      </c>
      <c r="R486" t="s">
        <v>17</v>
      </c>
      <c r="S486" s="5">
        <f t="shared" si="31"/>
        <v>260</v>
      </c>
      <c r="T486">
        <f t="shared" si="32"/>
        <v>42.97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12">
        <f t="shared" si="29"/>
        <v>43625.999999999993</v>
      </c>
      <c r="M487" s="12">
        <f t="shared" si="30"/>
        <v>43666.999999999993</v>
      </c>
      <c r="N487" t="b">
        <v>0</v>
      </c>
      <c r="O487" t="b">
        <v>0</v>
      </c>
      <c r="P487" t="s">
        <v>2039</v>
      </c>
      <c r="Q487" t="s">
        <v>2040</v>
      </c>
      <c r="R487" t="s">
        <v>33</v>
      </c>
      <c r="S487" s="5">
        <f t="shared" si="31"/>
        <v>31</v>
      </c>
      <c r="T487">
        <f t="shared" si="32"/>
        <v>33.43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12">
        <f t="shared" si="29"/>
        <v>43168.041666666664</v>
      </c>
      <c r="M488" s="12">
        <f t="shared" si="30"/>
        <v>43182.999999999993</v>
      </c>
      <c r="N488" t="b">
        <v>0</v>
      </c>
      <c r="O488" t="b">
        <v>1</v>
      </c>
      <c r="P488" t="s">
        <v>2047</v>
      </c>
      <c r="Q488" t="s">
        <v>2059</v>
      </c>
      <c r="R488" t="s">
        <v>206</v>
      </c>
      <c r="S488" s="5">
        <f t="shared" si="31"/>
        <v>14.000000000000002</v>
      </c>
      <c r="T488">
        <f t="shared" si="32"/>
        <v>83.98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12">
        <f t="shared" si="29"/>
        <v>42844.999999999993</v>
      </c>
      <c r="M489" s="12">
        <f t="shared" si="30"/>
        <v>42877.999999999993</v>
      </c>
      <c r="N489" t="b">
        <v>0</v>
      </c>
      <c r="O489" t="b">
        <v>0</v>
      </c>
      <c r="P489" t="s">
        <v>2039</v>
      </c>
      <c r="Q489" t="s">
        <v>2040</v>
      </c>
      <c r="R489" t="s">
        <v>33</v>
      </c>
      <c r="S489" s="5">
        <f t="shared" si="31"/>
        <v>179</v>
      </c>
      <c r="T489">
        <f t="shared" si="32"/>
        <v>101.42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12">
        <f t="shared" si="29"/>
        <v>42403.041666666664</v>
      </c>
      <c r="M490" s="12">
        <f t="shared" si="30"/>
        <v>42420.041666666664</v>
      </c>
      <c r="N490" t="b">
        <v>0</v>
      </c>
      <c r="O490" t="b">
        <v>0</v>
      </c>
      <c r="P490" t="s">
        <v>2039</v>
      </c>
      <c r="Q490" t="s">
        <v>2040</v>
      </c>
      <c r="R490" t="s">
        <v>33</v>
      </c>
      <c r="S490" s="5">
        <f t="shared" si="31"/>
        <v>220.00000000000003</v>
      </c>
      <c r="T490">
        <f t="shared" si="32"/>
        <v>109.87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12">
        <f t="shared" si="29"/>
        <v>40406</v>
      </c>
      <c r="M491" s="12">
        <f t="shared" si="30"/>
        <v>40411</v>
      </c>
      <c r="N491" t="b">
        <v>0</v>
      </c>
      <c r="O491" t="b">
        <v>0</v>
      </c>
      <c r="P491" t="s">
        <v>2037</v>
      </c>
      <c r="Q491" t="s">
        <v>2046</v>
      </c>
      <c r="R491" t="s">
        <v>65</v>
      </c>
      <c r="S491" s="5">
        <f t="shared" si="31"/>
        <v>102</v>
      </c>
      <c r="T491">
        <f t="shared" si="32"/>
        <v>31.92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12">
        <f t="shared" si="29"/>
        <v>43786.041666666664</v>
      </c>
      <c r="M492" s="12">
        <f t="shared" si="30"/>
        <v>43793.041666666664</v>
      </c>
      <c r="N492" t="b">
        <v>0</v>
      </c>
      <c r="O492" t="b">
        <v>0</v>
      </c>
      <c r="P492" t="s">
        <v>2064</v>
      </c>
      <c r="Q492" t="s">
        <v>2065</v>
      </c>
      <c r="R492" t="s">
        <v>1029</v>
      </c>
      <c r="S492" s="5">
        <f t="shared" si="31"/>
        <v>192</v>
      </c>
      <c r="T492">
        <f t="shared" si="32"/>
        <v>70.989999999999995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12">
        <f t="shared" si="29"/>
        <v>41456</v>
      </c>
      <c r="M493" s="12">
        <f t="shared" si="30"/>
        <v>41482</v>
      </c>
      <c r="N493" t="b">
        <v>0</v>
      </c>
      <c r="O493" t="b">
        <v>1</v>
      </c>
      <c r="P493" t="s">
        <v>2033</v>
      </c>
      <c r="Q493" t="s">
        <v>2034</v>
      </c>
      <c r="R493" t="s">
        <v>17</v>
      </c>
      <c r="S493" s="5">
        <f t="shared" si="31"/>
        <v>305</v>
      </c>
      <c r="T493">
        <f t="shared" si="32"/>
        <v>77.03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12">
        <f t="shared" si="29"/>
        <v>40336</v>
      </c>
      <c r="M494" s="12">
        <f t="shared" si="30"/>
        <v>40371</v>
      </c>
      <c r="N494" t="b">
        <v>1</v>
      </c>
      <c r="O494" t="b">
        <v>1</v>
      </c>
      <c r="P494" t="s">
        <v>2041</v>
      </c>
      <c r="Q494" t="s">
        <v>2052</v>
      </c>
      <c r="R494" t="s">
        <v>100</v>
      </c>
      <c r="S494" s="5">
        <f t="shared" si="31"/>
        <v>24</v>
      </c>
      <c r="T494">
        <f t="shared" si="32"/>
        <v>101.78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12">
        <f t="shared" si="29"/>
        <v>43644.999999999993</v>
      </c>
      <c r="M495" s="12">
        <f t="shared" si="30"/>
        <v>43657.999999999993</v>
      </c>
      <c r="N495" t="b">
        <v>0</v>
      </c>
      <c r="O495" t="b">
        <v>0</v>
      </c>
      <c r="P495" t="s">
        <v>2054</v>
      </c>
      <c r="Q495" t="s">
        <v>2055</v>
      </c>
      <c r="R495" t="s">
        <v>122</v>
      </c>
      <c r="S495" s="5">
        <f t="shared" si="31"/>
        <v>724</v>
      </c>
      <c r="T495">
        <f t="shared" si="32"/>
        <v>51.06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12">
        <f t="shared" si="29"/>
        <v>40990</v>
      </c>
      <c r="M496" s="12">
        <f t="shared" si="30"/>
        <v>40991</v>
      </c>
      <c r="N496" t="b">
        <v>0</v>
      </c>
      <c r="O496" t="b">
        <v>0</v>
      </c>
      <c r="P496" t="s">
        <v>2037</v>
      </c>
      <c r="Q496" t="s">
        <v>2046</v>
      </c>
      <c r="R496" t="s">
        <v>65</v>
      </c>
      <c r="S496" s="5">
        <f t="shared" si="31"/>
        <v>547</v>
      </c>
      <c r="T496">
        <f t="shared" si="32"/>
        <v>68.02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12">
        <f t="shared" si="29"/>
        <v>41800</v>
      </c>
      <c r="M497" s="12">
        <f t="shared" si="30"/>
        <v>41804</v>
      </c>
      <c r="N497" t="b">
        <v>0</v>
      </c>
      <c r="O497" t="b">
        <v>0</v>
      </c>
      <c r="P497" t="s">
        <v>2039</v>
      </c>
      <c r="Q497" t="s">
        <v>2040</v>
      </c>
      <c r="R497" t="s">
        <v>33</v>
      </c>
      <c r="S497" s="5">
        <f t="shared" si="31"/>
        <v>415.00000000000006</v>
      </c>
      <c r="T497">
        <f t="shared" si="32"/>
        <v>30.87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12">
        <f t="shared" si="29"/>
        <v>42875.999999999993</v>
      </c>
      <c r="M498" s="12">
        <f t="shared" si="30"/>
        <v>42892.999999999993</v>
      </c>
      <c r="N498" t="b">
        <v>0</v>
      </c>
      <c r="O498" t="b">
        <v>0</v>
      </c>
      <c r="P498" t="s">
        <v>2041</v>
      </c>
      <c r="Q498" t="s">
        <v>2049</v>
      </c>
      <c r="R498" t="s">
        <v>71</v>
      </c>
      <c r="S498" s="5">
        <f t="shared" si="31"/>
        <v>1</v>
      </c>
      <c r="T498">
        <f t="shared" si="32"/>
        <v>27.91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12">
        <f t="shared" si="29"/>
        <v>42724.041666666664</v>
      </c>
      <c r="M499" s="12">
        <f t="shared" si="30"/>
        <v>42724.041666666664</v>
      </c>
      <c r="N499" t="b">
        <v>0</v>
      </c>
      <c r="O499" t="b">
        <v>1</v>
      </c>
      <c r="P499" t="s">
        <v>2037</v>
      </c>
      <c r="Q499" t="s">
        <v>2046</v>
      </c>
      <c r="R499" t="s">
        <v>65</v>
      </c>
      <c r="S499" s="5">
        <f t="shared" si="31"/>
        <v>34</v>
      </c>
      <c r="T499">
        <f t="shared" si="32"/>
        <v>79.989999999999995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12">
        <f t="shared" si="29"/>
        <v>42005.041666666664</v>
      </c>
      <c r="M500" s="12">
        <f t="shared" si="30"/>
        <v>42007.041666666664</v>
      </c>
      <c r="N500" t="b">
        <v>0</v>
      </c>
      <c r="O500" t="b">
        <v>0</v>
      </c>
      <c r="P500" t="s">
        <v>2037</v>
      </c>
      <c r="Q500" t="s">
        <v>2038</v>
      </c>
      <c r="R500" t="s">
        <v>28</v>
      </c>
      <c r="S500" s="5">
        <f t="shared" si="31"/>
        <v>24</v>
      </c>
      <c r="T500">
        <f t="shared" si="32"/>
        <v>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12">
        <f t="shared" si="29"/>
        <v>42443.999999999993</v>
      </c>
      <c r="M501" s="12">
        <f t="shared" si="30"/>
        <v>42448.999999999993</v>
      </c>
      <c r="N501" t="b">
        <v>0</v>
      </c>
      <c r="O501" t="b">
        <v>1</v>
      </c>
      <c r="P501" t="s">
        <v>2041</v>
      </c>
      <c r="Q501" t="s">
        <v>2042</v>
      </c>
      <c r="R501" t="s">
        <v>42</v>
      </c>
      <c r="S501" s="5">
        <f t="shared" si="31"/>
        <v>48</v>
      </c>
      <c r="T501" t="e">
        <f t="shared" si="32"/>
        <v>#DIV/0!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12">
        <f t="shared" si="29"/>
        <v>41395</v>
      </c>
      <c r="M502" s="12">
        <f t="shared" si="30"/>
        <v>41423</v>
      </c>
      <c r="N502" t="b">
        <v>0</v>
      </c>
      <c r="O502" t="b">
        <v>1</v>
      </c>
      <c r="P502" t="s">
        <v>2039</v>
      </c>
      <c r="Q502" t="s">
        <v>2040</v>
      </c>
      <c r="R502" t="s">
        <v>33</v>
      </c>
      <c r="S502" s="5">
        <f t="shared" si="31"/>
        <v>0</v>
      </c>
      <c r="T502">
        <f t="shared" si="32"/>
        <v>59.99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12">
        <f t="shared" si="29"/>
        <v>41345</v>
      </c>
      <c r="M503" s="12">
        <f t="shared" si="30"/>
        <v>41347</v>
      </c>
      <c r="N503" t="b">
        <v>0</v>
      </c>
      <c r="O503" t="b">
        <v>0</v>
      </c>
      <c r="P503" t="s">
        <v>2041</v>
      </c>
      <c r="Q503" t="s">
        <v>2042</v>
      </c>
      <c r="R503" t="s">
        <v>42</v>
      </c>
      <c r="S503" s="5">
        <f t="shared" si="31"/>
        <v>70</v>
      </c>
      <c r="T503">
        <f t="shared" si="32"/>
        <v>37.04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12">
        <f t="shared" si="29"/>
        <v>41117</v>
      </c>
      <c r="M504" s="12">
        <f t="shared" si="30"/>
        <v>41146</v>
      </c>
      <c r="N504" t="b">
        <v>0</v>
      </c>
      <c r="O504" t="b">
        <v>1</v>
      </c>
      <c r="P504" t="s">
        <v>2050</v>
      </c>
      <c r="Q504" t="s">
        <v>2051</v>
      </c>
      <c r="R504" t="s">
        <v>89</v>
      </c>
      <c r="S504" s="5">
        <f t="shared" si="31"/>
        <v>530</v>
      </c>
      <c r="T504">
        <f t="shared" si="32"/>
        <v>99.96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12">
        <f t="shared" si="29"/>
        <v>42185.999999999993</v>
      </c>
      <c r="M505" s="12">
        <f t="shared" si="30"/>
        <v>42205.999999999993</v>
      </c>
      <c r="N505" t="b">
        <v>0</v>
      </c>
      <c r="O505" t="b">
        <v>0</v>
      </c>
      <c r="P505" t="s">
        <v>2041</v>
      </c>
      <c r="Q505" t="s">
        <v>2044</v>
      </c>
      <c r="R505" t="s">
        <v>53</v>
      </c>
      <c r="S505" s="5">
        <f t="shared" si="31"/>
        <v>180</v>
      </c>
      <c r="T505">
        <f t="shared" si="32"/>
        <v>111.68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12">
        <f t="shared" si="29"/>
        <v>42141.999999999993</v>
      </c>
      <c r="M506" s="12">
        <f t="shared" si="30"/>
        <v>42142.999999999993</v>
      </c>
      <c r="N506" t="b">
        <v>0</v>
      </c>
      <c r="O506" t="b">
        <v>0</v>
      </c>
      <c r="P506" t="s">
        <v>2035</v>
      </c>
      <c r="Q506" t="s">
        <v>2036</v>
      </c>
      <c r="R506" t="s">
        <v>23</v>
      </c>
      <c r="S506" s="5">
        <f t="shared" si="31"/>
        <v>92</v>
      </c>
      <c r="T506">
        <f t="shared" si="32"/>
        <v>36.01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12">
        <f t="shared" si="29"/>
        <v>41341.041666666664</v>
      </c>
      <c r="M507" s="12">
        <f t="shared" si="30"/>
        <v>41383</v>
      </c>
      <c r="N507" t="b">
        <v>0</v>
      </c>
      <c r="O507" t="b">
        <v>1</v>
      </c>
      <c r="P507" t="s">
        <v>2047</v>
      </c>
      <c r="Q507" t="s">
        <v>2056</v>
      </c>
      <c r="R507" t="s">
        <v>133</v>
      </c>
      <c r="S507" s="5">
        <f t="shared" si="31"/>
        <v>14.000000000000002</v>
      </c>
      <c r="T507">
        <f t="shared" si="32"/>
        <v>66.010000000000005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12">
        <f t="shared" si="29"/>
        <v>43062.041666666664</v>
      </c>
      <c r="M508" s="12">
        <f t="shared" si="30"/>
        <v>43079.041666666664</v>
      </c>
      <c r="N508" t="b">
        <v>0</v>
      </c>
      <c r="O508" t="b">
        <v>1</v>
      </c>
      <c r="P508" t="s">
        <v>2039</v>
      </c>
      <c r="Q508" t="s">
        <v>2040</v>
      </c>
      <c r="R508" t="s">
        <v>33</v>
      </c>
      <c r="S508" s="5">
        <f t="shared" si="31"/>
        <v>927</v>
      </c>
      <c r="T508">
        <f t="shared" si="32"/>
        <v>44.05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12">
        <f t="shared" si="29"/>
        <v>41373</v>
      </c>
      <c r="M509" s="12">
        <f t="shared" si="30"/>
        <v>41422</v>
      </c>
      <c r="N509" t="b">
        <v>0</v>
      </c>
      <c r="O509" t="b">
        <v>1</v>
      </c>
      <c r="P509" t="s">
        <v>2037</v>
      </c>
      <c r="Q509" t="s">
        <v>2038</v>
      </c>
      <c r="R509" t="s">
        <v>28</v>
      </c>
      <c r="S509" s="5">
        <f t="shared" si="31"/>
        <v>40</v>
      </c>
      <c r="T509">
        <f t="shared" si="32"/>
        <v>53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12">
        <f t="shared" si="29"/>
        <v>43309.999999999993</v>
      </c>
      <c r="M510" s="12">
        <f t="shared" si="30"/>
        <v>43330.999999999993</v>
      </c>
      <c r="N510" t="b">
        <v>0</v>
      </c>
      <c r="O510" t="b">
        <v>0</v>
      </c>
      <c r="P510" t="s">
        <v>2039</v>
      </c>
      <c r="Q510" t="s">
        <v>2040</v>
      </c>
      <c r="R510" t="s">
        <v>33</v>
      </c>
      <c r="S510" s="5">
        <f t="shared" si="31"/>
        <v>112.00000000000001</v>
      </c>
      <c r="T510">
        <f t="shared" si="32"/>
        <v>95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12">
        <f t="shared" si="29"/>
        <v>41034</v>
      </c>
      <c r="M511" s="12">
        <f t="shared" si="30"/>
        <v>41044</v>
      </c>
      <c r="N511" t="b">
        <v>0</v>
      </c>
      <c r="O511" t="b">
        <v>0</v>
      </c>
      <c r="P511" t="s">
        <v>2039</v>
      </c>
      <c r="Q511" t="s">
        <v>2040</v>
      </c>
      <c r="R511" t="s">
        <v>33</v>
      </c>
      <c r="S511" s="5">
        <f t="shared" si="31"/>
        <v>71</v>
      </c>
      <c r="T511">
        <f t="shared" si="32"/>
        <v>70.91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12">
        <f t="shared" si="29"/>
        <v>43250.999999999993</v>
      </c>
      <c r="M512" s="12">
        <f t="shared" si="30"/>
        <v>43274.999999999993</v>
      </c>
      <c r="N512" t="b">
        <v>0</v>
      </c>
      <c r="O512" t="b">
        <v>0</v>
      </c>
      <c r="P512" t="s">
        <v>2041</v>
      </c>
      <c r="Q512" t="s">
        <v>2044</v>
      </c>
      <c r="R512" t="s">
        <v>53</v>
      </c>
      <c r="S512" s="5">
        <f t="shared" si="31"/>
        <v>119</v>
      </c>
      <c r="T512">
        <f t="shared" si="32"/>
        <v>98.06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12">
        <f t="shared" si="29"/>
        <v>43670.999999999993</v>
      </c>
      <c r="M513" s="12">
        <f t="shared" si="30"/>
        <v>43680.999999999993</v>
      </c>
      <c r="N513" t="b">
        <v>0</v>
      </c>
      <c r="O513" t="b">
        <v>0</v>
      </c>
      <c r="P513" t="s">
        <v>2039</v>
      </c>
      <c r="Q513" t="s">
        <v>2040</v>
      </c>
      <c r="R513" t="s">
        <v>33</v>
      </c>
      <c r="S513" s="5">
        <f t="shared" si="31"/>
        <v>24</v>
      </c>
      <c r="T513">
        <f t="shared" si="32"/>
        <v>53.05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12">
        <f t="shared" si="29"/>
        <v>41825</v>
      </c>
      <c r="M514" s="12">
        <f t="shared" si="30"/>
        <v>41826</v>
      </c>
      <c r="N514" t="b">
        <v>0</v>
      </c>
      <c r="O514" t="b">
        <v>1</v>
      </c>
      <c r="P514" t="s">
        <v>2050</v>
      </c>
      <c r="Q514" t="s">
        <v>2051</v>
      </c>
      <c r="R514" t="s">
        <v>89</v>
      </c>
      <c r="S514" s="5">
        <f t="shared" si="31"/>
        <v>139</v>
      </c>
      <c r="T514">
        <f t="shared" si="32"/>
        <v>93.14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12">
        <f t="shared" ref="L515:L578" si="33">(J515/86400)+25569+(-5/24)</f>
        <v>40430</v>
      </c>
      <c r="M515" s="12">
        <f t="shared" ref="M515:M578" si="34">(K515/86400)+25569+(-5/24)</f>
        <v>40432</v>
      </c>
      <c r="N515" t="b">
        <v>0</v>
      </c>
      <c r="O515" t="b">
        <v>0</v>
      </c>
      <c r="P515" t="s">
        <v>2041</v>
      </c>
      <c r="Q515" t="s">
        <v>2060</v>
      </c>
      <c r="R515" t="s">
        <v>269</v>
      </c>
      <c r="S515" s="5">
        <f t="shared" ref="S515:S578" si="35">ROUND(E515/D515,2)*100</f>
        <v>39</v>
      </c>
      <c r="T515">
        <f t="shared" ref="T515:T578" si="36">ROUND(AVERAGE(E516/G516),2)</f>
        <v>58.95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12">
        <f t="shared" si="33"/>
        <v>41614.041666666664</v>
      </c>
      <c r="M516" s="12">
        <f t="shared" si="34"/>
        <v>41619.041666666664</v>
      </c>
      <c r="N516" t="b">
        <v>0</v>
      </c>
      <c r="O516" t="b">
        <v>1</v>
      </c>
      <c r="P516" t="s">
        <v>2035</v>
      </c>
      <c r="Q516" t="s">
        <v>2036</v>
      </c>
      <c r="R516" t="s">
        <v>23</v>
      </c>
      <c r="S516" s="5">
        <f t="shared" si="35"/>
        <v>22</v>
      </c>
      <c r="T516">
        <f t="shared" si="36"/>
        <v>36.07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2">
        <f t="shared" si="33"/>
        <v>40900.041666666664</v>
      </c>
      <c r="M517" s="12">
        <f t="shared" si="34"/>
        <v>40902.041666666664</v>
      </c>
      <c r="N517" t="b">
        <v>0</v>
      </c>
      <c r="O517" t="b">
        <v>1</v>
      </c>
      <c r="P517" t="s">
        <v>2039</v>
      </c>
      <c r="Q517" t="s">
        <v>2040</v>
      </c>
      <c r="R517" t="s">
        <v>33</v>
      </c>
      <c r="S517" s="5">
        <f t="shared" si="35"/>
        <v>56.000000000000007</v>
      </c>
      <c r="T517">
        <f t="shared" si="36"/>
        <v>63.03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12">
        <f t="shared" si="33"/>
        <v>40396</v>
      </c>
      <c r="M518" s="12">
        <f t="shared" si="34"/>
        <v>40434</v>
      </c>
      <c r="N518" t="b">
        <v>0</v>
      </c>
      <c r="O518" t="b">
        <v>0</v>
      </c>
      <c r="P518" t="s">
        <v>2047</v>
      </c>
      <c r="Q518" t="s">
        <v>2048</v>
      </c>
      <c r="R518" t="s">
        <v>68</v>
      </c>
      <c r="S518" s="5">
        <f t="shared" si="35"/>
        <v>43</v>
      </c>
      <c r="T518">
        <f t="shared" si="36"/>
        <v>84.72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12">
        <f t="shared" si="33"/>
        <v>42859.999999999993</v>
      </c>
      <c r="M519" s="12">
        <f t="shared" si="34"/>
        <v>42864.999999999993</v>
      </c>
      <c r="N519" t="b">
        <v>0</v>
      </c>
      <c r="O519" t="b">
        <v>0</v>
      </c>
      <c r="P519" t="s">
        <v>2033</v>
      </c>
      <c r="Q519" t="s">
        <v>2034</v>
      </c>
      <c r="R519" t="s">
        <v>17</v>
      </c>
      <c r="S519" s="5">
        <f t="shared" si="35"/>
        <v>112.00000000000001</v>
      </c>
      <c r="T519">
        <f t="shared" si="36"/>
        <v>62.2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12">
        <f t="shared" si="33"/>
        <v>43154.041666666664</v>
      </c>
      <c r="M520" s="12">
        <f t="shared" si="34"/>
        <v>43156.041666666664</v>
      </c>
      <c r="N520" t="b">
        <v>0</v>
      </c>
      <c r="O520" t="b">
        <v>1</v>
      </c>
      <c r="P520" t="s">
        <v>2041</v>
      </c>
      <c r="Q520" t="s">
        <v>2049</v>
      </c>
      <c r="R520" t="s">
        <v>71</v>
      </c>
      <c r="S520" s="5">
        <f t="shared" si="35"/>
        <v>7.0000000000000009</v>
      </c>
      <c r="T520">
        <f t="shared" si="36"/>
        <v>101.98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12">
        <f t="shared" si="33"/>
        <v>42012.041666666664</v>
      </c>
      <c r="M521" s="12">
        <f t="shared" si="34"/>
        <v>42026.041666666664</v>
      </c>
      <c r="N521" t="b">
        <v>0</v>
      </c>
      <c r="O521" t="b">
        <v>1</v>
      </c>
      <c r="P521" t="s">
        <v>2035</v>
      </c>
      <c r="Q521" t="s">
        <v>2036</v>
      </c>
      <c r="R521" t="s">
        <v>23</v>
      </c>
      <c r="S521" s="5">
        <f t="shared" si="35"/>
        <v>102</v>
      </c>
      <c r="T521">
        <f t="shared" si="36"/>
        <v>106.44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12">
        <f t="shared" si="33"/>
        <v>43573.999999999993</v>
      </c>
      <c r="M522" s="12">
        <f t="shared" si="34"/>
        <v>43576.999999999993</v>
      </c>
      <c r="N522" t="b">
        <v>0</v>
      </c>
      <c r="O522" t="b">
        <v>0</v>
      </c>
      <c r="P522" t="s">
        <v>2039</v>
      </c>
      <c r="Q522" t="s">
        <v>2040</v>
      </c>
      <c r="R522" t="s">
        <v>33</v>
      </c>
      <c r="S522" s="5">
        <f t="shared" si="35"/>
        <v>426</v>
      </c>
      <c r="T522">
        <f t="shared" si="36"/>
        <v>29.98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12">
        <f t="shared" si="33"/>
        <v>42604.999999999993</v>
      </c>
      <c r="M523" s="12">
        <f t="shared" si="34"/>
        <v>42610.999999999993</v>
      </c>
      <c r="N523" t="b">
        <v>0</v>
      </c>
      <c r="O523" t="b">
        <v>1</v>
      </c>
      <c r="P523" t="s">
        <v>2041</v>
      </c>
      <c r="Q523" t="s">
        <v>2044</v>
      </c>
      <c r="R523" t="s">
        <v>53</v>
      </c>
      <c r="S523" s="5">
        <f t="shared" si="35"/>
        <v>146</v>
      </c>
      <c r="T523">
        <f t="shared" si="36"/>
        <v>85.81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12">
        <f t="shared" si="33"/>
        <v>41093</v>
      </c>
      <c r="M524" s="12">
        <f t="shared" si="34"/>
        <v>41105</v>
      </c>
      <c r="N524" t="b">
        <v>0</v>
      </c>
      <c r="O524" t="b">
        <v>0</v>
      </c>
      <c r="P524" t="s">
        <v>2041</v>
      </c>
      <c r="Q524" t="s">
        <v>2052</v>
      </c>
      <c r="R524" t="s">
        <v>100</v>
      </c>
      <c r="S524" s="5">
        <f t="shared" si="35"/>
        <v>32</v>
      </c>
      <c r="T524">
        <f t="shared" si="36"/>
        <v>70.819999999999993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12">
        <f t="shared" si="33"/>
        <v>40241.041666666664</v>
      </c>
      <c r="M525" s="12">
        <f t="shared" si="34"/>
        <v>40246.041666666664</v>
      </c>
      <c r="N525" t="b">
        <v>0</v>
      </c>
      <c r="O525" t="b">
        <v>0</v>
      </c>
      <c r="P525" t="s">
        <v>2041</v>
      </c>
      <c r="Q525" t="s">
        <v>2052</v>
      </c>
      <c r="R525" t="s">
        <v>100</v>
      </c>
      <c r="S525" s="5">
        <f t="shared" si="35"/>
        <v>700</v>
      </c>
      <c r="T525">
        <f t="shared" si="36"/>
        <v>41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12">
        <f t="shared" si="33"/>
        <v>40294</v>
      </c>
      <c r="M526" s="12">
        <f t="shared" si="34"/>
        <v>40307</v>
      </c>
      <c r="N526" t="b">
        <v>0</v>
      </c>
      <c r="O526" t="b">
        <v>0</v>
      </c>
      <c r="P526" t="s">
        <v>2039</v>
      </c>
      <c r="Q526" t="s">
        <v>2040</v>
      </c>
      <c r="R526" t="s">
        <v>33</v>
      </c>
      <c r="S526" s="5">
        <f t="shared" si="35"/>
        <v>84</v>
      </c>
      <c r="T526">
        <f t="shared" si="36"/>
        <v>28.06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12">
        <f t="shared" si="33"/>
        <v>40505.041666666664</v>
      </c>
      <c r="M527" s="12">
        <f t="shared" si="34"/>
        <v>40509.041666666664</v>
      </c>
      <c r="N527" t="b">
        <v>0</v>
      </c>
      <c r="O527" t="b">
        <v>0</v>
      </c>
      <c r="P527" t="s">
        <v>2037</v>
      </c>
      <c r="Q527" t="s">
        <v>2046</v>
      </c>
      <c r="R527" t="s">
        <v>65</v>
      </c>
      <c r="S527" s="5">
        <f t="shared" si="35"/>
        <v>84</v>
      </c>
      <c r="T527">
        <f t="shared" si="36"/>
        <v>88.05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12">
        <f t="shared" si="33"/>
        <v>42364.041666666664</v>
      </c>
      <c r="M528" s="12">
        <f t="shared" si="34"/>
        <v>42401.041666666664</v>
      </c>
      <c r="N528" t="b">
        <v>0</v>
      </c>
      <c r="O528" t="b">
        <v>1</v>
      </c>
      <c r="P528" t="s">
        <v>2039</v>
      </c>
      <c r="Q528" t="s">
        <v>2040</v>
      </c>
      <c r="R528" t="s">
        <v>33</v>
      </c>
      <c r="S528" s="5">
        <f t="shared" si="35"/>
        <v>156</v>
      </c>
      <c r="T528">
        <f t="shared" si="36"/>
        <v>31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2">
        <f t="shared" si="33"/>
        <v>42405.041666666664</v>
      </c>
      <c r="M529" s="12">
        <f t="shared" si="34"/>
        <v>42441.041666666664</v>
      </c>
      <c r="N529" t="b">
        <v>0</v>
      </c>
      <c r="O529" t="b">
        <v>0</v>
      </c>
      <c r="P529" t="s">
        <v>2041</v>
      </c>
      <c r="Q529" t="s">
        <v>2049</v>
      </c>
      <c r="R529" t="s">
        <v>71</v>
      </c>
      <c r="S529" s="5">
        <f t="shared" si="35"/>
        <v>100</v>
      </c>
      <c r="T529">
        <f t="shared" si="36"/>
        <v>90.34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12">
        <f t="shared" si="33"/>
        <v>41601.041666666664</v>
      </c>
      <c r="M530" s="12">
        <f t="shared" si="34"/>
        <v>41646.041666666664</v>
      </c>
      <c r="N530" t="b">
        <v>0</v>
      </c>
      <c r="O530" t="b">
        <v>0</v>
      </c>
      <c r="P530" t="s">
        <v>2035</v>
      </c>
      <c r="Q530" t="s">
        <v>2045</v>
      </c>
      <c r="R530" t="s">
        <v>60</v>
      </c>
      <c r="S530" s="5">
        <f t="shared" si="35"/>
        <v>80</v>
      </c>
      <c r="T530">
        <f t="shared" si="36"/>
        <v>63.78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12">
        <f t="shared" si="33"/>
        <v>41769</v>
      </c>
      <c r="M531" s="12">
        <f t="shared" si="34"/>
        <v>41797</v>
      </c>
      <c r="N531" t="b">
        <v>0</v>
      </c>
      <c r="O531" t="b">
        <v>0</v>
      </c>
      <c r="P531" t="s">
        <v>2050</v>
      </c>
      <c r="Q531" t="s">
        <v>2051</v>
      </c>
      <c r="R531" t="s">
        <v>89</v>
      </c>
      <c r="S531" s="5">
        <f t="shared" si="35"/>
        <v>11</v>
      </c>
      <c r="T531">
        <f t="shared" si="36"/>
        <v>54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12">
        <f t="shared" si="33"/>
        <v>40421</v>
      </c>
      <c r="M532" s="12">
        <f t="shared" si="34"/>
        <v>40435</v>
      </c>
      <c r="N532" t="b">
        <v>0</v>
      </c>
      <c r="O532" t="b">
        <v>1</v>
      </c>
      <c r="P532" t="s">
        <v>2047</v>
      </c>
      <c r="Q532" t="s">
        <v>2053</v>
      </c>
      <c r="R532" t="s">
        <v>119</v>
      </c>
      <c r="S532" s="5">
        <f t="shared" si="35"/>
        <v>92</v>
      </c>
      <c r="T532">
        <f t="shared" si="36"/>
        <v>48.99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12">
        <f t="shared" si="33"/>
        <v>41589.041666666664</v>
      </c>
      <c r="M533" s="12">
        <f t="shared" si="34"/>
        <v>41645.041666666664</v>
      </c>
      <c r="N533" t="b">
        <v>0</v>
      </c>
      <c r="O533" t="b">
        <v>0</v>
      </c>
      <c r="P533" t="s">
        <v>2050</v>
      </c>
      <c r="Q533" t="s">
        <v>2051</v>
      </c>
      <c r="R533" t="s">
        <v>89</v>
      </c>
      <c r="S533" s="5">
        <f t="shared" si="35"/>
        <v>96</v>
      </c>
      <c r="T533">
        <f t="shared" si="36"/>
        <v>63.86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2">
        <f t="shared" si="33"/>
        <v>43125.041666666664</v>
      </c>
      <c r="M534" s="12">
        <f t="shared" si="34"/>
        <v>43126.041666666664</v>
      </c>
      <c r="N534" t="b">
        <v>0</v>
      </c>
      <c r="O534" t="b">
        <v>0</v>
      </c>
      <c r="P534" t="s">
        <v>2039</v>
      </c>
      <c r="Q534" t="s">
        <v>2040</v>
      </c>
      <c r="R534" t="s">
        <v>33</v>
      </c>
      <c r="S534" s="5">
        <f t="shared" si="35"/>
        <v>503</v>
      </c>
      <c r="T534">
        <f t="shared" si="36"/>
        <v>83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12">
        <f t="shared" si="33"/>
        <v>41479</v>
      </c>
      <c r="M535" s="12">
        <f t="shared" si="34"/>
        <v>41515</v>
      </c>
      <c r="N535" t="b">
        <v>0</v>
      </c>
      <c r="O535" t="b">
        <v>0</v>
      </c>
      <c r="P535" t="s">
        <v>2035</v>
      </c>
      <c r="Q535" t="s">
        <v>2045</v>
      </c>
      <c r="R535" t="s">
        <v>60</v>
      </c>
      <c r="S535" s="5">
        <f t="shared" si="35"/>
        <v>159</v>
      </c>
      <c r="T535">
        <f t="shared" si="36"/>
        <v>55.08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12">
        <f t="shared" si="33"/>
        <v>43328.999999999993</v>
      </c>
      <c r="M536" s="12">
        <f t="shared" si="34"/>
        <v>43329.999999999993</v>
      </c>
      <c r="N536" t="b">
        <v>0</v>
      </c>
      <c r="O536" t="b">
        <v>1</v>
      </c>
      <c r="P536" t="s">
        <v>2041</v>
      </c>
      <c r="Q536" t="s">
        <v>2044</v>
      </c>
      <c r="R536" t="s">
        <v>53</v>
      </c>
      <c r="S536" s="5">
        <f t="shared" si="35"/>
        <v>15</v>
      </c>
      <c r="T536">
        <f t="shared" si="36"/>
        <v>62.04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12">
        <f t="shared" si="33"/>
        <v>43258.999999999993</v>
      </c>
      <c r="M537" s="12">
        <f t="shared" si="34"/>
        <v>43260.999999999993</v>
      </c>
      <c r="N537" t="b">
        <v>0</v>
      </c>
      <c r="O537" t="b">
        <v>1</v>
      </c>
      <c r="P537" t="s">
        <v>2039</v>
      </c>
      <c r="Q537" t="s">
        <v>2040</v>
      </c>
      <c r="R537" t="s">
        <v>33</v>
      </c>
      <c r="S537" s="5">
        <f t="shared" si="35"/>
        <v>482</v>
      </c>
      <c r="T537">
        <f t="shared" si="36"/>
        <v>104.98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12">
        <f t="shared" si="33"/>
        <v>40414</v>
      </c>
      <c r="M538" s="12">
        <f t="shared" si="34"/>
        <v>40440</v>
      </c>
      <c r="N538" t="b">
        <v>0</v>
      </c>
      <c r="O538" t="b">
        <v>0</v>
      </c>
      <c r="P538" t="s">
        <v>2047</v>
      </c>
      <c r="Q538" t="s">
        <v>2053</v>
      </c>
      <c r="R538" t="s">
        <v>119</v>
      </c>
      <c r="S538" s="5">
        <f t="shared" si="35"/>
        <v>150</v>
      </c>
      <c r="T538">
        <f t="shared" si="36"/>
        <v>94.04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12">
        <f t="shared" si="33"/>
        <v>43341.999999999993</v>
      </c>
      <c r="M539" s="12">
        <f t="shared" si="34"/>
        <v>43364.999999999993</v>
      </c>
      <c r="N539" t="b">
        <v>1</v>
      </c>
      <c r="O539" t="b">
        <v>1</v>
      </c>
      <c r="P539" t="s">
        <v>2041</v>
      </c>
      <c r="Q539" t="s">
        <v>2042</v>
      </c>
      <c r="R539" t="s">
        <v>42</v>
      </c>
      <c r="S539" s="5">
        <f t="shared" si="35"/>
        <v>117</v>
      </c>
      <c r="T539">
        <f t="shared" si="36"/>
        <v>44.01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12">
        <f t="shared" si="33"/>
        <v>41539</v>
      </c>
      <c r="M540" s="12">
        <f t="shared" si="34"/>
        <v>41555</v>
      </c>
      <c r="N540" t="b">
        <v>0</v>
      </c>
      <c r="O540" t="b">
        <v>0</v>
      </c>
      <c r="P540" t="s">
        <v>2050</v>
      </c>
      <c r="Q540" t="s">
        <v>2061</v>
      </c>
      <c r="R540" t="s">
        <v>292</v>
      </c>
      <c r="S540" s="5">
        <f t="shared" si="35"/>
        <v>38</v>
      </c>
      <c r="T540">
        <f t="shared" si="36"/>
        <v>92.47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12">
        <f t="shared" si="33"/>
        <v>43646.999999999993</v>
      </c>
      <c r="M541" s="12">
        <f t="shared" si="34"/>
        <v>43652.999999999993</v>
      </c>
      <c r="N541" t="b">
        <v>0</v>
      </c>
      <c r="O541" t="b">
        <v>1</v>
      </c>
      <c r="P541" t="s">
        <v>2033</v>
      </c>
      <c r="Q541" t="s">
        <v>2034</v>
      </c>
      <c r="R541" t="s">
        <v>17</v>
      </c>
      <c r="S541" s="5">
        <f t="shared" si="35"/>
        <v>73</v>
      </c>
      <c r="T541">
        <f t="shared" si="36"/>
        <v>57.07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12">
        <f t="shared" si="33"/>
        <v>43224.999999999993</v>
      </c>
      <c r="M542" s="12">
        <f t="shared" si="34"/>
        <v>43246.999999999993</v>
      </c>
      <c r="N542" t="b">
        <v>0</v>
      </c>
      <c r="O542" t="b">
        <v>0</v>
      </c>
      <c r="P542" t="s">
        <v>2054</v>
      </c>
      <c r="Q542" t="s">
        <v>2055</v>
      </c>
      <c r="R542" t="s">
        <v>122</v>
      </c>
      <c r="S542" s="5">
        <f t="shared" si="35"/>
        <v>266</v>
      </c>
      <c r="T542">
        <f t="shared" si="36"/>
        <v>109.08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12">
        <f t="shared" si="33"/>
        <v>42164.999999999993</v>
      </c>
      <c r="M543" s="12">
        <f t="shared" si="34"/>
        <v>42190.999999999993</v>
      </c>
      <c r="N543" t="b">
        <v>0</v>
      </c>
      <c r="O543" t="b">
        <v>0</v>
      </c>
      <c r="P543" t="s">
        <v>2050</v>
      </c>
      <c r="Q543" t="s">
        <v>2061</v>
      </c>
      <c r="R543" t="s">
        <v>292</v>
      </c>
      <c r="S543" s="5">
        <f t="shared" si="35"/>
        <v>24</v>
      </c>
      <c r="T543">
        <f t="shared" si="36"/>
        <v>39.39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12">
        <f t="shared" si="33"/>
        <v>42391.041666666664</v>
      </c>
      <c r="M544" s="12">
        <f t="shared" si="34"/>
        <v>42421.041666666664</v>
      </c>
      <c r="N544" t="b">
        <v>0</v>
      </c>
      <c r="O544" t="b">
        <v>0</v>
      </c>
      <c r="P544" t="s">
        <v>2035</v>
      </c>
      <c r="Q544" t="s">
        <v>2045</v>
      </c>
      <c r="R544" t="s">
        <v>60</v>
      </c>
      <c r="S544" s="5">
        <f t="shared" si="35"/>
        <v>3</v>
      </c>
      <c r="T544">
        <f t="shared" si="36"/>
        <v>77.02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12">
        <f t="shared" si="33"/>
        <v>41528</v>
      </c>
      <c r="M545" s="12">
        <f t="shared" si="34"/>
        <v>41543</v>
      </c>
      <c r="N545" t="b">
        <v>0</v>
      </c>
      <c r="O545" t="b">
        <v>0</v>
      </c>
      <c r="P545" t="s">
        <v>2050</v>
      </c>
      <c r="Q545" t="s">
        <v>2051</v>
      </c>
      <c r="R545" t="s">
        <v>89</v>
      </c>
      <c r="S545" s="5">
        <f t="shared" si="35"/>
        <v>16</v>
      </c>
      <c r="T545">
        <f t="shared" si="36"/>
        <v>92.17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12">
        <f t="shared" si="33"/>
        <v>42377.041666666664</v>
      </c>
      <c r="M546" s="12">
        <f t="shared" si="34"/>
        <v>42390.041666666664</v>
      </c>
      <c r="N546" t="b">
        <v>0</v>
      </c>
      <c r="O546" t="b">
        <v>0</v>
      </c>
      <c r="P546" t="s">
        <v>2035</v>
      </c>
      <c r="Q546" t="s">
        <v>2036</v>
      </c>
      <c r="R546" t="s">
        <v>23</v>
      </c>
      <c r="S546" s="5">
        <f t="shared" si="35"/>
        <v>277</v>
      </c>
      <c r="T546">
        <f t="shared" si="36"/>
        <v>61.01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12">
        <f t="shared" si="33"/>
        <v>43824.041666666664</v>
      </c>
      <c r="M547" s="12">
        <f t="shared" si="34"/>
        <v>43844.041666666664</v>
      </c>
      <c r="N547" t="b">
        <v>0</v>
      </c>
      <c r="O547" t="b">
        <v>0</v>
      </c>
      <c r="P547" t="s">
        <v>2039</v>
      </c>
      <c r="Q547" t="s">
        <v>2040</v>
      </c>
      <c r="R547" t="s">
        <v>33</v>
      </c>
      <c r="S547" s="5">
        <f t="shared" si="35"/>
        <v>89</v>
      </c>
      <c r="T547">
        <f t="shared" si="36"/>
        <v>78.069999999999993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12">
        <f t="shared" si="33"/>
        <v>43359.999999999993</v>
      </c>
      <c r="M548" s="12">
        <f t="shared" si="34"/>
        <v>43362.999999999993</v>
      </c>
      <c r="N548" t="b">
        <v>0</v>
      </c>
      <c r="O548" t="b">
        <v>1</v>
      </c>
      <c r="P548" t="s">
        <v>2039</v>
      </c>
      <c r="Q548" t="s">
        <v>2040</v>
      </c>
      <c r="R548" t="s">
        <v>33</v>
      </c>
      <c r="S548" s="5">
        <f t="shared" si="35"/>
        <v>164</v>
      </c>
      <c r="T548">
        <f t="shared" si="36"/>
        <v>80.75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12">
        <f t="shared" si="33"/>
        <v>42029.041666666664</v>
      </c>
      <c r="M549" s="12">
        <f t="shared" si="34"/>
        <v>42041.041666666664</v>
      </c>
      <c r="N549" t="b">
        <v>0</v>
      </c>
      <c r="O549" t="b">
        <v>0</v>
      </c>
      <c r="P549" t="s">
        <v>2041</v>
      </c>
      <c r="Q549" t="s">
        <v>2044</v>
      </c>
      <c r="R549" t="s">
        <v>53</v>
      </c>
      <c r="S549" s="5">
        <f t="shared" si="35"/>
        <v>969</v>
      </c>
      <c r="T549">
        <f t="shared" si="36"/>
        <v>59.99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12">
        <f t="shared" si="33"/>
        <v>42460.999999999993</v>
      </c>
      <c r="M550" s="12">
        <f t="shared" si="34"/>
        <v>42473.999999999993</v>
      </c>
      <c r="N550" t="b">
        <v>0</v>
      </c>
      <c r="O550" t="b">
        <v>0</v>
      </c>
      <c r="P550" t="s">
        <v>2039</v>
      </c>
      <c r="Q550" t="s">
        <v>2040</v>
      </c>
      <c r="R550" t="s">
        <v>33</v>
      </c>
      <c r="S550" s="5">
        <f t="shared" si="35"/>
        <v>271</v>
      </c>
      <c r="T550">
        <f t="shared" si="36"/>
        <v>110.03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12">
        <f t="shared" si="33"/>
        <v>41422</v>
      </c>
      <c r="M551" s="12">
        <f t="shared" si="34"/>
        <v>41431</v>
      </c>
      <c r="N551" t="b">
        <v>0</v>
      </c>
      <c r="O551" t="b">
        <v>0</v>
      </c>
      <c r="P551" t="s">
        <v>2037</v>
      </c>
      <c r="Q551" t="s">
        <v>2046</v>
      </c>
      <c r="R551" t="s">
        <v>65</v>
      </c>
      <c r="S551" s="5">
        <f t="shared" si="35"/>
        <v>284</v>
      </c>
      <c r="T551">
        <f t="shared" si="36"/>
        <v>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12">
        <f t="shared" si="33"/>
        <v>40968.041666666664</v>
      </c>
      <c r="M552" s="12">
        <f t="shared" si="34"/>
        <v>40989</v>
      </c>
      <c r="N552" t="b">
        <v>0</v>
      </c>
      <c r="O552" t="b">
        <v>0</v>
      </c>
      <c r="P552" t="s">
        <v>2035</v>
      </c>
      <c r="Q552" t="s">
        <v>2045</v>
      </c>
      <c r="R552" t="s">
        <v>60</v>
      </c>
      <c r="S552" s="5">
        <f t="shared" si="35"/>
        <v>4</v>
      </c>
      <c r="T552">
        <f t="shared" si="36"/>
        <v>38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12">
        <f t="shared" si="33"/>
        <v>41993.041666666664</v>
      </c>
      <c r="M553" s="12">
        <f t="shared" si="34"/>
        <v>42033.041666666664</v>
      </c>
      <c r="N553" t="b">
        <v>0</v>
      </c>
      <c r="O553" t="b">
        <v>1</v>
      </c>
      <c r="P553" t="s">
        <v>2037</v>
      </c>
      <c r="Q553" t="s">
        <v>2038</v>
      </c>
      <c r="R553" t="s">
        <v>28</v>
      </c>
      <c r="S553" s="5">
        <f t="shared" si="35"/>
        <v>59</v>
      </c>
      <c r="T553">
        <f t="shared" si="36"/>
        <v>96.37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12">
        <f t="shared" si="33"/>
        <v>42700.041666666664</v>
      </c>
      <c r="M554" s="12">
        <f t="shared" si="34"/>
        <v>42702.041666666664</v>
      </c>
      <c r="N554" t="b">
        <v>0</v>
      </c>
      <c r="O554" t="b">
        <v>0</v>
      </c>
      <c r="P554" t="s">
        <v>2039</v>
      </c>
      <c r="Q554" t="s">
        <v>2040</v>
      </c>
      <c r="R554" t="s">
        <v>33</v>
      </c>
      <c r="S554" s="5">
        <f t="shared" si="35"/>
        <v>99</v>
      </c>
      <c r="T554">
        <f t="shared" si="36"/>
        <v>72.98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12">
        <f t="shared" si="33"/>
        <v>40545.041666666664</v>
      </c>
      <c r="M555" s="12">
        <f t="shared" si="34"/>
        <v>40546.041666666664</v>
      </c>
      <c r="N555" t="b">
        <v>0</v>
      </c>
      <c r="O555" t="b">
        <v>0</v>
      </c>
      <c r="P555" t="s">
        <v>2035</v>
      </c>
      <c r="Q555" t="s">
        <v>2036</v>
      </c>
      <c r="R555" t="s">
        <v>23</v>
      </c>
      <c r="S555" s="5">
        <f t="shared" si="35"/>
        <v>44</v>
      </c>
      <c r="T555">
        <f t="shared" si="36"/>
        <v>26.01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2">
        <f t="shared" si="33"/>
        <v>42723.041666666664</v>
      </c>
      <c r="M556" s="12">
        <f t="shared" si="34"/>
        <v>42729.041666666664</v>
      </c>
      <c r="N556" t="b">
        <v>0</v>
      </c>
      <c r="O556" t="b">
        <v>0</v>
      </c>
      <c r="P556" t="s">
        <v>2035</v>
      </c>
      <c r="Q556" t="s">
        <v>2045</v>
      </c>
      <c r="R556" t="s">
        <v>60</v>
      </c>
      <c r="S556" s="5">
        <f t="shared" si="35"/>
        <v>152</v>
      </c>
      <c r="T556">
        <f t="shared" si="36"/>
        <v>104.36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12">
        <f t="shared" si="33"/>
        <v>41731</v>
      </c>
      <c r="M557" s="12">
        <f t="shared" si="34"/>
        <v>41762</v>
      </c>
      <c r="N557" t="b">
        <v>0</v>
      </c>
      <c r="O557" t="b">
        <v>0</v>
      </c>
      <c r="P557" t="s">
        <v>2035</v>
      </c>
      <c r="Q557" t="s">
        <v>2036</v>
      </c>
      <c r="R557" t="s">
        <v>23</v>
      </c>
      <c r="S557" s="5">
        <f t="shared" si="35"/>
        <v>224.00000000000003</v>
      </c>
      <c r="T557">
        <f t="shared" si="36"/>
        <v>102.19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12">
        <f t="shared" si="33"/>
        <v>40792</v>
      </c>
      <c r="M558" s="12">
        <f t="shared" si="34"/>
        <v>40799</v>
      </c>
      <c r="N558" t="b">
        <v>0</v>
      </c>
      <c r="O558" t="b">
        <v>1</v>
      </c>
      <c r="P558" t="s">
        <v>2047</v>
      </c>
      <c r="Q558" t="s">
        <v>2059</v>
      </c>
      <c r="R558" t="s">
        <v>206</v>
      </c>
      <c r="S558" s="5">
        <f t="shared" si="35"/>
        <v>240</v>
      </c>
      <c r="T558">
        <f t="shared" si="36"/>
        <v>54.12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12">
        <f t="shared" si="33"/>
        <v>42278.999999999993</v>
      </c>
      <c r="M559" s="12">
        <f t="shared" si="34"/>
        <v>42281.999999999993</v>
      </c>
      <c r="N559" t="b">
        <v>0</v>
      </c>
      <c r="O559" t="b">
        <v>1</v>
      </c>
      <c r="P559" t="s">
        <v>2041</v>
      </c>
      <c r="Q559" t="s">
        <v>2063</v>
      </c>
      <c r="R559" t="s">
        <v>474</v>
      </c>
      <c r="S559" s="5">
        <f t="shared" si="35"/>
        <v>199</v>
      </c>
      <c r="T559">
        <f t="shared" si="36"/>
        <v>63.22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12">
        <f t="shared" si="33"/>
        <v>42424.041666666664</v>
      </c>
      <c r="M560" s="12">
        <f t="shared" si="34"/>
        <v>42466.999999999993</v>
      </c>
      <c r="N560" t="b">
        <v>0</v>
      </c>
      <c r="O560" t="b">
        <v>0</v>
      </c>
      <c r="P560" t="s">
        <v>2039</v>
      </c>
      <c r="Q560" t="s">
        <v>2040</v>
      </c>
      <c r="R560" t="s">
        <v>33</v>
      </c>
      <c r="S560" s="5">
        <f t="shared" si="35"/>
        <v>137</v>
      </c>
      <c r="T560">
        <f t="shared" si="36"/>
        <v>104.03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12">
        <f t="shared" si="33"/>
        <v>42583.999999999993</v>
      </c>
      <c r="M561" s="12">
        <f t="shared" si="34"/>
        <v>42590.999999999993</v>
      </c>
      <c r="N561" t="b">
        <v>0</v>
      </c>
      <c r="O561" t="b">
        <v>0</v>
      </c>
      <c r="P561" t="s">
        <v>2039</v>
      </c>
      <c r="Q561" t="s">
        <v>2040</v>
      </c>
      <c r="R561" t="s">
        <v>33</v>
      </c>
      <c r="S561" s="5">
        <f t="shared" si="35"/>
        <v>101</v>
      </c>
      <c r="T561">
        <f t="shared" si="36"/>
        <v>49.99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12">
        <f t="shared" si="33"/>
        <v>40865.041666666664</v>
      </c>
      <c r="M562" s="12">
        <f t="shared" si="34"/>
        <v>40905.041666666664</v>
      </c>
      <c r="N562" t="b">
        <v>0</v>
      </c>
      <c r="O562" t="b">
        <v>0</v>
      </c>
      <c r="P562" t="s">
        <v>2041</v>
      </c>
      <c r="Q562" t="s">
        <v>2049</v>
      </c>
      <c r="R562" t="s">
        <v>71</v>
      </c>
      <c r="S562" s="5">
        <f t="shared" si="35"/>
        <v>794</v>
      </c>
      <c r="T562">
        <f t="shared" si="36"/>
        <v>56.02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12">
        <f t="shared" si="33"/>
        <v>40833</v>
      </c>
      <c r="M563" s="12">
        <f t="shared" si="34"/>
        <v>40835</v>
      </c>
      <c r="N563" t="b">
        <v>0</v>
      </c>
      <c r="O563" t="b">
        <v>0</v>
      </c>
      <c r="P563" t="s">
        <v>2039</v>
      </c>
      <c r="Q563" t="s">
        <v>2040</v>
      </c>
      <c r="R563" t="s">
        <v>33</v>
      </c>
      <c r="S563" s="5">
        <f t="shared" si="35"/>
        <v>370</v>
      </c>
      <c r="T563">
        <f t="shared" si="36"/>
        <v>48.81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12">
        <f t="shared" si="33"/>
        <v>43535.999999999993</v>
      </c>
      <c r="M564" s="12">
        <f t="shared" si="34"/>
        <v>43537.999999999993</v>
      </c>
      <c r="N564" t="b">
        <v>0</v>
      </c>
      <c r="O564" t="b">
        <v>0</v>
      </c>
      <c r="P564" t="s">
        <v>2035</v>
      </c>
      <c r="Q564" t="s">
        <v>2036</v>
      </c>
      <c r="R564" t="s">
        <v>23</v>
      </c>
      <c r="S564" s="5">
        <f t="shared" si="35"/>
        <v>13</v>
      </c>
      <c r="T564">
        <f t="shared" si="36"/>
        <v>60.08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12">
        <f t="shared" si="33"/>
        <v>43417.041666666664</v>
      </c>
      <c r="M565" s="12">
        <f t="shared" si="34"/>
        <v>43437.041666666664</v>
      </c>
      <c r="N565" t="b">
        <v>0</v>
      </c>
      <c r="O565" t="b">
        <v>0</v>
      </c>
      <c r="P565" t="s">
        <v>2041</v>
      </c>
      <c r="Q565" t="s">
        <v>2042</v>
      </c>
      <c r="R565" t="s">
        <v>42</v>
      </c>
      <c r="S565" s="5">
        <f t="shared" si="35"/>
        <v>138</v>
      </c>
      <c r="T565">
        <f t="shared" si="36"/>
        <v>78.989999999999995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12">
        <f t="shared" si="33"/>
        <v>42077.999999999993</v>
      </c>
      <c r="M566" s="12">
        <f t="shared" si="34"/>
        <v>42085.999999999993</v>
      </c>
      <c r="N566" t="b">
        <v>0</v>
      </c>
      <c r="O566" t="b">
        <v>0</v>
      </c>
      <c r="P566" t="s">
        <v>2039</v>
      </c>
      <c r="Q566" t="s">
        <v>2040</v>
      </c>
      <c r="R566" t="s">
        <v>33</v>
      </c>
      <c r="S566" s="5">
        <f t="shared" si="35"/>
        <v>84</v>
      </c>
      <c r="T566">
        <f t="shared" si="36"/>
        <v>53.99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12">
        <f t="shared" si="33"/>
        <v>40862.041666666664</v>
      </c>
      <c r="M567" s="12">
        <f t="shared" si="34"/>
        <v>40882.041666666664</v>
      </c>
      <c r="N567" t="b">
        <v>0</v>
      </c>
      <c r="O567" t="b">
        <v>0</v>
      </c>
      <c r="P567" t="s">
        <v>2039</v>
      </c>
      <c r="Q567" t="s">
        <v>2040</v>
      </c>
      <c r="R567" t="s">
        <v>33</v>
      </c>
      <c r="S567" s="5">
        <f t="shared" si="35"/>
        <v>204.99999999999997</v>
      </c>
      <c r="T567">
        <f t="shared" si="36"/>
        <v>111.46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12">
        <f t="shared" si="33"/>
        <v>42424.041666666664</v>
      </c>
      <c r="M568" s="12">
        <f t="shared" si="34"/>
        <v>42446.999999999993</v>
      </c>
      <c r="N568" t="b">
        <v>0</v>
      </c>
      <c r="O568" t="b">
        <v>1</v>
      </c>
      <c r="P568" t="s">
        <v>2035</v>
      </c>
      <c r="Q568" t="s">
        <v>2043</v>
      </c>
      <c r="R568" t="s">
        <v>50</v>
      </c>
      <c r="S568" s="5">
        <f t="shared" si="35"/>
        <v>44</v>
      </c>
      <c r="T568">
        <f t="shared" si="36"/>
        <v>60.92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12">
        <f t="shared" si="33"/>
        <v>41830</v>
      </c>
      <c r="M569" s="12">
        <f t="shared" si="34"/>
        <v>41832</v>
      </c>
      <c r="N569" t="b">
        <v>0</v>
      </c>
      <c r="O569" t="b">
        <v>0</v>
      </c>
      <c r="P569" t="s">
        <v>2035</v>
      </c>
      <c r="Q569" t="s">
        <v>2036</v>
      </c>
      <c r="R569" t="s">
        <v>23</v>
      </c>
      <c r="S569" s="5">
        <f t="shared" si="35"/>
        <v>219</v>
      </c>
      <c r="T569">
        <f t="shared" si="36"/>
        <v>26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12">
        <f t="shared" si="33"/>
        <v>40374</v>
      </c>
      <c r="M570" s="12">
        <f t="shared" si="34"/>
        <v>40419</v>
      </c>
      <c r="N570" t="b">
        <v>0</v>
      </c>
      <c r="O570" t="b">
        <v>0</v>
      </c>
      <c r="P570" t="s">
        <v>2039</v>
      </c>
      <c r="Q570" t="s">
        <v>2040</v>
      </c>
      <c r="R570" t="s">
        <v>33</v>
      </c>
      <c r="S570" s="5">
        <f t="shared" si="35"/>
        <v>186</v>
      </c>
      <c r="T570">
        <f t="shared" si="36"/>
        <v>80.989999999999995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12">
        <f t="shared" si="33"/>
        <v>40554.041666666664</v>
      </c>
      <c r="M571" s="12">
        <f t="shared" si="34"/>
        <v>40566.041666666664</v>
      </c>
      <c r="N571" t="b">
        <v>0</v>
      </c>
      <c r="O571" t="b">
        <v>0</v>
      </c>
      <c r="P571" t="s">
        <v>2041</v>
      </c>
      <c r="Q571" t="s">
        <v>2049</v>
      </c>
      <c r="R571" t="s">
        <v>71</v>
      </c>
      <c r="S571" s="5">
        <f t="shared" si="35"/>
        <v>237</v>
      </c>
      <c r="T571">
        <f t="shared" si="36"/>
        <v>35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12">
        <f t="shared" si="33"/>
        <v>41993.041666666664</v>
      </c>
      <c r="M572" s="12">
        <f t="shared" si="34"/>
        <v>41999.041666666664</v>
      </c>
      <c r="N572" t="b">
        <v>0</v>
      </c>
      <c r="O572" t="b">
        <v>1</v>
      </c>
      <c r="P572" t="s">
        <v>2035</v>
      </c>
      <c r="Q572" t="s">
        <v>2036</v>
      </c>
      <c r="R572" t="s">
        <v>23</v>
      </c>
      <c r="S572" s="5">
        <f t="shared" si="35"/>
        <v>306</v>
      </c>
      <c r="T572">
        <f t="shared" si="36"/>
        <v>94.14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12">
        <f t="shared" si="33"/>
        <v>42173.999999999993</v>
      </c>
      <c r="M573" s="12">
        <f t="shared" si="34"/>
        <v>42220.999999999993</v>
      </c>
      <c r="N573" t="b">
        <v>0</v>
      </c>
      <c r="O573" t="b">
        <v>0</v>
      </c>
      <c r="P573" t="s">
        <v>2041</v>
      </c>
      <c r="Q573" t="s">
        <v>2052</v>
      </c>
      <c r="R573" t="s">
        <v>100</v>
      </c>
      <c r="S573" s="5">
        <f t="shared" si="35"/>
        <v>94</v>
      </c>
      <c r="T573">
        <f t="shared" si="36"/>
        <v>52.09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12">
        <f t="shared" si="33"/>
        <v>42274.999999999993</v>
      </c>
      <c r="M574" s="12">
        <f t="shared" si="34"/>
        <v>42290.999999999993</v>
      </c>
      <c r="N574" t="b">
        <v>0</v>
      </c>
      <c r="O574" t="b">
        <v>1</v>
      </c>
      <c r="P574" t="s">
        <v>2035</v>
      </c>
      <c r="Q574" t="s">
        <v>2036</v>
      </c>
      <c r="R574" t="s">
        <v>23</v>
      </c>
      <c r="S574" s="5">
        <f t="shared" si="35"/>
        <v>54</v>
      </c>
      <c r="T574">
        <f t="shared" si="36"/>
        <v>24.99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12">
        <f t="shared" si="33"/>
        <v>41761</v>
      </c>
      <c r="M575" s="12">
        <f t="shared" si="34"/>
        <v>41763</v>
      </c>
      <c r="N575" t="b">
        <v>0</v>
      </c>
      <c r="O575" t="b">
        <v>0</v>
      </c>
      <c r="P575" t="s">
        <v>2064</v>
      </c>
      <c r="Q575" t="s">
        <v>2065</v>
      </c>
      <c r="R575" t="s">
        <v>1029</v>
      </c>
      <c r="S575" s="5">
        <f t="shared" si="35"/>
        <v>112.00000000000001</v>
      </c>
      <c r="T575">
        <f t="shared" si="36"/>
        <v>69.22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12">
        <f t="shared" si="33"/>
        <v>43806.041666666664</v>
      </c>
      <c r="M576" s="12">
        <f t="shared" si="34"/>
        <v>43816.041666666664</v>
      </c>
      <c r="N576" t="b">
        <v>0</v>
      </c>
      <c r="O576" t="b">
        <v>1</v>
      </c>
      <c r="P576" t="s">
        <v>2033</v>
      </c>
      <c r="Q576" t="s">
        <v>2034</v>
      </c>
      <c r="R576" t="s">
        <v>17</v>
      </c>
      <c r="S576" s="5">
        <f t="shared" si="35"/>
        <v>369</v>
      </c>
      <c r="T576">
        <f t="shared" si="36"/>
        <v>93.94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12">
        <f t="shared" si="33"/>
        <v>41779</v>
      </c>
      <c r="M577" s="12">
        <f t="shared" si="34"/>
        <v>41782</v>
      </c>
      <c r="N577" t="b">
        <v>0</v>
      </c>
      <c r="O577" t="b">
        <v>1</v>
      </c>
      <c r="P577" t="s">
        <v>2039</v>
      </c>
      <c r="Q577" t="s">
        <v>2040</v>
      </c>
      <c r="R577" t="s">
        <v>33</v>
      </c>
      <c r="S577" s="5">
        <f t="shared" si="35"/>
        <v>63</v>
      </c>
      <c r="T577">
        <f t="shared" si="36"/>
        <v>98.41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12">
        <f t="shared" si="33"/>
        <v>43039.999999999993</v>
      </c>
      <c r="M578" s="12">
        <f t="shared" si="34"/>
        <v>43057.041666666664</v>
      </c>
      <c r="N578" t="b">
        <v>0</v>
      </c>
      <c r="O578" t="b">
        <v>0</v>
      </c>
      <c r="P578" t="s">
        <v>2039</v>
      </c>
      <c r="Q578" t="s">
        <v>2040</v>
      </c>
      <c r="R578" t="s">
        <v>33</v>
      </c>
      <c r="S578" s="5">
        <f t="shared" si="35"/>
        <v>65</v>
      </c>
      <c r="T578">
        <f t="shared" si="36"/>
        <v>41.78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12">
        <f t="shared" ref="L579:L642" si="37">(J579/86400)+25569+(-5/24)</f>
        <v>40613.041666666664</v>
      </c>
      <c r="M579" s="12">
        <f t="shared" ref="M579:M642" si="38">(K579/86400)+25569+(-5/24)</f>
        <v>40639</v>
      </c>
      <c r="N579" t="b">
        <v>0</v>
      </c>
      <c r="O579" t="b">
        <v>0</v>
      </c>
      <c r="P579" t="s">
        <v>2035</v>
      </c>
      <c r="Q579" t="s">
        <v>2058</v>
      </c>
      <c r="R579" t="s">
        <v>159</v>
      </c>
      <c r="S579" s="5">
        <f t="shared" ref="S579:S642" si="39">ROUND(E579/D579,2)*100</f>
        <v>19</v>
      </c>
      <c r="T579">
        <f t="shared" ref="T579:T642" si="40">ROUND(AVERAGE(E580/G580),2)</f>
        <v>65.989999999999995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12">
        <f t="shared" si="37"/>
        <v>40878.041666666664</v>
      </c>
      <c r="M580" s="12">
        <f t="shared" si="38"/>
        <v>40881.041666666664</v>
      </c>
      <c r="N580" t="b">
        <v>0</v>
      </c>
      <c r="O580" t="b">
        <v>0</v>
      </c>
      <c r="P580" t="s">
        <v>2041</v>
      </c>
      <c r="Q580" t="s">
        <v>2063</v>
      </c>
      <c r="R580" t="s">
        <v>474</v>
      </c>
      <c r="S580" s="5">
        <f t="shared" si="39"/>
        <v>17</v>
      </c>
      <c r="T580">
        <f t="shared" si="40"/>
        <v>72.06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12">
        <f t="shared" si="37"/>
        <v>40762</v>
      </c>
      <c r="M581" s="12">
        <f t="shared" si="38"/>
        <v>40774</v>
      </c>
      <c r="N581" t="b">
        <v>0</v>
      </c>
      <c r="O581" t="b">
        <v>0</v>
      </c>
      <c r="P581" t="s">
        <v>2035</v>
      </c>
      <c r="Q581" t="s">
        <v>2058</v>
      </c>
      <c r="R581" t="s">
        <v>159</v>
      </c>
      <c r="S581" s="5">
        <f t="shared" si="39"/>
        <v>101</v>
      </c>
      <c r="T581">
        <f t="shared" si="40"/>
        <v>48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12">
        <f t="shared" si="37"/>
        <v>41696.041666666664</v>
      </c>
      <c r="M582" s="12">
        <f t="shared" si="38"/>
        <v>41704.041666666664</v>
      </c>
      <c r="N582" t="b">
        <v>0</v>
      </c>
      <c r="O582" t="b">
        <v>0</v>
      </c>
      <c r="P582" t="s">
        <v>2039</v>
      </c>
      <c r="Q582" t="s">
        <v>2040</v>
      </c>
      <c r="R582" t="s">
        <v>33</v>
      </c>
      <c r="S582" s="5">
        <f t="shared" si="39"/>
        <v>342</v>
      </c>
      <c r="T582">
        <f t="shared" si="40"/>
        <v>54.1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12">
        <f t="shared" si="37"/>
        <v>40662</v>
      </c>
      <c r="M583" s="12">
        <f t="shared" si="38"/>
        <v>40677</v>
      </c>
      <c r="N583" t="b">
        <v>0</v>
      </c>
      <c r="O583" t="b">
        <v>0</v>
      </c>
      <c r="P583" t="s">
        <v>2037</v>
      </c>
      <c r="Q583" t="s">
        <v>2038</v>
      </c>
      <c r="R583" t="s">
        <v>28</v>
      </c>
      <c r="S583" s="5">
        <f t="shared" si="39"/>
        <v>64</v>
      </c>
      <c r="T583">
        <f t="shared" si="40"/>
        <v>107.88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12">
        <f t="shared" si="37"/>
        <v>42164.999999999993</v>
      </c>
      <c r="M584" s="12">
        <f t="shared" si="38"/>
        <v>42169.999999999993</v>
      </c>
      <c r="N584" t="b">
        <v>0</v>
      </c>
      <c r="O584" t="b">
        <v>1</v>
      </c>
      <c r="P584" t="s">
        <v>2050</v>
      </c>
      <c r="Q584" t="s">
        <v>2051</v>
      </c>
      <c r="R584" t="s">
        <v>89</v>
      </c>
      <c r="S584" s="5">
        <f t="shared" si="39"/>
        <v>52</v>
      </c>
      <c r="T584">
        <f t="shared" si="40"/>
        <v>67.03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12">
        <f t="shared" si="37"/>
        <v>40959.041666666664</v>
      </c>
      <c r="M585" s="12">
        <f t="shared" si="38"/>
        <v>40976.041666666664</v>
      </c>
      <c r="N585" t="b">
        <v>0</v>
      </c>
      <c r="O585" t="b">
        <v>0</v>
      </c>
      <c r="P585" t="s">
        <v>2041</v>
      </c>
      <c r="Q585" t="s">
        <v>2042</v>
      </c>
      <c r="R585" t="s">
        <v>42</v>
      </c>
      <c r="S585" s="5">
        <f t="shared" si="39"/>
        <v>322</v>
      </c>
      <c r="T585">
        <f t="shared" si="40"/>
        <v>64.010000000000005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12">
        <f t="shared" si="37"/>
        <v>41024</v>
      </c>
      <c r="M586" s="12">
        <f t="shared" si="38"/>
        <v>41038</v>
      </c>
      <c r="N586" t="b">
        <v>0</v>
      </c>
      <c r="O586" t="b">
        <v>0</v>
      </c>
      <c r="P586" t="s">
        <v>2037</v>
      </c>
      <c r="Q586" t="s">
        <v>2038</v>
      </c>
      <c r="R586" t="s">
        <v>28</v>
      </c>
      <c r="S586" s="5">
        <f t="shared" si="39"/>
        <v>120</v>
      </c>
      <c r="T586">
        <f t="shared" si="40"/>
        <v>96.07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12">
        <f t="shared" si="37"/>
        <v>40255</v>
      </c>
      <c r="M587" s="12">
        <f t="shared" si="38"/>
        <v>40265</v>
      </c>
      <c r="N587" t="b">
        <v>0</v>
      </c>
      <c r="O587" t="b">
        <v>0</v>
      </c>
      <c r="P587" t="s">
        <v>2047</v>
      </c>
      <c r="Q587" t="s">
        <v>2059</v>
      </c>
      <c r="R587" t="s">
        <v>206</v>
      </c>
      <c r="S587" s="5">
        <f t="shared" si="39"/>
        <v>147</v>
      </c>
      <c r="T587">
        <f t="shared" si="40"/>
        <v>51.18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12">
        <f t="shared" si="37"/>
        <v>40499.041666666664</v>
      </c>
      <c r="M588" s="12">
        <f t="shared" si="38"/>
        <v>40518.041666666664</v>
      </c>
      <c r="N588" t="b">
        <v>0</v>
      </c>
      <c r="O588" t="b">
        <v>0</v>
      </c>
      <c r="P588" t="s">
        <v>2035</v>
      </c>
      <c r="Q588" t="s">
        <v>2036</v>
      </c>
      <c r="R588" t="s">
        <v>23</v>
      </c>
      <c r="S588" s="5">
        <f t="shared" si="39"/>
        <v>951</v>
      </c>
      <c r="T588">
        <f t="shared" si="40"/>
        <v>43.92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2">
        <f t="shared" si="37"/>
        <v>43484.041666666664</v>
      </c>
      <c r="M589" s="12">
        <f t="shared" si="38"/>
        <v>43535.999999999993</v>
      </c>
      <c r="N589" t="b">
        <v>0</v>
      </c>
      <c r="O589" t="b">
        <v>1</v>
      </c>
      <c r="P589" t="s">
        <v>2033</v>
      </c>
      <c r="Q589" t="s">
        <v>2034</v>
      </c>
      <c r="R589" t="s">
        <v>17</v>
      </c>
      <c r="S589" s="5">
        <f t="shared" si="39"/>
        <v>73</v>
      </c>
      <c r="T589">
        <f t="shared" si="40"/>
        <v>91.02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12">
        <f t="shared" si="37"/>
        <v>40262</v>
      </c>
      <c r="M590" s="12">
        <f t="shared" si="38"/>
        <v>40293</v>
      </c>
      <c r="N590" t="b">
        <v>0</v>
      </c>
      <c r="O590" t="b">
        <v>0</v>
      </c>
      <c r="P590" t="s">
        <v>2039</v>
      </c>
      <c r="Q590" t="s">
        <v>2040</v>
      </c>
      <c r="R590" t="s">
        <v>33</v>
      </c>
      <c r="S590" s="5">
        <f t="shared" si="39"/>
        <v>79</v>
      </c>
      <c r="T590">
        <f t="shared" si="40"/>
        <v>50.13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12">
        <f t="shared" si="37"/>
        <v>42189.999999999993</v>
      </c>
      <c r="M591" s="12">
        <f t="shared" si="38"/>
        <v>42196.999999999993</v>
      </c>
      <c r="N591" t="b">
        <v>0</v>
      </c>
      <c r="O591" t="b">
        <v>0</v>
      </c>
      <c r="P591" t="s">
        <v>2041</v>
      </c>
      <c r="Q591" t="s">
        <v>2042</v>
      </c>
      <c r="R591" t="s">
        <v>42</v>
      </c>
      <c r="S591" s="5">
        <f t="shared" si="39"/>
        <v>65</v>
      </c>
      <c r="T591">
        <f t="shared" si="40"/>
        <v>67.72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12">
        <f t="shared" si="37"/>
        <v>41994.041666666664</v>
      </c>
      <c r="M592" s="12">
        <f t="shared" si="38"/>
        <v>42005.041666666664</v>
      </c>
      <c r="N592" t="b">
        <v>0</v>
      </c>
      <c r="O592" t="b">
        <v>0</v>
      </c>
      <c r="P592" t="s">
        <v>2047</v>
      </c>
      <c r="Q592" t="s">
        <v>2056</v>
      </c>
      <c r="R592" t="s">
        <v>133</v>
      </c>
      <c r="S592" s="5">
        <f t="shared" si="39"/>
        <v>82</v>
      </c>
      <c r="T592">
        <f t="shared" si="40"/>
        <v>61.04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12">
        <f t="shared" si="37"/>
        <v>40373</v>
      </c>
      <c r="M593" s="12">
        <f t="shared" si="38"/>
        <v>40383</v>
      </c>
      <c r="N593" t="b">
        <v>0</v>
      </c>
      <c r="O593" t="b">
        <v>0</v>
      </c>
      <c r="P593" t="s">
        <v>2050</v>
      </c>
      <c r="Q593" t="s">
        <v>2051</v>
      </c>
      <c r="R593" t="s">
        <v>89</v>
      </c>
      <c r="S593" s="5">
        <f t="shared" si="39"/>
        <v>1038</v>
      </c>
      <c r="T593">
        <f t="shared" si="40"/>
        <v>80.010000000000005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12">
        <f t="shared" si="37"/>
        <v>41789</v>
      </c>
      <c r="M594" s="12">
        <f t="shared" si="38"/>
        <v>41798</v>
      </c>
      <c r="N594" t="b">
        <v>0</v>
      </c>
      <c r="O594" t="b">
        <v>0</v>
      </c>
      <c r="P594" t="s">
        <v>2039</v>
      </c>
      <c r="Q594" t="s">
        <v>2040</v>
      </c>
      <c r="R594" t="s">
        <v>33</v>
      </c>
      <c r="S594" s="5">
        <f t="shared" si="39"/>
        <v>13</v>
      </c>
      <c r="T594">
        <f t="shared" si="40"/>
        <v>47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12">
        <f t="shared" si="37"/>
        <v>41724</v>
      </c>
      <c r="M595" s="12">
        <f t="shared" si="38"/>
        <v>41737</v>
      </c>
      <c r="N595" t="b">
        <v>0</v>
      </c>
      <c r="O595" t="b">
        <v>0</v>
      </c>
      <c r="P595" t="s">
        <v>2041</v>
      </c>
      <c r="Q595" t="s">
        <v>2049</v>
      </c>
      <c r="R595" t="s">
        <v>71</v>
      </c>
      <c r="S595" s="5">
        <f t="shared" si="39"/>
        <v>155</v>
      </c>
      <c r="T595">
        <f t="shared" si="40"/>
        <v>71.13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12">
        <f t="shared" si="37"/>
        <v>42547.999999999993</v>
      </c>
      <c r="M596" s="12">
        <f t="shared" si="38"/>
        <v>42550.999999999993</v>
      </c>
      <c r="N596" t="b">
        <v>0</v>
      </c>
      <c r="O596" t="b">
        <v>1</v>
      </c>
      <c r="P596" t="s">
        <v>2039</v>
      </c>
      <c r="Q596" t="s">
        <v>2040</v>
      </c>
      <c r="R596" t="s">
        <v>33</v>
      </c>
      <c r="S596" s="5">
        <f t="shared" si="39"/>
        <v>7.0000000000000009</v>
      </c>
      <c r="T596">
        <f t="shared" si="40"/>
        <v>89.99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12">
        <f t="shared" si="37"/>
        <v>40253</v>
      </c>
      <c r="M597" s="12">
        <f t="shared" si="38"/>
        <v>40274</v>
      </c>
      <c r="N597" t="b">
        <v>0</v>
      </c>
      <c r="O597" t="b">
        <v>1</v>
      </c>
      <c r="P597" t="s">
        <v>2039</v>
      </c>
      <c r="Q597" t="s">
        <v>2040</v>
      </c>
      <c r="R597" t="s">
        <v>33</v>
      </c>
      <c r="S597" s="5">
        <f t="shared" si="39"/>
        <v>209</v>
      </c>
      <c r="T597">
        <f t="shared" si="40"/>
        <v>43.03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12">
        <f t="shared" si="37"/>
        <v>42434.041666666664</v>
      </c>
      <c r="M598" s="12">
        <f t="shared" si="38"/>
        <v>42441.041666666664</v>
      </c>
      <c r="N598" t="b">
        <v>0</v>
      </c>
      <c r="O598" t="b">
        <v>1</v>
      </c>
      <c r="P598" t="s">
        <v>2041</v>
      </c>
      <c r="Q598" t="s">
        <v>2044</v>
      </c>
      <c r="R598" t="s">
        <v>53</v>
      </c>
      <c r="S598" s="5">
        <f t="shared" si="39"/>
        <v>100</v>
      </c>
      <c r="T598">
        <f t="shared" si="40"/>
        <v>68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12">
        <f t="shared" si="37"/>
        <v>43786.041666666664</v>
      </c>
      <c r="M599" s="12">
        <f t="shared" si="38"/>
        <v>43804.041666666664</v>
      </c>
      <c r="N599" t="b">
        <v>0</v>
      </c>
      <c r="O599" t="b">
        <v>0</v>
      </c>
      <c r="P599" t="s">
        <v>2039</v>
      </c>
      <c r="Q599" t="s">
        <v>2040</v>
      </c>
      <c r="R599" t="s">
        <v>33</v>
      </c>
      <c r="S599" s="5">
        <f t="shared" si="39"/>
        <v>202</v>
      </c>
      <c r="T599">
        <f t="shared" si="40"/>
        <v>73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12">
        <f t="shared" si="37"/>
        <v>40344</v>
      </c>
      <c r="M600" s="12">
        <f t="shared" si="38"/>
        <v>40373</v>
      </c>
      <c r="N600" t="b">
        <v>0</v>
      </c>
      <c r="O600" t="b">
        <v>0</v>
      </c>
      <c r="P600" t="s">
        <v>2035</v>
      </c>
      <c r="Q600" t="s">
        <v>2036</v>
      </c>
      <c r="R600" t="s">
        <v>23</v>
      </c>
      <c r="S600" s="5">
        <f t="shared" si="39"/>
        <v>162</v>
      </c>
      <c r="T600">
        <f t="shared" si="40"/>
        <v>62.34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12">
        <f t="shared" si="37"/>
        <v>42047.041666666664</v>
      </c>
      <c r="M601" s="12">
        <f t="shared" si="38"/>
        <v>42055.041666666664</v>
      </c>
      <c r="N601" t="b">
        <v>0</v>
      </c>
      <c r="O601" t="b">
        <v>0</v>
      </c>
      <c r="P601" t="s">
        <v>2041</v>
      </c>
      <c r="Q601" t="s">
        <v>2042</v>
      </c>
      <c r="R601" t="s">
        <v>42</v>
      </c>
      <c r="S601" s="5">
        <f t="shared" si="39"/>
        <v>4</v>
      </c>
      <c r="T601">
        <f t="shared" si="40"/>
        <v>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12">
        <f t="shared" si="37"/>
        <v>41485</v>
      </c>
      <c r="M602" s="12">
        <f t="shared" si="38"/>
        <v>41497</v>
      </c>
      <c r="N602" t="b">
        <v>0</v>
      </c>
      <c r="O602" t="b">
        <v>0</v>
      </c>
      <c r="P602" t="s">
        <v>2033</v>
      </c>
      <c r="Q602" t="s">
        <v>2034</v>
      </c>
      <c r="R602" t="s">
        <v>17</v>
      </c>
      <c r="S602" s="5">
        <f t="shared" si="39"/>
        <v>5</v>
      </c>
      <c r="T602">
        <f t="shared" si="40"/>
        <v>67.099999999999994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12">
        <f t="shared" si="37"/>
        <v>41789</v>
      </c>
      <c r="M603" s="12">
        <f t="shared" si="38"/>
        <v>41806</v>
      </c>
      <c r="N603" t="b">
        <v>1</v>
      </c>
      <c r="O603" t="b">
        <v>0</v>
      </c>
      <c r="P603" t="s">
        <v>2037</v>
      </c>
      <c r="Q603" t="s">
        <v>2046</v>
      </c>
      <c r="R603" t="s">
        <v>65</v>
      </c>
      <c r="S603" s="5">
        <f t="shared" si="39"/>
        <v>206.99999999999997</v>
      </c>
      <c r="T603">
        <f t="shared" si="40"/>
        <v>79.98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12">
        <f t="shared" si="37"/>
        <v>42159.999999999993</v>
      </c>
      <c r="M604" s="12">
        <f t="shared" si="38"/>
        <v>42170.999999999993</v>
      </c>
      <c r="N604" t="b">
        <v>0</v>
      </c>
      <c r="O604" t="b">
        <v>0</v>
      </c>
      <c r="P604" t="s">
        <v>2039</v>
      </c>
      <c r="Q604" t="s">
        <v>2040</v>
      </c>
      <c r="R604" t="s">
        <v>33</v>
      </c>
      <c r="S604" s="5">
        <f t="shared" si="39"/>
        <v>128</v>
      </c>
      <c r="T604">
        <f t="shared" si="40"/>
        <v>62.18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12">
        <f t="shared" si="37"/>
        <v>43572.999999999993</v>
      </c>
      <c r="M605" s="12">
        <f t="shared" si="38"/>
        <v>43599.999999999993</v>
      </c>
      <c r="N605" t="b">
        <v>0</v>
      </c>
      <c r="O605" t="b">
        <v>0</v>
      </c>
      <c r="P605" t="s">
        <v>2039</v>
      </c>
      <c r="Q605" t="s">
        <v>2040</v>
      </c>
      <c r="R605" t="s">
        <v>33</v>
      </c>
      <c r="S605" s="5">
        <f t="shared" si="39"/>
        <v>120</v>
      </c>
      <c r="T605">
        <f t="shared" si="40"/>
        <v>53.01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12">
        <f t="shared" si="37"/>
        <v>40565.041666666664</v>
      </c>
      <c r="M606" s="12">
        <f t="shared" si="38"/>
        <v>40586.041666666664</v>
      </c>
      <c r="N606" t="b">
        <v>0</v>
      </c>
      <c r="O606" t="b">
        <v>0</v>
      </c>
      <c r="P606" t="s">
        <v>2039</v>
      </c>
      <c r="Q606" t="s">
        <v>2040</v>
      </c>
      <c r="R606" t="s">
        <v>33</v>
      </c>
      <c r="S606" s="5">
        <f t="shared" si="39"/>
        <v>171</v>
      </c>
      <c r="T606">
        <f t="shared" si="40"/>
        <v>57.74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12">
        <f t="shared" si="37"/>
        <v>42279.999999999993</v>
      </c>
      <c r="M607" s="12">
        <f t="shared" si="38"/>
        <v>42321.041666666664</v>
      </c>
      <c r="N607" t="b">
        <v>0</v>
      </c>
      <c r="O607" t="b">
        <v>0</v>
      </c>
      <c r="P607" t="s">
        <v>2047</v>
      </c>
      <c r="Q607" t="s">
        <v>2048</v>
      </c>
      <c r="R607" t="s">
        <v>68</v>
      </c>
      <c r="S607" s="5">
        <f t="shared" si="39"/>
        <v>187</v>
      </c>
      <c r="T607">
        <f t="shared" si="40"/>
        <v>40.03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12">
        <f t="shared" si="37"/>
        <v>42436.041666666664</v>
      </c>
      <c r="M608" s="12">
        <f t="shared" si="38"/>
        <v>42446.999999999993</v>
      </c>
      <c r="N608" t="b">
        <v>0</v>
      </c>
      <c r="O608" t="b">
        <v>0</v>
      </c>
      <c r="P608" t="s">
        <v>2035</v>
      </c>
      <c r="Q608" t="s">
        <v>2036</v>
      </c>
      <c r="R608" t="s">
        <v>23</v>
      </c>
      <c r="S608" s="5">
        <f t="shared" si="39"/>
        <v>188</v>
      </c>
      <c r="T608">
        <f t="shared" si="40"/>
        <v>81.02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12">
        <f t="shared" si="37"/>
        <v>41721</v>
      </c>
      <c r="M609" s="12">
        <f t="shared" si="38"/>
        <v>41723</v>
      </c>
      <c r="N609" t="b">
        <v>0</v>
      </c>
      <c r="O609" t="b">
        <v>0</v>
      </c>
      <c r="P609" t="s">
        <v>2033</v>
      </c>
      <c r="Q609" t="s">
        <v>2034</v>
      </c>
      <c r="R609" t="s">
        <v>17</v>
      </c>
      <c r="S609" s="5">
        <f t="shared" si="39"/>
        <v>131</v>
      </c>
      <c r="T609">
        <f t="shared" si="40"/>
        <v>35.049999999999997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12">
        <f t="shared" si="37"/>
        <v>43530.041666666664</v>
      </c>
      <c r="M610" s="12">
        <f t="shared" si="38"/>
        <v>43534.041666666664</v>
      </c>
      <c r="N610" t="b">
        <v>0</v>
      </c>
      <c r="O610" t="b">
        <v>1</v>
      </c>
      <c r="P610" t="s">
        <v>2035</v>
      </c>
      <c r="Q610" t="s">
        <v>2058</v>
      </c>
      <c r="R610" t="s">
        <v>159</v>
      </c>
      <c r="S610" s="5">
        <f t="shared" si="39"/>
        <v>284</v>
      </c>
      <c r="T610">
        <f t="shared" si="40"/>
        <v>102.92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12">
        <f t="shared" si="37"/>
        <v>43481.041666666664</v>
      </c>
      <c r="M611" s="12">
        <f t="shared" si="38"/>
        <v>43498.041666666664</v>
      </c>
      <c r="N611" t="b">
        <v>0</v>
      </c>
      <c r="O611" t="b">
        <v>0</v>
      </c>
      <c r="P611" t="s">
        <v>2041</v>
      </c>
      <c r="Q611" t="s">
        <v>2063</v>
      </c>
      <c r="R611" t="s">
        <v>474</v>
      </c>
      <c r="S611" s="5">
        <f t="shared" si="39"/>
        <v>120</v>
      </c>
      <c r="T611">
        <f t="shared" si="40"/>
        <v>28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12">
        <f t="shared" si="37"/>
        <v>41259.041666666664</v>
      </c>
      <c r="M612" s="12">
        <f t="shared" si="38"/>
        <v>41273.041666666664</v>
      </c>
      <c r="N612" t="b">
        <v>0</v>
      </c>
      <c r="O612" t="b">
        <v>0</v>
      </c>
      <c r="P612" t="s">
        <v>2039</v>
      </c>
      <c r="Q612" t="s">
        <v>2040</v>
      </c>
      <c r="R612" t="s">
        <v>33</v>
      </c>
      <c r="S612" s="5">
        <f t="shared" si="39"/>
        <v>419.00000000000006</v>
      </c>
      <c r="T612">
        <f t="shared" si="40"/>
        <v>75.73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12">
        <f t="shared" si="37"/>
        <v>41480</v>
      </c>
      <c r="M613" s="12">
        <f t="shared" si="38"/>
        <v>41492</v>
      </c>
      <c r="N613" t="b">
        <v>0</v>
      </c>
      <c r="O613" t="b">
        <v>0</v>
      </c>
      <c r="P613" t="s">
        <v>2039</v>
      </c>
      <c r="Q613" t="s">
        <v>2040</v>
      </c>
      <c r="R613" t="s">
        <v>33</v>
      </c>
      <c r="S613" s="5">
        <f t="shared" si="39"/>
        <v>14.000000000000002</v>
      </c>
      <c r="T613">
        <f t="shared" si="40"/>
        <v>45.03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12">
        <f t="shared" si="37"/>
        <v>40474</v>
      </c>
      <c r="M614" s="12">
        <f t="shared" si="38"/>
        <v>40497.041666666664</v>
      </c>
      <c r="N614" t="b">
        <v>0</v>
      </c>
      <c r="O614" t="b">
        <v>0</v>
      </c>
      <c r="P614" t="s">
        <v>2035</v>
      </c>
      <c r="Q614" t="s">
        <v>2043</v>
      </c>
      <c r="R614" t="s">
        <v>50</v>
      </c>
      <c r="S614" s="5">
        <f t="shared" si="39"/>
        <v>139</v>
      </c>
      <c r="T614">
        <f t="shared" si="40"/>
        <v>73.62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2">
        <f t="shared" si="37"/>
        <v>42972.999999999993</v>
      </c>
      <c r="M615" s="12">
        <f t="shared" si="38"/>
        <v>42981.999999999993</v>
      </c>
      <c r="N615" t="b">
        <v>0</v>
      </c>
      <c r="O615" t="b">
        <v>0</v>
      </c>
      <c r="P615" t="s">
        <v>2039</v>
      </c>
      <c r="Q615" t="s">
        <v>2040</v>
      </c>
      <c r="R615" t="s">
        <v>33</v>
      </c>
      <c r="S615" s="5">
        <f t="shared" si="39"/>
        <v>174</v>
      </c>
      <c r="T615">
        <f t="shared" si="40"/>
        <v>56.99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12">
        <f t="shared" si="37"/>
        <v>42746.041666666664</v>
      </c>
      <c r="M616" s="12">
        <f t="shared" si="38"/>
        <v>42764.041666666664</v>
      </c>
      <c r="N616" t="b">
        <v>0</v>
      </c>
      <c r="O616" t="b">
        <v>0</v>
      </c>
      <c r="P616" t="s">
        <v>2039</v>
      </c>
      <c r="Q616" t="s">
        <v>2040</v>
      </c>
      <c r="R616" t="s">
        <v>33</v>
      </c>
      <c r="S616" s="5">
        <f t="shared" si="39"/>
        <v>155</v>
      </c>
      <c r="T616">
        <f t="shared" si="40"/>
        <v>85.22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12">
        <f t="shared" si="37"/>
        <v>42488.999999999993</v>
      </c>
      <c r="M617" s="12">
        <f t="shared" si="38"/>
        <v>42498.999999999993</v>
      </c>
      <c r="N617" t="b">
        <v>0</v>
      </c>
      <c r="O617" t="b">
        <v>0</v>
      </c>
      <c r="P617" t="s">
        <v>2039</v>
      </c>
      <c r="Q617" t="s">
        <v>2040</v>
      </c>
      <c r="R617" t="s">
        <v>33</v>
      </c>
      <c r="S617" s="5">
        <f t="shared" si="39"/>
        <v>170</v>
      </c>
      <c r="T617">
        <f t="shared" si="40"/>
        <v>50.96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12">
        <f t="shared" si="37"/>
        <v>41537</v>
      </c>
      <c r="M618" s="12">
        <f t="shared" si="38"/>
        <v>41538</v>
      </c>
      <c r="N618" t="b">
        <v>0</v>
      </c>
      <c r="O618" t="b">
        <v>1</v>
      </c>
      <c r="P618" t="s">
        <v>2035</v>
      </c>
      <c r="Q618" t="s">
        <v>2045</v>
      </c>
      <c r="R618" t="s">
        <v>60</v>
      </c>
      <c r="S618" s="5">
        <f t="shared" si="39"/>
        <v>190</v>
      </c>
      <c r="T618">
        <f t="shared" si="40"/>
        <v>63.56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12">
        <f t="shared" si="37"/>
        <v>41794</v>
      </c>
      <c r="M619" s="12">
        <f t="shared" si="38"/>
        <v>41804</v>
      </c>
      <c r="N619" t="b">
        <v>0</v>
      </c>
      <c r="O619" t="b">
        <v>0</v>
      </c>
      <c r="P619" t="s">
        <v>2039</v>
      </c>
      <c r="Q619" t="s">
        <v>2040</v>
      </c>
      <c r="R619" t="s">
        <v>33</v>
      </c>
      <c r="S619" s="5">
        <f t="shared" si="39"/>
        <v>250</v>
      </c>
      <c r="T619">
        <f t="shared" si="40"/>
        <v>81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12">
        <f t="shared" si="37"/>
        <v>41396</v>
      </c>
      <c r="M620" s="12">
        <f t="shared" si="38"/>
        <v>41417</v>
      </c>
      <c r="N620" t="b">
        <v>0</v>
      </c>
      <c r="O620" t="b">
        <v>0</v>
      </c>
      <c r="P620" t="s">
        <v>2047</v>
      </c>
      <c r="Q620" t="s">
        <v>2048</v>
      </c>
      <c r="R620" t="s">
        <v>68</v>
      </c>
      <c r="S620" s="5">
        <f t="shared" si="39"/>
        <v>49</v>
      </c>
      <c r="T620">
        <f t="shared" si="40"/>
        <v>86.04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12">
        <f t="shared" si="37"/>
        <v>40669</v>
      </c>
      <c r="M621" s="12">
        <f t="shared" si="38"/>
        <v>40670</v>
      </c>
      <c r="N621" t="b">
        <v>1</v>
      </c>
      <c r="O621" t="b">
        <v>1</v>
      </c>
      <c r="P621" t="s">
        <v>2039</v>
      </c>
      <c r="Q621" t="s">
        <v>2040</v>
      </c>
      <c r="R621" t="s">
        <v>33</v>
      </c>
      <c r="S621" s="5">
        <f t="shared" si="39"/>
        <v>28.000000000000004</v>
      </c>
      <c r="T621">
        <f t="shared" si="40"/>
        <v>90.04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12">
        <f t="shared" si="37"/>
        <v>42558.999999999993</v>
      </c>
      <c r="M622" s="12">
        <f t="shared" si="38"/>
        <v>42562.999999999993</v>
      </c>
      <c r="N622" t="b">
        <v>0</v>
      </c>
      <c r="O622" t="b">
        <v>0</v>
      </c>
      <c r="P622" t="s">
        <v>2054</v>
      </c>
      <c r="Q622" t="s">
        <v>2055</v>
      </c>
      <c r="R622" t="s">
        <v>122</v>
      </c>
      <c r="S622" s="5">
        <f t="shared" si="39"/>
        <v>268</v>
      </c>
      <c r="T622">
        <f t="shared" si="40"/>
        <v>74.010000000000005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12">
        <f t="shared" si="37"/>
        <v>42625.999999999993</v>
      </c>
      <c r="M623" s="12">
        <f t="shared" si="38"/>
        <v>42630.999999999993</v>
      </c>
      <c r="N623" t="b">
        <v>0</v>
      </c>
      <c r="O623" t="b">
        <v>0</v>
      </c>
      <c r="P623" t="s">
        <v>2039</v>
      </c>
      <c r="Q623" t="s">
        <v>2040</v>
      </c>
      <c r="R623" t="s">
        <v>33</v>
      </c>
      <c r="S623" s="5">
        <f t="shared" si="39"/>
        <v>620</v>
      </c>
      <c r="T623">
        <f t="shared" si="40"/>
        <v>92.44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12">
        <f t="shared" si="37"/>
        <v>43204.999999999993</v>
      </c>
      <c r="M624" s="12">
        <f t="shared" si="38"/>
        <v>43230.999999999993</v>
      </c>
      <c r="N624" t="b">
        <v>0</v>
      </c>
      <c r="O624" t="b">
        <v>0</v>
      </c>
      <c r="P624" t="s">
        <v>2035</v>
      </c>
      <c r="Q624" t="s">
        <v>2045</v>
      </c>
      <c r="R624" t="s">
        <v>60</v>
      </c>
      <c r="S624" s="5">
        <f t="shared" si="39"/>
        <v>3</v>
      </c>
      <c r="T624">
        <f t="shared" si="40"/>
        <v>56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12">
        <f t="shared" si="37"/>
        <v>42200.999999999993</v>
      </c>
      <c r="M625" s="12">
        <f t="shared" si="38"/>
        <v>42205.999999999993</v>
      </c>
      <c r="N625" t="b">
        <v>0</v>
      </c>
      <c r="O625" t="b">
        <v>0</v>
      </c>
      <c r="P625" t="s">
        <v>2039</v>
      </c>
      <c r="Q625" t="s">
        <v>2040</v>
      </c>
      <c r="R625" t="s">
        <v>33</v>
      </c>
      <c r="S625" s="5">
        <f t="shared" si="39"/>
        <v>160</v>
      </c>
      <c r="T625">
        <f t="shared" si="40"/>
        <v>32.979999999999997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12">
        <f t="shared" si="37"/>
        <v>42029.041666666664</v>
      </c>
      <c r="M626" s="12">
        <f t="shared" si="38"/>
        <v>42035.041666666664</v>
      </c>
      <c r="N626" t="b">
        <v>0</v>
      </c>
      <c r="O626" t="b">
        <v>0</v>
      </c>
      <c r="P626" t="s">
        <v>2054</v>
      </c>
      <c r="Q626" t="s">
        <v>2055</v>
      </c>
      <c r="R626" t="s">
        <v>122</v>
      </c>
      <c r="S626" s="5">
        <f t="shared" si="39"/>
        <v>279</v>
      </c>
      <c r="T626">
        <f t="shared" si="40"/>
        <v>93.6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12">
        <f t="shared" si="37"/>
        <v>43857.041666666664</v>
      </c>
      <c r="M627" s="12">
        <f t="shared" si="38"/>
        <v>43871.041666666664</v>
      </c>
      <c r="N627" t="b">
        <v>0</v>
      </c>
      <c r="O627" t="b">
        <v>0</v>
      </c>
      <c r="P627" t="s">
        <v>2039</v>
      </c>
      <c r="Q627" t="s">
        <v>2040</v>
      </c>
      <c r="R627" t="s">
        <v>33</v>
      </c>
      <c r="S627" s="5">
        <f t="shared" si="39"/>
        <v>77</v>
      </c>
      <c r="T627">
        <f t="shared" si="40"/>
        <v>69.87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12">
        <f t="shared" si="37"/>
        <v>40449</v>
      </c>
      <c r="M628" s="12">
        <f t="shared" si="38"/>
        <v>40458</v>
      </c>
      <c r="N628" t="b">
        <v>0</v>
      </c>
      <c r="O628" t="b">
        <v>1</v>
      </c>
      <c r="P628" t="s">
        <v>2039</v>
      </c>
      <c r="Q628" t="s">
        <v>2040</v>
      </c>
      <c r="R628" t="s">
        <v>33</v>
      </c>
      <c r="S628" s="5">
        <f t="shared" si="39"/>
        <v>206</v>
      </c>
      <c r="T628">
        <f t="shared" si="40"/>
        <v>72.13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12">
        <f t="shared" si="37"/>
        <v>40345</v>
      </c>
      <c r="M629" s="12">
        <f t="shared" si="38"/>
        <v>40369</v>
      </c>
      <c r="N629" t="b">
        <v>1</v>
      </c>
      <c r="O629" t="b">
        <v>0</v>
      </c>
      <c r="P629" t="s">
        <v>2033</v>
      </c>
      <c r="Q629" t="s">
        <v>2034</v>
      </c>
      <c r="R629" t="s">
        <v>17</v>
      </c>
      <c r="S629" s="5">
        <f t="shared" si="39"/>
        <v>694</v>
      </c>
      <c r="T629">
        <f t="shared" si="40"/>
        <v>30.04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12">
        <f t="shared" si="37"/>
        <v>40455</v>
      </c>
      <c r="M630" s="12">
        <f t="shared" si="38"/>
        <v>40458</v>
      </c>
      <c r="N630" t="b">
        <v>0</v>
      </c>
      <c r="O630" t="b">
        <v>0</v>
      </c>
      <c r="P630" t="s">
        <v>2035</v>
      </c>
      <c r="Q630" t="s">
        <v>2045</v>
      </c>
      <c r="R630" t="s">
        <v>60</v>
      </c>
      <c r="S630" s="5">
        <f t="shared" si="39"/>
        <v>152</v>
      </c>
      <c r="T630">
        <f t="shared" si="40"/>
        <v>73.97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12">
        <f t="shared" si="37"/>
        <v>42556.999999999993</v>
      </c>
      <c r="M631" s="12">
        <f t="shared" si="38"/>
        <v>42558.999999999993</v>
      </c>
      <c r="N631" t="b">
        <v>0</v>
      </c>
      <c r="O631" t="b">
        <v>1</v>
      </c>
      <c r="P631" t="s">
        <v>2039</v>
      </c>
      <c r="Q631" t="s">
        <v>2040</v>
      </c>
      <c r="R631" t="s">
        <v>33</v>
      </c>
      <c r="S631" s="5">
        <f t="shared" si="39"/>
        <v>65</v>
      </c>
      <c r="T631">
        <f t="shared" si="40"/>
        <v>68.66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12">
        <f t="shared" si="37"/>
        <v>43585.999999999993</v>
      </c>
      <c r="M632" s="12">
        <f t="shared" si="38"/>
        <v>43596.999999999993</v>
      </c>
      <c r="N632" t="b">
        <v>0</v>
      </c>
      <c r="O632" t="b">
        <v>1</v>
      </c>
      <c r="P632" t="s">
        <v>2039</v>
      </c>
      <c r="Q632" t="s">
        <v>2040</v>
      </c>
      <c r="R632" t="s">
        <v>33</v>
      </c>
      <c r="S632" s="5">
        <f t="shared" si="39"/>
        <v>63</v>
      </c>
      <c r="T632">
        <f t="shared" si="40"/>
        <v>59.99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12">
        <f t="shared" si="37"/>
        <v>43549.999999999993</v>
      </c>
      <c r="M633" s="12">
        <f t="shared" si="38"/>
        <v>43553.999999999993</v>
      </c>
      <c r="N633" t="b">
        <v>0</v>
      </c>
      <c r="O633" t="b">
        <v>0</v>
      </c>
      <c r="P633" t="s">
        <v>2039</v>
      </c>
      <c r="Q633" t="s">
        <v>2040</v>
      </c>
      <c r="R633" t="s">
        <v>33</v>
      </c>
      <c r="S633" s="5">
        <f t="shared" si="39"/>
        <v>310</v>
      </c>
      <c r="T633">
        <f t="shared" si="40"/>
        <v>111.16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12">
        <f t="shared" si="37"/>
        <v>41945</v>
      </c>
      <c r="M634" s="12">
        <f t="shared" si="38"/>
        <v>41963.041666666664</v>
      </c>
      <c r="N634" t="b">
        <v>0</v>
      </c>
      <c r="O634" t="b">
        <v>0</v>
      </c>
      <c r="P634" t="s">
        <v>2039</v>
      </c>
      <c r="Q634" t="s">
        <v>2040</v>
      </c>
      <c r="R634" t="s">
        <v>33</v>
      </c>
      <c r="S634" s="5">
        <f t="shared" si="39"/>
        <v>43</v>
      </c>
      <c r="T634">
        <f t="shared" si="40"/>
        <v>53.04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12">
        <f t="shared" si="37"/>
        <v>42315.041666666664</v>
      </c>
      <c r="M635" s="12">
        <f t="shared" si="38"/>
        <v>42319.041666666664</v>
      </c>
      <c r="N635" t="b">
        <v>0</v>
      </c>
      <c r="O635" t="b">
        <v>0</v>
      </c>
      <c r="P635" t="s">
        <v>2041</v>
      </c>
      <c r="Q635" t="s">
        <v>2049</v>
      </c>
      <c r="R635" t="s">
        <v>71</v>
      </c>
      <c r="S635" s="5">
        <f t="shared" si="39"/>
        <v>83</v>
      </c>
      <c r="T635">
        <f t="shared" si="40"/>
        <v>55.99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12">
        <f t="shared" si="37"/>
        <v>42818.999999999993</v>
      </c>
      <c r="M636" s="12">
        <f t="shared" si="38"/>
        <v>42832.999999999993</v>
      </c>
      <c r="N636" t="b">
        <v>0</v>
      </c>
      <c r="O636" t="b">
        <v>0</v>
      </c>
      <c r="P636" t="s">
        <v>2041</v>
      </c>
      <c r="Q636" t="s">
        <v>2060</v>
      </c>
      <c r="R636" t="s">
        <v>269</v>
      </c>
      <c r="S636" s="5">
        <f t="shared" si="39"/>
        <v>79</v>
      </c>
      <c r="T636">
        <f t="shared" si="40"/>
        <v>69.989999999999995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12">
        <f t="shared" si="37"/>
        <v>41314.041666666664</v>
      </c>
      <c r="M637" s="12">
        <f t="shared" si="38"/>
        <v>41346</v>
      </c>
      <c r="N637" t="b">
        <v>0</v>
      </c>
      <c r="O637" t="b">
        <v>0</v>
      </c>
      <c r="P637" t="s">
        <v>2041</v>
      </c>
      <c r="Q637" t="s">
        <v>2060</v>
      </c>
      <c r="R637" t="s">
        <v>269</v>
      </c>
      <c r="S637" s="5">
        <f t="shared" si="39"/>
        <v>113.99999999999999</v>
      </c>
      <c r="T637">
        <f t="shared" si="40"/>
        <v>49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12">
        <f t="shared" si="37"/>
        <v>40926.041666666664</v>
      </c>
      <c r="M638" s="12">
        <f t="shared" si="38"/>
        <v>40971.041666666664</v>
      </c>
      <c r="N638" t="b">
        <v>0</v>
      </c>
      <c r="O638" t="b">
        <v>1</v>
      </c>
      <c r="P638" t="s">
        <v>2041</v>
      </c>
      <c r="Q638" t="s">
        <v>2049</v>
      </c>
      <c r="R638" t="s">
        <v>71</v>
      </c>
      <c r="S638" s="5">
        <f t="shared" si="39"/>
        <v>65</v>
      </c>
      <c r="T638">
        <f t="shared" si="40"/>
        <v>103.85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12">
        <f t="shared" si="37"/>
        <v>42688.041666666664</v>
      </c>
      <c r="M639" s="12">
        <f t="shared" si="38"/>
        <v>42696.041666666664</v>
      </c>
      <c r="N639" t="b">
        <v>0</v>
      </c>
      <c r="O639" t="b">
        <v>0</v>
      </c>
      <c r="P639" t="s">
        <v>2039</v>
      </c>
      <c r="Q639" t="s">
        <v>2040</v>
      </c>
      <c r="R639" t="s">
        <v>33</v>
      </c>
      <c r="S639" s="5">
        <f t="shared" si="39"/>
        <v>79</v>
      </c>
      <c r="T639">
        <f t="shared" si="40"/>
        <v>99.13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12">
        <f t="shared" si="37"/>
        <v>40386</v>
      </c>
      <c r="M640" s="12">
        <f t="shared" si="38"/>
        <v>40398</v>
      </c>
      <c r="N640" t="b">
        <v>0</v>
      </c>
      <c r="O640" t="b">
        <v>1</v>
      </c>
      <c r="P640" t="s">
        <v>2039</v>
      </c>
      <c r="Q640" t="s">
        <v>2040</v>
      </c>
      <c r="R640" t="s">
        <v>33</v>
      </c>
      <c r="S640" s="5">
        <f t="shared" si="39"/>
        <v>11</v>
      </c>
      <c r="T640">
        <f t="shared" si="40"/>
        <v>107.38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12">
        <f t="shared" si="37"/>
        <v>43308.999999999993</v>
      </c>
      <c r="M641" s="12">
        <f t="shared" si="38"/>
        <v>43308.999999999993</v>
      </c>
      <c r="N641" t="b">
        <v>0</v>
      </c>
      <c r="O641" t="b">
        <v>1</v>
      </c>
      <c r="P641" t="s">
        <v>2041</v>
      </c>
      <c r="Q641" t="s">
        <v>2044</v>
      </c>
      <c r="R641" t="s">
        <v>53</v>
      </c>
      <c r="S641" s="5">
        <f t="shared" si="39"/>
        <v>56.000000000000007</v>
      </c>
      <c r="T641">
        <f t="shared" si="40"/>
        <v>76.92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12">
        <f t="shared" si="37"/>
        <v>42387.041666666664</v>
      </c>
      <c r="M642" s="12">
        <f t="shared" si="38"/>
        <v>42390.041666666664</v>
      </c>
      <c r="N642" t="b">
        <v>0</v>
      </c>
      <c r="O642" t="b">
        <v>0</v>
      </c>
      <c r="P642" t="s">
        <v>2039</v>
      </c>
      <c r="Q642" t="s">
        <v>2040</v>
      </c>
      <c r="R642" t="s">
        <v>33</v>
      </c>
      <c r="S642" s="5">
        <f t="shared" si="39"/>
        <v>17</v>
      </c>
      <c r="T642">
        <f t="shared" si="40"/>
        <v>58.13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12">
        <f t="shared" ref="L643:L706" si="41">(J643/86400)+25569+(-5/24)</f>
        <v>42786.041666666664</v>
      </c>
      <c r="M643" s="12">
        <f t="shared" ref="M643:M706" si="42">(K643/86400)+25569+(-5/24)</f>
        <v>42813.999999999993</v>
      </c>
      <c r="N643" t="b">
        <v>0</v>
      </c>
      <c r="O643" t="b">
        <v>0</v>
      </c>
      <c r="P643" t="s">
        <v>2039</v>
      </c>
      <c r="Q643" t="s">
        <v>2040</v>
      </c>
      <c r="R643" t="s">
        <v>33</v>
      </c>
      <c r="S643" s="5">
        <f t="shared" ref="S643:S706" si="43">ROUND(E643/D643,2)*100</f>
        <v>120</v>
      </c>
      <c r="T643">
        <f t="shared" ref="T643:T706" si="44">ROUND(AVERAGE(E644/G644),2)</f>
        <v>103.74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2">
        <f t="shared" si="41"/>
        <v>43451.041666666664</v>
      </c>
      <c r="M644" s="12">
        <f t="shared" si="42"/>
        <v>43460.041666666664</v>
      </c>
      <c r="N644" t="b">
        <v>0</v>
      </c>
      <c r="O644" t="b">
        <v>0</v>
      </c>
      <c r="P644" t="s">
        <v>2037</v>
      </c>
      <c r="Q644" t="s">
        <v>2046</v>
      </c>
      <c r="R644" t="s">
        <v>65</v>
      </c>
      <c r="S644" s="5">
        <f t="shared" si="43"/>
        <v>145</v>
      </c>
      <c r="T644">
        <f t="shared" si="44"/>
        <v>87.96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12">
        <f t="shared" si="41"/>
        <v>42795.041666666664</v>
      </c>
      <c r="M645" s="12">
        <f t="shared" si="42"/>
        <v>42812.999999999993</v>
      </c>
      <c r="N645" t="b">
        <v>0</v>
      </c>
      <c r="O645" t="b">
        <v>0</v>
      </c>
      <c r="P645" t="s">
        <v>2039</v>
      </c>
      <c r="Q645" t="s">
        <v>2040</v>
      </c>
      <c r="R645" t="s">
        <v>33</v>
      </c>
      <c r="S645" s="5">
        <f t="shared" si="43"/>
        <v>221</v>
      </c>
      <c r="T645">
        <f t="shared" si="44"/>
        <v>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2">
        <f t="shared" si="41"/>
        <v>43452.041666666664</v>
      </c>
      <c r="M646" s="12">
        <f t="shared" si="42"/>
        <v>43468.041666666664</v>
      </c>
      <c r="N646" t="b">
        <v>0</v>
      </c>
      <c r="O646" t="b">
        <v>0</v>
      </c>
      <c r="P646" t="s">
        <v>2039</v>
      </c>
      <c r="Q646" t="s">
        <v>2040</v>
      </c>
      <c r="R646" t="s">
        <v>33</v>
      </c>
      <c r="S646" s="5">
        <f t="shared" si="43"/>
        <v>48</v>
      </c>
      <c r="T646">
        <f t="shared" si="44"/>
        <v>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12">
        <f t="shared" si="41"/>
        <v>43368.999999999993</v>
      </c>
      <c r="M647" s="12">
        <f t="shared" si="42"/>
        <v>43389.999999999993</v>
      </c>
      <c r="N647" t="b">
        <v>0</v>
      </c>
      <c r="O647" t="b">
        <v>1</v>
      </c>
      <c r="P647" t="s">
        <v>2035</v>
      </c>
      <c r="Q647" t="s">
        <v>2036</v>
      </c>
      <c r="R647" t="s">
        <v>23</v>
      </c>
      <c r="S647" s="5">
        <f t="shared" si="43"/>
        <v>93</v>
      </c>
      <c r="T647">
        <f t="shared" si="44"/>
        <v>30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12">
        <f t="shared" si="41"/>
        <v>41346</v>
      </c>
      <c r="M648" s="12">
        <f t="shared" si="42"/>
        <v>41357</v>
      </c>
      <c r="N648" t="b">
        <v>0</v>
      </c>
      <c r="O648" t="b">
        <v>0</v>
      </c>
      <c r="P648" t="s">
        <v>2050</v>
      </c>
      <c r="Q648" t="s">
        <v>2051</v>
      </c>
      <c r="R648" t="s">
        <v>89</v>
      </c>
      <c r="S648" s="5">
        <f t="shared" si="43"/>
        <v>89</v>
      </c>
      <c r="T648">
        <f t="shared" si="44"/>
        <v>103.5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12">
        <f t="shared" si="41"/>
        <v>43198.999999999993</v>
      </c>
      <c r="M649" s="12">
        <f t="shared" si="42"/>
        <v>43222.999999999993</v>
      </c>
      <c r="N649" t="b">
        <v>0</v>
      </c>
      <c r="O649" t="b">
        <v>0</v>
      </c>
      <c r="P649" t="s">
        <v>2047</v>
      </c>
      <c r="Q649" t="s">
        <v>2059</v>
      </c>
      <c r="R649" t="s">
        <v>206</v>
      </c>
      <c r="S649" s="5">
        <f t="shared" si="43"/>
        <v>41</v>
      </c>
      <c r="T649">
        <f t="shared" si="44"/>
        <v>85.99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12">
        <f t="shared" si="41"/>
        <v>42921.999999999993</v>
      </c>
      <c r="M650" s="12">
        <f t="shared" si="42"/>
        <v>42939.999999999993</v>
      </c>
      <c r="N650" t="b">
        <v>1</v>
      </c>
      <c r="O650" t="b">
        <v>0</v>
      </c>
      <c r="P650" t="s">
        <v>2033</v>
      </c>
      <c r="Q650" t="s">
        <v>2034</v>
      </c>
      <c r="R650" t="s">
        <v>17</v>
      </c>
      <c r="S650" s="5">
        <f t="shared" si="43"/>
        <v>63</v>
      </c>
      <c r="T650">
        <f t="shared" si="44"/>
        <v>98.01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12">
        <f t="shared" si="41"/>
        <v>40471</v>
      </c>
      <c r="M651" s="12">
        <f t="shared" si="42"/>
        <v>40482</v>
      </c>
      <c r="N651" t="b">
        <v>1</v>
      </c>
      <c r="O651" t="b">
        <v>1</v>
      </c>
      <c r="P651" t="s">
        <v>2039</v>
      </c>
      <c r="Q651" t="s">
        <v>2040</v>
      </c>
      <c r="R651" t="s">
        <v>33</v>
      </c>
      <c r="S651" s="5">
        <f t="shared" si="43"/>
        <v>48</v>
      </c>
      <c r="T651">
        <f t="shared" si="44"/>
        <v>2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12">
        <f t="shared" si="41"/>
        <v>41828</v>
      </c>
      <c r="M652" s="12">
        <f t="shared" si="42"/>
        <v>41855</v>
      </c>
      <c r="N652" t="b">
        <v>0</v>
      </c>
      <c r="O652" t="b">
        <v>0</v>
      </c>
      <c r="P652" t="s">
        <v>2035</v>
      </c>
      <c r="Q652" t="s">
        <v>2058</v>
      </c>
      <c r="R652" t="s">
        <v>159</v>
      </c>
      <c r="S652" s="5">
        <f t="shared" si="43"/>
        <v>2</v>
      </c>
      <c r="T652">
        <f t="shared" si="44"/>
        <v>44.99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12">
        <f t="shared" si="41"/>
        <v>41692.041666666664</v>
      </c>
      <c r="M653" s="12">
        <f t="shared" si="42"/>
        <v>41707.041666666664</v>
      </c>
      <c r="N653" t="b">
        <v>0</v>
      </c>
      <c r="O653" t="b">
        <v>0</v>
      </c>
      <c r="P653" t="s">
        <v>2041</v>
      </c>
      <c r="Q653" t="s">
        <v>2052</v>
      </c>
      <c r="R653" t="s">
        <v>100</v>
      </c>
      <c r="S653" s="5">
        <f t="shared" si="43"/>
        <v>88</v>
      </c>
      <c r="T653">
        <f t="shared" si="44"/>
        <v>31.01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12">
        <f t="shared" si="41"/>
        <v>42586.999999999993</v>
      </c>
      <c r="M654" s="12">
        <f t="shared" si="42"/>
        <v>42629.999999999993</v>
      </c>
      <c r="N654" t="b">
        <v>0</v>
      </c>
      <c r="O654" t="b">
        <v>0</v>
      </c>
      <c r="P654" t="s">
        <v>2037</v>
      </c>
      <c r="Q654" t="s">
        <v>2038</v>
      </c>
      <c r="R654" t="s">
        <v>28</v>
      </c>
      <c r="S654" s="5">
        <f t="shared" si="43"/>
        <v>127</v>
      </c>
      <c r="T654">
        <f t="shared" si="44"/>
        <v>59.97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12">
        <f t="shared" si="41"/>
        <v>42467.999999999993</v>
      </c>
      <c r="M655" s="12">
        <f t="shared" si="42"/>
        <v>42469.999999999993</v>
      </c>
      <c r="N655" t="b">
        <v>0</v>
      </c>
      <c r="O655" t="b">
        <v>0</v>
      </c>
      <c r="P655" t="s">
        <v>2037</v>
      </c>
      <c r="Q655" t="s">
        <v>2038</v>
      </c>
      <c r="R655" t="s">
        <v>28</v>
      </c>
      <c r="S655" s="5">
        <f t="shared" si="43"/>
        <v>2339</v>
      </c>
      <c r="T655">
        <f t="shared" si="44"/>
        <v>59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12">
        <f t="shared" si="41"/>
        <v>42239.999999999993</v>
      </c>
      <c r="M656" s="12">
        <f t="shared" si="42"/>
        <v>42244.999999999993</v>
      </c>
      <c r="N656" t="b">
        <v>0</v>
      </c>
      <c r="O656" t="b">
        <v>0</v>
      </c>
      <c r="P656" t="s">
        <v>2035</v>
      </c>
      <c r="Q656" t="s">
        <v>2057</v>
      </c>
      <c r="R656" t="s">
        <v>148</v>
      </c>
      <c r="S656" s="5">
        <f t="shared" si="43"/>
        <v>508</v>
      </c>
      <c r="T656">
        <f t="shared" si="44"/>
        <v>50.05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12">
        <f t="shared" si="41"/>
        <v>42796.041666666664</v>
      </c>
      <c r="M657" s="12">
        <f t="shared" si="42"/>
        <v>42808.999999999993</v>
      </c>
      <c r="N657" t="b">
        <v>1</v>
      </c>
      <c r="O657" t="b">
        <v>0</v>
      </c>
      <c r="P657" t="s">
        <v>2054</v>
      </c>
      <c r="Q657" t="s">
        <v>2055</v>
      </c>
      <c r="R657" t="s">
        <v>122</v>
      </c>
      <c r="S657" s="5">
        <f t="shared" si="43"/>
        <v>191</v>
      </c>
      <c r="T657">
        <f t="shared" si="44"/>
        <v>98.97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12">
        <f t="shared" si="41"/>
        <v>43097.041666666664</v>
      </c>
      <c r="M658" s="12">
        <f t="shared" si="42"/>
        <v>43102.041666666664</v>
      </c>
      <c r="N658" t="b">
        <v>0</v>
      </c>
      <c r="O658" t="b">
        <v>0</v>
      </c>
      <c r="P658" t="s">
        <v>2033</v>
      </c>
      <c r="Q658" t="s">
        <v>2034</v>
      </c>
      <c r="R658" t="s">
        <v>17</v>
      </c>
      <c r="S658" s="5">
        <f t="shared" si="43"/>
        <v>42</v>
      </c>
      <c r="T658">
        <f t="shared" si="44"/>
        <v>58.86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12">
        <f t="shared" si="41"/>
        <v>43096.041666666664</v>
      </c>
      <c r="M659" s="12">
        <f t="shared" si="42"/>
        <v>43112.041666666664</v>
      </c>
      <c r="N659" t="b">
        <v>0</v>
      </c>
      <c r="O659" t="b">
        <v>0</v>
      </c>
      <c r="P659" t="s">
        <v>2041</v>
      </c>
      <c r="Q659" t="s">
        <v>2063</v>
      </c>
      <c r="R659" t="s">
        <v>474</v>
      </c>
      <c r="S659" s="5">
        <f t="shared" si="43"/>
        <v>8</v>
      </c>
      <c r="T659">
        <f t="shared" si="44"/>
        <v>81.010000000000005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12">
        <f t="shared" si="41"/>
        <v>42245.999999999993</v>
      </c>
      <c r="M660" s="12">
        <f t="shared" si="42"/>
        <v>42268.999999999993</v>
      </c>
      <c r="N660" t="b">
        <v>0</v>
      </c>
      <c r="O660" t="b">
        <v>0</v>
      </c>
      <c r="P660" t="s">
        <v>2035</v>
      </c>
      <c r="Q660" t="s">
        <v>2036</v>
      </c>
      <c r="R660" t="s">
        <v>23</v>
      </c>
      <c r="S660" s="5">
        <f t="shared" si="43"/>
        <v>60</v>
      </c>
      <c r="T660">
        <f t="shared" si="44"/>
        <v>76.010000000000005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12">
        <f t="shared" si="41"/>
        <v>40570.041666666664</v>
      </c>
      <c r="M661" s="12">
        <f t="shared" si="42"/>
        <v>40571.041666666664</v>
      </c>
      <c r="N661" t="b">
        <v>0</v>
      </c>
      <c r="O661" t="b">
        <v>0</v>
      </c>
      <c r="P661" t="s">
        <v>2041</v>
      </c>
      <c r="Q661" t="s">
        <v>2042</v>
      </c>
      <c r="R661" t="s">
        <v>42</v>
      </c>
      <c r="S661" s="5">
        <f t="shared" si="43"/>
        <v>47</v>
      </c>
      <c r="T661">
        <f t="shared" si="44"/>
        <v>96.6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12">
        <f t="shared" si="41"/>
        <v>42236.999999999993</v>
      </c>
      <c r="M662" s="12">
        <f t="shared" si="42"/>
        <v>42245.999999999993</v>
      </c>
      <c r="N662" t="b">
        <v>1</v>
      </c>
      <c r="O662" t="b">
        <v>0</v>
      </c>
      <c r="P662" t="s">
        <v>2039</v>
      </c>
      <c r="Q662" t="s">
        <v>2040</v>
      </c>
      <c r="R662" t="s">
        <v>33</v>
      </c>
      <c r="S662" s="5">
        <f t="shared" si="43"/>
        <v>82</v>
      </c>
      <c r="T662">
        <f t="shared" si="44"/>
        <v>76.959999999999994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12">
        <f t="shared" si="41"/>
        <v>40996</v>
      </c>
      <c r="M663" s="12">
        <f t="shared" si="42"/>
        <v>41026</v>
      </c>
      <c r="N663" t="b">
        <v>0</v>
      </c>
      <c r="O663" t="b">
        <v>0</v>
      </c>
      <c r="P663" t="s">
        <v>2035</v>
      </c>
      <c r="Q663" t="s">
        <v>2058</v>
      </c>
      <c r="R663" t="s">
        <v>159</v>
      </c>
      <c r="S663" s="5">
        <f t="shared" si="43"/>
        <v>54</v>
      </c>
      <c r="T663">
        <f t="shared" si="44"/>
        <v>67.98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12">
        <f t="shared" si="41"/>
        <v>43443.041666666664</v>
      </c>
      <c r="M664" s="12">
        <f t="shared" si="42"/>
        <v>43447.041666666664</v>
      </c>
      <c r="N664" t="b">
        <v>0</v>
      </c>
      <c r="O664" t="b">
        <v>0</v>
      </c>
      <c r="P664" t="s">
        <v>2039</v>
      </c>
      <c r="Q664" t="s">
        <v>2040</v>
      </c>
      <c r="R664" t="s">
        <v>33</v>
      </c>
      <c r="S664" s="5">
        <f t="shared" si="43"/>
        <v>98</v>
      </c>
      <c r="T664">
        <f t="shared" si="44"/>
        <v>88.78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12">
        <f t="shared" si="41"/>
        <v>40458</v>
      </c>
      <c r="M665" s="12">
        <f t="shared" si="42"/>
        <v>40481</v>
      </c>
      <c r="N665" t="b">
        <v>0</v>
      </c>
      <c r="O665" t="b">
        <v>0</v>
      </c>
      <c r="P665" t="s">
        <v>2039</v>
      </c>
      <c r="Q665" t="s">
        <v>2040</v>
      </c>
      <c r="R665" t="s">
        <v>33</v>
      </c>
      <c r="S665" s="5">
        <f t="shared" si="43"/>
        <v>77</v>
      </c>
      <c r="T665">
        <f t="shared" si="44"/>
        <v>25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12">
        <f t="shared" si="41"/>
        <v>40959.041666666664</v>
      </c>
      <c r="M666" s="12">
        <f t="shared" si="42"/>
        <v>40969.041666666664</v>
      </c>
      <c r="N666" t="b">
        <v>0</v>
      </c>
      <c r="O666" t="b">
        <v>0</v>
      </c>
      <c r="P666" t="s">
        <v>2035</v>
      </c>
      <c r="Q666" t="s">
        <v>2058</v>
      </c>
      <c r="R666" t="s">
        <v>159</v>
      </c>
      <c r="S666" s="5">
        <f t="shared" si="43"/>
        <v>33</v>
      </c>
      <c r="T666">
        <f t="shared" si="44"/>
        <v>44.92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12">
        <f t="shared" si="41"/>
        <v>40733</v>
      </c>
      <c r="M667" s="12">
        <f t="shared" si="42"/>
        <v>40747</v>
      </c>
      <c r="N667" t="b">
        <v>0</v>
      </c>
      <c r="O667" t="b">
        <v>1</v>
      </c>
      <c r="P667" t="s">
        <v>2041</v>
      </c>
      <c r="Q667" t="s">
        <v>2042</v>
      </c>
      <c r="R667" t="s">
        <v>42</v>
      </c>
      <c r="S667" s="5">
        <f t="shared" si="43"/>
        <v>240</v>
      </c>
      <c r="T667">
        <f t="shared" si="44"/>
        <v>79.400000000000006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12">
        <f t="shared" si="41"/>
        <v>41516</v>
      </c>
      <c r="M668" s="12">
        <f t="shared" si="42"/>
        <v>41522</v>
      </c>
      <c r="N668" t="b">
        <v>0</v>
      </c>
      <c r="O668" t="b">
        <v>1</v>
      </c>
      <c r="P668" t="s">
        <v>2039</v>
      </c>
      <c r="Q668" t="s">
        <v>2040</v>
      </c>
      <c r="R668" t="s">
        <v>33</v>
      </c>
      <c r="S668" s="5">
        <f t="shared" si="43"/>
        <v>64</v>
      </c>
      <c r="T668">
        <f t="shared" si="44"/>
        <v>29.01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12">
        <f t="shared" si="41"/>
        <v>41892</v>
      </c>
      <c r="M669" s="12">
        <f t="shared" si="42"/>
        <v>41901</v>
      </c>
      <c r="N669" t="b">
        <v>0</v>
      </c>
      <c r="O669" t="b">
        <v>0</v>
      </c>
      <c r="P669" t="s">
        <v>2064</v>
      </c>
      <c r="Q669" t="s">
        <v>2065</v>
      </c>
      <c r="R669" t="s">
        <v>1029</v>
      </c>
      <c r="S669" s="5">
        <f t="shared" si="43"/>
        <v>176</v>
      </c>
      <c r="T669">
        <f t="shared" si="44"/>
        <v>73.59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12">
        <f t="shared" si="41"/>
        <v>41122</v>
      </c>
      <c r="M670" s="12">
        <f t="shared" si="42"/>
        <v>41134</v>
      </c>
      <c r="N670" t="b">
        <v>0</v>
      </c>
      <c r="O670" t="b">
        <v>0</v>
      </c>
      <c r="P670" t="s">
        <v>2039</v>
      </c>
      <c r="Q670" t="s">
        <v>2040</v>
      </c>
      <c r="R670" t="s">
        <v>33</v>
      </c>
      <c r="S670" s="5">
        <f t="shared" si="43"/>
        <v>20</v>
      </c>
      <c r="T670">
        <f t="shared" si="44"/>
        <v>107.97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12">
        <f t="shared" si="41"/>
        <v>42911.999999999993</v>
      </c>
      <c r="M671" s="12">
        <f t="shared" si="42"/>
        <v>42920.999999999993</v>
      </c>
      <c r="N671" t="b">
        <v>0</v>
      </c>
      <c r="O671" t="b">
        <v>0</v>
      </c>
      <c r="P671" t="s">
        <v>2039</v>
      </c>
      <c r="Q671" t="s">
        <v>2040</v>
      </c>
      <c r="R671" t="s">
        <v>33</v>
      </c>
      <c r="S671" s="5">
        <f t="shared" si="43"/>
        <v>359</v>
      </c>
      <c r="T671">
        <f t="shared" si="44"/>
        <v>68.989999999999995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12">
        <f t="shared" si="41"/>
        <v>42425.041666666664</v>
      </c>
      <c r="M672" s="12">
        <f t="shared" si="42"/>
        <v>42437.041666666664</v>
      </c>
      <c r="N672" t="b">
        <v>0</v>
      </c>
      <c r="O672" t="b">
        <v>0</v>
      </c>
      <c r="P672" t="s">
        <v>2035</v>
      </c>
      <c r="Q672" t="s">
        <v>2045</v>
      </c>
      <c r="R672" t="s">
        <v>60</v>
      </c>
      <c r="S672" s="5">
        <f t="shared" si="43"/>
        <v>469.00000000000006</v>
      </c>
      <c r="T672">
        <f t="shared" si="44"/>
        <v>111.02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12">
        <f t="shared" si="41"/>
        <v>40390</v>
      </c>
      <c r="M673" s="12">
        <f t="shared" si="42"/>
        <v>40394</v>
      </c>
      <c r="N673" t="b">
        <v>0</v>
      </c>
      <c r="O673" t="b">
        <v>1</v>
      </c>
      <c r="P673" t="s">
        <v>2039</v>
      </c>
      <c r="Q673" t="s">
        <v>2040</v>
      </c>
      <c r="R673" t="s">
        <v>33</v>
      </c>
      <c r="S673" s="5">
        <f t="shared" si="43"/>
        <v>122</v>
      </c>
      <c r="T673">
        <f t="shared" si="44"/>
        <v>25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12">
        <f t="shared" si="41"/>
        <v>43179.999999999993</v>
      </c>
      <c r="M674" s="12">
        <f t="shared" si="42"/>
        <v>43189.999999999993</v>
      </c>
      <c r="N674" t="b">
        <v>0</v>
      </c>
      <c r="O674" t="b">
        <v>0</v>
      </c>
      <c r="P674" t="s">
        <v>2039</v>
      </c>
      <c r="Q674" t="s">
        <v>2040</v>
      </c>
      <c r="R674" t="s">
        <v>33</v>
      </c>
      <c r="S674" s="5">
        <f t="shared" si="43"/>
        <v>56.000000000000007</v>
      </c>
      <c r="T674">
        <f t="shared" si="44"/>
        <v>42.16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12">
        <f t="shared" si="41"/>
        <v>42474.999999999993</v>
      </c>
      <c r="M675" s="12">
        <f t="shared" si="42"/>
        <v>42495.999999999993</v>
      </c>
      <c r="N675" t="b">
        <v>0</v>
      </c>
      <c r="O675" t="b">
        <v>0</v>
      </c>
      <c r="P675" t="s">
        <v>2035</v>
      </c>
      <c r="Q675" t="s">
        <v>2045</v>
      </c>
      <c r="R675" t="s">
        <v>60</v>
      </c>
      <c r="S675" s="5">
        <f t="shared" si="43"/>
        <v>44</v>
      </c>
      <c r="T675">
        <f t="shared" si="44"/>
        <v>47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12">
        <f t="shared" si="41"/>
        <v>40774</v>
      </c>
      <c r="M676" s="12">
        <f t="shared" si="42"/>
        <v>40821</v>
      </c>
      <c r="N676" t="b">
        <v>0</v>
      </c>
      <c r="O676" t="b">
        <v>0</v>
      </c>
      <c r="P676" t="s">
        <v>2054</v>
      </c>
      <c r="Q676" t="s">
        <v>2055</v>
      </c>
      <c r="R676" t="s">
        <v>122</v>
      </c>
      <c r="S676" s="5">
        <f t="shared" si="43"/>
        <v>34</v>
      </c>
      <c r="T676">
        <f t="shared" si="44"/>
        <v>36.04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12">
        <f t="shared" si="41"/>
        <v>43718.999999999993</v>
      </c>
      <c r="M677" s="12">
        <f t="shared" si="42"/>
        <v>43725.999999999993</v>
      </c>
      <c r="N677" t="b">
        <v>0</v>
      </c>
      <c r="O677" t="b">
        <v>0</v>
      </c>
      <c r="P677" t="s">
        <v>2064</v>
      </c>
      <c r="Q677" t="s">
        <v>2065</v>
      </c>
      <c r="R677" t="s">
        <v>1029</v>
      </c>
      <c r="S677" s="5">
        <f t="shared" si="43"/>
        <v>123</v>
      </c>
      <c r="T677">
        <f t="shared" si="44"/>
        <v>101.04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12">
        <f t="shared" si="41"/>
        <v>41178</v>
      </c>
      <c r="M678" s="12">
        <f t="shared" si="42"/>
        <v>41187</v>
      </c>
      <c r="N678" t="b">
        <v>0</v>
      </c>
      <c r="O678" t="b">
        <v>0</v>
      </c>
      <c r="P678" t="s">
        <v>2054</v>
      </c>
      <c r="Q678" t="s">
        <v>2055</v>
      </c>
      <c r="R678" t="s">
        <v>122</v>
      </c>
      <c r="S678" s="5">
        <f t="shared" si="43"/>
        <v>190</v>
      </c>
      <c r="T678">
        <f t="shared" si="44"/>
        <v>39.93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12">
        <f t="shared" si="41"/>
        <v>42560.999999999993</v>
      </c>
      <c r="M679" s="12">
        <f t="shared" si="42"/>
        <v>42610.999999999993</v>
      </c>
      <c r="N679" t="b">
        <v>0</v>
      </c>
      <c r="O679" t="b">
        <v>0</v>
      </c>
      <c r="P679" t="s">
        <v>2047</v>
      </c>
      <c r="Q679" t="s">
        <v>2053</v>
      </c>
      <c r="R679" t="s">
        <v>119</v>
      </c>
      <c r="S679" s="5">
        <f t="shared" si="43"/>
        <v>84</v>
      </c>
      <c r="T679">
        <f t="shared" si="44"/>
        <v>83.16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12">
        <f t="shared" si="41"/>
        <v>43484.041666666664</v>
      </c>
      <c r="M680" s="12">
        <f t="shared" si="42"/>
        <v>43486.041666666664</v>
      </c>
      <c r="N680" t="b">
        <v>0</v>
      </c>
      <c r="O680" t="b">
        <v>0</v>
      </c>
      <c r="P680" t="s">
        <v>2041</v>
      </c>
      <c r="Q680" t="s">
        <v>2044</v>
      </c>
      <c r="R680" t="s">
        <v>53</v>
      </c>
      <c r="S680" s="5">
        <f t="shared" si="43"/>
        <v>18</v>
      </c>
      <c r="T680">
        <f t="shared" si="44"/>
        <v>39.979999999999997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12">
        <f t="shared" si="41"/>
        <v>43755.999999999993</v>
      </c>
      <c r="M681" s="12">
        <f t="shared" si="42"/>
        <v>43760.999999999993</v>
      </c>
      <c r="N681" t="b">
        <v>0</v>
      </c>
      <c r="O681" t="b">
        <v>1</v>
      </c>
      <c r="P681" t="s">
        <v>2033</v>
      </c>
      <c r="Q681" t="s">
        <v>2034</v>
      </c>
      <c r="R681" t="s">
        <v>17</v>
      </c>
      <c r="S681" s="5">
        <f t="shared" si="43"/>
        <v>1037</v>
      </c>
      <c r="T681">
        <f t="shared" si="44"/>
        <v>47.99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12">
        <f t="shared" si="41"/>
        <v>43813.041666666664</v>
      </c>
      <c r="M682" s="12">
        <f t="shared" si="42"/>
        <v>43815.041666666664</v>
      </c>
      <c r="N682" t="b">
        <v>0</v>
      </c>
      <c r="O682" t="b">
        <v>1</v>
      </c>
      <c r="P682" t="s">
        <v>2050</v>
      </c>
      <c r="Q682" t="s">
        <v>2061</v>
      </c>
      <c r="R682" t="s">
        <v>292</v>
      </c>
      <c r="S682" s="5">
        <f t="shared" si="43"/>
        <v>97</v>
      </c>
      <c r="T682">
        <f t="shared" si="44"/>
        <v>95.98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12">
        <f t="shared" si="41"/>
        <v>40898.041666666664</v>
      </c>
      <c r="M683" s="12">
        <f t="shared" si="42"/>
        <v>40904.041666666664</v>
      </c>
      <c r="N683" t="b">
        <v>0</v>
      </c>
      <c r="O683" t="b">
        <v>0</v>
      </c>
      <c r="P683" t="s">
        <v>2039</v>
      </c>
      <c r="Q683" t="s">
        <v>2040</v>
      </c>
      <c r="R683" t="s">
        <v>33</v>
      </c>
      <c r="S683" s="5">
        <f t="shared" si="43"/>
        <v>86</v>
      </c>
      <c r="T683">
        <f t="shared" si="44"/>
        <v>78.73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12">
        <f t="shared" si="41"/>
        <v>41619.041666666664</v>
      </c>
      <c r="M684" s="12">
        <f t="shared" si="42"/>
        <v>41628.041666666664</v>
      </c>
      <c r="N684" t="b">
        <v>0</v>
      </c>
      <c r="O684" t="b">
        <v>0</v>
      </c>
      <c r="P684" t="s">
        <v>2039</v>
      </c>
      <c r="Q684" t="s">
        <v>2040</v>
      </c>
      <c r="R684" t="s">
        <v>33</v>
      </c>
      <c r="S684" s="5">
        <f t="shared" si="43"/>
        <v>150</v>
      </c>
      <c r="T684">
        <f t="shared" si="44"/>
        <v>56.08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12">
        <f t="shared" si="41"/>
        <v>43358.999999999993</v>
      </c>
      <c r="M685" s="12">
        <f t="shared" si="42"/>
        <v>43360.999999999993</v>
      </c>
      <c r="N685" t="b">
        <v>0</v>
      </c>
      <c r="O685" t="b">
        <v>0</v>
      </c>
      <c r="P685" t="s">
        <v>2039</v>
      </c>
      <c r="Q685" t="s">
        <v>2040</v>
      </c>
      <c r="R685" t="s">
        <v>33</v>
      </c>
      <c r="S685" s="5">
        <f t="shared" si="43"/>
        <v>358</v>
      </c>
      <c r="T685">
        <f t="shared" si="44"/>
        <v>69.09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2">
        <f t="shared" si="41"/>
        <v>40358</v>
      </c>
      <c r="M686" s="12">
        <f t="shared" si="42"/>
        <v>40378</v>
      </c>
      <c r="N686" t="b">
        <v>0</v>
      </c>
      <c r="O686" t="b">
        <v>0</v>
      </c>
      <c r="P686" t="s">
        <v>2047</v>
      </c>
      <c r="Q686" t="s">
        <v>2048</v>
      </c>
      <c r="R686" t="s">
        <v>68</v>
      </c>
      <c r="S686" s="5">
        <f t="shared" si="43"/>
        <v>543</v>
      </c>
      <c r="T686">
        <f t="shared" si="44"/>
        <v>102.05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2">
        <f t="shared" si="41"/>
        <v>42238.999999999993</v>
      </c>
      <c r="M687" s="12">
        <f t="shared" si="42"/>
        <v>42262.999999999993</v>
      </c>
      <c r="N687" t="b">
        <v>0</v>
      </c>
      <c r="O687" t="b">
        <v>0</v>
      </c>
      <c r="P687" t="s">
        <v>2039</v>
      </c>
      <c r="Q687" t="s">
        <v>2040</v>
      </c>
      <c r="R687" t="s">
        <v>33</v>
      </c>
      <c r="S687" s="5">
        <f t="shared" si="43"/>
        <v>68</v>
      </c>
      <c r="T687">
        <f t="shared" si="44"/>
        <v>107.32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12">
        <f t="shared" si="41"/>
        <v>43185.999999999993</v>
      </c>
      <c r="M688" s="12">
        <f t="shared" si="42"/>
        <v>43196.999999999993</v>
      </c>
      <c r="N688" t="b">
        <v>0</v>
      </c>
      <c r="O688" t="b">
        <v>0</v>
      </c>
      <c r="P688" t="s">
        <v>2037</v>
      </c>
      <c r="Q688" t="s">
        <v>2046</v>
      </c>
      <c r="R688" t="s">
        <v>65</v>
      </c>
      <c r="S688" s="5">
        <f t="shared" si="43"/>
        <v>192</v>
      </c>
      <c r="T688">
        <f t="shared" si="44"/>
        <v>51.97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12">
        <f t="shared" si="41"/>
        <v>42806.041666666664</v>
      </c>
      <c r="M689" s="12">
        <f t="shared" si="42"/>
        <v>42808.999999999993</v>
      </c>
      <c r="N689" t="b">
        <v>0</v>
      </c>
      <c r="O689" t="b">
        <v>0</v>
      </c>
      <c r="P689" t="s">
        <v>2039</v>
      </c>
      <c r="Q689" t="s">
        <v>2040</v>
      </c>
      <c r="R689" t="s">
        <v>33</v>
      </c>
      <c r="S689" s="5">
        <f t="shared" si="43"/>
        <v>932</v>
      </c>
      <c r="T689">
        <f t="shared" si="44"/>
        <v>71.14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12">
        <f t="shared" si="41"/>
        <v>43475.041666666664</v>
      </c>
      <c r="M690" s="12">
        <f t="shared" si="42"/>
        <v>43491.041666666664</v>
      </c>
      <c r="N690" t="b">
        <v>0</v>
      </c>
      <c r="O690" t="b">
        <v>1</v>
      </c>
      <c r="P690" t="s">
        <v>2041</v>
      </c>
      <c r="Q690" t="s">
        <v>2060</v>
      </c>
      <c r="R690" t="s">
        <v>269</v>
      </c>
      <c r="S690" s="5">
        <f t="shared" si="43"/>
        <v>429</v>
      </c>
      <c r="T690">
        <f t="shared" si="44"/>
        <v>106.49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12">
        <f t="shared" si="41"/>
        <v>41576</v>
      </c>
      <c r="M691" s="12">
        <f t="shared" si="42"/>
        <v>41588.041666666664</v>
      </c>
      <c r="N691" t="b">
        <v>0</v>
      </c>
      <c r="O691" t="b">
        <v>0</v>
      </c>
      <c r="P691" t="s">
        <v>2037</v>
      </c>
      <c r="Q691" t="s">
        <v>2038</v>
      </c>
      <c r="R691" t="s">
        <v>28</v>
      </c>
      <c r="S691" s="5">
        <f t="shared" si="43"/>
        <v>101</v>
      </c>
      <c r="T691">
        <f t="shared" si="44"/>
        <v>42.94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12">
        <f t="shared" si="41"/>
        <v>40874.041666666664</v>
      </c>
      <c r="M692" s="12">
        <f t="shared" si="42"/>
        <v>40880.041666666664</v>
      </c>
      <c r="N692" t="b">
        <v>0</v>
      </c>
      <c r="O692" t="b">
        <v>1</v>
      </c>
      <c r="P692" t="s">
        <v>2041</v>
      </c>
      <c r="Q692" t="s">
        <v>2042</v>
      </c>
      <c r="R692" t="s">
        <v>42</v>
      </c>
      <c r="S692" s="5">
        <f t="shared" si="43"/>
        <v>227</v>
      </c>
      <c r="T692">
        <f t="shared" si="44"/>
        <v>30.04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12">
        <f t="shared" si="41"/>
        <v>41185</v>
      </c>
      <c r="M693" s="12">
        <f t="shared" si="42"/>
        <v>41202</v>
      </c>
      <c r="N693" t="b">
        <v>1</v>
      </c>
      <c r="O693" t="b">
        <v>1</v>
      </c>
      <c r="P693" t="s">
        <v>2041</v>
      </c>
      <c r="Q693" t="s">
        <v>2042</v>
      </c>
      <c r="R693" t="s">
        <v>42</v>
      </c>
      <c r="S693" s="5">
        <f t="shared" si="43"/>
        <v>142</v>
      </c>
      <c r="T693">
        <f t="shared" si="44"/>
        <v>70.62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12">
        <f t="shared" si="41"/>
        <v>43654.999999999993</v>
      </c>
      <c r="M694" s="12">
        <f t="shared" si="42"/>
        <v>43672.999999999993</v>
      </c>
      <c r="N694" t="b">
        <v>0</v>
      </c>
      <c r="O694" t="b">
        <v>0</v>
      </c>
      <c r="P694" t="s">
        <v>2035</v>
      </c>
      <c r="Q694" t="s">
        <v>2036</v>
      </c>
      <c r="R694" t="s">
        <v>23</v>
      </c>
      <c r="S694" s="5">
        <f t="shared" si="43"/>
        <v>91</v>
      </c>
      <c r="T694">
        <f t="shared" si="44"/>
        <v>66.02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12">
        <f t="shared" si="41"/>
        <v>43024.999999999993</v>
      </c>
      <c r="M695" s="12">
        <f t="shared" si="42"/>
        <v>43041.999999999993</v>
      </c>
      <c r="N695" t="b">
        <v>0</v>
      </c>
      <c r="O695" t="b">
        <v>0</v>
      </c>
      <c r="P695" t="s">
        <v>2039</v>
      </c>
      <c r="Q695" t="s">
        <v>2040</v>
      </c>
      <c r="R695" t="s">
        <v>33</v>
      </c>
      <c r="S695" s="5">
        <f t="shared" si="43"/>
        <v>64</v>
      </c>
      <c r="T695">
        <f t="shared" si="44"/>
        <v>96.91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12">
        <f t="shared" si="41"/>
        <v>43066.041666666664</v>
      </c>
      <c r="M696" s="12">
        <f t="shared" si="42"/>
        <v>43103.041666666664</v>
      </c>
      <c r="N696" t="b">
        <v>0</v>
      </c>
      <c r="O696" t="b">
        <v>0</v>
      </c>
      <c r="P696" t="s">
        <v>2039</v>
      </c>
      <c r="Q696" t="s">
        <v>2040</v>
      </c>
      <c r="R696" t="s">
        <v>33</v>
      </c>
      <c r="S696" s="5">
        <f t="shared" si="43"/>
        <v>84</v>
      </c>
      <c r="T696">
        <f t="shared" si="44"/>
        <v>62.87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12">
        <f t="shared" si="41"/>
        <v>42322.041666666664</v>
      </c>
      <c r="M697" s="12">
        <f t="shared" si="42"/>
        <v>42338.041666666664</v>
      </c>
      <c r="N697" t="b">
        <v>1</v>
      </c>
      <c r="O697" t="b">
        <v>0</v>
      </c>
      <c r="P697" t="s">
        <v>2035</v>
      </c>
      <c r="Q697" t="s">
        <v>2036</v>
      </c>
      <c r="R697" t="s">
        <v>23</v>
      </c>
      <c r="S697" s="5">
        <f t="shared" si="43"/>
        <v>134</v>
      </c>
      <c r="T697">
        <f t="shared" si="44"/>
        <v>108.99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12">
        <f t="shared" si="41"/>
        <v>42113.999999999993</v>
      </c>
      <c r="M698" s="12">
        <f t="shared" si="42"/>
        <v>42114.999999999993</v>
      </c>
      <c r="N698" t="b">
        <v>0</v>
      </c>
      <c r="O698" t="b">
        <v>1</v>
      </c>
      <c r="P698" t="s">
        <v>2039</v>
      </c>
      <c r="Q698" t="s">
        <v>2040</v>
      </c>
      <c r="R698" t="s">
        <v>33</v>
      </c>
      <c r="S698" s="5">
        <f t="shared" si="43"/>
        <v>59</v>
      </c>
      <c r="T698">
        <f t="shared" si="44"/>
        <v>27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12">
        <f t="shared" si="41"/>
        <v>43189.999999999993</v>
      </c>
      <c r="M699" s="12">
        <f t="shared" si="42"/>
        <v>43191.999999999993</v>
      </c>
      <c r="N699" t="b">
        <v>0</v>
      </c>
      <c r="O699" t="b">
        <v>0</v>
      </c>
      <c r="P699" t="s">
        <v>2035</v>
      </c>
      <c r="Q699" t="s">
        <v>2043</v>
      </c>
      <c r="R699" t="s">
        <v>50</v>
      </c>
      <c r="S699" s="5">
        <f t="shared" si="43"/>
        <v>153</v>
      </c>
      <c r="T699">
        <f t="shared" si="44"/>
        <v>65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2">
        <f t="shared" si="41"/>
        <v>40871.041666666664</v>
      </c>
      <c r="M700" s="12">
        <f t="shared" si="42"/>
        <v>40885.041666666664</v>
      </c>
      <c r="N700" t="b">
        <v>0</v>
      </c>
      <c r="O700" t="b">
        <v>0</v>
      </c>
      <c r="P700" t="s">
        <v>2037</v>
      </c>
      <c r="Q700" t="s">
        <v>2046</v>
      </c>
      <c r="R700" t="s">
        <v>65</v>
      </c>
      <c r="S700" s="5">
        <f t="shared" si="43"/>
        <v>447</v>
      </c>
      <c r="T700">
        <f t="shared" si="44"/>
        <v>111.52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12">
        <f t="shared" si="41"/>
        <v>43640.999999999993</v>
      </c>
      <c r="M701" s="12">
        <f t="shared" si="42"/>
        <v>43641.999999999993</v>
      </c>
      <c r="N701" t="b">
        <v>0</v>
      </c>
      <c r="O701" t="b">
        <v>0</v>
      </c>
      <c r="P701" t="s">
        <v>2041</v>
      </c>
      <c r="Q701" t="s">
        <v>2044</v>
      </c>
      <c r="R701" t="s">
        <v>53</v>
      </c>
      <c r="S701" s="5">
        <f t="shared" si="43"/>
        <v>84</v>
      </c>
      <c r="T701">
        <f t="shared" si="44"/>
        <v>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12">
        <f t="shared" si="41"/>
        <v>40203.041666666664</v>
      </c>
      <c r="M702" s="12">
        <f t="shared" si="42"/>
        <v>40218.041666666664</v>
      </c>
      <c r="N702" t="b">
        <v>0</v>
      </c>
      <c r="O702" t="b">
        <v>0</v>
      </c>
      <c r="P702" t="s">
        <v>2037</v>
      </c>
      <c r="Q702" t="s">
        <v>2046</v>
      </c>
      <c r="R702" t="s">
        <v>65</v>
      </c>
      <c r="S702" s="5">
        <f t="shared" si="43"/>
        <v>3</v>
      </c>
      <c r="T702">
        <f t="shared" si="44"/>
        <v>110.99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12">
        <f t="shared" si="41"/>
        <v>40629</v>
      </c>
      <c r="M703" s="12">
        <f t="shared" si="42"/>
        <v>40636</v>
      </c>
      <c r="N703" t="b">
        <v>1</v>
      </c>
      <c r="O703" t="b">
        <v>0</v>
      </c>
      <c r="P703" t="s">
        <v>2039</v>
      </c>
      <c r="Q703" t="s">
        <v>2040</v>
      </c>
      <c r="R703" t="s">
        <v>33</v>
      </c>
      <c r="S703" s="5">
        <f t="shared" si="43"/>
        <v>175</v>
      </c>
      <c r="T703">
        <f t="shared" si="44"/>
        <v>56.75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12">
        <f t="shared" si="41"/>
        <v>41477</v>
      </c>
      <c r="M704" s="12">
        <f t="shared" si="42"/>
        <v>41482</v>
      </c>
      <c r="N704" t="b">
        <v>0</v>
      </c>
      <c r="O704" t="b">
        <v>0</v>
      </c>
      <c r="P704" t="s">
        <v>2037</v>
      </c>
      <c r="Q704" t="s">
        <v>2046</v>
      </c>
      <c r="R704" t="s">
        <v>65</v>
      </c>
      <c r="S704" s="5">
        <f t="shared" si="43"/>
        <v>54</v>
      </c>
      <c r="T704">
        <f t="shared" si="44"/>
        <v>97.02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12">
        <f t="shared" si="41"/>
        <v>41020</v>
      </c>
      <c r="M705" s="12">
        <f t="shared" si="42"/>
        <v>41037</v>
      </c>
      <c r="N705" t="b">
        <v>1</v>
      </c>
      <c r="O705" t="b">
        <v>1</v>
      </c>
      <c r="P705" t="s">
        <v>2047</v>
      </c>
      <c r="Q705" t="s">
        <v>2059</v>
      </c>
      <c r="R705" t="s">
        <v>206</v>
      </c>
      <c r="S705" s="5">
        <f t="shared" si="43"/>
        <v>312</v>
      </c>
      <c r="T705">
        <f t="shared" si="44"/>
        <v>92.09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12">
        <f t="shared" si="41"/>
        <v>42554.999999999993</v>
      </c>
      <c r="M706" s="12">
        <f t="shared" si="42"/>
        <v>42569.999999999993</v>
      </c>
      <c r="N706" t="b">
        <v>0</v>
      </c>
      <c r="O706" t="b">
        <v>0</v>
      </c>
      <c r="P706" t="s">
        <v>2041</v>
      </c>
      <c r="Q706" t="s">
        <v>2049</v>
      </c>
      <c r="R706" t="s">
        <v>71</v>
      </c>
      <c r="S706" s="5">
        <f t="shared" si="43"/>
        <v>123</v>
      </c>
      <c r="T706">
        <f t="shared" si="44"/>
        <v>82.99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12">
        <f t="shared" ref="L707:L770" si="45">(J707/86400)+25569+(-5/24)</f>
        <v>41619.041666666664</v>
      </c>
      <c r="M707" s="12">
        <f t="shared" ref="M707:M770" si="46">(K707/86400)+25569+(-5/24)</f>
        <v>41623.041666666664</v>
      </c>
      <c r="N707" t="b">
        <v>0</v>
      </c>
      <c r="O707" t="b">
        <v>0</v>
      </c>
      <c r="P707" t="s">
        <v>2047</v>
      </c>
      <c r="Q707" t="s">
        <v>2048</v>
      </c>
      <c r="R707" t="s">
        <v>68</v>
      </c>
      <c r="S707" s="5">
        <f t="shared" ref="S707:S770" si="47">ROUND(E707/D707,2)*100</f>
        <v>99</v>
      </c>
      <c r="T707">
        <f t="shared" ref="T707:T770" si="48">ROUND(AVERAGE(E708/G708),2)</f>
        <v>103.04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12">
        <f t="shared" si="45"/>
        <v>43471.041666666664</v>
      </c>
      <c r="M708" s="12">
        <f t="shared" si="46"/>
        <v>43479.041666666664</v>
      </c>
      <c r="N708" t="b">
        <v>0</v>
      </c>
      <c r="O708" t="b">
        <v>1</v>
      </c>
      <c r="P708" t="s">
        <v>2037</v>
      </c>
      <c r="Q708" t="s">
        <v>2038</v>
      </c>
      <c r="R708" t="s">
        <v>28</v>
      </c>
      <c r="S708" s="5">
        <f t="shared" si="47"/>
        <v>128</v>
      </c>
      <c r="T708">
        <f t="shared" si="48"/>
        <v>68.92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12">
        <f t="shared" si="45"/>
        <v>43442.041666666664</v>
      </c>
      <c r="M709" s="12">
        <f t="shared" si="46"/>
        <v>43478.041666666664</v>
      </c>
      <c r="N709" t="b">
        <v>0</v>
      </c>
      <c r="O709" t="b">
        <v>0</v>
      </c>
      <c r="P709" t="s">
        <v>2041</v>
      </c>
      <c r="Q709" t="s">
        <v>2044</v>
      </c>
      <c r="R709" t="s">
        <v>53</v>
      </c>
      <c r="S709" s="5">
        <f t="shared" si="47"/>
        <v>159</v>
      </c>
      <c r="T709">
        <f t="shared" si="48"/>
        <v>87.74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12">
        <f t="shared" si="45"/>
        <v>42876.999999999993</v>
      </c>
      <c r="M710" s="12">
        <f t="shared" si="46"/>
        <v>42886.999999999993</v>
      </c>
      <c r="N710" t="b">
        <v>0</v>
      </c>
      <c r="O710" t="b">
        <v>0</v>
      </c>
      <c r="P710" t="s">
        <v>2039</v>
      </c>
      <c r="Q710" t="s">
        <v>2040</v>
      </c>
      <c r="R710" t="s">
        <v>33</v>
      </c>
      <c r="S710" s="5">
        <f t="shared" si="47"/>
        <v>707</v>
      </c>
      <c r="T710">
        <f t="shared" si="48"/>
        <v>75.02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12">
        <f t="shared" si="45"/>
        <v>41018</v>
      </c>
      <c r="M711" s="12">
        <f t="shared" si="46"/>
        <v>41025</v>
      </c>
      <c r="N711" t="b">
        <v>0</v>
      </c>
      <c r="O711" t="b">
        <v>0</v>
      </c>
      <c r="P711" t="s">
        <v>2039</v>
      </c>
      <c r="Q711" t="s">
        <v>2040</v>
      </c>
      <c r="R711" t="s">
        <v>33</v>
      </c>
      <c r="S711" s="5">
        <f t="shared" si="47"/>
        <v>142</v>
      </c>
      <c r="T711">
        <f t="shared" si="48"/>
        <v>50.86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12">
        <f t="shared" si="45"/>
        <v>43294.999999999993</v>
      </c>
      <c r="M712" s="12">
        <f t="shared" si="46"/>
        <v>43301.999999999993</v>
      </c>
      <c r="N712" t="b">
        <v>0</v>
      </c>
      <c r="O712" t="b">
        <v>1</v>
      </c>
      <c r="P712" t="s">
        <v>2039</v>
      </c>
      <c r="Q712" t="s">
        <v>2040</v>
      </c>
      <c r="R712" t="s">
        <v>33</v>
      </c>
      <c r="S712" s="5">
        <f t="shared" si="47"/>
        <v>148</v>
      </c>
      <c r="T712">
        <f t="shared" si="48"/>
        <v>90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12">
        <f t="shared" si="45"/>
        <v>42393.041666666664</v>
      </c>
      <c r="M713" s="12">
        <f t="shared" si="46"/>
        <v>42395.041666666664</v>
      </c>
      <c r="N713" t="b">
        <v>1</v>
      </c>
      <c r="O713" t="b">
        <v>1</v>
      </c>
      <c r="P713" t="s">
        <v>2039</v>
      </c>
      <c r="Q713" t="s">
        <v>2040</v>
      </c>
      <c r="R713" t="s">
        <v>33</v>
      </c>
      <c r="S713" s="5">
        <f t="shared" si="47"/>
        <v>20</v>
      </c>
      <c r="T713">
        <f t="shared" si="48"/>
        <v>72.900000000000006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12">
        <f t="shared" si="45"/>
        <v>42558.999999999993</v>
      </c>
      <c r="M714" s="12">
        <f t="shared" si="46"/>
        <v>42599.999999999993</v>
      </c>
      <c r="N714" t="b">
        <v>0</v>
      </c>
      <c r="O714" t="b">
        <v>0</v>
      </c>
      <c r="P714" t="s">
        <v>2039</v>
      </c>
      <c r="Q714" t="s">
        <v>2040</v>
      </c>
      <c r="R714" t="s">
        <v>33</v>
      </c>
      <c r="S714" s="5">
        <f t="shared" si="47"/>
        <v>1841</v>
      </c>
      <c r="T714">
        <f t="shared" si="48"/>
        <v>108.49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12">
        <f t="shared" si="45"/>
        <v>42603.999999999993</v>
      </c>
      <c r="M715" s="12">
        <f t="shared" si="46"/>
        <v>42615.999999999993</v>
      </c>
      <c r="N715" t="b">
        <v>0</v>
      </c>
      <c r="O715" t="b">
        <v>0</v>
      </c>
      <c r="P715" t="s">
        <v>2047</v>
      </c>
      <c r="Q715" t="s">
        <v>2056</v>
      </c>
      <c r="R715" t="s">
        <v>133</v>
      </c>
      <c r="S715" s="5">
        <f t="shared" si="47"/>
        <v>162</v>
      </c>
      <c r="T715">
        <f t="shared" si="48"/>
        <v>101.98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12">
        <f t="shared" si="45"/>
        <v>41870</v>
      </c>
      <c r="M716" s="12">
        <f t="shared" si="46"/>
        <v>41871</v>
      </c>
      <c r="N716" t="b">
        <v>0</v>
      </c>
      <c r="O716" t="b">
        <v>0</v>
      </c>
      <c r="P716" t="s">
        <v>2035</v>
      </c>
      <c r="Q716" t="s">
        <v>2036</v>
      </c>
      <c r="R716" t="s">
        <v>23</v>
      </c>
      <c r="S716" s="5">
        <f t="shared" si="47"/>
        <v>473.00000000000006</v>
      </c>
      <c r="T716">
        <f t="shared" si="48"/>
        <v>44.01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12">
        <f t="shared" si="45"/>
        <v>40397</v>
      </c>
      <c r="M717" s="12">
        <f t="shared" si="46"/>
        <v>40402</v>
      </c>
      <c r="N717" t="b">
        <v>0</v>
      </c>
      <c r="O717" t="b">
        <v>0</v>
      </c>
      <c r="P717" t="s">
        <v>2050</v>
      </c>
      <c r="Q717" t="s">
        <v>2061</v>
      </c>
      <c r="R717" t="s">
        <v>292</v>
      </c>
      <c r="S717" s="5">
        <f t="shared" si="47"/>
        <v>24</v>
      </c>
      <c r="T717">
        <f t="shared" si="48"/>
        <v>65.94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12">
        <f t="shared" si="45"/>
        <v>41465</v>
      </c>
      <c r="M718" s="12">
        <f t="shared" si="46"/>
        <v>41493</v>
      </c>
      <c r="N718" t="b">
        <v>0</v>
      </c>
      <c r="O718" t="b">
        <v>1</v>
      </c>
      <c r="P718" t="s">
        <v>2039</v>
      </c>
      <c r="Q718" t="s">
        <v>2040</v>
      </c>
      <c r="R718" t="s">
        <v>33</v>
      </c>
      <c r="S718" s="5">
        <f t="shared" si="47"/>
        <v>518</v>
      </c>
      <c r="T718">
        <f t="shared" si="48"/>
        <v>24.99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12">
        <f t="shared" si="45"/>
        <v>40777</v>
      </c>
      <c r="M719" s="12">
        <f t="shared" si="46"/>
        <v>40798</v>
      </c>
      <c r="N719" t="b">
        <v>0</v>
      </c>
      <c r="O719" t="b">
        <v>0</v>
      </c>
      <c r="P719" t="s">
        <v>2041</v>
      </c>
      <c r="Q719" t="s">
        <v>2042</v>
      </c>
      <c r="R719" t="s">
        <v>42</v>
      </c>
      <c r="S719" s="5">
        <f t="shared" si="47"/>
        <v>248</v>
      </c>
      <c r="T719">
        <f t="shared" si="48"/>
        <v>28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12">
        <f t="shared" si="45"/>
        <v>41442</v>
      </c>
      <c r="M720" s="12">
        <f t="shared" si="46"/>
        <v>41468</v>
      </c>
      <c r="N720" t="b">
        <v>0</v>
      </c>
      <c r="O720" t="b">
        <v>0</v>
      </c>
      <c r="P720" t="s">
        <v>2037</v>
      </c>
      <c r="Q720" t="s">
        <v>2046</v>
      </c>
      <c r="R720" t="s">
        <v>65</v>
      </c>
      <c r="S720" s="5">
        <f t="shared" si="47"/>
        <v>100</v>
      </c>
      <c r="T720">
        <f t="shared" si="48"/>
        <v>85.83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12">
        <f t="shared" si="45"/>
        <v>41058</v>
      </c>
      <c r="M721" s="12">
        <f t="shared" si="46"/>
        <v>41069</v>
      </c>
      <c r="N721" t="b">
        <v>0</v>
      </c>
      <c r="O721" t="b">
        <v>0</v>
      </c>
      <c r="P721" t="s">
        <v>2047</v>
      </c>
      <c r="Q721" t="s">
        <v>2053</v>
      </c>
      <c r="R721" t="s">
        <v>119</v>
      </c>
      <c r="S721" s="5">
        <f t="shared" si="47"/>
        <v>153</v>
      </c>
      <c r="T721">
        <f t="shared" si="48"/>
        <v>84.92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12">
        <f t="shared" si="45"/>
        <v>43152.041666666664</v>
      </c>
      <c r="M722" s="12">
        <f t="shared" si="46"/>
        <v>43166.041666666664</v>
      </c>
      <c r="N722" t="b">
        <v>0</v>
      </c>
      <c r="O722" t="b">
        <v>1</v>
      </c>
      <c r="P722" t="s">
        <v>2039</v>
      </c>
      <c r="Q722" t="s">
        <v>2040</v>
      </c>
      <c r="R722" t="s">
        <v>33</v>
      </c>
      <c r="S722" s="5">
        <f t="shared" si="47"/>
        <v>37</v>
      </c>
      <c r="T722">
        <f t="shared" si="48"/>
        <v>90.48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12">
        <f t="shared" si="45"/>
        <v>43193.999999999993</v>
      </c>
      <c r="M723" s="12">
        <f t="shared" si="46"/>
        <v>43199.999999999993</v>
      </c>
      <c r="N723" t="b">
        <v>0</v>
      </c>
      <c r="O723" t="b">
        <v>0</v>
      </c>
      <c r="P723" t="s">
        <v>2035</v>
      </c>
      <c r="Q723" t="s">
        <v>2036</v>
      </c>
      <c r="R723" t="s">
        <v>23</v>
      </c>
      <c r="S723" s="5">
        <f t="shared" si="47"/>
        <v>4</v>
      </c>
      <c r="T723">
        <f t="shared" si="48"/>
        <v>25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12">
        <f t="shared" si="45"/>
        <v>43045.041666666664</v>
      </c>
      <c r="M724" s="12">
        <f t="shared" si="46"/>
        <v>43072.041666666664</v>
      </c>
      <c r="N724" t="b">
        <v>0</v>
      </c>
      <c r="O724" t="b">
        <v>0</v>
      </c>
      <c r="P724" t="s">
        <v>2041</v>
      </c>
      <c r="Q724" t="s">
        <v>2042</v>
      </c>
      <c r="R724" t="s">
        <v>42</v>
      </c>
      <c r="S724" s="5">
        <f t="shared" si="47"/>
        <v>157</v>
      </c>
      <c r="T724">
        <f t="shared" si="48"/>
        <v>92.01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12">
        <f t="shared" si="45"/>
        <v>42431.041666666664</v>
      </c>
      <c r="M725" s="12">
        <f t="shared" si="46"/>
        <v>42451.999999999993</v>
      </c>
      <c r="N725" t="b">
        <v>0</v>
      </c>
      <c r="O725" t="b">
        <v>0</v>
      </c>
      <c r="P725" t="s">
        <v>2039</v>
      </c>
      <c r="Q725" t="s">
        <v>2040</v>
      </c>
      <c r="R725" t="s">
        <v>33</v>
      </c>
      <c r="S725" s="5">
        <f t="shared" si="47"/>
        <v>270</v>
      </c>
      <c r="T725">
        <f t="shared" si="48"/>
        <v>93.07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12">
        <f t="shared" si="45"/>
        <v>41934</v>
      </c>
      <c r="M726" s="12">
        <f t="shared" si="46"/>
        <v>41936</v>
      </c>
      <c r="N726" t="b">
        <v>0</v>
      </c>
      <c r="O726" t="b">
        <v>1</v>
      </c>
      <c r="P726" t="s">
        <v>2039</v>
      </c>
      <c r="Q726" t="s">
        <v>2040</v>
      </c>
      <c r="R726" t="s">
        <v>33</v>
      </c>
      <c r="S726" s="5">
        <f t="shared" si="47"/>
        <v>134</v>
      </c>
      <c r="T726">
        <f t="shared" si="48"/>
        <v>61.01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12">
        <f t="shared" si="45"/>
        <v>41958.041666666664</v>
      </c>
      <c r="M727" s="12">
        <f t="shared" si="46"/>
        <v>41960.041666666664</v>
      </c>
      <c r="N727" t="b">
        <v>0</v>
      </c>
      <c r="O727" t="b">
        <v>0</v>
      </c>
      <c r="P727" t="s">
        <v>2050</v>
      </c>
      <c r="Q727" t="s">
        <v>2061</v>
      </c>
      <c r="R727" t="s">
        <v>292</v>
      </c>
      <c r="S727" s="5">
        <f t="shared" si="47"/>
        <v>50</v>
      </c>
      <c r="T727">
        <f t="shared" si="48"/>
        <v>92.04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12">
        <f t="shared" si="45"/>
        <v>40476</v>
      </c>
      <c r="M728" s="12">
        <f t="shared" si="46"/>
        <v>40482</v>
      </c>
      <c r="N728" t="b">
        <v>0</v>
      </c>
      <c r="O728" t="b">
        <v>1</v>
      </c>
      <c r="P728" t="s">
        <v>2039</v>
      </c>
      <c r="Q728" t="s">
        <v>2040</v>
      </c>
      <c r="R728" t="s">
        <v>33</v>
      </c>
      <c r="S728" s="5">
        <f t="shared" si="47"/>
        <v>89</v>
      </c>
      <c r="T728">
        <f t="shared" si="48"/>
        <v>81.13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12">
        <f t="shared" si="45"/>
        <v>43485.041666666664</v>
      </c>
      <c r="M729" s="12">
        <f t="shared" si="46"/>
        <v>43542.999999999993</v>
      </c>
      <c r="N729" t="b">
        <v>0</v>
      </c>
      <c r="O729" t="b">
        <v>0</v>
      </c>
      <c r="P729" t="s">
        <v>2037</v>
      </c>
      <c r="Q729" t="s">
        <v>2038</v>
      </c>
      <c r="R729" t="s">
        <v>28</v>
      </c>
      <c r="S729" s="5">
        <f t="shared" si="47"/>
        <v>165</v>
      </c>
      <c r="T729">
        <f t="shared" si="48"/>
        <v>73.5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12">
        <f t="shared" si="45"/>
        <v>42514.999999999993</v>
      </c>
      <c r="M730" s="12">
        <f t="shared" si="46"/>
        <v>42525.999999999993</v>
      </c>
      <c r="N730" t="b">
        <v>0</v>
      </c>
      <c r="O730" t="b">
        <v>0</v>
      </c>
      <c r="P730" t="s">
        <v>2039</v>
      </c>
      <c r="Q730" t="s">
        <v>2040</v>
      </c>
      <c r="R730" t="s">
        <v>33</v>
      </c>
      <c r="S730" s="5">
        <f t="shared" si="47"/>
        <v>18</v>
      </c>
      <c r="T730">
        <f t="shared" si="48"/>
        <v>85.22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12">
        <f t="shared" si="45"/>
        <v>41309.041666666664</v>
      </c>
      <c r="M731" s="12">
        <f t="shared" si="46"/>
        <v>41311.041666666664</v>
      </c>
      <c r="N731" t="b">
        <v>0</v>
      </c>
      <c r="O731" t="b">
        <v>0</v>
      </c>
      <c r="P731" t="s">
        <v>2041</v>
      </c>
      <c r="Q731" t="s">
        <v>2044</v>
      </c>
      <c r="R731" t="s">
        <v>53</v>
      </c>
      <c r="S731" s="5">
        <f t="shared" si="47"/>
        <v>186</v>
      </c>
      <c r="T731">
        <f t="shared" si="48"/>
        <v>110.97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2">
        <f t="shared" si="45"/>
        <v>42146.999999999993</v>
      </c>
      <c r="M732" s="12">
        <f t="shared" si="46"/>
        <v>42152.999999999993</v>
      </c>
      <c r="N732" t="b">
        <v>0</v>
      </c>
      <c r="O732" t="b">
        <v>0</v>
      </c>
      <c r="P732" t="s">
        <v>2037</v>
      </c>
      <c r="Q732" t="s">
        <v>2046</v>
      </c>
      <c r="R732" t="s">
        <v>65</v>
      </c>
      <c r="S732" s="5">
        <f t="shared" si="47"/>
        <v>413</v>
      </c>
      <c r="T732">
        <f t="shared" si="48"/>
        <v>32.97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12">
        <f t="shared" si="45"/>
        <v>42938.999999999993</v>
      </c>
      <c r="M733" s="12">
        <f t="shared" si="46"/>
        <v>42939.999999999993</v>
      </c>
      <c r="N733" t="b">
        <v>0</v>
      </c>
      <c r="O733" t="b">
        <v>0</v>
      </c>
      <c r="P733" t="s">
        <v>2037</v>
      </c>
      <c r="Q733" t="s">
        <v>2038</v>
      </c>
      <c r="R733" t="s">
        <v>28</v>
      </c>
      <c r="S733" s="5">
        <f t="shared" si="47"/>
        <v>90</v>
      </c>
      <c r="T733">
        <f t="shared" si="48"/>
        <v>96.01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12">
        <f t="shared" si="45"/>
        <v>42815.999999999993</v>
      </c>
      <c r="M734" s="12">
        <f t="shared" si="46"/>
        <v>42838.999999999993</v>
      </c>
      <c r="N734" t="b">
        <v>0</v>
      </c>
      <c r="O734" t="b">
        <v>1</v>
      </c>
      <c r="P734" t="s">
        <v>2035</v>
      </c>
      <c r="Q734" t="s">
        <v>2036</v>
      </c>
      <c r="R734" t="s">
        <v>23</v>
      </c>
      <c r="S734" s="5">
        <f t="shared" si="47"/>
        <v>92</v>
      </c>
      <c r="T734">
        <f t="shared" si="48"/>
        <v>84.97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12">
        <f t="shared" si="45"/>
        <v>41844</v>
      </c>
      <c r="M735" s="12">
        <f t="shared" si="46"/>
        <v>41857</v>
      </c>
      <c r="N735" t="b">
        <v>0</v>
      </c>
      <c r="O735" t="b">
        <v>0</v>
      </c>
      <c r="P735" t="s">
        <v>2035</v>
      </c>
      <c r="Q735" t="s">
        <v>2057</v>
      </c>
      <c r="R735" t="s">
        <v>148</v>
      </c>
      <c r="S735" s="5">
        <f t="shared" si="47"/>
        <v>527</v>
      </c>
      <c r="T735">
        <f t="shared" si="48"/>
        <v>25.01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12">
        <f t="shared" si="45"/>
        <v>42763.041666666664</v>
      </c>
      <c r="M736" s="12">
        <f t="shared" si="46"/>
        <v>42775.041666666664</v>
      </c>
      <c r="N736" t="b">
        <v>0</v>
      </c>
      <c r="O736" t="b">
        <v>1</v>
      </c>
      <c r="P736" t="s">
        <v>2039</v>
      </c>
      <c r="Q736" t="s">
        <v>2040</v>
      </c>
      <c r="R736" t="s">
        <v>33</v>
      </c>
      <c r="S736" s="5">
        <f t="shared" si="47"/>
        <v>319</v>
      </c>
      <c r="T736">
        <f t="shared" si="48"/>
        <v>66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12">
        <f t="shared" si="45"/>
        <v>42458.999999999993</v>
      </c>
      <c r="M737" s="12">
        <f t="shared" si="46"/>
        <v>42465.999999999993</v>
      </c>
      <c r="N737" t="b">
        <v>0</v>
      </c>
      <c r="O737" t="b">
        <v>0</v>
      </c>
      <c r="P737" t="s">
        <v>2054</v>
      </c>
      <c r="Q737" t="s">
        <v>2055</v>
      </c>
      <c r="R737" t="s">
        <v>122</v>
      </c>
      <c r="S737" s="5">
        <f t="shared" si="47"/>
        <v>354</v>
      </c>
      <c r="T737">
        <f t="shared" si="48"/>
        <v>87.34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12">
        <f t="shared" si="45"/>
        <v>42055.041666666664</v>
      </c>
      <c r="M738" s="12">
        <f t="shared" si="46"/>
        <v>42059.041666666664</v>
      </c>
      <c r="N738" t="b">
        <v>0</v>
      </c>
      <c r="O738" t="b">
        <v>0</v>
      </c>
      <c r="P738" t="s">
        <v>2047</v>
      </c>
      <c r="Q738" t="s">
        <v>2048</v>
      </c>
      <c r="R738" t="s">
        <v>68</v>
      </c>
      <c r="S738" s="5">
        <f t="shared" si="47"/>
        <v>33</v>
      </c>
      <c r="T738">
        <f t="shared" si="48"/>
        <v>27.93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12">
        <f t="shared" si="45"/>
        <v>42685.041666666664</v>
      </c>
      <c r="M739" s="12">
        <f t="shared" si="46"/>
        <v>42697.041666666664</v>
      </c>
      <c r="N739" t="b">
        <v>0</v>
      </c>
      <c r="O739" t="b">
        <v>0</v>
      </c>
      <c r="P739" t="s">
        <v>2035</v>
      </c>
      <c r="Q739" t="s">
        <v>2045</v>
      </c>
      <c r="R739" t="s">
        <v>60</v>
      </c>
      <c r="S739" s="5">
        <f t="shared" si="47"/>
        <v>136</v>
      </c>
      <c r="T739">
        <f t="shared" si="48"/>
        <v>103.8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12">
        <f t="shared" si="45"/>
        <v>41959.041666666664</v>
      </c>
      <c r="M740" s="12">
        <f t="shared" si="46"/>
        <v>41981.041666666664</v>
      </c>
      <c r="N740" t="b">
        <v>0</v>
      </c>
      <c r="O740" t="b">
        <v>1</v>
      </c>
      <c r="P740" t="s">
        <v>2039</v>
      </c>
      <c r="Q740" t="s">
        <v>2040</v>
      </c>
      <c r="R740" t="s">
        <v>33</v>
      </c>
      <c r="S740" s="5">
        <f t="shared" si="47"/>
        <v>2</v>
      </c>
      <c r="T740">
        <f t="shared" si="48"/>
        <v>31.94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12">
        <f t="shared" si="45"/>
        <v>41089</v>
      </c>
      <c r="M741" s="12">
        <f t="shared" si="46"/>
        <v>41090</v>
      </c>
      <c r="N741" t="b">
        <v>0</v>
      </c>
      <c r="O741" t="b">
        <v>0</v>
      </c>
      <c r="P741" t="s">
        <v>2035</v>
      </c>
      <c r="Q741" t="s">
        <v>2045</v>
      </c>
      <c r="R741" t="s">
        <v>60</v>
      </c>
      <c r="S741" s="5">
        <f t="shared" si="47"/>
        <v>61</v>
      </c>
      <c r="T741">
        <f t="shared" si="48"/>
        <v>99.5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12">
        <f t="shared" si="45"/>
        <v>42769.041666666664</v>
      </c>
      <c r="M742" s="12">
        <f t="shared" si="46"/>
        <v>42772.041666666664</v>
      </c>
      <c r="N742" t="b">
        <v>0</v>
      </c>
      <c r="O742" t="b">
        <v>0</v>
      </c>
      <c r="P742" t="s">
        <v>2039</v>
      </c>
      <c r="Q742" t="s">
        <v>2040</v>
      </c>
      <c r="R742" t="s">
        <v>33</v>
      </c>
      <c r="S742" s="5">
        <f t="shared" si="47"/>
        <v>30</v>
      </c>
      <c r="T742">
        <f t="shared" si="48"/>
        <v>108.85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12">
        <f t="shared" si="45"/>
        <v>40321</v>
      </c>
      <c r="M743" s="12">
        <f t="shared" si="46"/>
        <v>40322</v>
      </c>
      <c r="N743" t="b">
        <v>0</v>
      </c>
      <c r="O743" t="b">
        <v>0</v>
      </c>
      <c r="P743" t="s">
        <v>2039</v>
      </c>
      <c r="Q743" t="s">
        <v>2040</v>
      </c>
      <c r="R743" t="s">
        <v>33</v>
      </c>
      <c r="S743" s="5">
        <f t="shared" si="47"/>
        <v>1179</v>
      </c>
      <c r="T743">
        <f t="shared" si="48"/>
        <v>110.76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12">
        <f t="shared" si="45"/>
        <v>40197.041666666664</v>
      </c>
      <c r="M744" s="12">
        <f t="shared" si="46"/>
        <v>40239.041666666664</v>
      </c>
      <c r="N744" t="b">
        <v>0</v>
      </c>
      <c r="O744" t="b">
        <v>0</v>
      </c>
      <c r="P744" t="s">
        <v>2035</v>
      </c>
      <c r="Q744" t="s">
        <v>2043</v>
      </c>
      <c r="R744" t="s">
        <v>50</v>
      </c>
      <c r="S744" s="5">
        <f t="shared" si="47"/>
        <v>1126</v>
      </c>
      <c r="T744">
        <f t="shared" si="48"/>
        <v>29.65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12">
        <f t="shared" si="45"/>
        <v>42297.999999999993</v>
      </c>
      <c r="M745" s="12">
        <f t="shared" si="46"/>
        <v>42303.999999999993</v>
      </c>
      <c r="N745" t="b">
        <v>0</v>
      </c>
      <c r="O745" t="b">
        <v>1</v>
      </c>
      <c r="P745" t="s">
        <v>2039</v>
      </c>
      <c r="Q745" t="s">
        <v>2040</v>
      </c>
      <c r="R745" t="s">
        <v>33</v>
      </c>
      <c r="S745" s="5">
        <f t="shared" si="47"/>
        <v>13</v>
      </c>
      <c r="T745">
        <f t="shared" si="48"/>
        <v>101.71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12">
        <f t="shared" si="45"/>
        <v>43321.999999999993</v>
      </c>
      <c r="M746" s="12">
        <f t="shared" si="46"/>
        <v>43323.999999999993</v>
      </c>
      <c r="N746" t="b">
        <v>0</v>
      </c>
      <c r="O746" t="b">
        <v>1</v>
      </c>
      <c r="P746" t="s">
        <v>2039</v>
      </c>
      <c r="Q746" t="s">
        <v>2040</v>
      </c>
      <c r="R746" t="s">
        <v>33</v>
      </c>
      <c r="S746" s="5">
        <f t="shared" si="47"/>
        <v>712</v>
      </c>
      <c r="T746">
        <f t="shared" si="48"/>
        <v>61.5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12">
        <f t="shared" si="45"/>
        <v>40328</v>
      </c>
      <c r="M747" s="12">
        <f t="shared" si="46"/>
        <v>40355</v>
      </c>
      <c r="N747" t="b">
        <v>0</v>
      </c>
      <c r="O747" t="b">
        <v>0</v>
      </c>
      <c r="P747" t="s">
        <v>2037</v>
      </c>
      <c r="Q747" t="s">
        <v>2046</v>
      </c>
      <c r="R747" t="s">
        <v>65</v>
      </c>
      <c r="S747" s="5">
        <f t="shared" si="47"/>
        <v>30</v>
      </c>
      <c r="T747">
        <f t="shared" si="48"/>
        <v>35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12">
        <f t="shared" si="45"/>
        <v>40825</v>
      </c>
      <c r="M748" s="12">
        <f t="shared" si="46"/>
        <v>40830</v>
      </c>
      <c r="N748" t="b">
        <v>0</v>
      </c>
      <c r="O748" t="b">
        <v>0</v>
      </c>
      <c r="P748" t="s">
        <v>2037</v>
      </c>
      <c r="Q748" t="s">
        <v>2038</v>
      </c>
      <c r="R748" t="s">
        <v>28</v>
      </c>
      <c r="S748" s="5">
        <f t="shared" si="47"/>
        <v>213</v>
      </c>
      <c r="T748">
        <f t="shared" si="48"/>
        <v>40.049999999999997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12">
        <f t="shared" si="45"/>
        <v>40423</v>
      </c>
      <c r="M749" s="12">
        <f t="shared" si="46"/>
        <v>40434</v>
      </c>
      <c r="N749" t="b">
        <v>0</v>
      </c>
      <c r="O749" t="b">
        <v>0</v>
      </c>
      <c r="P749" t="s">
        <v>2039</v>
      </c>
      <c r="Q749" t="s">
        <v>2040</v>
      </c>
      <c r="R749" t="s">
        <v>33</v>
      </c>
      <c r="S749" s="5">
        <f t="shared" si="47"/>
        <v>229</v>
      </c>
      <c r="T749">
        <f t="shared" si="48"/>
        <v>110.97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12">
        <f t="shared" si="45"/>
        <v>40238.041666666664</v>
      </c>
      <c r="M750" s="12">
        <f t="shared" si="46"/>
        <v>40263</v>
      </c>
      <c r="N750" t="b">
        <v>0</v>
      </c>
      <c r="O750" t="b">
        <v>1</v>
      </c>
      <c r="P750" t="s">
        <v>2041</v>
      </c>
      <c r="Q750" t="s">
        <v>2049</v>
      </c>
      <c r="R750" t="s">
        <v>71</v>
      </c>
      <c r="S750" s="5">
        <f t="shared" si="47"/>
        <v>35</v>
      </c>
      <c r="T750">
        <f t="shared" si="48"/>
        <v>36.96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12">
        <f t="shared" si="45"/>
        <v>41920</v>
      </c>
      <c r="M751" s="12">
        <f t="shared" si="46"/>
        <v>41932</v>
      </c>
      <c r="N751" t="b">
        <v>0</v>
      </c>
      <c r="O751" t="b">
        <v>1</v>
      </c>
      <c r="P751" t="s">
        <v>2037</v>
      </c>
      <c r="Q751" t="s">
        <v>2046</v>
      </c>
      <c r="R751" t="s">
        <v>65</v>
      </c>
      <c r="S751" s="5">
        <f t="shared" si="47"/>
        <v>157</v>
      </c>
      <c r="T751">
        <f t="shared" si="48"/>
        <v>1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12">
        <f t="shared" si="45"/>
        <v>40360</v>
      </c>
      <c r="M752" s="12">
        <f t="shared" si="46"/>
        <v>40385</v>
      </c>
      <c r="N752" t="b">
        <v>0</v>
      </c>
      <c r="O752" t="b">
        <v>0</v>
      </c>
      <c r="P752" t="s">
        <v>2035</v>
      </c>
      <c r="Q752" t="s">
        <v>2043</v>
      </c>
      <c r="R752" t="s">
        <v>50</v>
      </c>
      <c r="S752" s="5">
        <f t="shared" si="47"/>
        <v>1</v>
      </c>
      <c r="T752">
        <f t="shared" si="48"/>
        <v>30.97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12">
        <f t="shared" si="45"/>
        <v>42445.999999999993</v>
      </c>
      <c r="M753" s="12">
        <f t="shared" si="46"/>
        <v>42460.999999999993</v>
      </c>
      <c r="N753" t="b">
        <v>1</v>
      </c>
      <c r="O753" t="b">
        <v>1</v>
      </c>
      <c r="P753" t="s">
        <v>2047</v>
      </c>
      <c r="Q753" t="s">
        <v>2048</v>
      </c>
      <c r="R753" t="s">
        <v>68</v>
      </c>
      <c r="S753" s="5">
        <f t="shared" si="47"/>
        <v>231.99999999999997</v>
      </c>
      <c r="T753">
        <f t="shared" si="48"/>
        <v>47.04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12">
        <f t="shared" si="45"/>
        <v>40395</v>
      </c>
      <c r="M754" s="12">
        <f t="shared" si="46"/>
        <v>40413</v>
      </c>
      <c r="N754" t="b">
        <v>0</v>
      </c>
      <c r="O754" t="b">
        <v>1</v>
      </c>
      <c r="P754" t="s">
        <v>2039</v>
      </c>
      <c r="Q754" t="s">
        <v>2040</v>
      </c>
      <c r="R754" t="s">
        <v>33</v>
      </c>
      <c r="S754" s="5">
        <f t="shared" si="47"/>
        <v>92</v>
      </c>
      <c r="T754">
        <f t="shared" si="48"/>
        <v>88.07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12">
        <f t="shared" si="45"/>
        <v>40321</v>
      </c>
      <c r="M755" s="12">
        <f t="shared" si="46"/>
        <v>40336</v>
      </c>
      <c r="N755" t="b">
        <v>0</v>
      </c>
      <c r="O755" t="b">
        <v>0</v>
      </c>
      <c r="P755" t="s">
        <v>2054</v>
      </c>
      <c r="Q755" t="s">
        <v>2055</v>
      </c>
      <c r="R755" t="s">
        <v>122</v>
      </c>
      <c r="S755" s="5">
        <f t="shared" si="47"/>
        <v>257</v>
      </c>
      <c r="T755">
        <f t="shared" si="48"/>
        <v>37.01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12">
        <f t="shared" si="45"/>
        <v>41210</v>
      </c>
      <c r="M756" s="12">
        <f t="shared" si="46"/>
        <v>41263.041666666664</v>
      </c>
      <c r="N756" t="b">
        <v>0</v>
      </c>
      <c r="O756" t="b">
        <v>0</v>
      </c>
      <c r="P756" t="s">
        <v>2039</v>
      </c>
      <c r="Q756" t="s">
        <v>2040</v>
      </c>
      <c r="R756" t="s">
        <v>33</v>
      </c>
      <c r="S756" s="5">
        <f t="shared" si="47"/>
        <v>168</v>
      </c>
      <c r="T756">
        <f t="shared" si="48"/>
        <v>26.03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12">
        <f t="shared" si="45"/>
        <v>43096.041666666664</v>
      </c>
      <c r="M757" s="12">
        <f t="shared" si="46"/>
        <v>43108.041666666664</v>
      </c>
      <c r="N757" t="b">
        <v>0</v>
      </c>
      <c r="O757" t="b">
        <v>1</v>
      </c>
      <c r="P757" t="s">
        <v>2039</v>
      </c>
      <c r="Q757" t="s">
        <v>2040</v>
      </c>
      <c r="R757" t="s">
        <v>33</v>
      </c>
      <c r="S757" s="5">
        <f t="shared" si="47"/>
        <v>167</v>
      </c>
      <c r="T757">
        <f t="shared" si="48"/>
        <v>67.819999999999993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12">
        <f t="shared" si="45"/>
        <v>42024.041666666664</v>
      </c>
      <c r="M758" s="12">
        <f t="shared" si="46"/>
        <v>42030.041666666664</v>
      </c>
      <c r="N758" t="b">
        <v>0</v>
      </c>
      <c r="O758" t="b">
        <v>0</v>
      </c>
      <c r="P758" t="s">
        <v>2039</v>
      </c>
      <c r="Q758" t="s">
        <v>2040</v>
      </c>
      <c r="R758" t="s">
        <v>33</v>
      </c>
      <c r="S758" s="5">
        <f t="shared" si="47"/>
        <v>772</v>
      </c>
      <c r="T758">
        <f t="shared" si="48"/>
        <v>49.96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12">
        <f t="shared" si="45"/>
        <v>40675</v>
      </c>
      <c r="M759" s="12">
        <f t="shared" si="46"/>
        <v>40679</v>
      </c>
      <c r="N759" t="b">
        <v>0</v>
      </c>
      <c r="O759" t="b">
        <v>0</v>
      </c>
      <c r="P759" t="s">
        <v>2041</v>
      </c>
      <c r="Q759" t="s">
        <v>2044</v>
      </c>
      <c r="R759" t="s">
        <v>53</v>
      </c>
      <c r="S759" s="5">
        <f t="shared" si="47"/>
        <v>407</v>
      </c>
      <c r="T759">
        <f t="shared" si="48"/>
        <v>110.02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2">
        <f t="shared" si="45"/>
        <v>41936</v>
      </c>
      <c r="M760" s="12">
        <f t="shared" si="46"/>
        <v>41945</v>
      </c>
      <c r="N760" t="b">
        <v>0</v>
      </c>
      <c r="O760" t="b">
        <v>0</v>
      </c>
      <c r="P760" t="s">
        <v>2035</v>
      </c>
      <c r="Q760" t="s">
        <v>2036</v>
      </c>
      <c r="R760" t="s">
        <v>23</v>
      </c>
      <c r="S760" s="5">
        <f t="shared" si="47"/>
        <v>564</v>
      </c>
      <c r="T760">
        <f t="shared" si="48"/>
        <v>89.96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12">
        <f t="shared" si="45"/>
        <v>43136.041666666664</v>
      </c>
      <c r="M761" s="12">
        <f t="shared" si="46"/>
        <v>43166.041666666664</v>
      </c>
      <c r="N761" t="b">
        <v>0</v>
      </c>
      <c r="O761" t="b">
        <v>0</v>
      </c>
      <c r="P761" t="s">
        <v>2035</v>
      </c>
      <c r="Q761" t="s">
        <v>2043</v>
      </c>
      <c r="R761" t="s">
        <v>50</v>
      </c>
      <c r="S761" s="5">
        <f t="shared" si="47"/>
        <v>68</v>
      </c>
      <c r="T761">
        <f t="shared" si="48"/>
        <v>79.010000000000005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12">
        <f t="shared" si="45"/>
        <v>43677.999999999993</v>
      </c>
      <c r="M762" s="12">
        <f t="shared" si="46"/>
        <v>43706.999999999993</v>
      </c>
      <c r="N762" t="b">
        <v>0</v>
      </c>
      <c r="O762" t="b">
        <v>1</v>
      </c>
      <c r="P762" t="s">
        <v>2050</v>
      </c>
      <c r="Q762" t="s">
        <v>2051</v>
      </c>
      <c r="R762" t="s">
        <v>89</v>
      </c>
      <c r="S762" s="5">
        <f t="shared" si="47"/>
        <v>34</v>
      </c>
      <c r="T762">
        <f t="shared" si="48"/>
        <v>86.87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12">
        <f t="shared" si="45"/>
        <v>42937.999999999993</v>
      </c>
      <c r="M763" s="12">
        <f t="shared" si="46"/>
        <v>42942.999999999993</v>
      </c>
      <c r="N763" t="b">
        <v>0</v>
      </c>
      <c r="O763" t="b">
        <v>0</v>
      </c>
      <c r="P763" t="s">
        <v>2035</v>
      </c>
      <c r="Q763" t="s">
        <v>2036</v>
      </c>
      <c r="R763" t="s">
        <v>23</v>
      </c>
      <c r="S763" s="5">
        <f t="shared" si="47"/>
        <v>655</v>
      </c>
      <c r="T763">
        <f t="shared" si="48"/>
        <v>62.04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12">
        <f t="shared" si="45"/>
        <v>41241.041666666664</v>
      </c>
      <c r="M764" s="12">
        <f t="shared" si="46"/>
        <v>41252.041666666664</v>
      </c>
      <c r="N764" t="b">
        <v>0</v>
      </c>
      <c r="O764" t="b">
        <v>0</v>
      </c>
      <c r="P764" t="s">
        <v>2035</v>
      </c>
      <c r="Q764" t="s">
        <v>2058</v>
      </c>
      <c r="R764" t="s">
        <v>159</v>
      </c>
      <c r="S764" s="5">
        <f t="shared" si="47"/>
        <v>177</v>
      </c>
      <c r="T764">
        <f t="shared" si="48"/>
        <v>26.97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12">
        <f t="shared" si="45"/>
        <v>41037</v>
      </c>
      <c r="M765" s="12">
        <f t="shared" si="46"/>
        <v>41072</v>
      </c>
      <c r="N765" t="b">
        <v>0</v>
      </c>
      <c r="O765" t="b">
        <v>1</v>
      </c>
      <c r="P765" t="s">
        <v>2039</v>
      </c>
      <c r="Q765" t="s">
        <v>2040</v>
      </c>
      <c r="R765" t="s">
        <v>33</v>
      </c>
      <c r="S765" s="5">
        <f t="shared" si="47"/>
        <v>112.99999999999999</v>
      </c>
      <c r="T765">
        <f t="shared" si="48"/>
        <v>54.12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12">
        <f t="shared" si="45"/>
        <v>40676</v>
      </c>
      <c r="M766" s="12">
        <f t="shared" si="46"/>
        <v>40684</v>
      </c>
      <c r="N766" t="b">
        <v>0</v>
      </c>
      <c r="O766" t="b">
        <v>0</v>
      </c>
      <c r="P766" t="s">
        <v>2035</v>
      </c>
      <c r="Q766" t="s">
        <v>2036</v>
      </c>
      <c r="R766" t="s">
        <v>23</v>
      </c>
      <c r="S766" s="5">
        <f t="shared" si="47"/>
        <v>728</v>
      </c>
      <c r="T766">
        <f t="shared" si="48"/>
        <v>41.04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12">
        <f t="shared" si="45"/>
        <v>42839.999999999993</v>
      </c>
      <c r="M767" s="12">
        <f t="shared" si="46"/>
        <v>42864.999999999993</v>
      </c>
      <c r="N767" t="b">
        <v>1</v>
      </c>
      <c r="O767" t="b">
        <v>1</v>
      </c>
      <c r="P767" t="s">
        <v>2035</v>
      </c>
      <c r="Q767" t="s">
        <v>2045</v>
      </c>
      <c r="R767" t="s">
        <v>60</v>
      </c>
      <c r="S767" s="5">
        <f t="shared" si="47"/>
        <v>208</v>
      </c>
      <c r="T767">
        <f t="shared" si="48"/>
        <v>55.05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12">
        <f t="shared" si="45"/>
        <v>43361.999999999993</v>
      </c>
      <c r="M768" s="12">
        <f t="shared" si="46"/>
        <v>43362.999999999993</v>
      </c>
      <c r="N768" t="b">
        <v>0</v>
      </c>
      <c r="O768" t="b">
        <v>0</v>
      </c>
      <c r="P768" t="s">
        <v>2041</v>
      </c>
      <c r="Q768" t="s">
        <v>2063</v>
      </c>
      <c r="R768" t="s">
        <v>474</v>
      </c>
      <c r="S768" s="5">
        <f t="shared" si="47"/>
        <v>31</v>
      </c>
      <c r="T768">
        <f t="shared" si="48"/>
        <v>107.94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12">
        <f t="shared" si="45"/>
        <v>42282.999999999993</v>
      </c>
      <c r="M769" s="12">
        <f t="shared" si="46"/>
        <v>42328.041666666664</v>
      </c>
      <c r="N769" t="b">
        <v>0</v>
      </c>
      <c r="O769" t="b">
        <v>0</v>
      </c>
      <c r="P769" t="s">
        <v>2047</v>
      </c>
      <c r="Q769" t="s">
        <v>2059</v>
      </c>
      <c r="R769" t="s">
        <v>206</v>
      </c>
      <c r="S769" s="5">
        <f t="shared" si="47"/>
        <v>56.999999999999993</v>
      </c>
      <c r="T769">
        <f t="shared" si="48"/>
        <v>73.92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12">
        <f t="shared" si="45"/>
        <v>41619.041666666664</v>
      </c>
      <c r="M770" s="12">
        <f t="shared" si="46"/>
        <v>41634.041666666664</v>
      </c>
      <c r="N770" t="b">
        <v>0</v>
      </c>
      <c r="O770" t="b">
        <v>0</v>
      </c>
      <c r="P770" t="s">
        <v>2039</v>
      </c>
      <c r="Q770" t="s">
        <v>2040</v>
      </c>
      <c r="R770" t="s">
        <v>33</v>
      </c>
      <c r="S770" s="5">
        <f t="shared" si="47"/>
        <v>231</v>
      </c>
      <c r="T770">
        <f t="shared" si="48"/>
        <v>32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12">
        <f t="shared" ref="L771:L834" si="49">(J771/86400)+25569+(-5/24)</f>
        <v>41501</v>
      </c>
      <c r="M771" s="12">
        <f t="shared" ref="M771:M834" si="50">(K771/86400)+25569+(-5/24)</f>
        <v>41527</v>
      </c>
      <c r="N771" t="b">
        <v>0</v>
      </c>
      <c r="O771" t="b">
        <v>0</v>
      </c>
      <c r="P771" t="s">
        <v>2050</v>
      </c>
      <c r="Q771" t="s">
        <v>2051</v>
      </c>
      <c r="R771" t="s">
        <v>89</v>
      </c>
      <c r="S771" s="5">
        <f t="shared" ref="S771:S834" si="51">ROUND(E771/D771,2)*100</f>
        <v>87</v>
      </c>
      <c r="T771">
        <f t="shared" ref="T771:T834" si="52">ROUND(AVERAGE(E772/G772),2)</f>
        <v>53.9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12">
        <f t="shared" si="49"/>
        <v>41743</v>
      </c>
      <c r="M772" s="12">
        <f t="shared" si="50"/>
        <v>41750</v>
      </c>
      <c r="N772" t="b">
        <v>0</v>
      </c>
      <c r="O772" t="b">
        <v>1</v>
      </c>
      <c r="P772" t="s">
        <v>2039</v>
      </c>
      <c r="Q772" t="s">
        <v>2040</v>
      </c>
      <c r="R772" t="s">
        <v>33</v>
      </c>
      <c r="S772" s="5">
        <f t="shared" si="51"/>
        <v>271</v>
      </c>
      <c r="T772">
        <f t="shared" si="52"/>
        <v>106.5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12">
        <f t="shared" si="49"/>
        <v>43491.041666666664</v>
      </c>
      <c r="M773" s="12">
        <f t="shared" si="50"/>
        <v>43518.041666666664</v>
      </c>
      <c r="N773" t="b">
        <v>0</v>
      </c>
      <c r="O773" t="b">
        <v>0</v>
      </c>
      <c r="P773" t="s">
        <v>2039</v>
      </c>
      <c r="Q773" t="s">
        <v>2040</v>
      </c>
      <c r="R773" t="s">
        <v>33</v>
      </c>
      <c r="S773" s="5">
        <f t="shared" si="51"/>
        <v>49</v>
      </c>
      <c r="T773">
        <f t="shared" si="52"/>
        <v>33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12">
        <f t="shared" si="49"/>
        <v>43505.041666666664</v>
      </c>
      <c r="M774" s="12">
        <f t="shared" si="50"/>
        <v>43509.041666666664</v>
      </c>
      <c r="N774" t="b">
        <v>0</v>
      </c>
      <c r="O774" t="b">
        <v>0</v>
      </c>
      <c r="P774" t="s">
        <v>2035</v>
      </c>
      <c r="Q774" t="s">
        <v>2045</v>
      </c>
      <c r="R774" t="s">
        <v>60</v>
      </c>
      <c r="S774" s="5">
        <f t="shared" si="51"/>
        <v>112.99999999999999</v>
      </c>
      <c r="T774">
        <f t="shared" si="52"/>
        <v>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12">
        <f t="shared" si="49"/>
        <v>42837.999999999993</v>
      </c>
      <c r="M775" s="12">
        <f t="shared" si="50"/>
        <v>42847.999999999993</v>
      </c>
      <c r="N775" t="b">
        <v>0</v>
      </c>
      <c r="O775" t="b">
        <v>0</v>
      </c>
      <c r="P775" t="s">
        <v>2039</v>
      </c>
      <c r="Q775" t="s">
        <v>2040</v>
      </c>
      <c r="R775" t="s">
        <v>33</v>
      </c>
      <c r="S775" s="5">
        <f t="shared" si="51"/>
        <v>191</v>
      </c>
      <c r="T775">
        <f t="shared" si="52"/>
        <v>86.86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12">
        <f t="shared" si="49"/>
        <v>42512.999999999993</v>
      </c>
      <c r="M776" s="12">
        <f t="shared" si="50"/>
        <v>42553.999999999993</v>
      </c>
      <c r="N776" t="b">
        <v>0</v>
      </c>
      <c r="O776" t="b">
        <v>0</v>
      </c>
      <c r="P776" t="s">
        <v>2037</v>
      </c>
      <c r="Q776" t="s">
        <v>2038</v>
      </c>
      <c r="R776" t="s">
        <v>28</v>
      </c>
      <c r="S776" s="5">
        <f t="shared" si="51"/>
        <v>136</v>
      </c>
      <c r="T776">
        <f t="shared" si="52"/>
        <v>96.8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12">
        <f t="shared" si="49"/>
        <v>41949.041666666664</v>
      </c>
      <c r="M777" s="12">
        <f t="shared" si="50"/>
        <v>41959.041666666664</v>
      </c>
      <c r="N777" t="b">
        <v>0</v>
      </c>
      <c r="O777" t="b">
        <v>0</v>
      </c>
      <c r="P777" t="s">
        <v>2035</v>
      </c>
      <c r="Q777" t="s">
        <v>2036</v>
      </c>
      <c r="R777" t="s">
        <v>23</v>
      </c>
      <c r="S777" s="5">
        <f t="shared" si="51"/>
        <v>10</v>
      </c>
      <c r="T777">
        <f t="shared" si="52"/>
        <v>33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12">
        <f t="shared" si="49"/>
        <v>43649.999999999993</v>
      </c>
      <c r="M778" s="12">
        <f t="shared" si="50"/>
        <v>43667.999999999993</v>
      </c>
      <c r="N778" t="b">
        <v>0</v>
      </c>
      <c r="O778" t="b">
        <v>0</v>
      </c>
      <c r="P778" t="s">
        <v>2039</v>
      </c>
      <c r="Q778" t="s">
        <v>2040</v>
      </c>
      <c r="R778" t="s">
        <v>33</v>
      </c>
      <c r="S778" s="5">
        <f t="shared" si="51"/>
        <v>66</v>
      </c>
      <c r="T778">
        <f t="shared" si="52"/>
        <v>68.03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12">
        <f t="shared" si="49"/>
        <v>40809</v>
      </c>
      <c r="M779" s="12">
        <f t="shared" si="50"/>
        <v>40838</v>
      </c>
      <c r="N779" t="b">
        <v>0</v>
      </c>
      <c r="O779" t="b">
        <v>0</v>
      </c>
      <c r="P779" t="s">
        <v>2039</v>
      </c>
      <c r="Q779" t="s">
        <v>2040</v>
      </c>
      <c r="R779" t="s">
        <v>33</v>
      </c>
      <c r="S779" s="5">
        <f t="shared" si="51"/>
        <v>49</v>
      </c>
      <c r="T779">
        <f t="shared" si="52"/>
        <v>58.87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12">
        <f t="shared" si="49"/>
        <v>40768</v>
      </c>
      <c r="M780" s="12">
        <f t="shared" si="50"/>
        <v>40773</v>
      </c>
      <c r="N780" t="b">
        <v>0</v>
      </c>
      <c r="O780" t="b">
        <v>0</v>
      </c>
      <c r="P780" t="s">
        <v>2041</v>
      </c>
      <c r="Q780" t="s">
        <v>2049</v>
      </c>
      <c r="R780" t="s">
        <v>71</v>
      </c>
      <c r="S780" s="5">
        <f t="shared" si="51"/>
        <v>788</v>
      </c>
      <c r="T780">
        <f t="shared" si="52"/>
        <v>105.05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12">
        <f t="shared" si="49"/>
        <v>42229.999999999993</v>
      </c>
      <c r="M781" s="12">
        <f t="shared" si="50"/>
        <v>42238.999999999993</v>
      </c>
      <c r="N781" t="b">
        <v>0</v>
      </c>
      <c r="O781" t="b">
        <v>1</v>
      </c>
      <c r="P781" t="s">
        <v>2039</v>
      </c>
      <c r="Q781" t="s">
        <v>2040</v>
      </c>
      <c r="R781" t="s">
        <v>33</v>
      </c>
      <c r="S781" s="5">
        <f t="shared" si="51"/>
        <v>80</v>
      </c>
      <c r="T781">
        <f t="shared" si="52"/>
        <v>33.049999999999997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12">
        <f t="shared" si="49"/>
        <v>42572.999999999993</v>
      </c>
      <c r="M782" s="12">
        <f t="shared" si="50"/>
        <v>42591.999999999993</v>
      </c>
      <c r="N782" t="b">
        <v>0</v>
      </c>
      <c r="O782" t="b">
        <v>1</v>
      </c>
      <c r="P782" t="s">
        <v>2041</v>
      </c>
      <c r="Q782" t="s">
        <v>2044</v>
      </c>
      <c r="R782" t="s">
        <v>53</v>
      </c>
      <c r="S782" s="5">
        <f t="shared" si="51"/>
        <v>106</v>
      </c>
      <c r="T782">
        <f t="shared" si="52"/>
        <v>78.819999999999993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12">
        <f t="shared" si="49"/>
        <v>40482</v>
      </c>
      <c r="M783" s="12">
        <f t="shared" si="50"/>
        <v>40533.041666666664</v>
      </c>
      <c r="N783" t="b">
        <v>0</v>
      </c>
      <c r="O783" t="b">
        <v>0</v>
      </c>
      <c r="P783" t="s">
        <v>2039</v>
      </c>
      <c r="Q783" t="s">
        <v>2040</v>
      </c>
      <c r="R783" t="s">
        <v>33</v>
      </c>
      <c r="S783" s="5">
        <f t="shared" si="51"/>
        <v>51</v>
      </c>
      <c r="T783">
        <f t="shared" si="52"/>
        <v>68.2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12">
        <f t="shared" si="49"/>
        <v>40603.041666666664</v>
      </c>
      <c r="M784" s="12">
        <f t="shared" si="50"/>
        <v>40631</v>
      </c>
      <c r="N784" t="b">
        <v>0</v>
      </c>
      <c r="O784" t="b">
        <v>1</v>
      </c>
      <c r="P784" t="s">
        <v>2041</v>
      </c>
      <c r="Q784" t="s">
        <v>2049</v>
      </c>
      <c r="R784" t="s">
        <v>71</v>
      </c>
      <c r="S784" s="5">
        <f t="shared" si="51"/>
        <v>215</v>
      </c>
      <c r="T784">
        <f t="shared" si="52"/>
        <v>75.73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12">
        <f t="shared" si="49"/>
        <v>41625.041666666664</v>
      </c>
      <c r="M785" s="12">
        <f t="shared" si="50"/>
        <v>41632.041666666664</v>
      </c>
      <c r="N785" t="b">
        <v>0</v>
      </c>
      <c r="O785" t="b">
        <v>0</v>
      </c>
      <c r="P785" t="s">
        <v>2035</v>
      </c>
      <c r="Q785" t="s">
        <v>2036</v>
      </c>
      <c r="R785" t="s">
        <v>23</v>
      </c>
      <c r="S785" s="5">
        <f t="shared" si="51"/>
        <v>141</v>
      </c>
      <c r="T785">
        <f t="shared" si="52"/>
        <v>31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12">
        <f t="shared" si="49"/>
        <v>42435.041666666664</v>
      </c>
      <c r="M786" s="12">
        <f t="shared" si="50"/>
        <v>42445.999999999993</v>
      </c>
      <c r="N786" t="b">
        <v>0</v>
      </c>
      <c r="O786" t="b">
        <v>0</v>
      </c>
      <c r="P786" t="s">
        <v>2037</v>
      </c>
      <c r="Q786" t="s">
        <v>2038</v>
      </c>
      <c r="R786" t="s">
        <v>28</v>
      </c>
      <c r="S786" s="5">
        <f t="shared" si="51"/>
        <v>114.99999999999999</v>
      </c>
      <c r="T786">
        <f t="shared" si="52"/>
        <v>101.88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12">
        <f t="shared" si="49"/>
        <v>43581.999999999993</v>
      </c>
      <c r="M787" s="12">
        <f t="shared" si="50"/>
        <v>43615.999999999993</v>
      </c>
      <c r="N787" t="b">
        <v>0</v>
      </c>
      <c r="O787" t="b">
        <v>1</v>
      </c>
      <c r="P787" t="s">
        <v>2041</v>
      </c>
      <c r="Q787" t="s">
        <v>2049</v>
      </c>
      <c r="R787" t="s">
        <v>71</v>
      </c>
      <c r="S787" s="5">
        <f t="shared" si="51"/>
        <v>193</v>
      </c>
      <c r="T787">
        <f t="shared" si="52"/>
        <v>52.88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12">
        <f t="shared" si="49"/>
        <v>43185.999999999993</v>
      </c>
      <c r="M788" s="12">
        <f t="shared" si="50"/>
        <v>43192.999999999993</v>
      </c>
      <c r="N788" t="b">
        <v>0</v>
      </c>
      <c r="O788" t="b">
        <v>1</v>
      </c>
      <c r="P788" t="s">
        <v>2035</v>
      </c>
      <c r="Q788" t="s">
        <v>2058</v>
      </c>
      <c r="R788" t="s">
        <v>159</v>
      </c>
      <c r="S788" s="5">
        <f t="shared" si="51"/>
        <v>730</v>
      </c>
      <c r="T788">
        <f t="shared" si="52"/>
        <v>71.010000000000005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2">
        <f t="shared" si="49"/>
        <v>40684</v>
      </c>
      <c r="M789" s="12">
        <f t="shared" si="50"/>
        <v>40693</v>
      </c>
      <c r="N789" t="b">
        <v>0</v>
      </c>
      <c r="O789" t="b">
        <v>0</v>
      </c>
      <c r="P789" t="s">
        <v>2035</v>
      </c>
      <c r="Q789" t="s">
        <v>2036</v>
      </c>
      <c r="R789" t="s">
        <v>23</v>
      </c>
      <c r="S789" s="5">
        <f t="shared" si="51"/>
        <v>100</v>
      </c>
      <c r="T789">
        <f t="shared" si="52"/>
        <v>102.39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12">
        <f t="shared" si="49"/>
        <v>41202</v>
      </c>
      <c r="M790" s="12">
        <f t="shared" si="50"/>
        <v>41223.041666666664</v>
      </c>
      <c r="N790" t="b">
        <v>0</v>
      </c>
      <c r="O790" t="b">
        <v>0</v>
      </c>
      <c r="P790" t="s">
        <v>2041</v>
      </c>
      <c r="Q790" t="s">
        <v>2049</v>
      </c>
      <c r="R790" t="s">
        <v>71</v>
      </c>
      <c r="S790" s="5">
        <f t="shared" si="51"/>
        <v>88</v>
      </c>
      <c r="T790">
        <f t="shared" si="52"/>
        <v>74.47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12">
        <f t="shared" si="49"/>
        <v>41786</v>
      </c>
      <c r="M791" s="12">
        <f t="shared" si="50"/>
        <v>41823</v>
      </c>
      <c r="N791" t="b">
        <v>0</v>
      </c>
      <c r="O791" t="b">
        <v>0</v>
      </c>
      <c r="P791" t="s">
        <v>2039</v>
      </c>
      <c r="Q791" t="s">
        <v>2040</v>
      </c>
      <c r="R791" t="s">
        <v>33</v>
      </c>
      <c r="S791" s="5">
        <f t="shared" si="51"/>
        <v>37</v>
      </c>
      <c r="T791">
        <f t="shared" si="52"/>
        <v>51.01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12">
        <f t="shared" si="49"/>
        <v>40223.041666666664</v>
      </c>
      <c r="M792" s="12">
        <f t="shared" si="50"/>
        <v>40229.041666666664</v>
      </c>
      <c r="N792" t="b">
        <v>0</v>
      </c>
      <c r="O792" t="b">
        <v>0</v>
      </c>
      <c r="P792" t="s">
        <v>2039</v>
      </c>
      <c r="Q792" t="s">
        <v>2040</v>
      </c>
      <c r="R792" t="s">
        <v>33</v>
      </c>
      <c r="S792" s="5">
        <f t="shared" si="51"/>
        <v>31</v>
      </c>
      <c r="T792">
        <f t="shared" si="52"/>
        <v>90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12">
        <f t="shared" si="49"/>
        <v>42715.041666666664</v>
      </c>
      <c r="M793" s="12">
        <f t="shared" si="50"/>
        <v>42731.041666666664</v>
      </c>
      <c r="N793" t="b">
        <v>0</v>
      </c>
      <c r="O793" t="b">
        <v>0</v>
      </c>
      <c r="P793" t="s">
        <v>2033</v>
      </c>
      <c r="Q793" t="s">
        <v>2034</v>
      </c>
      <c r="R793" t="s">
        <v>17</v>
      </c>
      <c r="S793" s="5">
        <f t="shared" si="51"/>
        <v>26</v>
      </c>
      <c r="T793">
        <f t="shared" si="52"/>
        <v>97.14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12">
        <f t="shared" si="49"/>
        <v>41451</v>
      </c>
      <c r="M794" s="12">
        <f t="shared" si="50"/>
        <v>41479</v>
      </c>
      <c r="N794" t="b">
        <v>0</v>
      </c>
      <c r="O794" t="b">
        <v>1</v>
      </c>
      <c r="P794" t="s">
        <v>2039</v>
      </c>
      <c r="Q794" t="s">
        <v>2040</v>
      </c>
      <c r="R794" t="s">
        <v>33</v>
      </c>
      <c r="S794" s="5">
        <f t="shared" si="51"/>
        <v>34</v>
      </c>
      <c r="T794">
        <f t="shared" si="52"/>
        <v>72.069999999999993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12">
        <f t="shared" si="49"/>
        <v>41450</v>
      </c>
      <c r="M795" s="12">
        <f t="shared" si="50"/>
        <v>41454</v>
      </c>
      <c r="N795" t="b">
        <v>0</v>
      </c>
      <c r="O795" t="b">
        <v>0</v>
      </c>
      <c r="P795" t="s">
        <v>2047</v>
      </c>
      <c r="Q795" t="s">
        <v>2048</v>
      </c>
      <c r="R795" t="s">
        <v>68</v>
      </c>
      <c r="S795" s="5">
        <f t="shared" si="51"/>
        <v>1186</v>
      </c>
      <c r="T795">
        <f t="shared" si="52"/>
        <v>75.239999999999995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12">
        <f t="shared" si="49"/>
        <v>43091.041666666664</v>
      </c>
      <c r="M796" s="12">
        <f t="shared" si="50"/>
        <v>43103.041666666664</v>
      </c>
      <c r="N796" t="b">
        <v>0</v>
      </c>
      <c r="O796" t="b">
        <v>0</v>
      </c>
      <c r="P796" t="s">
        <v>2035</v>
      </c>
      <c r="Q796" t="s">
        <v>2036</v>
      </c>
      <c r="R796" t="s">
        <v>23</v>
      </c>
      <c r="S796" s="5">
        <f t="shared" si="51"/>
        <v>125</v>
      </c>
      <c r="T796">
        <f t="shared" si="52"/>
        <v>32.97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12">
        <f t="shared" si="49"/>
        <v>42674.999999999993</v>
      </c>
      <c r="M797" s="12">
        <f t="shared" si="50"/>
        <v>42677.999999999993</v>
      </c>
      <c r="N797" t="b">
        <v>0</v>
      </c>
      <c r="O797" t="b">
        <v>0</v>
      </c>
      <c r="P797" t="s">
        <v>2041</v>
      </c>
      <c r="Q797" t="s">
        <v>2044</v>
      </c>
      <c r="R797" t="s">
        <v>53</v>
      </c>
      <c r="S797" s="5">
        <f t="shared" si="51"/>
        <v>14.000000000000002</v>
      </c>
      <c r="T797">
        <f t="shared" si="52"/>
        <v>54.81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12">
        <f t="shared" si="49"/>
        <v>41859</v>
      </c>
      <c r="M798" s="12">
        <f t="shared" si="50"/>
        <v>41866</v>
      </c>
      <c r="N798" t="b">
        <v>0</v>
      </c>
      <c r="O798" t="b">
        <v>1</v>
      </c>
      <c r="P798" t="s">
        <v>2050</v>
      </c>
      <c r="Q798" t="s">
        <v>2061</v>
      </c>
      <c r="R798" t="s">
        <v>292</v>
      </c>
      <c r="S798" s="5">
        <f t="shared" si="51"/>
        <v>55.000000000000007</v>
      </c>
      <c r="T798">
        <f t="shared" si="52"/>
        <v>45.04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12">
        <f t="shared" si="49"/>
        <v>43464.041666666664</v>
      </c>
      <c r="M799" s="12">
        <f t="shared" si="50"/>
        <v>43487.041666666664</v>
      </c>
      <c r="N799" t="b">
        <v>0</v>
      </c>
      <c r="O799" t="b">
        <v>0</v>
      </c>
      <c r="P799" t="s">
        <v>2037</v>
      </c>
      <c r="Q799" t="s">
        <v>2038</v>
      </c>
      <c r="R799" t="s">
        <v>28</v>
      </c>
      <c r="S799" s="5">
        <f t="shared" si="51"/>
        <v>110.00000000000001</v>
      </c>
      <c r="T799">
        <f t="shared" si="52"/>
        <v>52.96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12">
        <f t="shared" si="49"/>
        <v>41060</v>
      </c>
      <c r="M800" s="12">
        <f t="shared" si="50"/>
        <v>41088</v>
      </c>
      <c r="N800" t="b">
        <v>0</v>
      </c>
      <c r="O800" t="b">
        <v>1</v>
      </c>
      <c r="P800" t="s">
        <v>2039</v>
      </c>
      <c r="Q800" t="s">
        <v>2040</v>
      </c>
      <c r="R800" t="s">
        <v>33</v>
      </c>
      <c r="S800" s="5">
        <f t="shared" si="51"/>
        <v>188</v>
      </c>
      <c r="T800">
        <f t="shared" si="52"/>
        <v>60.02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12">
        <f t="shared" si="49"/>
        <v>42399.041666666664</v>
      </c>
      <c r="M801" s="12">
        <f t="shared" si="50"/>
        <v>42403.041666666664</v>
      </c>
      <c r="N801" t="b">
        <v>0</v>
      </c>
      <c r="O801" t="b">
        <v>0</v>
      </c>
      <c r="P801" t="s">
        <v>2039</v>
      </c>
      <c r="Q801" t="s">
        <v>2040</v>
      </c>
      <c r="R801" t="s">
        <v>33</v>
      </c>
      <c r="S801" s="5">
        <f t="shared" si="51"/>
        <v>87</v>
      </c>
      <c r="T801">
        <f t="shared" si="52"/>
        <v>1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12">
        <f t="shared" si="49"/>
        <v>42166.999999999993</v>
      </c>
      <c r="M802" s="12">
        <f t="shared" si="50"/>
        <v>42170.999999999993</v>
      </c>
      <c r="N802" t="b">
        <v>0</v>
      </c>
      <c r="O802" t="b">
        <v>0</v>
      </c>
      <c r="P802" t="s">
        <v>2035</v>
      </c>
      <c r="Q802" t="s">
        <v>2036</v>
      </c>
      <c r="R802" t="s">
        <v>23</v>
      </c>
      <c r="S802" s="5">
        <f t="shared" si="51"/>
        <v>1</v>
      </c>
      <c r="T802">
        <f t="shared" si="52"/>
        <v>44.03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12">
        <f t="shared" si="49"/>
        <v>43830.041666666664</v>
      </c>
      <c r="M803" s="12">
        <f t="shared" si="50"/>
        <v>43852.041666666664</v>
      </c>
      <c r="N803" t="b">
        <v>0</v>
      </c>
      <c r="O803" t="b">
        <v>1</v>
      </c>
      <c r="P803" t="s">
        <v>2054</v>
      </c>
      <c r="Q803" t="s">
        <v>2055</v>
      </c>
      <c r="R803" t="s">
        <v>122</v>
      </c>
      <c r="S803" s="5">
        <f t="shared" si="51"/>
        <v>202.99999999999997</v>
      </c>
      <c r="T803">
        <f t="shared" si="52"/>
        <v>86.03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12">
        <f t="shared" si="49"/>
        <v>43649.999999999993</v>
      </c>
      <c r="M804" s="12">
        <f t="shared" si="50"/>
        <v>43651.999999999993</v>
      </c>
      <c r="N804" t="b">
        <v>0</v>
      </c>
      <c r="O804" t="b">
        <v>0</v>
      </c>
      <c r="P804" t="s">
        <v>2054</v>
      </c>
      <c r="Q804" t="s">
        <v>2055</v>
      </c>
      <c r="R804" t="s">
        <v>122</v>
      </c>
      <c r="S804" s="5">
        <f t="shared" si="51"/>
        <v>197</v>
      </c>
      <c r="T804">
        <f t="shared" si="52"/>
        <v>28.01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12">
        <f t="shared" si="49"/>
        <v>43492.041666666664</v>
      </c>
      <c r="M805" s="12">
        <f t="shared" si="50"/>
        <v>43526.041666666664</v>
      </c>
      <c r="N805" t="b">
        <v>0</v>
      </c>
      <c r="O805" t="b">
        <v>0</v>
      </c>
      <c r="P805" t="s">
        <v>2039</v>
      </c>
      <c r="Q805" t="s">
        <v>2040</v>
      </c>
      <c r="R805" t="s">
        <v>33</v>
      </c>
      <c r="S805" s="5">
        <f t="shared" si="51"/>
        <v>107</v>
      </c>
      <c r="T805">
        <f t="shared" si="52"/>
        <v>32.049999999999997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12">
        <f t="shared" si="49"/>
        <v>43102.041666666664</v>
      </c>
      <c r="M806" s="12">
        <f t="shared" si="50"/>
        <v>43122.041666666664</v>
      </c>
      <c r="N806" t="b">
        <v>0</v>
      </c>
      <c r="O806" t="b">
        <v>0</v>
      </c>
      <c r="P806" t="s">
        <v>2035</v>
      </c>
      <c r="Q806" t="s">
        <v>2036</v>
      </c>
      <c r="R806" t="s">
        <v>23</v>
      </c>
      <c r="S806" s="5">
        <f t="shared" si="51"/>
        <v>269</v>
      </c>
      <c r="T806">
        <f t="shared" si="52"/>
        <v>73.61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12">
        <f t="shared" si="49"/>
        <v>41958.041666666664</v>
      </c>
      <c r="M807" s="12">
        <f t="shared" si="50"/>
        <v>42009.041666666664</v>
      </c>
      <c r="N807" t="b">
        <v>0</v>
      </c>
      <c r="O807" t="b">
        <v>0</v>
      </c>
      <c r="P807" t="s">
        <v>2041</v>
      </c>
      <c r="Q807" t="s">
        <v>2042</v>
      </c>
      <c r="R807" t="s">
        <v>42</v>
      </c>
      <c r="S807" s="5">
        <f t="shared" si="51"/>
        <v>51</v>
      </c>
      <c r="T807">
        <f t="shared" si="52"/>
        <v>108.71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12">
        <f t="shared" si="49"/>
        <v>40973.041666666664</v>
      </c>
      <c r="M808" s="12">
        <f t="shared" si="50"/>
        <v>40997</v>
      </c>
      <c r="N808" t="b">
        <v>0</v>
      </c>
      <c r="O808" t="b">
        <v>1</v>
      </c>
      <c r="P808" t="s">
        <v>2041</v>
      </c>
      <c r="Q808" t="s">
        <v>2044</v>
      </c>
      <c r="R808" t="s">
        <v>53</v>
      </c>
      <c r="S808" s="5">
        <f t="shared" si="51"/>
        <v>1180</v>
      </c>
      <c r="T808">
        <f t="shared" si="52"/>
        <v>42.98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12">
        <f t="shared" si="49"/>
        <v>43752.999999999993</v>
      </c>
      <c r="M809" s="12">
        <f t="shared" si="50"/>
        <v>43797.041666666664</v>
      </c>
      <c r="N809" t="b">
        <v>0</v>
      </c>
      <c r="O809" t="b">
        <v>1</v>
      </c>
      <c r="P809" t="s">
        <v>2039</v>
      </c>
      <c r="Q809" t="s">
        <v>2040</v>
      </c>
      <c r="R809" t="s">
        <v>33</v>
      </c>
      <c r="S809" s="5">
        <f t="shared" si="51"/>
        <v>264</v>
      </c>
      <c r="T809">
        <f t="shared" si="52"/>
        <v>83.32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12">
        <f t="shared" si="49"/>
        <v>42506.999999999993</v>
      </c>
      <c r="M810" s="12">
        <f t="shared" si="50"/>
        <v>42523.999999999993</v>
      </c>
      <c r="N810" t="b">
        <v>0</v>
      </c>
      <c r="O810" t="b">
        <v>0</v>
      </c>
      <c r="P810" t="s">
        <v>2033</v>
      </c>
      <c r="Q810" t="s">
        <v>2034</v>
      </c>
      <c r="R810" t="s">
        <v>17</v>
      </c>
      <c r="S810" s="5">
        <f t="shared" si="51"/>
        <v>30</v>
      </c>
      <c r="T810">
        <f t="shared" si="52"/>
        <v>42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12">
        <f t="shared" si="49"/>
        <v>41135</v>
      </c>
      <c r="M811" s="12">
        <f t="shared" si="50"/>
        <v>41136</v>
      </c>
      <c r="N811" t="b">
        <v>0</v>
      </c>
      <c r="O811" t="b">
        <v>0</v>
      </c>
      <c r="P811" t="s">
        <v>2041</v>
      </c>
      <c r="Q811" t="s">
        <v>2042</v>
      </c>
      <c r="R811" t="s">
        <v>42</v>
      </c>
      <c r="S811" s="5">
        <f t="shared" si="51"/>
        <v>63</v>
      </c>
      <c r="T811">
        <f t="shared" si="52"/>
        <v>55.93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12">
        <f t="shared" si="49"/>
        <v>43067.041666666664</v>
      </c>
      <c r="M812" s="12">
        <f t="shared" si="50"/>
        <v>43077.041666666664</v>
      </c>
      <c r="N812" t="b">
        <v>0</v>
      </c>
      <c r="O812" t="b">
        <v>1</v>
      </c>
      <c r="P812" t="s">
        <v>2039</v>
      </c>
      <c r="Q812" t="s">
        <v>2040</v>
      </c>
      <c r="R812" t="s">
        <v>33</v>
      </c>
      <c r="S812" s="5">
        <f t="shared" si="51"/>
        <v>193</v>
      </c>
      <c r="T812">
        <f t="shared" si="52"/>
        <v>105.04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12">
        <f t="shared" si="49"/>
        <v>42378.041666666664</v>
      </c>
      <c r="M813" s="12">
        <f t="shared" si="50"/>
        <v>42380.041666666664</v>
      </c>
      <c r="N813" t="b">
        <v>0</v>
      </c>
      <c r="O813" t="b">
        <v>1</v>
      </c>
      <c r="P813" t="s">
        <v>2050</v>
      </c>
      <c r="Q813" t="s">
        <v>2051</v>
      </c>
      <c r="R813" t="s">
        <v>89</v>
      </c>
      <c r="S813" s="5">
        <f t="shared" si="51"/>
        <v>77</v>
      </c>
      <c r="T813">
        <f t="shared" si="52"/>
        <v>48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2">
        <f t="shared" si="49"/>
        <v>43205.999999999993</v>
      </c>
      <c r="M814" s="12">
        <f t="shared" si="50"/>
        <v>43210.999999999993</v>
      </c>
      <c r="N814" t="b">
        <v>0</v>
      </c>
      <c r="O814" t="b">
        <v>0</v>
      </c>
      <c r="P814" t="s">
        <v>2047</v>
      </c>
      <c r="Q814" t="s">
        <v>2048</v>
      </c>
      <c r="R814" t="s">
        <v>68</v>
      </c>
      <c r="S814" s="5">
        <f t="shared" si="51"/>
        <v>225.99999999999997</v>
      </c>
      <c r="T814">
        <f t="shared" si="52"/>
        <v>112.66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12">
        <f t="shared" si="49"/>
        <v>41148</v>
      </c>
      <c r="M815" s="12">
        <f t="shared" si="50"/>
        <v>41158</v>
      </c>
      <c r="N815" t="b">
        <v>0</v>
      </c>
      <c r="O815" t="b">
        <v>0</v>
      </c>
      <c r="P815" t="s">
        <v>2050</v>
      </c>
      <c r="Q815" t="s">
        <v>2051</v>
      </c>
      <c r="R815" t="s">
        <v>89</v>
      </c>
      <c r="S815" s="5">
        <f t="shared" si="51"/>
        <v>239</v>
      </c>
      <c r="T815">
        <f t="shared" si="52"/>
        <v>81.94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12">
        <f t="shared" si="49"/>
        <v>42516.999999999993</v>
      </c>
      <c r="M816" s="12">
        <f t="shared" si="50"/>
        <v>42518.999999999993</v>
      </c>
      <c r="N816" t="b">
        <v>0</v>
      </c>
      <c r="O816" t="b">
        <v>1</v>
      </c>
      <c r="P816" t="s">
        <v>2035</v>
      </c>
      <c r="Q816" t="s">
        <v>2036</v>
      </c>
      <c r="R816" t="s">
        <v>23</v>
      </c>
      <c r="S816" s="5">
        <f t="shared" si="51"/>
        <v>92</v>
      </c>
      <c r="T816">
        <f t="shared" si="52"/>
        <v>64.05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2">
        <f t="shared" si="49"/>
        <v>43068.041666666664</v>
      </c>
      <c r="M817" s="12">
        <f t="shared" si="50"/>
        <v>43094.041666666664</v>
      </c>
      <c r="N817" t="b">
        <v>0</v>
      </c>
      <c r="O817" t="b">
        <v>0</v>
      </c>
      <c r="P817" t="s">
        <v>2035</v>
      </c>
      <c r="Q817" t="s">
        <v>2036</v>
      </c>
      <c r="R817" t="s">
        <v>23</v>
      </c>
      <c r="S817" s="5">
        <f t="shared" si="51"/>
        <v>130</v>
      </c>
      <c r="T817">
        <f t="shared" si="52"/>
        <v>106.39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12">
        <f t="shared" si="49"/>
        <v>41680.041666666664</v>
      </c>
      <c r="M818" s="12">
        <f t="shared" si="50"/>
        <v>41682.041666666664</v>
      </c>
      <c r="N818" t="b">
        <v>1</v>
      </c>
      <c r="O818" t="b">
        <v>1</v>
      </c>
      <c r="P818" t="s">
        <v>2039</v>
      </c>
      <c r="Q818" t="s">
        <v>2040</v>
      </c>
      <c r="R818" t="s">
        <v>33</v>
      </c>
      <c r="S818" s="5">
        <f t="shared" si="51"/>
        <v>615</v>
      </c>
      <c r="T818">
        <f t="shared" si="52"/>
        <v>76.010000000000005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12">
        <f t="shared" si="49"/>
        <v>43588.999999999993</v>
      </c>
      <c r="M819" s="12">
        <f t="shared" si="50"/>
        <v>43616.999999999993</v>
      </c>
      <c r="N819" t="b">
        <v>0</v>
      </c>
      <c r="O819" t="b">
        <v>1</v>
      </c>
      <c r="P819" t="s">
        <v>2047</v>
      </c>
      <c r="Q819" t="s">
        <v>2048</v>
      </c>
      <c r="R819" t="s">
        <v>68</v>
      </c>
      <c r="S819" s="5">
        <f t="shared" si="51"/>
        <v>369</v>
      </c>
      <c r="T819">
        <f t="shared" si="52"/>
        <v>111.07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12">
        <f t="shared" si="49"/>
        <v>43486.041666666664</v>
      </c>
      <c r="M820" s="12">
        <f t="shared" si="50"/>
        <v>43499.041666666664</v>
      </c>
      <c r="N820" t="b">
        <v>0</v>
      </c>
      <c r="O820" t="b">
        <v>1</v>
      </c>
      <c r="P820" t="s">
        <v>2039</v>
      </c>
      <c r="Q820" t="s">
        <v>2040</v>
      </c>
      <c r="R820" t="s">
        <v>33</v>
      </c>
      <c r="S820" s="5">
        <f t="shared" si="51"/>
        <v>1095</v>
      </c>
      <c r="T820">
        <f t="shared" si="52"/>
        <v>95.94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12">
        <f t="shared" si="49"/>
        <v>41237.041666666664</v>
      </c>
      <c r="M821" s="12">
        <f t="shared" si="50"/>
        <v>41252.041666666664</v>
      </c>
      <c r="N821" t="b">
        <v>1</v>
      </c>
      <c r="O821" t="b">
        <v>0</v>
      </c>
      <c r="P821" t="s">
        <v>2050</v>
      </c>
      <c r="Q821" t="s">
        <v>2051</v>
      </c>
      <c r="R821" t="s">
        <v>89</v>
      </c>
      <c r="S821" s="5">
        <f t="shared" si="51"/>
        <v>51</v>
      </c>
      <c r="T821">
        <f t="shared" si="52"/>
        <v>43.04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12">
        <f t="shared" si="49"/>
        <v>43309.999999999993</v>
      </c>
      <c r="M822" s="12">
        <f t="shared" si="50"/>
        <v>43322.999999999993</v>
      </c>
      <c r="N822" t="b">
        <v>0</v>
      </c>
      <c r="O822" t="b">
        <v>1</v>
      </c>
      <c r="P822" t="s">
        <v>2035</v>
      </c>
      <c r="Q822" t="s">
        <v>2036</v>
      </c>
      <c r="R822" t="s">
        <v>23</v>
      </c>
      <c r="S822" s="5">
        <f t="shared" si="51"/>
        <v>801</v>
      </c>
      <c r="T822">
        <f t="shared" si="52"/>
        <v>67.97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12">
        <f t="shared" si="49"/>
        <v>42794.041666666664</v>
      </c>
      <c r="M823" s="12">
        <f t="shared" si="50"/>
        <v>42806.999999999993</v>
      </c>
      <c r="N823" t="b">
        <v>0</v>
      </c>
      <c r="O823" t="b">
        <v>0</v>
      </c>
      <c r="P823" t="s">
        <v>2041</v>
      </c>
      <c r="Q823" t="s">
        <v>2042</v>
      </c>
      <c r="R823" t="s">
        <v>42</v>
      </c>
      <c r="S823" s="5">
        <f t="shared" si="51"/>
        <v>291</v>
      </c>
      <c r="T823">
        <f t="shared" si="52"/>
        <v>89.99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12">
        <f t="shared" si="49"/>
        <v>41698.041666666664</v>
      </c>
      <c r="M824" s="12">
        <f t="shared" si="50"/>
        <v>41715</v>
      </c>
      <c r="N824" t="b">
        <v>0</v>
      </c>
      <c r="O824" t="b">
        <v>0</v>
      </c>
      <c r="P824" t="s">
        <v>2035</v>
      </c>
      <c r="Q824" t="s">
        <v>2036</v>
      </c>
      <c r="R824" t="s">
        <v>23</v>
      </c>
      <c r="S824" s="5">
        <f t="shared" si="51"/>
        <v>350</v>
      </c>
      <c r="T824">
        <f t="shared" si="52"/>
        <v>58.1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12">
        <f t="shared" si="49"/>
        <v>41892</v>
      </c>
      <c r="M825" s="12">
        <f t="shared" si="50"/>
        <v>41917</v>
      </c>
      <c r="N825" t="b">
        <v>1</v>
      </c>
      <c r="O825" t="b">
        <v>1</v>
      </c>
      <c r="P825" t="s">
        <v>2035</v>
      </c>
      <c r="Q825" t="s">
        <v>2036</v>
      </c>
      <c r="R825" t="s">
        <v>23</v>
      </c>
      <c r="S825" s="5">
        <f t="shared" si="51"/>
        <v>357</v>
      </c>
      <c r="T825">
        <f t="shared" si="52"/>
        <v>84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12">
        <f t="shared" si="49"/>
        <v>40348</v>
      </c>
      <c r="M826" s="12">
        <f t="shared" si="50"/>
        <v>40380</v>
      </c>
      <c r="N826" t="b">
        <v>0</v>
      </c>
      <c r="O826" t="b">
        <v>1</v>
      </c>
      <c r="P826" t="s">
        <v>2047</v>
      </c>
      <c r="Q826" t="s">
        <v>2048</v>
      </c>
      <c r="R826" t="s">
        <v>68</v>
      </c>
      <c r="S826" s="5">
        <f t="shared" si="51"/>
        <v>126</v>
      </c>
      <c r="T826">
        <f t="shared" si="52"/>
        <v>88.85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12">
        <f t="shared" si="49"/>
        <v>42940.999999999993</v>
      </c>
      <c r="M827" s="12">
        <f t="shared" si="50"/>
        <v>42952.999999999993</v>
      </c>
      <c r="N827" t="b">
        <v>0</v>
      </c>
      <c r="O827" t="b">
        <v>0</v>
      </c>
      <c r="P827" t="s">
        <v>2041</v>
      </c>
      <c r="Q827" t="s">
        <v>2052</v>
      </c>
      <c r="R827" t="s">
        <v>100</v>
      </c>
      <c r="S827" s="5">
        <f t="shared" si="51"/>
        <v>388</v>
      </c>
      <c r="T827">
        <f t="shared" si="52"/>
        <v>65.959999999999994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12">
        <f t="shared" si="49"/>
        <v>40525.041666666664</v>
      </c>
      <c r="M828" s="12">
        <f t="shared" si="50"/>
        <v>40553.041666666664</v>
      </c>
      <c r="N828" t="b">
        <v>0</v>
      </c>
      <c r="O828" t="b">
        <v>1</v>
      </c>
      <c r="P828" t="s">
        <v>2039</v>
      </c>
      <c r="Q828" t="s">
        <v>2040</v>
      </c>
      <c r="R828" t="s">
        <v>33</v>
      </c>
      <c r="S828" s="5">
        <f t="shared" si="51"/>
        <v>457</v>
      </c>
      <c r="T828">
        <f t="shared" si="52"/>
        <v>74.8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12">
        <f t="shared" si="49"/>
        <v>40666</v>
      </c>
      <c r="M829" s="12">
        <f t="shared" si="50"/>
        <v>40678</v>
      </c>
      <c r="N829" t="b">
        <v>0</v>
      </c>
      <c r="O829" t="b">
        <v>1</v>
      </c>
      <c r="P829" t="s">
        <v>2041</v>
      </c>
      <c r="Q829" t="s">
        <v>2044</v>
      </c>
      <c r="R829" t="s">
        <v>53</v>
      </c>
      <c r="S829" s="5">
        <f t="shared" si="51"/>
        <v>267</v>
      </c>
      <c r="T829">
        <f t="shared" si="52"/>
        <v>69.989999999999995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12">
        <f t="shared" si="49"/>
        <v>43339.999999999993</v>
      </c>
      <c r="M830" s="12">
        <f t="shared" si="50"/>
        <v>43364.999999999993</v>
      </c>
      <c r="N830" t="b">
        <v>0</v>
      </c>
      <c r="O830" t="b">
        <v>0</v>
      </c>
      <c r="P830" t="s">
        <v>2039</v>
      </c>
      <c r="Q830" t="s">
        <v>2040</v>
      </c>
      <c r="R830" t="s">
        <v>33</v>
      </c>
      <c r="S830" s="5">
        <f t="shared" si="51"/>
        <v>69</v>
      </c>
      <c r="T830">
        <f t="shared" si="52"/>
        <v>32.01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12">
        <f t="shared" si="49"/>
        <v>42163.999999999993</v>
      </c>
      <c r="M831" s="12">
        <f t="shared" si="50"/>
        <v>42178.999999999993</v>
      </c>
      <c r="N831" t="b">
        <v>0</v>
      </c>
      <c r="O831" t="b">
        <v>0</v>
      </c>
      <c r="P831" t="s">
        <v>2039</v>
      </c>
      <c r="Q831" t="s">
        <v>2040</v>
      </c>
      <c r="R831" t="s">
        <v>33</v>
      </c>
      <c r="S831" s="5">
        <f t="shared" si="51"/>
        <v>51</v>
      </c>
      <c r="T831">
        <f t="shared" si="52"/>
        <v>64.73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12">
        <f t="shared" si="49"/>
        <v>43103.041666666664</v>
      </c>
      <c r="M832" s="12">
        <f t="shared" si="50"/>
        <v>43162.041666666664</v>
      </c>
      <c r="N832" t="b">
        <v>0</v>
      </c>
      <c r="O832" t="b">
        <v>0</v>
      </c>
      <c r="P832" t="s">
        <v>2039</v>
      </c>
      <c r="Q832" t="s">
        <v>2040</v>
      </c>
      <c r="R832" t="s">
        <v>33</v>
      </c>
      <c r="S832" s="5">
        <f t="shared" si="51"/>
        <v>1</v>
      </c>
      <c r="T832">
        <f t="shared" si="52"/>
        <v>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12">
        <f t="shared" si="49"/>
        <v>40994</v>
      </c>
      <c r="M833" s="12">
        <f t="shared" si="50"/>
        <v>41028</v>
      </c>
      <c r="N833" t="b">
        <v>0</v>
      </c>
      <c r="O833" t="b">
        <v>0</v>
      </c>
      <c r="P833" t="s">
        <v>2054</v>
      </c>
      <c r="Q833" t="s">
        <v>2055</v>
      </c>
      <c r="R833" t="s">
        <v>122</v>
      </c>
      <c r="S833" s="5">
        <f t="shared" si="51"/>
        <v>109.00000000000001</v>
      </c>
      <c r="T833">
        <f t="shared" si="52"/>
        <v>104.98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12">
        <f t="shared" si="49"/>
        <v>42298.999999999993</v>
      </c>
      <c r="M834" s="12">
        <f t="shared" si="50"/>
        <v>42333.041666666664</v>
      </c>
      <c r="N834" t="b">
        <v>1</v>
      </c>
      <c r="O834" t="b">
        <v>0</v>
      </c>
      <c r="P834" t="s">
        <v>2047</v>
      </c>
      <c r="Q834" t="s">
        <v>2059</v>
      </c>
      <c r="R834" t="s">
        <v>206</v>
      </c>
      <c r="S834" s="5">
        <f t="shared" si="51"/>
        <v>315</v>
      </c>
      <c r="T834">
        <f t="shared" si="52"/>
        <v>64.989999999999995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12">
        <f t="shared" ref="L835:L898" si="53">(J835/86400)+25569+(-5/24)</f>
        <v>40588.041666666664</v>
      </c>
      <c r="M835" s="12">
        <f t="shared" ref="M835:M898" si="54">(K835/86400)+25569+(-5/24)</f>
        <v>40599.041666666664</v>
      </c>
      <c r="N835" t="b">
        <v>0</v>
      </c>
      <c r="O835" t="b">
        <v>0</v>
      </c>
      <c r="P835" t="s">
        <v>2047</v>
      </c>
      <c r="Q835" t="s">
        <v>2059</v>
      </c>
      <c r="R835" t="s">
        <v>206</v>
      </c>
      <c r="S835" s="5">
        <f t="shared" ref="S835:S898" si="55">ROUND(E835/D835,2)*100</f>
        <v>158</v>
      </c>
      <c r="T835">
        <f t="shared" ref="T835:T898" si="56">ROUND(AVERAGE(E836/G836),2)</f>
        <v>94.35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12">
        <f t="shared" si="53"/>
        <v>41448</v>
      </c>
      <c r="M836" s="12">
        <f t="shared" si="54"/>
        <v>41454</v>
      </c>
      <c r="N836" t="b">
        <v>0</v>
      </c>
      <c r="O836" t="b">
        <v>0</v>
      </c>
      <c r="P836" t="s">
        <v>2039</v>
      </c>
      <c r="Q836" t="s">
        <v>2040</v>
      </c>
      <c r="R836" t="s">
        <v>33</v>
      </c>
      <c r="S836" s="5">
        <f t="shared" si="55"/>
        <v>154</v>
      </c>
      <c r="T836">
        <f t="shared" si="56"/>
        <v>44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12">
        <f t="shared" si="53"/>
        <v>42063.041666666664</v>
      </c>
      <c r="M837" s="12">
        <f t="shared" si="54"/>
        <v>42069.041666666664</v>
      </c>
      <c r="N837" t="b">
        <v>0</v>
      </c>
      <c r="O837" t="b">
        <v>0</v>
      </c>
      <c r="P837" t="s">
        <v>2037</v>
      </c>
      <c r="Q837" t="s">
        <v>2038</v>
      </c>
      <c r="R837" t="s">
        <v>28</v>
      </c>
      <c r="S837" s="5">
        <f t="shared" si="55"/>
        <v>90</v>
      </c>
      <c r="T837">
        <f t="shared" si="56"/>
        <v>64.739999999999995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12">
        <f t="shared" si="53"/>
        <v>40214.041666666664</v>
      </c>
      <c r="M838" s="12">
        <f t="shared" si="54"/>
        <v>40225.041666666664</v>
      </c>
      <c r="N838" t="b">
        <v>0</v>
      </c>
      <c r="O838" t="b">
        <v>0</v>
      </c>
      <c r="P838" t="s">
        <v>2035</v>
      </c>
      <c r="Q838" t="s">
        <v>2045</v>
      </c>
      <c r="R838" t="s">
        <v>60</v>
      </c>
      <c r="S838" s="5">
        <f t="shared" si="55"/>
        <v>75</v>
      </c>
      <c r="T838">
        <f t="shared" si="56"/>
        <v>84.01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12">
        <f t="shared" si="53"/>
        <v>40629</v>
      </c>
      <c r="M839" s="12">
        <f t="shared" si="54"/>
        <v>40683</v>
      </c>
      <c r="N839" t="b">
        <v>0</v>
      </c>
      <c r="O839" t="b">
        <v>0</v>
      </c>
      <c r="P839" t="s">
        <v>2035</v>
      </c>
      <c r="Q839" t="s">
        <v>2058</v>
      </c>
      <c r="R839" t="s">
        <v>159</v>
      </c>
      <c r="S839" s="5">
        <f t="shared" si="55"/>
        <v>852.99999999999989</v>
      </c>
      <c r="T839">
        <f t="shared" si="56"/>
        <v>34.06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12">
        <f t="shared" si="53"/>
        <v>43369.999999999993</v>
      </c>
      <c r="M840" s="12">
        <f t="shared" si="54"/>
        <v>43378.999999999993</v>
      </c>
      <c r="N840" t="b">
        <v>0</v>
      </c>
      <c r="O840" t="b">
        <v>0</v>
      </c>
      <c r="P840" t="s">
        <v>2039</v>
      </c>
      <c r="Q840" t="s">
        <v>2040</v>
      </c>
      <c r="R840" t="s">
        <v>33</v>
      </c>
      <c r="S840" s="5">
        <f t="shared" si="55"/>
        <v>139</v>
      </c>
      <c r="T840">
        <f t="shared" si="56"/>
        <v>93.27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12">
        <f t="shared" si="53"/>
        <v>41715</v>
      </c>
      <c r="M841" s="12">
        <f t="shared" si="54"/>
        <v>41760</v>
      </c>
      <c r="N841" t="b">
        <v>0</v>
      </c>
      <c r="O841" t="b">
        <v>1</v>
      </c>
      <c r="P841" t="s">
        <v>2041</v>
      </c>
      <c r="Q841" t="s">
        <v>2042</v>
      </c>
      <c r="R841" t="s">
        <v>42</v>
      </c>
      <c r="S841" s="5">
        <f t="shared" si="55"/>
        <v>190</v>
      </c>
      <c r="T841">
        <f t="shared" si="56"/>
        <v>33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12">
        <f t="shared" si="53"/>
        <v>41836</v>
      </c>
      <c r="M842" s="12">
        <f t="shared" si="54"/>
        <v>41838</v>
      </c>
      <c r="N842" t="b">
        <v>0</v>
      </c>
      <c r="O842" t="b">
        <v>1</v>
      </c>
      <c r="P842" t="s">
        <v>2039</v>
      </c>
      <c r="Q842" t="s">
        <v>2040</v>
      </c>
      <c r="R842" t="s">
        <v>33</v>
      </c>
      <c r="S842" s="5">
        <f t="shared" si="55"/>
        <v>100</v>
      </c>
      <c r="T842">
        <f t="shared" si="56"/>
        <v>83.81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12">
        <f t="shared" si="53"/>
        <v>42419.041666666664</v>
      </c>
      <c r="M843" s="12">
        <f t="shared" si="54"/>
        <v>42435.041666666664</v>
      </c>
      <c r="N843" t="b">
        <v>0</v>
      </c>
      <c r="O843" t="b">
        <v>0</v>
      </c>
      <c r="P843" t="s">
        <v>2037</v>
      </c>
      <c r="Q843" t="s">
        <v>2038</v>
      </c>
      <c r="R843" t="s">
        <v>28</v>
      </c>
      <c r="S843" s="5">
        <f t="shared" si="55"/>
        <v>143</v>
      </c>
      <c r="T843">
        <f t="shared" si="56"/>
        <v>63.99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12">
        <f t="shared" si="53"/>
        <v>43265.999999999993</v>
      </c>
      <c r="M844" s="12">
        <f t="shared" si="54"/>
        <v>43268.999999999993</v>
      </c>
      <c r="N844" t="b">
        <v>0</v>
      </c>
      <c r="O844" t="b">
        <v>0</v>
      </c>
      <c r="P844" t="s">
        <v>2037</v>
      </c>
      <c r="Q844" t="s">
        <v>2046</v>
      </c>
      <c r="R844" t="s">
        <v>65</v>
      </c>
      <c r="S844" s="5">
        <f t="shared" si="55"/>
        <v>563</v>
      </c>
      <c r="T844">
        <f t="shared" si="56"/>
        <v>81.91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12">
        <f t="shared" si="53"/>
        <v>43337.999999999993</v>
      </c>
      <c r="M845" s="12">
        <f t="shared" si="54"/>
        <v>43343.999999999993</v>
      </c>
      <c r="N845" t="b">
        <v>0</v>
      </c>
      <c r="O845" t="b">
        <v>0</v>
      </c>
      <c r="P845" t="s">
        <v>2054</v>
      </c>
      <c r="Q845" t="s">
        <v>2055</v>
      </c>
      <c r="R845" t="s">
        <v>122</v>
      </c>
      <c r="S845" s="5">
        <f t="shared" si="55"/>
        <v>31</v>
      </c>
      <c r="T845">
        <f t="shared" si="56"/>
        <v>93.05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12">
        <f t="shared" si="53"/>
        <v>40930.041666666664</v>
      </c>
      <c r="M846" s="12">
        <f t="shared" si="54"/>
        <v>40933.041666666664</v>
      </c>
      <c r="N846" t="b">
        <v>0</v>
      </c>
      <c r="O846" t="b">
        <v>0</v>
      </c>
      <c r="P846" t="s">
        <v>2041</v>
      </c>
      <c r="Q846" t="s">
        <v>2042</v>
      </c>
      <c r="R846" t="s">
        <v>42</v>
      </c>
      <c r="S846" s="5">
        <f t="shared" si="55"/>
        <v>99</v>
      </c>
      <c r="T846">
        <f t="shared" si="56"/>
        <v>101.98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12">
        <f t="shared" si="53"/>
        <v>43234.999999999993</v>
      </c>
      <c r="M847" s="12">
        <f t="shared" si="54"/>
        <v>43271.999999999993</v>
      </c>
      <c r="N847" t="b">
        <v>0</v>
      </c>
      <c r="O847" t="b">
        <v>0</v>
      </c>
      <c r="P847" t="s">
        <v>2037</v>
      </c>
      <c r="Q847" t="s">
        <v>2038</v>
      </c>
      <c r="R847" t="s">
        <v>28</v>
      </c>
      <c r="S847" s="5">
        <f t="shared" si="55"/>
        <v>198</v>
      </c>
      <c r="T847">
        <f t="shared" si="56"/>
        <v>105.94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12">
        <f t="shared" si="53"/>
        <v>43301.999999999993</v>
      </c>
      <c r="M848" s="12">
        <f t="shared" si="54"/>
        <v>43337.999999999993</v>
      </c>
      <c r="N848" t="b">
        <v>1</v>
      </c>
      <c r="O848" t="b">
        <v>1</v>
      </c>
      <c r="P848" t="s">
        <v>2037</v>
      </c>
      <c r="Q848" t="s">
        <v>2038</v>
      </c>
      <c r="R848" t="s">
        <v>28</v>
      </c>
      <c r="S848" s="5">
        <f t="shared" si="55"/>
        <v>509</v>
      </c>
      <c r="T848">
        <f t="shared" si="56"/>
        <v>101.58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12">
        <f t="shared" si="53"/>
        <v>43107.041666666664</v>
      </c>
      <c r="M849" s="12">
        <f t="shared" si="54"/>
        <v>43110.041666666664</v>
      </c>
      <c r="N849" t="b">
        <v>0</v>
      </c>
      <c r="O849" t="b">
        <v>0</v>
      </c>
      <c r="P849" t="s">
        <v>2033</v>
      </c>
      <c r="Q849" t="s">
        <v>2034</v>
      </c>
      <c r="R849" t="s">
        <v>17</v>
      </c>
      <c r="S849" s="5">
        <f t="shared" si="55"/>
        <v>238</v>
      </c>
      <c r="T849">
        <f t="shared" si="56"/>
        <v>62.97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12">
        <f t="shared" si="53"/>
        <v>40341</v>
      </c>
      <c r="M850" s="12">
        <f t="shared" si="54"/>
        <v>40350</v>
      </c>
      <c r="N850" t="b">
        <v>0</v>
      </c>
      <c r="O850" t="b">
        <v>0</v>
      </c>
      <c r="P850" t="s">
        <v>2041</v>
      </c>
      <c r="Q850" t="s">
        <v>2044</v>
      </c>
      <c r="R850" t="s">
        <v>53</v>
      </c>
      <c r="S850" s="5">
        <f t="shared" si="55"/>
        <v>338</v>
      </c>
      <c r="T850">
        <f t="shared" si="56"/>
        <v>29.05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12">
        <f t="shared" si="53"/>
        <v>40948.041666666664</v>
      </c>
      <c r="M851" s="12">
        <f t="shared" si="54"/>
        <v>40951.041666666664</v>
      </c>
      <c r="N851" t="b">
        <v>0</v>
      </c>
      <c r="O851" t="b">
        <v>1</v>
      </c>
      <c r="P851" t="s">
        <v>2035</v>
      </c>
      <c r="Q851" t="s">
        <v>2045</v>
      </c>
      <c r="R851" t="s">
        <v>60</v>
      </c>
      <c r="S851" s="5">
        <f t="shared" si="55"/>
        <v>133</v>
      </c>
      <c r="T851">
        <f t="shared" si="56"/>
        <v>1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12">
        <f t="shared" si="53"/>
        <v>40866.041666666664</v>
      </c>
      <c r="M852" s="12">
        <f t="shared" si="54"/>
        <v>40881.041666666664</v>
      </c>
      <c r="N852" t="b">
        <v>1</v>
      </c>
      <c r="O852" t="b">
        <v>0</v>
      </c>
      <c r="P852" t="s">
        <v>2035</v>
      </c>
      <c r="Q852" t="s">
        <v>2036</v>
      </c>
      <c r="R852" t="s">
        <v>23</v>
      </c>
      <c r="S852" s="5">
        <f t="shared" si="55"/>
        <v>1</v>
      </c>
      <c r="T852">
        <f t="shared" si="56"/>
        <v>77.930000000000007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12">
        <f t="shared" si="53"/>
        <v>41031</v>
      </c>
      <c r="M853" s="12">
        <f t="shared" si="54"/>
        <v>41064</v>
      </c>
      <c r="N853" t="b">
        <v>0</v>
      </c>
      <c r="O853" t="b">
        <v>0</v>
      </c>
      <c r="P853" t="s">
        <v>2035</v>
      </c>
      <c r="Q853" t="s">
        <v>2043</v>
      </c>
      <c r="R853" t="s">
        <v>50</v>
      </c>
      <c r="S853" s="5">
        <f t="shared" si="55"/>
        <v>208</v>
      </c>
      <c r="T853">
        <f t="shared" si="56"/>
        <v>80.81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12">
        <f t="shared" si="53"/>
        <v>40740</v>
      </c>
      <c r="M854" s="12">
        <f t="shared" si="54"/>
        <v>40750</v>
      </c>
      <c r="N854" t="b">
        <v>0</v>
      </c>
      <c r="O854" t="b">
        <v>1</v>
      </c>
      <c r="P854" t="s">
        <v>2050</v>
      </c>
      <c r="Q854" t="s">
        <v>2051</v>
      </c>
      <c r="R854" t="s">
        <v>89</v>
      </c>
      <c r="S854" s="5">
        <f t="shared" si="55"/>
        <v>51</v>
      </c>
      <c r="T854">
        <f t="shared" si="56"/>
        <v>76.010000000000005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2">
        <f t="shared" si="53"/>
        <v>40714</v>
      </c>
      <c r="M855" s="12">
        <f t="shared" si="54"/>
        <v>40719</v>
      </c>
      <c r="N855" t="b">
        <v>0</v>
      </c>
      <c r="O855" t="b">
        <v>1</v>
      </c>
      <c r="P855" t="s">
        <v>2035</v>
      </c>
      <c r="Q855" t="s">
        <v>2045</v>
      </c>
      <c r="R855" t="s">
        <v>60</v>
      </c>
      <c r="S855" s="5">
        <f t="shared" si="55"/>
        <v>652</v>
      </c>
      <c r="T855">
        <f t="shared" si="56"/>
        <v>72.989999999999995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2">
        <f t="shared" si="53"/>
        <v>43787.041666666664</v>
      </c>
      <c r="M856" s="12">
        <f t="shared" si="54"/>
        <v>43814.041666666664</v>
      </c>
      <c r="N856" t="b">
        <v>0</v>
      </c>
      <c r="O856" t="b">
        <v>0</v>
      </c>
      <c r="P856" t="s">
        <v>2047</v>
      </c>
      <c r="Q856" t="s">
        <v>2053</v>
      </c>
      <c r="R856" t="s">
        <v>119</v>
      </c>
      <c r="S856" s="5">
        <f t="shared" si="55"/>
        <v>113.99999999999999</v>
      </c>
      <c r="T856">
        <f t="shared" si="56"/>
        <v>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12">
        <f t="shared" si="53"/>
        <v>40712</v>
      </c>
      <c r="M857" s="12">
        <f t="shared" si="54"/>
        <v>40743</v>
      </c>
      <c r="N857" t="b">
        <v>0</v>
      </c>
      <c r="O857" t="b">
        <v>0</v>
      </c>
      <c r="P857" t="s">
        <v>2039</v>
      </c>
      <c r="Q857" t="s">
        <v>2040</v>
      </c>
      <c r="R857" t="s">
        <v>33</v>
      </c>
      <c r="S857" s="5">
        <f t="shared" si="55"/>
        <v>102</v>
      </c>
      <c r="T857">
        <f t="shared" si="56"/>
        <v>54.16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12">
        <f t="shared" si="53"/>
        <v>41023</v>
      </c>
      <c r="M858" s="12">
        <f t="shared" si="54"/>
        <v>41040</v>
      </c>
      <c r="N858" t="b">
        <v>0</v>
      </c>
      <c r="O858" t="b">
        <v>0</v>
      </c>
      <c r="P858" t="s">
        <v>2033</v>
      </c>
      <c r="Q858" t="s">
        <v>2034</v>
      </c>
      <c r="R858" t="s">
        <v>17</v>
      </c>
      <c r="S858" s="5">
        <f t="shared" si="55"/>
        <v>357</v>
      </c>
      <c r="T858">
        <f t="shared" si="56"/>
        <v>32.950000000000003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12">
        <f t="shared" si="53"/>
        <v>40944.041666666664</v>
      </c>
      <c r="M859" s="12">
        <f t="shared" si="54"/>
        <v>40967.041666666664</v>
      </c>
      <c r="N859" t="b">
        <v>1</v>
      </c>
      <c r="O859" t="b">
        <v>0</v>
      </c>
      <c r="P859" t="s">
        <v>2041</v>
      </c>
      <c r="Q859" t="s">
        <v>2052</v>
      </c>
      <c r="R859" t="s">
        <v>100</v>
      </c>
      <c r="S859" s="5">
        <f t="shared" si="55"/>
        <v>140</v>
      </c>
      <c r="T859">
        <f t="shared" si="56"/>
        <v>79.37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12">
        <f t="shared" si="53"/>
        <v>43210.999999999993</v>
      </c>
      <c r="M860" s="12">
        <f t="shared" si="54"/>
        <v>43217.999999999993</v>
      </c>
      <c r="N860" t="b">
        <v>1</v>
      </c>
      <c r="O860" t="b">
        <v>0</v>
      </c>
      <c r="P860" t="s">
        <v>2033</v>
      </c>
      <c r="Q860" t="s">
        <v>2034</v>
      </c>
      <c r="R860" t="s">
        <v>17</v>
      </c>
      <c r="S860" s="5">
        <f t="shared" si="55"/>
        <v>69</v>
      </c>
      <c r="T860">
        <f t="shared" si="56"/>
        <v>41.17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12">
        <f t="shared" si="53"/>
        <v>41334.041666666664</v>
      </c>
      <c r="M861" s="12">
        <f t="shared" si="54"/>
        <v>41352</v>
      </c>
      <c r="N861" t="b">
        <v>0</v>
      </c>
      <c r="O861" t="b">
        <v>1</v>
      </c>
      <c r="P861" t="s">
        <v>2039</v>
      </c>
      <c r="Q861" t="s">
        <v>2040</v>
      </c>
      <c r="R861" t="s">
        <v>33</v>
      </c>
      <c r="S861" s="5">
        <f t="shared" si="55"/>
        <v>36</v>
      </c>
      <c r="T861">
        <f t="shared" si="56"/>
        <v>77.430000000000007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12">
        <f t="shared" si="53"/>
        <v>43515.041666666664</v>
      </c>
      <c r="M862" s="12">
        <f t="shared" si="54"/>
        <v>43525.041666666664</v>
      </c>
      <c r="N862" t="b">
        <v>0</v>
      </c>
      <c r="O862" t="b">
        <v>1</v>
      </c>
      <c r="P862" t="s">
        <v>2037</v>
      </c>
      <c r="Q862" t="s">
        <v>2046</v>
      </c>
      <c r="R862" t="s">
        <v>65</v>
      </c>
      <c r="S862" s="5">
        <f t="shared" si="55"/>
        <v>252</v>
      </c>
      <c r="T862">
        <f t="shared" si="56"/>
        <v>57.16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12">
        <f t="shared" si="53"/>
        <v>40258</v>
      </c>
      <c r="M863" s="12">
        <f t="shared" si="54"/>
        <v>40266</v>
      </c>
      <c r="N863" t="b">
        <v>0</v>
      </c>
      <c r="O863" t="b">
        <v>0</v>
      </c>
      <c r="P863" t="s">
        <v>2039</v>
      </c>
      <c r="Q863" t="s">
        <v>2040</v>
      </c>
      <c r="R863" t="s">
        <v>33</v>
      </c>
      <c r="S863" s="5">
        <f t="shared" si="55"/>
        <v>106</v>
      </c>
      <c r="T863">
        <f t="shared" si="56"/>
        <v>77.180000000000007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12">
        <f t="shared" si="53"/>
        <v>40756</v>
      </c>
      <c r="M864" s="12">
        <f t="shared" si="54"/>
        <v>40760</v>
      </c>
      <c r="N864" t="b">
        <v>0</v>
      </c>
      <c r="O864" t="b">
        <v>0</v>
      </c>
      <c r="P864" t="s">
        <v>2039</v>
      </c>
      <c r="Q864" t="s">
        <v>2040</v>
      </c>
      <c r="R864" t="s">
        <v>33</v>
      </c>
      <c r="S864" s="5">
        <f t="shared" si="55"/>
        <v>187</v>
      </c>
      <c r="T864">
        <f t="shared" si="56"/>
        <v>24.95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12">
        <f t="shared" si="53"/>
        <v>42171.999999999993</v>
      </c>
      <c r="M865" s="12">
        <f t="shared" si="54"/>
        <v>42194.999999999993</v>
      </c>
      <c r="N865" t="b">
        <v>0</v>
      </c>
      <c r="O865" t="b">
        <v>1</v>
      </c>
      <c r="P865" t="s">
        <v>2041</v>
      </c>
      <c r="Q865" t="s">
        <v>2060</v>
      </c>
      <c r="R865" t="s">
        <v>269</v>
      </c>
      <c r="S865" s="5">
        <f t="shared" si="55"/>
        <v>387</v>
      </c>
      <c r="T865">
        <f t="shared" si="56"/>
        <v>97.18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12">
        <f t="shared" si="53"/>
        <v>42600.999999999993</v>
      </c>
      <c r="M866" s="12">
        <f t="shared" si="54"/>
        <v>42605.999999999993</v>
      </c>
      <c r="N866" t="b">
        <v>0</v>
      </c>
      <c r="O866" t="b">
        <v>0</v>
      </c>
      <c r="P866" t="s">
        <v>2041</v>
      </c>
      <c r="Q866" t="s">
        <v>2052</v>
      </c>
      <c r="R866" t="s">
        <v>100</v>
      </c>
      <c r="S866" s="5">
        <f t="shared" si="55"/>
        <v>347</v>
      </c>
      <c r="T866">
        <f t="shared" si="56"/>
        <v>46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12">
        <f t="shared" si="53"/>
        <v>41897</v>
      </c>
      <c r="M867" s="12">
        <f t="shared" si="54"/>
        <v>41906</v>
      </c>
      <c r="N867" t="b">
        <v>0</v>
      </c>
      <c r="O867" t="b">
        <v>0</v>
      </c>
      <c r="P867" t="s">
        <v>2039</v>
      </c>
      <c r="Q867" t="s">
        <v>2040</v>
      </c>
      <c r="R867" t="s">
        <v>33</v>
      </c>
      <c r="S867" s="5">
        <f t="shared" si="55"/>
        <v>186</v>
      </c>
      <c r="T867">
        <f t="shared" si="56"/>
        <v>88.02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12">
        <f t="shared" si="53"/>
        <v>40671</v>
      </c>
      <c r="M868" s="12">
        <f t="shared" si="54"/>
        <v>40672</v>
      </c>
      <c r="N868" t="b">
        <v>0</v>
      </c>
      <c r="O868" t="b">
        <v>0</v>
      </c>
      <c r="P868" t="s">
        <v>2054</v>
      </c>
      <c r="Q868" t="s">
        <v>2055</v>
      </c>
      <c r="R868" t="s">
        <v>122</v>
      </c>
      <c r="S868" s="5">
        <f t="shared" si="55"/>
        <v>43</v>
      </c>
      <c r="T868">
        <f t="shared" si="56"/>
        <v>25.99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12">
        <f t="shared" si="53"/>
        <v>43381.999999999993</v>
      </c>
      <c r="M869" s="12">
        <f t="shared" si="54"/>
        <v>43387.999999999993</v>
      </c>
      <c r="N869" t="b">
        <v>0</v>
      </c>
      <c r="O869" t="b">
        <v>0</v>
      </c>
      <c r="P869" t="s">
        <v>2033</v>
      </c>
      <c r="Q869" t="s">
        <v>2034</v>
      </c>
      <c r="R869" t="s">
        <v>17</v>
      </c>
      <c r="S869" s="5">
        <f t="shared" si="55"/>
        <v>162</v>
      </c>
      <c r="T869">
        <f t="shared" si="56"/>
        <v>102.69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12">
        <f t="shared" si="53"/>
        <v>41559</v>
      </c>
      <c r="M870" s="12">
        <f t="shared" si="54"/>
        <v>41570</v>
      </c>
      <c r="N870" t="b">
        <v>0</v>
      </c>
      <c r="O870" t="b">
        <v>0</v>
      </c>
      <c r="P870" t="s">
        <v>2039</v>
      </c>
      <c r="Q870" t="s">
        <v>2040</v>
      </c>
      <c r="R870" t="s">
        <v>33</v>
      </c>
      <c r="S870" s="5">
        <f t="shared" si="55"/>
        <v>185</v>
      </c>
      <c r="T870">
        <f t="shared" si="56"/>
        <v>72.959999999999994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12">
        <f t="shared" si="53"/>
        <v>40350</v>
      </c>
      <c r="M871" s="12">
        <f t="shared" si="54"/>
        <v>40364</v>
      </c>
      <c r="N871" t="b">
        <v>0</v>
      </c>
      <c r="O871" t="b">
        <v>0</v>
      </c>
      <c r="P871" t="s">
        <v>2041</v>
      </c>
      <c r="Q871" t="s">
        <v>2044</v>
      </c>
      <c r="R871" t="s">
        <v>53</v>
      </c>
      <c r="S871" s="5">
        <f t="shared" si="55"/>
        <v>24</v>
      </c>
      <c r="T871">
        <f t="shared" si="56"/>
        <v>57.19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12">
        <f t="shared" si="53"/>
        <v>42239.999999999993</v>
      </c>
      <c r="M872" s="12">
        <f t="shared" si="54"/>
        <v>42264.999999999993</v>
      </c>
      <c r="N872" t="b">
        <v>0</v>
      </c>
      <c r="O872" t="b">
        <v>0</v>
      </c>
      <c r="P872" t="s">
        <v>2039</v>
      </c>
      <c r="Q872" t="s">
        <v>2040</v>
      </c>
      <c r="R872" t="s">
        <v>33</v>
      </c>
      <c r="S872" s="5">
        <f t="shared" si="55"/>
        <v>90</v>
      </c>
      <c r="T872">
        <f t="shared" si="56"/>
        <v>84.01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12">
        <f t="shared" si="53"/>
        <v>43039.999999999993</v>
      </c>
      <c r="M873" s="12">
        <f t="shared" si="54"/>
        <v>43058.041666666664</v>
      </c>
      <c r="N873" t="b">
        <v>0</v>
      </c>
      <c r="O873" t="b">
        <v>1</v>
      </c>
      <c r="P873" t="s">
        <v>2039</v>
      </c>
      <c r="Q873" t="s">
        <v>2040</v>
      </c>
      <c r="R873" t="s">
        <v>33</v>
      </c>
      <c r="S873" s="5">
        <f t="shared" si="55"/>
        <v>273</v>
      </c>
      <c r="T873">
        <f t="shared" si="56"/>
        <v>98.67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12">
        <f t="shared" si="53"/>
        <v>43345.999999999993</v>
      </c>
      <c r="M874" s="12">
        <f t="shared" si="54"/>
        <v>43350.999999999993</v>
      </c>
      <c r="N874" t="b">
        <v>0</v>
      </c>
      <c r="O874" t="b">
        <v>0</v>
      </c>
      <c r="P874" t="s">
        <v>2041</v>
      </c>
      <c r="Q874" t="s">
        <v>2063</v>
      </c>
      <c r="R874" t="s">
        <v>474</v>
      </c>
      <c r="S874" s="5">
        <f t="shared" si="55"/>
        <v>170</v>
      </c>
      <c r="T874">
        <f t="shared" si="56"/>
        <v>42.01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12">
        <f t="shared" si="53"/>
        <v>41647.041666666664</v>
      </c>
      <c r="M875" s="12">
        <f t="shared" si="54"/>
        <v>41652.041666666664</v>
      </c>
      <c r="N875" t="b">
        <v>0</v>
      </c>
      <c r="O875" t="b">
        <v>0</v>
      </c>
      <c r="P875" t="s">
        <v>2054</v>
      </c>
      <c r="Q875" t="s">
        <v>2055</v>
      </c>
      <c r="R875" t="s">
        <v>122</v>
      </c>
      <c r="S875" s="5">
        <f t="shared" si="55"/>
        <v>188</v>
      </c>
      <c r="T875">
        <f t="shared" si="56"/>
        <v>32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12">
        <f t="shared" si="53"/>
        <v>40291</v>
      </c>
      <c r="M876" s="12">
        <f t="shared" si="54"/>
        <v>40329</v>
      </c>
      <c r="N876" t="b">
        <v>0</v>
      </c>
      <c r="O876" t="b">
        <v>1</v>
      </c>
      <c r="P876" t="s">
        <v>2054</v>
      </c>
      <c r="Q876" t="s">
        <v>2055</v>
      </c>
      <c r="R876" t="s">
        <v>122</v>
      </c>
      <c r="S876" s="5">
        <f t="shared" si="55"/>
        <v>347</v>
      </c>
      <c r="T876">
        <f t="shared" si="56"/>
        <v>81.569999999999993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12">
        <f t="shared" si="53"/>
        <v>40556.041666666664</v>
      </c>
      <c r="M877" s="12">
        <f t="shared" si="54"/>
        <v>40557.041666666664</v>
      </c>
      <c r="N877" t="b">
        <v>0</v>
      </c>
      <c r="O877" t="b">
        <v>0</v>
      </c>
      <c r="P877" t="s">
        <v>2035</v>
      </c>
      <c r="Q877" t="s">
        <v>2036</v>
      </c>
      <c r="R877" t="s">
        <v>23</v>
      </c>
      <c r="S877" s="5">
        <f t="shared" si="55"/>
        <v>69</v>
      </c>
      <c r="T877">
        <f t="shared" si="56"/>
        <v>37.04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2">
        <f t="shared" si="53"/>
        <v>43623.999999999993</v>
      </c>
      <c r="M878" s="12">
        <f t="shared" si="54"/>
        <v>43647.999999999993</v>
      </c>
      <c r="N878" t="b">
        <v>0</v>
      </c>
      <c r="O878" t="b">
        <v>0</v>
      </c>
      <c r="P878" t="s">
        <v>2054</v>
      </c>
      <c r="Q878" t="s">
        <v>2055</v>
      </c>
      <c r="R878" t="s">
        <v>122</v>
      </c>
      <c r="S878" s="5">
        <f t="shared" si="55"/>
        <v>25</v>
      </c>
      <c r="T878">
        <f t="shared" si="56"/>
        <v>103.03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12">
        <f t="shared" si="53"/>
        <v>42576.999999999993</v>
      </c>
      <c r="M879" s="12">
        <f t="shared" si="54"/>
        <v>42577.999999999993</v>
      </c>
      <c r="N879" t="b">
        <v>0</v>
      </c>
      <c r="O879" t="b">
        <v>0</v>
      </c>
      <c r="P879" t="s">
        <v>2033</v>
      </c>
      <c r="Q879" t="s">
        <v>2034</v>
      </c>
      <c r="R879" t="s">
        <v>17</v>
      </c>
      <c r="S879" s="5">
        <f t="shared" si="55"/>
        <v>77</v>
      </c>
      <c r="T879">
        <f t="shared" si="56"/>
        <v>84.33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12">
        <f t="shared" si="53"/>
        <v>43845.041666666664</v>
      </c>
      <c r="M880" s="12">
        <f t="shared" si="54"/>
        <v>43869.041666666664</v>
      </c>
      <c r="N880" t="b">
        <v>0</v>
      </c>
      <c r="O880" t="b">
        <v>0</v>
      </c>
      <c r="P880" t="s">
        <v>2035</v>
      </c>
      <c r="Q880" t="s">
        <v>2057</v>
      </c>
      <c r="R880" t="s">
        <v>148</v>
      </c>
      <c r="S880" s="5">
        <f t="shared" si="55"/>
        <v>37</v>
      </c>
      <c r="T880">
        <f t="shared" si="56"/>
        <v>102.6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12">
        <f t="shared" si="53"/>
        <v>42788.041666666664</v>
      </c>
      <c r="M881" s="12">
        <f t="shared" si="54"/>
        <v>42797.041666666664</v>
      </c>
      <c r="N881" t="b">
        <v>0</v>
      </c>
      <c r="O881" t="b">
        <v>0</v>
      </c>
      <c r="P881" t="s">
        <v>2047</v>
      </c>
      <c r="Q881" t="s">
        <v>2048</v>
      </c>
      <c r="R881" t="s">
        <v>68</v>
      </c>
      <c r="S881" s="5">
        <f t="shared" si="55"/>
        <v>544</v>
      </c>
      <c r="T881">
        <f t="shared" si="56"/>
        <v>79.989999999999995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12">
        <f t="shared" si="53"/>
        <v>43666.999999999993</v>
      </c>
      <c r="M882" s="12">
        <f t="shared" si="54"/>
        <v>43668.999999999993</v>
      </c>
      <c r="N882" t="b">
        <v>0</v>
      </c>
      <c r="O882" t="b">
        <v>0</v>
      </c>
      <c r="P882" t="s">
        <v>2035</v>
      </c>
      <c r="Q882" t="s">
        <v>2043</v>
      </c>
      <c r="R882" t="s">
        <v>50</v>
      </c>
      <c r="S882" s="5">
        <f t="shared" si="55"/>
        <v>229</v>
      </c>
      <c r="T882">
        <f t="shared" si="56"/>
        <v>70.06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12">
        <f t="shared" si="53"/>
        <v>42193.999999999993</v>
      </c>
      <c r="M883" s="12">
        <f t="shared" si="54"/>
        <v>42222.999999999993</v>
      </c>
      <c r="N883" t="b">
        <v>0</v>
      </c>
      <c r="O883" t="b">
        <v>1</v>
      </c>
      <c r="P883" t="s">
        <v>2039</v>
      </c>
      <c r="Q883" t="s">
        <v>2040</v>
      </c>
      <c r="R883" t="s">
        <v>33</v>
      </c>
      <c r="S883" s="5">
        <f t="shared" si="55"/>
        <v>39</v>
      </c>
      <c r="T883">
        <f t="shared" si="56"/>
        <v>37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12">
        <f t="shared" si="53"/>
        <v>42025.041666666664</v>
      </c>
      <c r="M884" s="12">
        <f t="shared" si="54"/>
        <v>42029.041666666664</v>
      </c>
      <c r="N884" t="b">
        <v>0</v>
      </c>
      <c r="O884" t="b">
        <v>0</v>
      </c>
      <c r="P884" t="s">
        <v>2039</v>
      </c>
      <c r="Q884" t="s">
        <v>2040</v>
      </c>
      <c r="R884" t="s">
        <v>33</v>
      </c>
      <c r="S884" s="5">
        <f t="shared" si="55"/>
        <v>370</v>
      </c>
      <c r="T884">
        <f t="shared" si="56"/>
        <v>41.91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12">
        <f t="shared" si="53"/>
        <v>40323</v>
      </c>
      <c r="M885" s="12">
        <f t="shared" si="54"/>
        <v>40359</v>
      </c>
      <c r="N885" t="b">
        <v>0</v>
      </c>
      <c r="O885" t="b">
        <v>0</v>
      </c>
      <c r="P885" t="s">
        <v>2041</v>
      </c>
      <c r="Q885" t="s">
        <v>2052</v>
      </c>
      <c r="R885" t="s">
        <v>100</v>
      </c>
      <c r="S885" s="5">
        <f t="shared" si="55"/>
        <v>238</v>
      </c>
      <c r="T885">
        <f t="shared" si="56"/>
        <v>57.99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12">
        <f t="shared" si="53"/>
        <v>41763</v>
      </c>
      <c r="M886" s="12">
        <f t="shared" si="54"/>
        <v>41765</v>
      </c>
      <c r="N886" t="b">
        <v>0</v>
      </c>
      <c r="O886" t="b">
        <v>1</v>
      </c>
      <c r="P886" t="s">
        <v>2039</v>
      </c>
      <c r="Q886" t="s">
        <v>2040</v>
      </c>
      <c r="R886" t="s">
        <v>33</v>
      </c>
      <c r="S886" s="5">
        <f t="shared" si="55"/>
        <v>64</v>
      </c>
      <c r="T886">
        <f t="shared" si="56"/>
        <v>40.94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12">
        <f t="shared" si="53"/>
        <v>40335</v>
      </c>
      <c r="M887" s="12">
        <f t="shared" si="54"/>
        <v>40373</v>
      </c>
      <c r="N887" t="b">
        <v>0</v>
      </c>
      <c r="O887" t="b">
        <v>0</v>
      </c>
      <c r="P887" t="s">
        <v>2039</v>
      </c>
      <c r="Q887" t="s">
        <v>2040</v>
      </c>
      <c r="R887" t="s">
        <v>33</v>
      </c>
      <c r="S887" s="5">
        <f t="shared" si="55"/>
        <v>118</v>
      </c>
      <c r="T887">
        <f t="shared" si="56"/>
        <v>70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12">
        <f t="shared" si="53"/>
        <v>40416</v>
      </c>
      <c r="M888" s="12">
        <f t="shared" si="54"/>
        <v>40434</v>
      </c>
      <c r="N888" t="b">
        <v>0</v>
      </c>
      <c r="O888" t="b">
        <v>0</v>
      </c>
      <c r="P888" t="s">
        <v>2035</v>
      </c>
      <c r="Q888" t="s">
        <v>2045</v>
      </c>
      <c r="R888" t="s">
        <v>60</v>
      </c>
      <c r="S888" s="5">
        <f t="shared" si="55"/>
        <v>85</v>
      </c>
      <c r="T888">
        <f t="shared" si="56"/>
        <v>73.84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12">
        <f t="shared" si="53"/>
        <v>42201.999999999993</v>
      </c>
      <c r="M889" s="12">
        <f t="shared" si="54"/>
        <v>42248.999999999993</v>
      </c>
      <c r="N889" t="b">
        <v>0</v>
      </c>
      <c r="O889" t="b">
        <v>1</v>
      </c>
      <c r="P889" t="s">
        <v>2039</v>
      </c>
      <c r="Q889" t="s">
        <v>2040</v>
      </c>
      <c r="R889" t="s">
        <v>33</v>
      </c>
      <c r="S889" s="5">
        <f t="shared" si="55"/>
        <v>28.999999999999996</v>
      </c>
      <c r="T889">
        <f t="shared" si="56"/>
        <v>41.98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12">
        <f t="shared" si="53"/>
        <v>42835.999999999993</v>
      </c>
      <c r="M890" s="12">
        <f t="shared" si="54"/>
        <v>42854.999999999993</v>
      </c>
      <c r="N890" t="b">
        <v>0</v>
      </c>
      <c r="O890" t="b">
        <v>0</v>
      </c>
      <c r="P890" t="s">
        <v>2039</v>
      </c>
      <c r="Q890" t="s">
        <v>2040</v>
      </c>
      <c r="R890" t="s">
        <v>33</v>
      </c>
      <c r="S890" s="5">
        <f t="shared" si="55"/>
        <v>210</v>
      </c>
      <c r="T890">
        <f t="shared" si="56"/>
        <v>77.930000000000007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12">
        <f t="shared" si="53"/>
        <v>41710</v>
      </c>
      <c r="M891" s="12">
        <f t="shared" si="54"/>
        <v>41717</v>
      </c>
      <c r="N891" t="b">
        <v>0</v>
      </c>
      <c r="O891" t="b">
        <v>1</v>
      </c>
      <c r="P891" t="s">
        <v>2035</v>
      </c>
      <c r="Q891" t="s">
        <v>2043</v>
      </c>
      <c r="R891" t="s">
        <v>50</v>
      </c>
      <c r="S891" s="5">
        <f t="shared" si="55"/>
        <v>170</v>
      </c>
      <c r="T891">
        <f t="shared" si="56"/>
        <v>106.02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12">
        <f t="shared" si="53"/>
        <v>43639.999999999993</v>
      </c>
      <c r="M892" s="12">
        <f t="shared" si="54"/>
        <v>43640.999999999993</v>
      </c>
      <c r="N892" t="b">
        <v>0</v>
      </c>
      <c r="O892" t="b">
        <v>0</v>
      </c>
      <c r="P892" t="s">
        <v>2035</v>
      </c>
      <c r="Q892" t="s">
        <v>2045</v>
      </c>
      <c r="R892" t="s">
        <v>60</v>
      </c>
      <c r="S892" s="5">
        <f t="shared" si="55"/>
        <v>115.99999999999999</v>
      </c>
      <c r="T892">
        <f t="shared" si="56"/>
        <v>47.02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2">
        <f t="shared" si="53"/>
        <v>40880.041666666664</v>
      </c>
      <c r="M893" s="12">
        <f t="shared" si="54"/>
        <v>40924.041666666664</v>
      </c>
      <c r="N893" t="b">
        <v>0</v>
      </c>
      <c r="O893" t="b">
        <v>0</v>
      </c>
      <c r="P893" t="s">
        <v>2041</v>
      </c>
      <c r="Q893" t="s">
        <v>2042</v>
      </c>
      <c r="R893" t="s">
        <v>42</v>
      </c>
      <c r="S893" s="5">
        <f t="shared" si="55"/>
        <v>259</v>
      </c>
      <c r="T893">
        <f t="shared" si="56"/>
        <v>76.02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12">
        <f t="shared" si="53"/>
        <v>40319</v>
      </c>
      <c r="M894" s="12">
        <f t="shared" si="54"/>
        <v>40360</v>
      </c>
      <c r="N894" t="b">
        <v>0</v>
      </c>
      <c r="O894" t="b">
        <v>0</v>
      </c>
      <c r="P894" t="s">
        <v>2047</v>
      </c>
      <c r="Q894" t="s">
        <v>2059</v>
      </c>
      <c r="R894" t="s">
        <v>206</v>
      </c>
      <c r="S894" s="5">
        <f t="shared" si="55"/>
        <v>231</v>
      </c>
      <c r="T894">
        <f t="shared" si="56"/>
        <v>54.12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12">
        <f t="shared" si="53"/>
        <v>42169.999999999993</v>
      </c>
      <c r="M895" s="12">
        <f t="shared" si="54"/>
        <v>42173.999999999993</v>
      </c>
      <c r="N895" t="b">
        <v>0</v>
      </c>
      <c r="O895" t="b">
        <v>1</v>
      </c>
      <c r="P895" t="s">
        <v>2041</v>
      </c>
      <c r="Q895" t="s">
        <v>2042</v>
      </c>
      <c r="R895" t="s">
        <v>42</v>
      </c>
      <c r="S895" s="5">
        <f t="shared" si="55"/>
        <v>128</v>
      </c>
      <c r="T895">
        <f t="shared" si="56"/>
        <v>57.29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12">
        <f t="shared" si="53"/>
        <v>41466</v>
      </c>
      <c r="M896" s="12">
        <f t="shared" si="54"/>
        <v>41496</v>
      </c>
      <c r="N896" t="b">
        <v>0</v>
      </c>
      <c r="O896" t="b">
        <v>1</v>
      </c>
      <c r="P896" t="s">
        <v>2041</v>
      </c>
      <c r="Q896" t="s">
        <v>2060</v>
      </c>
      <c r="R896" t="s">
        <v>269</v>
      </c>
      <c r="S896" s="5">
        <f t="shared" si="55"/>
        <v>189</v>
      </c>
      <c r="T896">
        <f t="shared" si="56"/>
        <v>103.81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12">
        <f t="shared" si="53"/>
        <v>43134.041666666664</v>
      </c>
      <c r="M897" s="12">
        <f t="shared" si="54"/>
        <v>43143.041666666664</v>
      </c>
      <c r="N897" t="b">
        <v>0</v>
      </c>
      <c r="O897" t="b">
        <v>0</v>
      </c>
      <c r="P897" t="s">
        <v>2039</v>
      </c>
      <c r="Q897" t="s">
        <v>2040</v>
      </c>
      <c r="R897" t="s">
        <v>33</v>
      </c>
      <c r="S897" s="5">
        <f t="shared" si="55"/>
        <v>7.0000000000000009</v>
      </c>
      <c r="T897">
        <f t="shared" si="56"/>
        <v>105.03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12">
        <f t="shared" si="53"/>
        <v>40738</v>
      </c>
      <c r="M898" s="12">
        <f t="shared" si="54"/>
        <v>40741</v>
      </c>
      <c r="N898" t="b">
        <v>0</v>
      </c>
      <c r="O898" t="b">
        <v>1</v>
      </c>
      <c r="P898" t="s">
        <v>2033</v>
      </c>
      <c r="Q898" t="s">
        <v>2034</v>
      </c>
      <c r="R898" t="s">
        <v>17</v>
      </c>
      <c r="S898" s="5">
        <f t="shared" si="55"/>
        <v>774</v>
      </c>
      <c r="T898">
        <f t="shared" si="56"/>
        <v>90.26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12">
        <f t="shared" ref="L899:L962" si="57">(J899/86400)+25569+(-5/24)</f>
        <v>43582.999999999993</v>
      </c>
      <c r="M899" s="12">
        <f t="shared" ref="M899:M962" si="58">(K899/86400)+25569+(-5/24)</f>
        <v>43584.999999999993</v>
      </c>
      <c r="N899" t="b">
        <v>0</v>
      </c>
      <c r="O899" t="b">
        <v>0</v>
      </c>
      <c r="P899" t="s">
        <v>2039</v>
      </c>
      <c r="Q899" t="s">
        <v>2040</v>
      </c>
      <c r="R899" t="s">
        <v>33</v>
      </c>
      <c r="S899" s="5">
        <f t="shared" ref="S899:S962" si="59">ROUND(E899/D899,2)*100</f>
        <v>28.000000000000004</v>
      </c>
      <c r="T899">
        <f t="shared" ref="T899:T962" si="60">ROUND(AVERAGE(E900/G900),2)</f>
        <v>76.98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12">
        <f t="shared" si="57"/>
        <v>43815.041666666664</v>
      </c>
      <c r="M900" s="12">
        <f t="shared" si="58"/>
        <v>43821.041666666664</v>
      </c>
      <c r="N900" t="b">
        <v>0</v>
      </c>
      <c r="O900" t="b">
        <v>0</v>
      </c>
      <c r="P900" t="s">
        <v>2041</v>
      </c>
      <c r="Q900" t="s">
        <v>2042</v>
      </c>
      <c r="R900" t="s">
        <v>42</v>
      </c>
      <c r="S900" s="5">
        <f t="shared" si="59"/>
        <v>52</v>
      </c>
      <c r="T900">
        <f t="shared" si="60"/>
        <v>102.6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12">
        <f t="shared" si="57"/>
        <v>41554</v>
      </c>
      <c r="M901" s="12">
        <f t="shared" si="58"/>
        <v>41572</v>
      </c>
      <c r="N901" t="b">
        <v>0</v>
      </c>
      <c r="O901" t="b">
        <v>0</v>
      </c>
      <c r="P901" t="s">
        <v>2035</v>
      </c>
      <c r="Q901" t="s">
        <v>2058</v>
      </c>
      <c r="R901" t="s">
        <v>159</v>
      </c>
      <c r="S901" s="5">
        <f t="shared" si="59"/>
        <v>407</v>
      </c>
      <c r="T901">
        <f t="shared" si="60"/>
        <v>2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12">
        <f t="shared" si="57"/>
        <v>41901</v>
      </c>
      <c r="M902" s="12">
        <f t="shared" si="58"/>
        <v>41902</v>
      </c>
      <c r="N902" t="b">
        <v>0</v>
      </c>
      <c r="O902" t="b">
        <v>1</v>
      </c>
      <c r="P902" t="s">
        <v>2037</v>
      </c>
      <c r="Q902" t="s">
        <v>2038</v>
      </c>
      <c r="R902" t="s">
        <v>28</v>
      </c>
      <c r="S902" s="5">
        <f t="shared" si="59"/>
        <v>2</v>
      </c>
      <c r="T902">
        <f t="shared" si="60"/>
        <v>55.01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12">
        <f t="shared" si="57"/>
        <v>43297.999999999993</v>
      </c>
      <c r="M903" s="12">
        <f t="shared" si="58"/>
        <v>43330.999999999993</v>
      </c>
      <c r="N903" t="b">
        <v>0</v>
      </c>
      <c r="O903" t="b">
        <v>1</v>
      </c>
      <c r="P903" t="s">
        <v>2035</v>
      </c>
      <c r="Q903" t="s">
        <v>2036</v>
      </c>
      <c r="R903" t="s">
        <v>23</v>
      </c>
      <c r="S903" s="5">
        <f t="shared" si="59"/>
        <v>156</v>
      </c>
      <c r="T903">
        <f t="shared" si="60"/>
        <v>32.130000000000003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12">
        <f t="shared" si="57"/>
        <v>42399.041666666664</v>
      </c>
      <c r="M904" s="12">
        <f t="shared" si="58"/>
        <v>42441.041666666664</v>
      </c>
      <c r="N904" t="b">
        <v>0</v>
      </c>
      <c r="O904" t="b">
        <v>0</v>
      </c>
      <c r="P904" t="s">
        <v>2037</v>
      </c>
      <c r="Q904" t="s">
        <v>2038</v>
      </c>
      <c r="R904" t="s">
        <v>28</v>
      </c>
      <c r="S904" s="5">
        <f t="shared" si="59"/>
        <v>252</v>
      </c>
      <c r="T904">
        <f t="shared" si="60"/>
        <v>50.64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12">
        <f t="shared" si="57"/>
        <v>41034</v>
      </c>
      <c r="M905" s="12">
        <f t="shared" si="58"/>
        <v>41049</v>
      </c>
      <c r="N905" t="b">
        <v>0</v>
      </c>
      <c r="O905" t="b">
        <v>1</v>
      </c>
      <c r="P905" t="s">
        <v>2047</v>
      </c>
      <c r="Q905" t="s">
        <v>2048</v>
      </c>
      <c r="R905" t="s">
        <v>68</v>
      </c>
      <c r="S905" s="5">
        <f t="shared" si="59"/>
        <v>2</v>
      </c>
      <c r="T905">
        <f t="shared" si="60"/>
        <v>49.69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12">
        <f t="shared" si="57"/>
        <v>41186</v>
      </c>
      <c r="M906" s="12">
        <f t="shared" si="58"/>
        <v>41190</v>
      </c>
      <c r="N906" t="b">
        <v>0</v>
      </c>
      <c r="O906" t="b">
        <v>0</v>
      </c>
      <c r="P906" t="s">
        <v>2047</v>
      </c>
      <c r="Q906" t="s">
        <v>2056</v>
      </c>
      <c r="R906" t="s">
        <v>133</v>
      </c>
      <c r="S906" s="5">
        <f t="shared" si="59"/>
        <v>12</v>
      </c>
      <c r="T906">
        <f t="shared" si="60"/>
        <v>54.89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12">
        <f t="shared" si="57"/>
        <v>41536</v>
      </c>
      <c r="M907" s="12">
        <f t="shared" si="58"/>
        <v>41539</v>
      </c>
      <c r="N907" t="b">
        <v>0</v>
      </c>
      <c r="O907" t="b">
        <v>0</v>
      </c>
      <c r="P907" t="s">
        <v>2039</v>
      </c>
      <c r="Q907" t="s">
        <v>2040</v>
      </c>
      <c r="R907" t="s">
        <v>33</v>
      </c>
      <c r="S907" s="5">
        <f t="shared" si="59"/>
        <v>164</v>
      </c>
      <c r="T907">
        <f t="shared" si="60"/>
        <v>46.93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12">
        <f t="shared" si="57"/>
        <v>42867.999999999993</v>
      </c>
      <c r="M908" s="12">
        <f t="shared" si="58"/>
        <v>42903.999999999993</v>
      </c>
      <c r="N908" t="b">
        <v>1</v>
      </c>
      <c r="O908" t="b">
        <v>1</v>
      </c>
      <c r="P908" t="s">
        <v>2041</v>
      </c>
      <c r="Q908" t="s">
        <v>2042</v>
      </c>
      <c r="R908" t="s">
        <v>42</v>
      </c>
      <c r="S908" s="5">
        <f t="shared" si="59"/>
        <v>163</v>
      </c>
      <c r="T908">
        <f t="shared" si="60"/>
        <v>44.95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12">
        <f t="shared" si="57"/>
        <v>40660</v>
      </c>
      <c r="M909" s="12">
        <f t="shared" si="58"/>
        <v>40667</v>
      </c>
      <c r="N909" t="b">
        <v>0</v>
      </c>
      <c r="O909" t="b">
        <v>0</v>
      </c>
      <c r="P909" t="s">
        <v>2039</v>
      </c>
      <c r="Q909" t="s">
        <v>2040</v>
      </c>
      <c r="R909" t="s">
        <v>33</v>
      </c>
      <c r="S909" s="5">
        <f t="shared" si="59"/>
        <v>20</v>
      </c>
      <c r="T909">
        <f t="shared" si="60"/>
        <v>31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12">
        <f t="shared" si="57"/>
        <v>41031</v>
      </c>
      <c r="M910" s="12">
        <f t="shared" si="58"/>
        <v>41042</v>
      </c>
      <c r="N910" t="b">
        <v>0</v>
      </c>
      <c r="O910" t="b">
        <v>0</v>
      </c>
      <c r="P910" t="s">
        <v>2050</v>
      </c>
      <c r="Q910" t="s">
        <v>2051</v>
      </c>
      <c r="R910" t="s">
        <v>89</v>
      </c>
      <c r="S910" s="5">
        <f t="shared" si="59"/>
        <v>319</v>
      </c>
      <c r="T910">
        <f t="shared" si="60"/>
        <v>107.76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2">
        <f t="shared" si="57"/>
        <v>43254.999999999993</v>
      </c>
      <c r="M911" s="12">
        <f t="shared" si="58"/>
        <v>43281.999999999993</v>
      </c>
      <c r="N911" t="b">
        <v>0</v>
      </c>
      <c r="O911" t="b">
        <v>1</v>
      </c>
      <c r="P911" t="s">
        <v>2039</v>
      </c>
      <c r="Q911" t="s">
        <v>2040</v>
      </c>
      <c r="R911" t="s">
        <v>33</v>
      </c>
      <c r="S911" s="5">
        <f t="shared" si="59"/>
        <v>479</v>
      </c>
      <c r="T911">
        <f t="shared" si="60"/>
        <v>102.08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12">
        <f t="shared" si="57"/>
        <v>42026.041666666664</v>
      </c>
      <c r="M912" s="12">
        <f t="shared" si="58"/>
        <v>42027.041666666664</v>
      </c>
      <c r="N912" t="b">
        <v>0</v>
      </c>
      <c r="O912" t="b">
        <v>0</v>
      </c>
      <c r="P912" t="s">
        <v>2039</v>
      </c>
      <c r="Q912" t="s">
        <v>2040</v>
      </c>
      <c r="R912" t="s">
        <v>33</v>
      </c>
      <c r="S912" s="5">
        <f t="shared" si="59"/>
        <v>20</v>
      </c>
      <c r="T912">
        <f t="shared" si="60"/>
        <v>24.98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12">
        <f t="shared" si="57"/>
        <v>43716.999999999993</v>
      </c>
      <c r="M913" s="12">
        <f t="shared" si="58"/>
        <v>43718.999999999993</v>
      </c>
      <c r="N913" t="b">
        <v>1</v>
      </c>
      <c r="O913" t="b">
        <v>0</v>
      </c>
      <c r="P913" t="s">
        <v>2037</v>
      </c>
      <c r="Q913" t="s">
        <v>2038</v>
      </c>
      <c r="R913" t="s">
        <v>28</v>
      </c>
      <c r="S913" s="5">
        <f t="shared" si="59"/>
        <v>199</v>
      </c>
      <c r="T913">
        <f t="shared" si="60"/>
        <v>79.94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12">
        <f t="shared" si="57"/>
        <v>41157</v>
      </c>
      <c r="M914" s="12">
        <f t="shared" si="58"/>
        <v>41170</v>
      </c>
      <c r="N914" t="b">
        <v>1</v>
      </c>
      <c r="O914" t="b">
        <v>0</v>
      </c>
      <c r="P914" t="s">
        <v>2041</v>
      </c>
      <c r="Q914" t="s">
        <v>2044</v>
      </c>
      <c r="R914" t="s">
        <v>53</v>
      </c>
      <c r="S914" s="5">
        <f t="shared" si="59"/>
        <v>795</v>
      </c>
      <c r="T914">
        <f t="shared" si="60"/>
        <v>67.95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12">
        <f t="shared" si="57"/>
        <v>43596.999999999993</v>
      </c>
      <c r="M915" s="12">
        <f t="shared" si="58"/>
        <v>43609.999999999993</v>
      </c>
      <c r="N915" t="b">
        <v>0</v>
      </c>
      <c r="O915" t="b">
        <v>0</v>
      </c>
      <c r="P915" t="s">
        <v>2041</v>
      </c>
      <c r="Q915" t="s">
        <v>2044</v>
      </c>
      <c r="R915" t="s">
        <v>53</v>
      </c>
      <c r="S915" s="5">
        <f t="shared" si="59"/>
        <v>51</v>
      </c>
      <c r="T915">
        <f t="shared" si="60"/>
        <v>26.07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12">
        <f t="shared" si="57"/>
        <v>41490</v>
      </c>
      <c r="M916" s="12">
        <f t="shared" si="58"/>
        <v>41502</v>
      </c>
      <c r="N916" t="b">
        <v>0</v>
      </c>
      <c r="O916" t="b">
        <v>0</v>
      </c>
      <c r="P916" t="s">
        <v>2039</v>
      </c>
      <c r="Q916" t="s">
        <v>2040</v>
      </c>
      <c r="R916" t="s">
        <v>33</v>
      </c>
      <c r="S916" s="5">
        <f t="shared" si="59"/>
        <v>56.999999999999993</v>
      </c>
      <c r="T916">
        <f t="shared" si="60"/>
        <v>105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12">
        <f t="shared" si="57"/>
        <v>42975.999999999993</v>
      </c>
      <c r="M917" s="12">
        <f t="shared" si="58"/>
        <v>42984.999999999993</v>
      </c>
      <c r="N917" t="b">
        <v>0</v>
      </c>
      <c r="O917" t="b">
        <v>0</v>
      </c>
      <c r="P917" t="s">
        <v>2041</v>
      </c>
      <c r="Q917" t="s">
        <v>2060</v>
      </c>
      <c r="R917" t="s">
        <v>269</v>
      </c>
      <c r="S917" s="5">
        <f t="shared" si="59"/>
        <v>156</v>
      </c>
      <c r="T917">
        <f t="shared" si="60"/>
        <v>25.83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12">
        <f t="shared" si="57"/>
        <v>41991.041666666664</v>
      </c>
      <c r="M918" s="12">
        <f t="shared" si="58"/>
        <v>42000.041666666664</v>
      </c>
      <c r="N918" t="b">
        <v>0</v>
      </c>
      <c r="O918" t="b">
        <v>0</v>
      </c>
      <c r="P918" t="s">
        <v>2054</v>
      </c>
      <c r="Q918" t="s">
        <v>2055</v>
      </c>
      <c r="R918" t="s">
        <v>122</v>
      </c>
      <c r="S918" s="5">
        <f t="shared" si="59"/>
        <v>36</v>
      </c>
      <c r="T918">
        <f t="shared" si="60"/>
        <v>77.67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12">
        <f t="shared" si="57"/>
        <v>40722</v>
      </c>
      <c r="M919" s="12">
        <f t="shared" si="58"/>
        <v>40746</v>
      </c>
      <c r="N919" t="b">
        <v>0</v>
      </c>
      <c r="O919" t="b">
        <v>1</v>
      </c>
      <c r="P919" t="s">
        <v>2041</v>
      </c>
      <c r="Q919" t="s">
        <v>2052</v>
      </c>
      <c r="R919" t="s">
        <v>100</v>
      </c>
      <c r="S919" s="5">
        <f t="shared" si="59"/>
        <v>57.999999999999993</v>
      </c>
      <c r="T919">
        <f t="shared" si="60"/>
        <v>57.83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12">
        <f t="shared" si="57"/>
        <v>41117</v>
      </c>
      <c r="M920" s="12">
        <f t="shared" si="58"/>
        <v>41128</v>
      </c>
      <c r="N920" t="b">
        <v>0</v>
      </c>
      <c r="O920" t="b">
        <v>0</v>
      </c>
      <c r="P920" t="s">
        <v>2047</v>
      </c>
      <c r="Q920" t="s">
        <v>2056</v>
      </c>
      <c r="R920" t="s">
        <v>133</v>
      </c>
      <c r="S920" s="5">
        <f t="shared" si="59"/>
        <v>237</v>
      </c>
      <c r="T920">
        <f t="shared" si="60"/>
        <v>92.96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12">
        <f t="shared" si="57"/>
        <v>43021.999999999993</v>
      </c>
      <c r="M921" s="12">
        <f t="shared" si="58"/>
        <v>43054.041666666664</v>
      </c>
      <c r="N921" t="b">
        <v>0</v>
      </c>
      <c r="O921" t="b">
        <v>1</v>
      </c>
      <c r="P921" t="s">
        <v>2039</v>
      </c>
      <c r="Q921" t="s">
        <v>2040</v>
      </c>
      <c r="R921" t="s">
        <v>33</v>
      </c>
      <c r="S921" s="5">
        <f t="shared" si="59"/>
        <v>59</v>
      </c>
      <c r="T921">
        <f t="shared" si="60"/>
        <v>37.950000000000003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12">
        <f t="shared" si="57"/>
        <v>43503.041666666664</v>
      </c>
      <c r="M922" s="12">
        <f t="shared" si="58"/>
        <v>43523.041666666664</v>
      </c>
      <c r="N922" t="b">
        <v>1</v>
      </c>
      <c r="O922" t="b">
        <v>0</v>
      </c>
      <c r="P922" t="s">
        <v>2041</v>
      </c>
      <c r="Q922" t="s">
        <v>2049</v>
      </c>
      <c r="R922" t="s">
        <v>71</v>
      </c>
      <c r="S922" s="5">
        <f t="shared" si="59"/>
        <v>183</v>
      </c>
      <c r="T922">
        <f t="shared" si="60"/>
        <v>31.84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12">
        <f t="shared" si="57"/>
        <v>40951.041666666664</v>
      </c>
      <c r="M923" s="12">
        <f t="shared" si="58"/>
        <v>40965.041666666664</v>
      </c>
      <c r="N923" t="b">
        <v>0</v>
      </c>
      <c r="O923" t="b">
        <v>0</v>
      </c>
      <c r="P923" t="s">
        <v>2037</v>
      </c>
      <c r="Q923" t="s">
        <v>2038</v>
      </c>
      <c r="R923" t="s">
        <v>28</v>
      </c>
      <c r="S923" s="5">
        <f t="shared" si="59"/>
        <v>1</v>
      </c>
      <c r="T923">
        <f t="shared" si="60"/>
        <v>40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12">
        <f t="shared" si="57"/>
        <v>43443.041666666664</v>
      </c>
      <c r="M924" s="12">
        <f t="shared" si="58"/>
        <v>43452.041666666664</v>
      </c>
      <c r="N924" t="b">
        <v>0</v>
      </c>
      <c r="O924" t="b">
        <v>1</v>
      </c>
      <c r="P924" t="s">
        <v>2035</v>
      </c>
      <c r="Q924" t="s">
        <v>2062</v>
      </c>
      <c r="R924" t="s">
        <v>319</v>
      </c>
      <c r="S924" s="5">
        <f t="shared" si="59"/>
        <v>176</v>
      </c>
      <c r="T924">
        <f t="shared" si="60"/>
        <v>101.1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12">
        <f t="shared" si="57"/>
        <v>40373</v>
      </c>
      <c r="M925" s="12">
        <f t="shared" si="58"/>
        <v>40374</v>
      </c>
      <c r="N925" t="b">
        <v>0</v>
      </c>
      <c r="O925" t="b">
        <v>0</v>
      </c>
      <c r="P925" t="s">
        <v>2039</v>
      </c>
      <c r="Q925" t="s">
        <v>2040</v>
      </c>
      <c r="R925" t="s">
        <v>33</v>
      </c>
      <c r="S925" s="5">
        <f t="shared" si="59"/>
        <v>238</v>
      </c>
      <c r="T925">
        <f t="shared" si="60"/>
        <v>84.01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12">
        <f t="shared" si="57"/>
        <v>43768.999999999993</v>
      </c>
      <c r="M926" s="12">
        <f t="shared" si="58"/>
        <v>43780.041666666664</v>
      </c>
      <c r="N926" t="b">
        <v>0</v>
      </c>
      <c r="O926" t="b">
        <v>0</v>
      </c>
      <c r="P926" t="s">
        <v>2039</v>
      </c>
      <c r="Q926" t="s">
        <v>2040</v>
      </c>
      <c r="R926" t="s">
        <v>33</v>
      </c>
      <c r="S926" s="5">
        <f t="shared" si="59"/>
        <v>488</v>
      </c>
      <c r="T926">
        <f t="shared" si="60"/>
        <v>103.42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12">
        <f t="shared" si="57"/>
        <v>42999.999999999993</v>
      </c>
      <c r="M927" s="12">
        <f t="shared" si="58"/>
        <v>43011.999999999993</v>
      </c>
      <c r="N927" t="b">
        <v>0</v>
      </c>
      <c r="O927" t="b">
        <v>0</v>
      </c>
      <c r="P927" t="s">
        <v>2039</v>
      </c>
      <c r="Q927" t="s">
        <v>2040</v>
      </c>
      <c r="R927" t="s">
        <v>33</v>
      </c>
      <c r="S927" s="5">
        <f t="shared" si="59"/>
        <v>224.00000000000003</v>
      </c>
      <c r="T927">
        <f t="shared" si="60"/>
        <v>105.13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12">
        <f t="shared" si="57"/>
        <v>42501.999999999993</v>
      </c>
      <c r="M928" s="12">
        <f t="shared" si="58"/>
        <v>42505.999999999993</v>
      </c>
      <c r="N928" t="b">
        <v>0</v>
      </c>
      <c r="O928" t="b">
        <v>0</v>
      </c>
      <c r="P928" t="s">
        <v>2033</v>
      </c>
      <c r="Q928" t="s">
        <v>2034</v>
      </c>
      <c r="R928" t="s">
        <v>17</v>
      </c>
      <c r="S928" s="5">
        <f t="shared" si="59"/>
        <v>18</v>
      </c>
      <c r="T928">
        <f t="shared" si="60"/>
        <v>89.22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12">
        <f t="shared" si="57"/>
        <v>41102</v>
      </c>
      <c r="M929" s="12">
        <f t="shared" si="58"/>
        <v>41131</v>
      </c>
      <c r="N929" t="b">
        <v>0</v>
      </c>
      <c r="O929" t="b">
        <v>0</v>
      </c>
      <c r="P929" t="s">
        <v>2039</v>
      </c>
      <c r="Q929" t="s">
        <v>2040</v>
      </c>
      <c r="R929" t="s">
        <v>33</v>
      </c>
      <c r="S929" s="5">
        <f t="shared" si="59"/>
        <v>46</v>
      </c>
      <c r="T929">
        <f t="shared" si="60"/>
        <v>52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12">
        <f t="shared" si="57"/>
        <v>41637.041666666664</v>
      </c>
      <c r="M930" s="12">
        <f t="shared" si="58"/>
        <v>41646.041666666664</v>
      </c>
      <c r="N930" t="b">
        <v>0</v>
      </c>
      <c r="O930" t="b">
        <v>0</v>
      </c>
      <c r="P930" t="s">
        <v>2037</v>
      </c>
      <c r="Q930" t="s">
        <v>2038</v>
      </c>
      <c r="R930" t="s">
        <v>28</v>
      </c>
      <c r="S930" s="5">
        <f t="shared" si="59"/>
        <v>117</v>
      </c>
      <c r="T930">
        <f t="shared" si="60"/>
        <v>64.959999999999994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12">
        <f t="shared" si="57"/>
        <v>42857.999999999993</v>
      </c>
      <c r="M931" s="12">
        <f t="shared" si="58"/>
        <v>42871.999999999993</v>
      </c>
      <c r="N931" t="b">
        <v>0</v>
      </c>
      <c r="O931" t="b">
        <v>0</v>
      </c>
      <c r="P931" t="s">
        <v>2039</v>
      </c>
      <c r="Q931" t="s">
        <v>2040</v>
      </c>
      <c r="R931" t="s">
        <v>33</v>
      </c>
      <c r="S931" s="5">
        <f t="shared" si="59"/>
        <v>217</v>
      </c>
      <c r="T931">
        <f t="shared" si="60"/>
        <v>46.24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12">
        <f t="shared" si="57"/>
        <v>42060.041666666664</v>
      </c>
      <c r="M932" s="12">
        <f t="shared" si="58"/>
        <v>42067.041666666664</v>
      </c>
      <c r="N932" t="b">
        <v>0</v>
      </c>
      <c r="O932" t="b">
        <v>1</v>
      </c>
      <c r="P932" t="s">
        <v>2039</v>
      </c>
      <c r="Q932" t="s">
        <v>2040</v>
      </c>
      <c r="R932" t="s">
        <v>33</v>
      </c>
      <c r="S932" s="5">
        <f t="shared" si="59"/>
        <v>112.00000000000001</v>
      </c>
      <c r="T932">
        <f t="shared" si="60"/>
        <v>51.15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12">
        <f t="shared" si="57"/>
        <v>41818</v>
      </c>
      <c r="M933" s="12">
        <f t="shared" si="58"/>
        <v>41820</v>
      </c>
      <c r="N933" t="b">
        <v>0</v>
      </c>
      <c r="O933" t="b">
        <v>1</v>
      </c>
      <c r="P933" t="s">
        <v>2039</v>
      </c>
      <c r="Q933" t="s">
        <v>2040</v>
      </c>
      <c r="R933" t="s">
        <v>33</v>
      </c>
      <c r="S933" s="5">
        <f t="shared" si="59"/>
        <v>73</v>
      </c>
      <c r="T933">
        <f t="shared" si="60"/>
        <v>33.909999999999997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12">
        <f t="shared" si="57"/>
        <v>41709</v>
      </c>
      <c r="M934" s="12">
        <f t="shared" si="58"/>
        <v>41712</v>
      </c>
      <c r="N934" t="b">
        <v>0</v>
      </c>
      <c r="O934" t="b">
        <v>0</v>
      </c>
      <c r="P934" t="s">
        <v>2035</v>
      </c>
      <c r="Q934" t="s">
        <v>2036</v>
      </c>
      <c r="R934" t="s">
        <v>23</v>
      </c>
      <c r="S934" s="5">
        <f t="shared" si="59"/>
        <v>212</v>
      </c>
      <c r="T934">
        <f t="shared" si="60"/>
        <v>92.02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12">
        <f t="shared" si="57"/>
        <v>41372</v>
      </c>
      <c r="M935" s="12">
        <f t="shared" si="58"/>
        <v>41385</v>
      </c>
      <c r="N935" t="b">
        <v>0</v>
      </c>
      <c r="O935" t="b">
        <v>0</v>
      </c>
      <c r="P935" t="s">
        <v>2039</v>
      </c>
      <c r="Q935" t="s">
        <v>2040</v>
      </c>
      <c r="R935" t="s">
        <v>33</v>
      </c>
      <c r="S935" s="5">
        <f t="shared" si="59"/>
        <v>240</v>
      </c>
      <c r="T935">
        <f t="shared" si="60"/>
        <v>107.43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12">
        <f t="shared" si="57"/>
        <v>42422.041666666664</v>
      </c>
      <c r="M936" s="12">
        <f t="shared" si="58"/>
        <v>42428.041666666664</v>
      </c>
      <c r="N936" t="b">
        <v>0</v>
      </c>
      <c r="O936" t="b">
        <v>0</v>
      </c>
      <c r="P936" t="s">
        <v>2039</v>
      </c>
      <c r="Q936" t="s">
        <v>2040</v>
      </c>
      <c r="R936" t="s">
        <v>33</v>
      </c>
      <c r="S936" s="5">
        <f t="shared" si="59"/>
        <v>182</v>
      </c>
      <c r="T936">
        <f t="shared" si="60"/>
        <v>75.849999999999994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12">
        <f t="shared" si="57"/>
        <v>42208.999999999993</v>
      </c>
      <c r="M937" s="12">
        <f t="shared" si="58"/>
        <v>42215.999999999993</v>
      </c>
      <c r="N937" t="b">
        <v>0</v>
      </c>
      <c r="O937" t="b">
        <v>0</v>
      </c>
      <c r="P937" t="s">
        <v>2039</v>
      </c>
      <c r="Q937" t="s">
        <v>2040</v>
      </c>
      <c r="R937" t="s">
        <v>33</v>
      </c>
      <c r="S937" s="5">
        <f t="shared" si="59"/>
        <v>164</v>
      </c>
      <c r="T937">
        <f t="shared" si="60"/>
        <v>80.48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12">
        <f t="shared" si="57"/>
        <v>43667.999999999993</v>
      </c>
      <c r="M938" s="12">
        <f t="shared" si="58"/>
        <v>43670.999999999993</v>
      </c>
      <c r="N938" t="b">
        <v>1</v>
      </c>
      <c r="O938" t="b">
        <v>0</v>
      </c>
      <c r="P938" t="s">
        <v>2039</v>
      </c>
      <c r="Q938" t="s">
        <v>2040</v>
      </c>
      <c r="R938" t="s">
        <v>33</v>
      </c>
      <c r="S938" s="5">
        <f t="shared" si="59"/>
        <v>2</v>
      </c>
      <c r="T938">
        <f t="shared" si="60"/>
        <v>86.98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12">
        <f t="shared" si="57"/>
        <v>42334.041666666664</v>
      </c>
      <c r="M939" s="12">
        <f t="shared" si="58"/>
        <v>42343.041666666664</v>
      </c>
      <c r="N939" t="b">
        <v>0</v>
      </c>
      <c r="O939" t="b">
        <v>0</v>
      </c>
      <c r="P939" t="s">
        <v>2041</v>
      </c>
      <c r="Q939" t="s">
        <v>2042</v>
      </c>
      <c r="R939" t="s">
        <v>42</v>
      </c>
      <c r="S939" s="5">
        <f t="shared" si="59"/>
        <v>50</v>
      </c>
      <c r="T939">
        <f t="shared" si="60"/>
        <v>105.14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12">
        <f t="shared" si="57"/>
        <v>43262.999999999993</v>
      </c>
      <c r="M940" s="12">
        <f t="shared" si="58"/>
        <v>43298.999999999993</v>
      </c>
      <c r="N940" t="b">
        <v>0</v>
      </c>
      <c r="O940" t="b">
        <v>1</v>
      </c>
      <c r="P940" t="s">
        <v>2047</v>
      </c>
      <c r="Q940" t="s">
        <v>2053</v>
      </c>
      <c r="R940" t="s">
        <v>119</v>
      </c>
      <c r="S940" s="5">
        <f t="shared" si="59"/>
        <v>110.00000000000001</v>
      </c>
      <c r="T940">
        <f t="shared" si="60"/>
        <v>57.3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12">
        <f t="shared" si="57"/>
        <v>40670</v>
      </c>
      <c r="M941" s="12">
        <f t="shared" si="58"/>
        <v>40687</v>
      </c>
      <c r="N941" t="b">
        <v>0</v>
      </c>
      <c r="O941" t="b">
        <v>1</v>
      </c>
      <c r="P941" t="s">
        <v>2050</v>
      </c>
      <c r="Q941" t="s">
        <v>2051</v>
      </c>
      <c r="R941" t="s">
        <v>89</v>
      </c>
      <c r="S941" s="5">
        <f t="shared" si="59"/>
        <v>49</v>
      </c>
      <c r="T941">
        <f t="shared" si="60"/>
        <v>93.35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2">
        <f t="shared" si="57"/>
        <v>41244.041666666664</v>
      </c>
      <c r="M942" s="12">
        <f t="shared" si="58"/>
        <v>41266.041666666664</v>
      </c>
      <c r="N942" t="b">
        <v>0</v>
      </c>
      <c r="O942" t="b">
        <v>0</v>
      </c>
      <c r="P942" t="s">
        <v>2037</v>
      </c>
      <c r="Q942" t="s">
        <v>2038</v>
      </c>
      <c r="R942" t="s">
        <v>28</v>
      </c>
      <c r="S942" s="5">
        <f t="shared" si="59"/>
        <v>62</v>
      </c>
      <c r="T942">
        <f t="shared" si="60"/>
        <v>71.989999999999995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12">
        <f t="shared" si="57"/>
        <v>40552.041666666664</v>
      </c>
      <c r="M943" s="12">
        <f t="shared" si="58"/>
        <v>40587.041666666664</v>
      </c>
      <c r="N943" t="b">
        <v>1</v>
      </c>
      <c r="O943" t="b">
        <v>0</v>
      </c>
      <c r="P943" t="s">
        <v>2039</v>
      </c>
      <c r="Q943" t="s">
        <v>2040</v>
      </c>
      <c r="R943" t="s">
        <v>33</v>
      </c>
      <c r="S943" s="5">
        <f t="shared" si="59"/>
        <v>13</v>
      </c>
      <c r="T943">
        <f t="shared" si="60"/>
        <v>92.61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12">
        <f t="shared" si="57"/>
        <v>40568.041666666664</v>
      </c>
      <c r="M944" s="12">
        <f t="shared" si="58"/>
        <v>40571.041666666664</v>
      </c>
      <c r="N944" t="b">
        <v>0</v>
      </c>
      <c r="O944" t="b">
        <v>0</v>
      </c>
      <c r="P944" t="s">
        <v>2039</v>
      </c>
      <c r="Q944" t="s">
        <v>2040</v>
      </c>
      <c r="R944" t="s">
        <v>33</v>
      </c>
      <c r="S944" s="5">
        <f t="shared" si="59"/>
        <v>65</v>
      </c>
      <c r="T944">
        <f t="shared" si="60"/>
        <v>104.99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12">
        <f t="shared" si="57"/>
        <v>41906</v>
      </c>
      <c r="M945" s="12">
        <f t="shared" si="58"/>
        <v>41941</v>
      </c>
      <c r="N945" t="b">
        <v>0</v>
      </c>
      <c r="O945" t="b">
        <v>0</v>
      </c>
      <c r="P945" t="s">
        <v>2033</v>
      </c>
      <c r="Q945" t="s">
        <v>2034</v>
      </c>
      <c r="R945" t="s">
        <v>17</v>
      </c>
      <c r="S945" s="5">
        <f t="shared" si="59"/>
        <v>160</v>
      </c>
      <c r="T945">
        <f t="shared" si="60"/>
        <v>30.96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12">
        <f t="shared" si="57"/>
        <v>42776.041666666664</v>
      </c>
      <c r="M946" s="12">
        <f t="shared" si="58"/>
        <v>42795.041666666664</v>
      </c>
      <c r="N946" t="b">
        <v>0</v>
      </c>
      <c r="O946" t="b">
        <v>0</v>
      </c>
      <c r="P946" t="s">
        <v>2054</v>
      </c>
      <c r="Q946" t="s">
        <v>2055</v>
      </c>
      <c r="R946" t="s">
        <v>122</v>
      </c>
      <c r="S946" s="5">
        <f t="shared" si="59"/>
        <v>81</v>
      </c>
      <c r="T946">
        <f t="shared" si="60"/>
        <v>33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12">
        <f t="shared" si="57"/>
        <v>41004</v>
      </c>
      <c r="M947" s="12">
        <f t="shared" si="58"/>
        <v>41019</v>
      </c>
      <c r="N947" t="b">
        <v>1</v>
      </c>
      <c r="O947" t="b">
        <v>0</v>
      </c>
      <c r="P947" t="s">
        <v>2054</v>
      </c>
      <c r="Q947" t="s">
        <v>2055</v>
      </c>
      <c r="R947" t="s">
        <v>122</v>
      </c>
      <c r="S947" s="5">
        <f t="shared" si="59"/>
        <v>32</v>
      </c>
      <c r="T947">
        <f t="shared" si="60"/>
        <v>84.19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12">
        <f t="shared" si="57"/>
        <v>40710</v>
      </c>
      <c r="M948" s="12">
        <f t="shared" si="58"/>
        <v>40712</v>
      </c>
      <c r="N948" t="b">
        <v>0</v>
      </c>
      <c r="O948" t="b">
        <v>0</v>
      </c>
      <c r="P948" t="s">
        <v>2039</v>
      </c>
      <c r="Q948" t="s">
        <v>2040</v>
      </c>
      <c r="R948" t="s">
        <v>33</v>
      </c>
      <c r="S948" s="5">
        <f t="shared" si="59"/>
        <v>10</v>
      </c>
      <c r="T948">
        <f t="shared" si="60"/>
        <v>73.92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12">
        <f t="shared" si="57"/>
        <v>41908</v>
      </c>
      <c r="M949" s="12">
        <f t="shared" si="58"/>
        <v>41915</v>
      </c>
      <c r="N949" t="b">
        <v>0</v>
      </c>
      <c r="O949" t="b">
        <v>0</v>
      </c>
      <c r="P949" t="s">
        <v>2039</v>
      </c>
      <c r="Q949" t="s">
        <v>2040</v>
      </c>
      <c r="R949" t="s">
        <v>33</v>
      </c>
      <c r="S949" s="5">
        <f t="shared" si="59"/>
        <v>27</v>
      </c>
      <c r="T949">
        <f t="shared" si="60"/>
        <v>36.99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12">
        <f t="shared" si="57"/>
        <v>41985.041666666664</v>
      </c>
      <c r="M950" s="12">
        <f t="shared" si="58"/>
        <v>41995.041666666664</v>
      </c>
      <c r="N950" t="b">
        <v>1</v>
      </c>
      <c r="O950" t="b">
        <v>1</v>
      </c>
      <c r="P950" t="s">
        <v>2041</v>
      </c>
      <c r="Q950" t="s">
        <v>2042</v>
      </c>
      <c r="R950" t="s">
        <v>42</v>
      </c>
      <c r="S950" s="5">
        <f t="shared" si="59"/>
        <v>63</v>
      </c>
      <c r="T950">
        <f t="shared" si="60"/>
        <v>46.9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12">
        <f t="shared" si="57"/>
        <v>42111.999999999993</v>
      </c>
      <c r="M951" s="12">
        <f t="shared" si="58"/>
        <v>42130.999999999993</v>
      </c>
      <c r="N951" t="b">
        <v>0</v>
      </c>
      <c r="O951" t="b">
        <v>0</v>
      </c>
      <c r="P951" t="s">
        <v>2037</v>
      </c>
      <c r="Q951" t="s">
        <v>2038</v>
      </c>
      <c r="R951" t="s">
        <v>28</v>
      </c>
      <c r="S951" s="5">
        <f t="shared" si="59"/>
        <v>161</v>
      </c>
      <c r="T951">
        <f t="shared" si="60"/>
        <v>5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12">
        <f t="shared" si="57"/>
        <v>43570.999999999993</v>
      </c>
      <c r="M952" s="12">
        <f t="shared" si="58"/>
        <v>43575.999999999993</v>
      </c>
      <c r="N952" t="b">
        <v>0</v>
      </c>
      <c r="O952" t="b">
        <v>1</v>
      </c>
      <c r="P952" t="s">
        <v>2039</v>
      </c>
      <c r="Q952" t="s">
        <v>2040</v>
      </c>
      <c r="R952" t="s">
        <v>33</v>
      </c>
      <c r="S952" s="5">
        <f t="shared" si="59"/>
        <v>5</v>
      </c>
      <c r="T952">
        <f t="shared" si="60"/>
        <v>102.02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12">
        <f t="shared" si="57"/>
        <v>42730.041666666664</v>
      </c>
      <c r="M953" s="12">
        <f t="shared" si="58"/>
        <v>42731.041666666664</v>
      </c>
      <c r="N953" t="b">
        <v>0</v>
      </c>
      <c r="O953" t="b">
        <v>1</v>
      </c>
      <c r="P953" t="s">
        <v>2035</v>
      </c>
      <c r="Q953" t="s">
        <v>2036</v>
      </c>
      <c r="R953" t="s">
        <v>23</v>
      </c>
      <c r="S953" s="5">
        <f t="shared" si="59"/>
        <v>1097</v>
      </c>
      <c r="T953">
        <f t="shared" si="60"/>
        <v>45.01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12">
        <f t="shared" si="57"/>
        <v>42590.999999999993</v>
      </c>
      <c r="M954" s="12">
        <f t="shared" si="58"/>
        <v>42604.999999999993</v>
      </c>
      <c r="N954" t="b">
        <v>0</v>
      </c>
      <c r="O954" t="b">
        <v>0</v>
      </c>
      <c r="P954" t="s">
        <v>2041</v>
      </c>
      <c r="Q954" t="s">
        <v>2042</v>
      </c>
      <c r="R954" t="s">
        <v>42</v>
      </c>
      <c r="S954" s="5">
        <f t="shared" si="59"/>
        <v>70</v>
      </c>
      <c r="T954">
        <f t="shared" si="60"/>
        <v>94.29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12">
        <f t="shared" si="57"/>
        <v>42358.041666666664</v>
      </c>
      <c r="M955" s="12">
        <f t="shared" si="58"/>
        <v>42394.041666666664</v>
      </c>
      <c r="N955" t="b">
        <v>0</v>
      </c>
      <c r="O955" t="b">
        <v>1</v>
      </c>
      <c r="P955" t="s">
        <v>2041</v>
      </c>
      <c r="Q955" t="s">
        <v>2063</v>
      </c>
      <c r="R955" t="s">
        <v>474</v>
      </c>
      <c r="S955" s="5">
        <f t="shared" si="59"/>
        <v>60</v>
      </c>
      <c r="T955">
        <f t="shared" si="60"/>
        <v>101.02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12">
        <f t="shared" si="57"/>
        <v>41174</v>
      </c>
      <c r="M956" s="12">
        <f t="shared" si="58"/>
        <v>41198</v>
      </c>
      <c r="N956" t="b">
        <v>0</v>
      </c>
      <c r="O956" t="b">
        <v>0</v>
      </c>
      <c r="P956" t="s">
        <v>2037</v>
      </c>
      <c r="Q956" t="s">
        <v>2038</v>
      </c>
      <c r="R956" t="s">
        <v>28</v>
      </c>
      <c r="S956" s="5">
        <f t="shared" si="59"/>
        <v>367</v>
      </c>
      <c r="T956">
        <f t="shared" si="60"/>
        <v>97.04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12">
        <f t="shared" si="57"/>
        <v>41238.041666666664</v>
      </c>
      <c r="M957" s="12">
        <f t="shared" si="58"/>
        <v>41240.041666666664</v>
      </c>
      <c r="N957" t="b">
        <v>0</v>
      </c>
      <c r="O957" t="b">
        <v>0</v>
      </c>
      <c r="P957" t="s">
        <v>2039</v>
      </c>
      <c r="Q957" t="s">
        <v>2040</v>
      </c>
      <c r="R957" t="s">
        <v>33</v>
      </c>
      <c r="S957" s="5">
        <f t="shared" si="59"/>
        <v>1109</v>
      </c>
      <c r="T957">
        <f t="shared" si="60"/>
        <v>43.01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12">
        <f t="shared" si="57"/>
        <v>42360.041666666664</v>
      </c>
      <c r="M958" s="12">
        <f t="shared" si="58"/>
        <v>42364.041666666664</v>
      </c>
      <c r="N958" t="b">
        <v>0</v>
      </c>
      <c r="O958" t="b">
        <v>0</v>
      </c>
      <c r="P958" t="s">
        <v>2041</v>
      </c>
      <c r="Q958" t="s">
        <v>2063</v>
      </c>
      <c r="R958" t="s">
        <v>474</v>
      </c>
      <c r="S958" s="5">
        <f t="shared" si="59"/>
        <v>19</v>
      </c>
      <c r="T958">
        <f t="shared" si="60"/>
        <v>94.92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12">
        <f t="shared" si="57"/>
        <v>40955.041666666664</v>
      </c>
      <c r="M959" s="12">
        <f t="shared" si="58"/>
        <v>40958.041666666664</v>
      </c>
      <c r="N959" t="b">
        <v>0</v>
      </c>
      <c r="O959" t="b">
        <v>0</v>
      </c>
      <c r="P959" t="s">
        <v>2039</v>
      </c>
      <c r="Q959" t="s">
        <v>2040</v>
      </c>
      <c r="R959" t="s">
        <v>33</v>
      </c>
      <c r="S959" s="5">
        <f t="shared" si="59"/>
        <v>127</v>
      </c>
      <c r="T959">
        <f t="shared" si="60"/>
        <v>72.150000000000006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12">
        <f t="shared" si="57"/>
        <v>40350</v>
      </c>
      <c r="M960" s="12">
        <f t="shared" si="58"/>
        <v>40372</v>
      </c>
      <c r="N960" t="b">
        <v>0</v>
      </c>
      <c r="O960" t="b">
        <v>0</v>
      </c>
      <c r="P960" t="s">
        <v>2041</v>
      </c>
      <c r="Q960" t="s">
        <v>2049</v>
      </c>
      <c r="R960" t="s">
        <v>71</v>
      </c>
      <c r="S960" s="5">
        <f t="shared" si="59"/>
        <v>735</v>
      </c>
      <c r="T960">
        <f t="shared" si="60"/>
        <v>51.01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12">
        <f t="shared" si="57"/>
        <v>40357</v>
      </c>
      <c r="M961" s="12">
        <f t="shared" si="58"/>
        <v>40385</v>
      </c>
      <c r="N961" t="b">
        <v>0</v>
      </c>
      <c r="O961" t="b">
        <v>0</v>
      </c>
      <c r="P961" t="s">
        <v>2047</v>
      </c>
      <c r="Q961" t="s">
        <v>2059</v>
      </c>
      <c r="R961" t="s">
        <v>206</v>
      </c>
      <c r="S961" s="5">
        <f t="shared" si="59"/>
        <v>5</v>
      </c>
      <c r="T961">
        <f t="shared" si="60"/>
        <v>85.05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12">
        <f t="shared" si="57"/>
        <v>42408.041666666664</v>
      </c>
      <c r="M962" s="12">
        <f t="shared" si="58"/>
        <v>42444.999999999993</v>
      </c>
      <c r="N962" t="b">
        <v>0</v>
      </c>
      <c r="O962" t="b">
        <v>0</v>
      </c>
      <c r="P962" t="s">
        <v>2037</v>
      </c>
      <c r="Q962" t="s">
        <v>2038</v>
      </c>
      <c r="R962" t="s">
        <v>28</v>
      </c>
      <c r="S962" s="5">
        <f t="shared" si="59"/>
        <v>85</v>
      </c>
      <c r="T962">
        <f t="shared" si="60"/>
        <v>43.87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12">
        <f t="shared" ref="L963:L1001" si="61">(J963/86400)+25569+(-5/24)</f>
        <v>40591.041666666664</v>
      </c>
      <c r="M963" s="12">
        <f t="shared" ref="M963:M1001" si="62">(K963/86400)+25569+(-5/24)</f>
        <v>40595.041666666664</v>
      </c>
      <c r="N963" t="b">
        <v>0</v>
      </c>
      <c r="O963" t="b">
        <v>0</v>
      </c>
      <c r="P963" t="s">
        <v>2047</v>
      </c>
      <c r="Q963" t="s">
        <v>2059</v>
      </c>
      <c r="R963" t="s">
        <v>206</v>
      </c>
      <c r="S963" s="5">
        <f t="shared" ref="S963:S1001" si="63">ROUND(E963/D963,2)*100</f>
        <v>119</v>
      </c>
      <c r="T963">
        <f t="shared" ref="T963:T999" si="64">ROUND(AVERAGE(E964/G964),2)</f>
        <v>40.06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12">
        <f t="shared" si="61"/>
        <v>41592.041666666664</v>
      </c>
      <c r="M964" s="12">
        <f t="shared" si="62"/>
        <v>41613.041666666664</v>
      </c>
      <c r="N964" t="b">
        <v>0</v>
      </c>
      <c r="O964" t="b">
        <v>0</v>
      </c>
      <c r="P964" t="s">
        <v>2033</v>
      </c>
      <c r="Q964" t="s">
        <v>2034</v>
      </c>
      <c r="R964" t="s">
        <v>17</v>
      </c>
      <c r="S964" s="5">
        <f t="shared" si="63"/>
        <v>296</v>
      </c>
      <c r="T964">
        <f t="shared" si="64"/>
        <v>43.83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12">
        <f t="shared" si="61"/>
        <v>40607.041666666664</v>
      </c>
      <c r="M965" s="12">
        <f t="shared" si="62"/>
        <v>40613.041666666664</v>
      </c>
      <c r="N965" t="b">
        <v>0</v>
      </c>
      <c r="O965" t="b">
        <v>1</v>
      </c>
      <c r="P965" t="s">
        <v>2054</v>
      </c>
      <c r="Q965" t="s">
        <v>2055</v>
      </c>
      <c r="R965" t="s">
        <v>122</v>
      </c>
      <c r="S965" s="5">
        <f t="shared" si="63"/>
        <v>85</v>
      </c>
      <c r="T965">
        <f t="shared" si="64"/>
        <v>84.93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12">
        <f t="shared" si="61"/>
        <v>42134.999999999993</v>
      </c>
      <c r="M966" s="12">
        <f t="shared" si="62"/>
        <v>42139.999999999993</v>
      </c>
      <c r="N966" t="b">
        <v>0</v>
      </c>
      <c r="O966" t="b">
        <v>0</v>
      </c>
      <c r="P966" t="s">
        <v>2039</v>
      </c>
      <c r="Q966" t="s">
        <v>2040</v>
      </c>
      <c r="R966" t="s">
        <v>33</v>
      </c>
      <c r="S966" s="5">
        <f t="shared" si="63"/>
        <v>356</v>
      </c>
      <c r="T966">
        <f t="shared" si="64"/>
        <v>41.07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12">
        <f t="shared" si="61"/>
        <v>40203.041666666664</v>
      </c>
      <c r="M967" s="12">
        <f t="shared" si="62"/>
        <v>40243.041666666664</v>
      </c>
      <c r="N967" t="b">
        <v>0</v>
      </c>
      <c r="O967" t="b">
        <v>0</v>
      </c>
      <c r="P967" t="s">
        <v>2035</v>
      </c>
      <c r="Q967" t="s">
        <v>2036</v>
      </c>
      <c r="R967" t="s">
        <v>23</v>
      </c>
      <c r="S967" s="5">
        <f t="shared" si="63"/>
        <v>386</v>
      </c>
      <c r="T967">
        <f t="shared" si="64"/>
        <v>54.97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12">
        <f t="shared" si="61"/>
        <v>42900.999999999993</v>
      </c>
      <c r="M968" s="12">
        <f t="shared" si="62"/>
        <v>42902.999999999993</v>
      </c>
      <c r="N968" t="b">
        <v>0</v>
      </c>
      <c r="O968" t="b">
        <v>0</v>
      </c>
      <c r="P968" t="s">
        <v>2039</v>
      </c>
      <c r="Q968" t="s">
        <v>2040</v>
      </c>
      <c r="R968" t="s">
        <v>33</v>
      </c>
      <c r="S968" s="5">
        <f t="shared" si="63"/>
        <v>792</v>
      </c>
      <c r="T968">
        <f t="shared" si="64"/>
        <v>77.010000000000005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12">
        <f t="shared" si="61"/>
        <v>41005</v>
      </c>
      <c r="M969" s="12">
        <f t="shared" si="62"/>
        <v>41042</v>
      </c>
      <c r="N969" t="b">
        <v>0</v>
      </c>
      <c r="O969" t="b">
        <v>0</v>
      </c>
      <c r="P969" t="s">
        <v>2035</v>
      </c>
      <c r="Q969" t="s">
        <v>2062</v>
      </c>
      <c r="R969" t="s">
        <v>319</v>
      </c>
      <c r="S969" s="5">
        <f t="shared" si="63"/>
        <v>137</v>
      </c>
      <c r="T969">
        <f t="shared" si="64"/>
        <v>71.2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12">
        <f t="shared" si="61"/>
        <v>40544.041666666664</v>
      </c>
      <c r="M970" s="12">
        <f t="shared" si="62"/>
        <v>40559.041666666664</v>
      </c>
      <c r="N970" t="b">
        <v>0</v>
      </c>
      <c r="O970" t="b">
        <v>0</v>
      </c>
      <c r="P970" t="s">
        <v>2033</v>
      </c>
      <c r="Q970" t="s">
        <v>2034</v>
      </c>
      <c r="R970" t="s">
        <v>17</v>
      </c>
      <c r="S970" s="5">
        <f t="shared" si="63"/>
        <v>338</v>
      </c>
      <c r="T970">
        <f t="shared" si="64"/>
        <v>91.94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12">
        <f t="shared" si="61"/>
        <v>43821.041666666664</v>
      </c>
      <c r="M971" s="12">
        <f t="shared" si="62"/>
        <v>43828.041666666664</v>
      </c>
      <c r="N971" t="b">
        <v>0</v>
      </c>
      <c r="O971" t="b">
        <v>0</v>
      </c>
      <c r="P971" t="s">
        <v>2039</v>
      </c>
      <c r="Q971" t="s">
        <v>2040</v>
      </c>
      <c r="R971" t="s">
        <v>33</v>
      </c>
      <c r="S971" s="5">
        <f t="shared" si="63"/>
        <v>108</v>
      </c>
      <c r="T971">
        <f t="shared" si="64"/>
        <v>97.07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12">
        <f t="shared" si="61"/>
        <v>40672</v>
      </c>
      <c r="M972" s="12">
        <f t="shared" si="62"/>
        <v>40673</v>
      </c>
      <c r="N972" t="b">
        <v>0</v>
      </c>
      <c r="O972" t="b">
        <v>0</v>
      </c>
      <c r="P972" t="s">
        <v>2039</v>
      </c>
      <c r="Q972" t="s">
        <v>2040</v>
      </c>
      <c r="R972" t="s">
        <v>33</v>
      </c>
      <c r="S972" s="5">
        <f t="shared" si="63"/>
        <v>61</v>
      </c>
      <c r="T972">
        <f t="shared" si="64"/>
        <v>58.92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12">
        <f t="shared" si="61"/>
        <v>41555</v>
      </c>
      <c r="M973" s="12">
        <f t="shared" si="62"/>
        <v>41561</v>
      </c>
      <c r="N973" t="b">
        <v>0</v>
      </c>
      <c r="O973" t="b">
        <v>0</v>
      </c>
      <c r="P973" t="s">
        <v>2041</v>
      </c>
      <c r="Q973" t="s">
        <v>2060</v>
      </c>
      <c r="R973" t="s">
        <v>269</v>
      </c>
      <c r="S973" s="5">
        <f t="shared" si="63"/>
        <v>28.000000000000004</v>
      </c>
      <c r="T973">
        <f t="shared" si="64"/>
        <v>58.02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12">
        <f t="shared" si="61"/>
        <v>41792</v>
      </c>
      <c r="M974" s="12">
        <f t="shared" si="62"/>
        <v>41801</v>
      </c>
      <c r="N974" t="b">
        <v>0</v>
      </c>
      <c r="O974" t="b">
        <v>1</v>
      </c>
      <c r="P974" t="s">
        <v>2037</v>
      </c>
      <c r="Q974" t="s">
        <v>2038</v>
      </c>
      <c r="R974" t="s">
        <v>28</v>
      </c>
      <c r="S974" s="5">
        <f t="shared" si="63"/>
        <v>227.99999999999997</v>
      </c>
      <c r="T974">
        <f t="shared" si="64"/>
        <v>103.87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12">
        <f t="shared" si="61"/>
        <v>40522.041666666664</v>
      </c>
      <c r="M975" s="12">
        <f t="shared" si="62"/>
        <v>40524.041666666664</v>
      </c>
      <c r="N975" t="b">
        <v>0</v>
      </c>
      <c r="O975" t="b">
        <v>1</v>
      </c>
      <c r="P975" t="s">
        <v>2039</v>
      </c>
      <c r="Q975" t="s">
        <v>2040</v>
      </c>
      <c r="R975" t="s">
        <v>33</v>
      </c>
      <c r="S975" s="5">
        <f t="shared" si="63"/>
        <v>22</v>
      </c>
      <c r="T975">
        <f t="shared" si="64"/>
        <v>93.47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12">
        <f t="shared" si="61"/>
        <v>41412</v>
      </c>
      <c r="M976" s="12">
        <f t="shared" si="62"/>
        <v>41413</v>
      </c>
      <c r="N976" t="b">
        <v>0</v>
      </c>
      <c r="O976" t="b">
        <v>0</v>
      </c>
      <c r="P976" t="s">
        <v>2035</v>
      </c>
      <c r="Q976" t="s">
        <v>2045</v>
      </c>
      <c r="R976" t="s">
        <v>60</v>
      </c>
      <c r="S976" s="5">
        <f t="shared" si="63"/>
        <v>374</v>
      </c>
      <c r="T976">
        <f t="shared" si="64"/>
        <v>61.97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12">
        <f t="shared" si="61"/>
        <v>42337.041666666664</v>
      </c>
      <c r="M977" s="12">
        <f t="shared" si="62"/>
        <v>42376.041666666664</v>
      </c>
      <c r="N977" t="b">
        <v>0</v>
      </c>
      <c r="O977" t="b">
        <v>1</v>
      </c>
      <c r="P977" t="s">
        <v>2039</v>
      </c>
      <c r="Q977" t="s">
        <v>2040</v>
      </c>
      <c r="R977" t="s">
        <v>33</v>
      </c>
      <c r="S977" s="5">
        <f t="shared" si="63"/>
        <v>155</v>
      </c>
      <c r="T977">
        <f t="shared" si="64"/>
        <v>92.04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12">
        <f t="shared" si="61"/>
        <v>40571.041666666664</v>
      </c>
      <c r="M978" s="12">
        <f t="shared" si="62"/>
        <v>40577.041666666664</v>
      </c>
      <c r="N978" t="b">
        <v>0</v>
      </c>
      <c r="O978" t="b">
        <v>1</v>
      </c>
      <c r="P978" t="s">
        <v>2039</v>
      </c>
      <c r="Q978" t="s">
        <v>2040</v>
      </c>
      <c r="R978" t="s">
        <v>33</v>
      </c>
      <c r="S978" s="5">
        <f t="shared" si="63"/>
        <v>322</v>
      </c>
      <c r="T978">
        <f t="shared" si="64"/>
        <v>77.27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12">
        <f t="shared" si="61"/>
        <v>43138.041666666664</v>
      </c>
      <c r="M979" s="12">
        <f t="shared" si="62"/>
        <v>43170.041666666664</v>
      </c>
      <c r="N979" t="b">
        <v>0</v>
      </c>
      <c r="O979" t="b">
        <v>0</v>
      </c>
      <c r="P979" t="s">
        <v>2033</v>
      </c>
      <c r="Q979" t="s">
        <v>2034</v>
      </c>
      <c r="R979" t="s">
        <v>17</v>
      </c>
      <c r="S979" s="5">
        <f t="shared" si="63"/>
        <v>74</v>
      </c>
      <c r="T979">
        <f t="shared" si="64"/>
        <v>93.92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12">
        <f t="shared" si="61"/>
        <v>42686.041666666664</v>
      </c>
      <c r="M980" s="12">
        <f t="shared" si="62"/>
        <v>42708.041666666664</v>
      </c>
      <c r="N980" t="b">
        <v>0</v>
      </c>
      <c r="O980" t="b">
        <v>0</v>
      </c>
      <c r="P980" t="s">
        <v>2050</v>
      </c>
      <c r="Q980" t="s">
        <v>2051</v>
      </c>
      <c r="R980" t="s">
        <v>89</v>
      </c>
      <c r="S980" s="5">
        <f t="shared" si="63"/>
        <v>864</v>
      </c>
      <c r="T980">
        <f t="shared" si="64"/>
        <v>84.97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12">
        <f t="shared" si="61"/>
        <v>42077.999999999993</v>
      </c>
      <c r="M981" s="12">
        <f t="shared" si="62"/>
        <v>42083.999999999993</v>
      </c>
      <c r="N981" t="b">
        <v>0</v>
      </c>
      <c r="O981" t="b">
        <v>0</v>
      </c>
      <c r="P981" t="s">
        <v>2039</v>
      </c>
      <c r="Q981" t="s">
        <v>2040</v>
      </c>
      <c r="R981" t="s">
        <v>33</v>
      </c>
      <c r="S981" s="5">
        <f t="shared" si="63"/>
        <v>143</v>
      </c>
      <c r="T981">
        <f t="shared" si="64"/>
        <v>105.97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12">
        <f t="shared" si="61"/>
        <v>42306.999999999993</v>
      </c>
      <c r="M982" s="12">
        <f t="shared" si="62"/>
        <v>42312.041666666664</v>
      </c>
      <c r="N982" t="b">
        <v>1</v>
      </c>
      <c r="O982" t="b">
        <v>0</v>
      </c>
      <c r="P982" t="s">
        <v>2047</v>
      </c>
      <c r="Q982" t="s">
        <v>2048</v>
      </c>
      <c r="R982" t="s">
        <v>68</v>
      </c>
      <c r="S982" s="5">
        <f t="shared" si="63"/>
        <v>40</v>
      </c>
      <c r="T982">
        <f t="shared" si="64"/>
        <v>36.97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12">
        <f t="shared" si="61"/>
        <v>43094.041666666664</v>
      </c>
      <c r="M983" s="12">
        <f t="shared" si="62"/>
        <v>43127.041666666664</v>
      </c>
      <c r="N983" t="b">
        <v>0</v>
      </c>
      <c r="O983" t="b">
        <v>0</v>
      </c>
      <c r="P983" t="s">
        <v>2037</v>
      </c>
      <c r="Q983" t="s">
        <v>2038</v>
      </c>
      <c r="R983" t="s">
        <v>28</v>
      </c>
      <c r="S983" s="5">
        <f t="shared" si="63"/>
        <v>178</v>
      </c>
      <c r="T983">
        <f t="shared" si="64"/>
        <v>81.53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12">
        <f t="shared" si="61"/>
        <v>40743</v>
      </c>
      <c r="M984" s="12">
        <f t="shared" si="62"/>
        <v>40745</v>
      </c>
      <c r="N984" t="b">
        <v>0</v>
      </c>
      <c r="O984" t="b">
        <v>1</v>
      </c>
      <c r="P984" t="s">
        <v>2041</v>
      </c>
      <c r="Q984" t="s">
        <v>2042</v>
      </c>
      <c r="R984" t="s">
        <v>42</v>
      </c>
      <c r="S984" s="5">
        <f t="shared" si="63"/>
        <v>85</v>
      </c>
      <c r="T984">
        <f t="shared" si="64"/>
        <v>81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12">
        <f t="shared" si="61"/>
        <v>43680.999999999993</v>
      </c>
      <c r="M985" s="12">
        <f t="shared" si="62"/>
        <v>43695.999999999993</v>
      </c>
      <c r="N985" t="b">
        <v>0</v>
      </c>
      <c r="O985" t="b">
        <v>0</v>
      </c>
      <c r="P985" t="s">
        <v>2041</v>
      </c>
      <c r="Q985" t="s">
        <v>2042</v>
      </c>
      <c r="R985" t="s">
        <v>42</v>
      </c>
      <c r="S985" s="5">
        <f t="shared" si="63"/>
        <v>146</v>
      </c>
      <c r="T985">
        <f t="shared" si="64"/>
        <v>26.01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12">
        <f t="shared" si="61"/>
        <v>43715.999999999993</v>
      </c>
      <c r="M986" s="12">
        <f t="shared" si="62"/>
        <v>43741.999999999993</v>
      </c>
      <c r="N986" t="b">
        <v>0</v>
      </c>
      <c r="O986" t="b">
        <v>0</v>
      </c>
      <c r="P986" t="s">
        <v>2039</v>
      </c>
      <c r="Q986" t="s">
        <v>2040</v>
      </c>
      <c r="R986" t="s">
        <v>33</v>
      </c>
      <c r="S986" s="5">
        <f t="shared" si="63"/>
        <v>152</v>
      </c>
      <c r="T986">
        <f t="shared" si="64"/>
        <v>26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12">
        <f t="shared" si="61"/>
        <v>41614.041666666664</v>
      </c>
      <c r="M987" s="12">
        <f t="shared" si="62"/>
        <v>41640.041666666664</v>
      </c>
      <c r="N987" t="b">
        <v>0</v>
      </c>
      <c r="O987" t="b">
        <v>1</v>
      </c>
      <c r="P987" t="s">
        <v>2035</v>
      </c>
      <c r="Q987" t="s">
        <v>2036</v>
      </c>
      <c r="R987" t="s">
        <v>23</v>
      </c>
      <c r="S987" s="5">
        <f t="shared" si="63"/>
        <v>67</v>
      </c>
      <c r="T987">
        <f t="shared" si="64"/>
        <v>34.17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12">
        <f t="shared" si="61"/>
        <v>40638</v>
      </c>
      <c r="M988" s="12">
        <f t="shared" si="62"/>
        <v>40652</v>
      </c>
      <c r="N988" t="b">
        <v>0</v>
      </c>
      <c r="O988" t="b">
        <v>0</v>
      </c>
      <c r="P988" t="s">
        <v>2035</v>
      </c>
      <c r="Q988" t="s">
        <v>2036</v>
      </c>
      <c r="R988" t="s">
        <v>23</v>
      </c>
      <c r="S988" s="5">
        <f t="shared" si="63"/>
        <v>40</v>
      </c>
      <c r="T988">
        <f t="shared" si="64"/>
        <v>28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12">
        <f t="shared" si="61"/>
        <v>42851.999999999993</v>
      </c>
      <c r="M989" s="12">
        <f t="shared" si="62"/>
        <v>42865.999999999993</v>
      </c>
      <c r="N989" t="b">
        <v>0</v>
      </c>
      <c r="O989" t="b">
        <v>0</v>
      </c>
      <c r="P989" t="s">
        <v>2041</v>
      </c>
      <c r="Q989" t="s">
        <v>2042</v>
      </c>
      <c r="R989" t="s">
        <v>42</v>
      </c>
      <c r="S989" s="5">
        <f t="shared" si="63"/>
        <v>217</v>
      </c>
      <c r="T989">
        <f t="shared" si="64"/>
        <v>76.55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12">
        <f t="shared" si="61"/>
        <v>42686.041666666664</v>
      </c>
      <c r="M990" s="12">
        <f t="shared" si="62"/>
        <v>42707.041666666664</v>
      </c>
      <c r="N990" t="b">
        <v>0</v>
      </c>
      <c r="O990" t="b">
        <v>0</v>
      </c>
      <c r="P990" t="s">
        <v>2047</v>
      </c>
      <c r="Q990" t="s">
        <v>2056</v>
      </c>
      <c r="R990" t="s">
        <v>133</v>
      </c>
      <c r="S990" s="5">
        <f t="shared" si="63"/>
        <v>52</v>
      </c>
      <c r="T990">
        <f t="shared" si="64"/>
        <v>53.05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12">
        <f t="shared" si="61"/>
        <v>43570.999999999993</v>
      </c>
      <c r="M991" s="12">
        <f t="shared" si="62"/>
        <v>43575.999999999993</v>
      </c>
      <c r="N991" t="b">
        <v>0</v>
      </c>
      <c r="O991" t="b">
        <v>0</v>
      </c>
      <c r="P991" t="s">
        <v>2047</v>
      </c>
      <c r="Q991" t="s">
        <v>2059</v>
      </c>
      <c r="R991" t="s">
        <v>206</v>
      </c>
      <c r="S991" s="5">
        <f t="shared" si="63"/>
        <v>500</v>
      </c>
      <c r="T991">
        <f t="shared" si="64"/>
        <v>106.86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12">
        <f t="shared" si="61"/>
        <v>42432.041666666664</v>
      </c>
      <c r="M992" s="12">
        <f t="shared" si="62"/>
        <v>42453.999999999993</v>
      </c>
      <c r="N992" t="b">
        <v>0</v>
      </c>
      <c r="O992" t="b">
        <v>1</v>
      </c>
      <c r="P992" t="s">
        <v>2041</v>
      </c>
      <c r="Q992" t="s">
        <v>2044</v>
      </c>
      <c r="R992" t="s">
        <v>53</v>
      </c>
      <c r="S992" s="5">
        <f t="shared" si="63"/>
        <v>88</v>
      </c>
      <c r="T992">
        <f t="shared" si="64"/>
        <v>46.02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12">
        <f t="shared" si="61"/>
        <v>41907</v>
      </c>
      <c r="M993" s="12">
        <f t="shared" si="62"/>
        <v>41911</v>
      </c>
      <c r="N993" t="b">
        <v>0</v>
      </c>
      <c r="O993" t="b">
        <v>1</v>
      </c>
      <c r="P993" t="s">
        <v>2035</v>
      </c>
      <c r="Q993" t="s">
        <v>2036</v>
      </c>
      <c r="R993" t="s">
        <v>23</v>
      </c>
      <c r="S993" s="5">
        <f t="shared" si="63"/>
        <v>112.99999999999999</v>
      </c>
      <c r="T993">
        <f t="shared" si="64"/>
        <v>100.17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12">
        <f t="shared" si="61"/>
        <v>43226.999999999993</v>
      </c>
      <c r="M994" s="12">
        <f t="shared" si="62"/>
        <v>43240.999999999993</v>
      </c>
      <c r="N994" t="b">
        <v>0</v>
      </c>
      <c r="O994" t="b">
        <v>1</v>
      </c>
      <c r="P994" t="s">
        <v>2041</v>
      </c>
      <c r="Q994" t="s">
        <v>2044</v>
      </c>
      <c r="R994" t="s">
        <v>53</v>
      </c>
      <c r="S994" s="5">
        <f t="shared" si="63"/>
        <v>426.99999999999994</v>
      </c>
      <c r="T994">
        <f t="shared" si="64"/>
        <v>101.44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12">
        <f t="shared" si="61"/>
        <v>42362.041666666664</v>
      </c>
      <c r="M995" s="12">
        <f t="shared" si="62"/>
        <v>42379.041666666664</v>
      </c>
      <c r="N995" t="b">
        <v>0</v>
      </c>
      <c r="O995" t="b">
        <v>1</v>
      </c>
      <c r="P995" t="s">
        <v>2054</v>
      </c>
      <c r="Q995" t="s">
        <v>2055</v>
      </c>
      <c r="R995" t="s">
        <v>122</v>
      </c>
      <c r="S995" s="5">
        <f t="shared" si="63"/>
        <v>78</v>
      </c>
      <c r="T995">
        <f t="shared" si="64"/>
        <v>87.97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12">
        <f t="shared" si="61"/>
        <v>41929</v>
      </c>
      <c r="M996" s="12">
        <f t="shared" si="62"/>
        <v>41935</v>
      </c>
      <c r="N996" t="b">
        <v>0</v>
      </c>
      <c r="O996" t="b">
        <v>1</v>
      </c>
      <c r="P996" t="s">
        <v>2047</v>
      </c>
      <c r="Q996" t="s">
        <v>2059</v>
      </c>
      <c r="R996" t="s">
        <v>206</v>
      </c>
      <c r="S996" s="5">
        <f t="shared" si="63"/>
        <v>52</v>
      </c>
      <c r="T996">
        <f t="shared" si="64"/>
        <v>75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12">
        <f t="shared" si="61"/>
        <v>43407.999999999993</v>
      </c>
      <c r="M997" s="12">
        <f t="shared" si="62"/>
        <v>43437.041666666664</v>
      </c>
      <c r="N997" t="b">
        <v>0</v>
      </c>
      <c r="O997" t="b">
        <v>1</v>
      </c>
      <c r="P997" t="s">
        <v>2033</v>
      </c>
      <c r="Q997" t="s">
        <v>2034</v>
      </c>
      <c r="R997" t="s">
        <v>17</v>
      </c>
      <c r="S997" s="5">
        <f t="shared" si="63"/>
        <v>157</v>
      </c>
      <c r="T997">
        <f t="shared" si="64"/>
        <v>42.98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12">
        <f t="shared" si="61"/>
        <v>41276.041666666664</v>
      </c>
      <c r="M998" s="12">
        <f t="shared" si="62"/>
        <v>41306.041666666664</v>
      </c>
      <c r="N998" t="b">
        <v>0</v>
      </c>
      <c r="O998" t="b">
        <v>0</v>
      </c>
      <c r="P998" t="s">
        <v>2039</v>
      </c>
      <c r="Q998" t="s">
        <v>2040</v>
      </c>
      <c r="R998" t="s">
        <v>33</v>
      </c>
      <c r="S998" s="5">
        <f t="shared" si="63"/>
        <v>73</v>
      </c>
      <c r="T998">
        <f t="shared" si="64"/>
        <v>33.119999999999997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12">
        <f t="shared" si="61"/>
        <v>41659.041666666664</v>
      </c>
      <c r="M999" s="12">
        <f t="shared" si="62"/>
        <v>41664.041666666664</v>
      </c>
      <c r="N999" t="b">
        <v>0</v>
      </c>
      <c r="O999" t="b">
        <v>0</v>
      </c>
      <c r="P999" t="s">
        <v>2039</v>
      </c>
      <c r="Q999" t="s">
        <v>2040</v>
      </c>
      <c r="R999" t="s">
        <v>33</v>
      </c>
      <c r="S999" s="5">
        <f t="shared" si="63"/>
        <v>61</v>
      </c>
      <c r="T999">
        <f t="shared" si="64"/>
        <v>101.13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12">
        <f t="shared" si="61"/>
        <v>40220.041666666664</v>
      </c>
      <c r="M1000" s="12">
        <f t="shared" si="62"/>
        <v>40234.041666666664</v>
      </c>
      <c r="N1000" t="b">
        <v>0</v>
      </c>
      <c r="O1000" t="b">
        <v>1</v>
      </c>
      <c r="P1000" t="s">
        <v>2035</v>
      </c>
      <c r="Q1000" t="s">
        <v>2045</v>
      </c>
      <c r="R1000" t="s">
        <v>60</v>
      </c>
      <c r="S1000" s="5">
        <f t="shared" si="63"/>
        <v>56.999999999999993</v>
      </c>
      <c r="T1000">
        <f>ROUND(AVERAGE(E1001/G1001),2)</f>
        <v>55.99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12">
        <f t="shared" si="61"/>
        <v>42549.999999999993</v>
      </c>
      <c r="M1001" s="12">
        <f t="shared" si="62"/>
        <v>42556.999999999993</v>
      </c>
      <c r="N1001" t="b">
        <v>0</v>
      </c>
      <c r="O1001" t="b">
        <v>0</v>
      </c>
      <c r="P1001" t="s">
        <v>2033</v>
      </c>
      <c r="Q1001" t="s">
        <v>2034</v>
      </c>
      <c r="R1001" t="s">
        <v>17</v>
      </c>
      <c r="S1001" s="5">
        <f t="shared" si="63"/>
        <v>56.999999999999993</v>
      </c>
      <c r="T1001">
        <f>ROUND(AVERAGE(E1001/G1001),2)</f>
        <v>55.99</v>
      </c>
    </row>
  </sheetData>
  <autoFilter ref="A1:T1001" xr:uid="{00000000-0001-0000-0000-000000000000}"/>
  <conditionalFormatting sqref="F1:F1048576">
    <cfRule type="containsText" dxfId="11" priority="5" operator="containsText" text="canceled">
      <formula>NOT(ISERROR(SEARCH("canceled",F1)))</formula>
    </cfRule>
    <cfRule type="containsText" dxfId="10" priority="6" operator="containsText" text="live">
      <formula>NOT(ISERROR(SEARCH("live",F1)))</formula>
    </cfRule>
    <cfRule type="containsText" dxfId="9" priority="7" operator="containsText" text="successful">
      <formula>NOT(ISERROR(SEARCH("successful",F1)))</formula>
    </cfRule>
    <cfRule type="containsText" dxfId="8" priority="8" operator="containsText" text="failed">
      <formula>NOT(ISERROR(SEARCH("failed",F1)))</formula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:S1048576">
    <cfRule type="colorScale" priority="1">
      <colorScale>
        <cfvo type="min"/>
        <cfvo type="num" val="100"/>
        <cfvo type="max"/>
        <color rgb="FFFF0000"/>
        <color rgb="FF92D050"/>
        <color theme="8" tint="-0.499984740745262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CC4-D590-435A-B30C-D48541A191D6}">
  <sheetPr codeName="Sheet2"/>
  <dimension ref="A2:F15"/>
  <sheetViews>
    <sheetView zoomScale="90" zoomScaleNormal="90" workbookViewId="0">
      <selection activeCell="F7" sqref="F7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3" bestFit="1" customWidth="1"/>
    <col min="8" max="8" width="16.5" bestFit="1" customWidth="1"/>
    <col min="9" max="9" width="23" bestFit="1" customWidth="1"/>
    <col min="10" max="10" width="21.625" bestFit="1" customWidth="1"/>
    <col min="11" max="11" width="28" bestFit="1" customWidth="1"/>
    <col min="12" max="12" width="3.125" bestFit="1" customWidth="1"/>
    <col min="13" max="14" width="3.25" bestFit="1" customWidth="1"/>
    <col min="15" max="15" width="2.875" bestFit="1" customWidth="1"/>
    <col min="16" max="16" width="3.875" bestFit="1" customWidth="1"/>
    <col min="17" max="17" width="10.5" bestFit="1" customWidth="1"/>
    <col min="18" max="18" width="5.625" bestFit="1" customWidth="1"/>
    <col min="19" max="20" width="3.125" bestFit="1" customWidth="1"/>
    <col min="21" max="22" width="3.25" bestFit="1" customWidth="1"/>
    <col min="23" max="23" width="3.125" bestFit="1" customWidth="1"/>
    <col min="24" max="24" width="8.75" bestFit="1" customWidth="1"/>
    <col min="25" max="25" width="11" bestFit="1" customWidth="1"/>
    <col min="26" max="27" width="3.125" bestFit="1" customWidth="1"/>
    <col min="28" max="29" width="3.25" bestFit="1" customWidth="1"/>
    <col min="30" max="30" width="2.875" bestFit="1" customWidth="1"/>
    <col min="31" max="31" width="3.875" bestFit="1" customWidth="1"/>
    <col min="32" max="32" width="14.25" bestFit="1" customWidth="1"/>
    <col min="33" max="33" width="8.625" bestFit="1" customWidth="1"/>
    <col min="34" max="34" width="11.75" bestFit="1" customWidth="1"/>
    <col min="35" max="35" width="11" bestFit="1" customWidth="1"/>
    <col min="36" max="36" width="9.25" bestFit="1" customWidth="1"/>
    <col min="37" max="37" width="8.75" bestFit="1" customWidth="1"/>
    <col min="38" max="38" width="7.5" bestFit="1" customWidth="1"/>
    <col min="39" max="39" width="9.25" bestFit="1" customWidth="1"/>
    <col min="40" max="40" width="10.625" bestFit="1" customWidth="1"/>
    <col min="41" max="41" width="14.375" bestFit="1" customWidth="1"/>
    <col min="42" max="42" width="3.875" bestFit="1" customWidth="1"/>
    <col min="43" max="43" width="9.25" bestFit="1" customWidth="1"/>
    <col min="44" max="44" width="17.75" bestFit="1" customWidth="1"/>
    <col min="45" max="45" width="11.5" bestFit="1" customWidth="1"/>
    <col min="46" max="46" width="5.625" bestFit="1" customWidth="1"/>
    <col min="47" max="47" width="3.875" bestFit="1" customWidth="1"/>
    <col min="48" max="48" width="9.25" bestFit="1" customWidth="1"/>
    <col min="49" max="49" width="14.75" bestFit="1" customWidth="1"/>
    <col min="50" max="50" width="19.75" bestFit="1" customWidth="1"/>
    <col min="51" max="51" width="5.625" bestFit="1" customWidth="1"/>
    <col min="52" max="52" width="3.875" bestFit="1" customWidth="1"/>
    <col min="53" max="53" width="9.25" bestFit="1" customWidth="1"/>
    <col min="54" max="54" width="23" bestFit="1" customWidth="1"/>
    <col min="55" max="55" width="8.375" bestFit="1" customWidth="1"/>
    <col min="56" max="56" width="5.625" bestFit="1" customWidth="1"/>
    <col min="57" max="57" width="3.875" bestFit="1" customWidth="1"/>
    <col min="58" max="58" width="9.25" bestFit="1" customWidth="1"/>
    <col min="59" max="59" width="10.125" bestFit="1" customWidth="1"/>
    <col min="60" max="60" width="17.125" bestFit="1" customWidth="1"/>
    <col min="61" max="61" width="9.25" bestFit="1" customWidth="1"/>
    <col min="62" max="62" width="20.375" bestFit="1" customWidth="1"/>
    <col min="63" max="63" width="8.375" bestFit="1" customWidth="1"/>
    <col min="64" max="64" width="5.625" bestFit="1" customWidth="1"/>
    <col min="65" max="65" width="9.25" bestFit="1" customWidth="1"/>
    <col min="66" max="66" width="9.5" bestFit="1" customWidth="1"/>
    <col min="67" max="67" width="14.875" bestFit="1" customWidth="1"/>
    <col min="68" max="68" width="9.25" bestFit="1" customWidth="1"/>
    <col min="69" max="69" width="18.125" bestFit="1" customWidth="1"/>
    <col min="70" max="70" width="8.375" bestFit="1" customWidth="1"/>
    <col min="71" max="71" width="5.625" bestFit="1" customWidth="1"/>
    <col min="72" max="72" width="3.875" bestFit="1" customWidth="1"/>
    <col min="73" max="73" width="9.25" bestFit="1" customWidth="1"/>
    <col min="74" max="74" width="11" bestFit="1" customWidth="1"/>
    <col min="75" max="75" width="10.875" bestFit="1" customWidth="1"/>
    <col min="76" max="76" width="5.625" bestFit="1" customWidth="1"/>
    <col min="77" max="77" width="9.25" bestFit="1" customWidth="1"/>
    <col min="78" max="78" width="14.125" bestFit="1" customWidth="1"/>
    <col min="79" max="79" width="12.75" bestFit="1" customWidth="1"/>
    <col min="80" max="80" width="9.25" bestFit="1" customWidth="1"/>
    <col min="81" max="81" width="16" bestFit="1" customWidth="1"/>
    <col min="82" max="82" width="13.25" bestFit="1" customWidth="1"/>
    <col min="83" max="83" width="5.625" bestFit="1" customWidth="1"/>
    <col min="84" max="84" width="3.875" bestFit="1" customWidth="1"/>
    <col min="85" max="85" width="9.25" bestFit="1" customWidth="1"/>
    <col min="86" max="86" width="16.5" bestFit="1" customWidth="1"/>
    <col min="87" max="87" width="11.25" bestFit="1" customWidth="1"/>
    <col min="88" max="88" width="3.875" bestFit="1" customWidth="1"/>
    <col min="89" max="89" width="9.25" bestFit="1" customWidth="1"/>
    <col min="90" max="90" width="14.5" bestFit="1" customWidth="1"/>
    <col min="91" max="91" width="8.375" bestFit="1" customWidth="1"/>
    <col min="92" max="92" width="5.625" bestFit="1" customWidth="1"/>
    <col min="93" max="93" width="3.875" bestFit="1" customWidth="1"/>
    <col min="94" max="94" width="9.25" bestFit="1" customWidth="1"/>
    <col min="95" max="95" width="9.375" bestFit="1" customWidth="1"/>
    <col min="96" max="96" width="13" bestFit="1" customWidth="1"/>
    <col min="97" max="97" width="16.25" bestFit="1" customWidth="1"/>
    <col min="98" max="98" width="8.625" bestFit="1" customWidth="1"/>
    <col min="99" max="99" width="11.75" bestFit="1" customWidth="1"/>
    <col min="100" max="100" width="11" bestFit="1" customWidth="1"/>
  </cols>
  <sheetData>
    <row r="2" spans="1:6" x14ac:dyDescent="0.25">
      <c r="A2" s="7" t="s">
        <v>6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8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8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8" t="s">
        <v>2064</v>
      </c>
      <c r="E9">
        <v>4</v>
      </c>
      <c r="F9">
        <v>4</v>
      </c>
    </row>
    <row r="10" spans="1:6" x14ac:dyDescent="0.25">
      <c r="A10" s="8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8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8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8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8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8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60EF-2A12-45CC-971B-B04AE77A81CA}">
  <sheetPr codeName="Sheet3"/>
  <dimension ref="A2:F30"/>
  <sheetViews>
    <sheetView topLeftCell="A19" zoomScale="80" zoomScaleNormal="80" workbookViewId="0">
      <selection activeCell="E4" sqref="E4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7" t="s">
        <v>6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BA2F-9712-461A-B1E0-00493F24D64E}">
  <sheetPr codeName="Sheet4"/>
  <dimension ref="A1:E18"/>
  <sheetViews>
    <sheetView zoomScale="140" zoomScaleNormal="140" workbookViewId="0">
      <selection activeCell="D4" sqref="D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13" width="4.875" bestFit="1" customWidth="1"/>
    <col min="14" max="14" width="13.375" bestFit="1" customWidth="1"/>
    <col min="15" max="15" width="7.375" bestFit="1" customWidth="1"/>
    <col min="16" max="25" width="4.875" bestFit="1" customWidth="1"/>
    <col min="26" max="26" width="10.5" bestFit="1" customWidth="1"/>
    <col min="27" max="27" width="5.625" bestFit="1" customWidth="1"/>
    <col min="28" max="35" width="4.875" bestFit="1" customWidth="1"/>
    <col min="36" max="36" width="8.75" bestFit="1" customWidth="1"/>
    <col min="37" max="37" width="11" bestFit="1" customWidth="1"/>
    <col min="38" max="46" width="4.875" bestFit="1" customWidth="1"/>
    <col min="47" max="47" width="14.25" bestFit="1" customWidth="1"/>
    <col min="48" max="48" width="11" bestFit="1" customWidth="1"/>
    <col min="49" max="49" width="13.375" bestFit="1" customWidth="1"/>
    <col min="50" max="168" width="7.375" bestFit="1" customWidth="1"/>
    <col min="169" max="169" width="10.5" bestFit="1" customWidth="1"/>
    <col min="170" max="183" width="6.625" bestFit="1" customWidth="1"/>
    <col min="184" max="184" width="8.75" bestFit="1" customWidth="1"/>
    <col min="185" max="302" width="11" bestFit="1" customWidth="1"/>
    <col min="303" max="303" width="14.25" bestFit="1" customWidth="1"/>
    <col min="304" max="304" width="11" bestFit="1" customWidth="1"/>
    <col min="305" max="403" width="14.75" bestFit="1" customWidth="1"/>
    <col min="404" max="404" width="10.5" bestFit="1" customWidth="1"/>
    <col min="405" max="418" width="14.75" bestFit="1" customWidth="1"/>
    <col min="419" max="419" width="8.75" bestFit="1" customWidth="1"/>
    <col min="420" max="940" width="14.75" bestFit="1" customWidth="1"/>
    <col min="941" max="941" width="14.25" bestFit="1" customWidth="1"/>
    <col min="942" max="942" width="11" bestFit="1" customWidth="1"/>
  </cols>
  <sheetData>
    <row r="1" spans="1:5" x14ac:dyDescent="0.25">
      <c r="A1" s="7" t="s">
        <v>2031</v>
      </c>
      <c r="B1" t="s" vm="1">
        <v>2085</v>
      </c>
    </row>
    <row r="2" spans="1:5" x14ac:dyDescent="0.25">
      <c r="A2" s="7" t="s">
        <v>2086</v>
      </c>
      <c r="B2" t="s" vm="2">
        <v>2085</v>
      </c>
    </row>
    <row r="4" spans="1:5" x14ac:dyDescent="0.25">
      <c r="A4" s="7" t="s">
        <v>2069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2082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2084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2077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2078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2079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7E6D-15C6-4349-BE4A-9472B9812041}">
  <sheetPr codeName="Sheet5"/>
  <dimension ref="A1:H13"/>
  <sheetViews>
    <sheetView topLeftCell="A15" workbookViewId="0">
      <selection activeCell="H17" sqref="H17"/>
    </sheetView>
  </sheetViews>
  <sheetFormatPr defaultRowHeight="15.75" x14ac:dyDescent="0.25"/>
  <cols>
    <col min="1" max="1" width="28.5" customWidth="1"/>
    <col min="2" max="2" width="19.125" customWidth="1"/>
    <col min="3" max="3" width="19" customWidth="1"/>
    <col min="4" max="4" width="17.875" customWidth="1"/>
    <col min="5" max="5" width="17.75" customWidth="1"/>
    <col min="6" max="6" width="16.5" customWidth="1"/>
    <col min="7" max="7" width="18.5" style="4" customWidth="1"/>
    <col min="8" max="8" width="22" customWidth="1"/>
  </cols>
  <sheetData>
    <row r="1" spans="1:8" ht="18.75" x14ac:dyDescent="0.3">
      <c r="A1" s="9" t="s">
        <v>2087</v>
      </c>
      <c r="B1" s="9" t="s">
        <v>2104</v>
      </c>
      <c r="C1" s="9" t="s">
        <v>2088</v>
      </c>
      <c r="D1" s="9" t="s">
        <v>2089</v>
      </c>
      <c r="E1" s="9" t="s">
        <v>2090</v>
      </c>
      <c r="F1" s="9" t="s">
        <v>2091</v>
      </c>
      <c r="G1" s="10" t="s">
        <v>2105</v>
      </c>
      <c r="H1" s="9" t="s">
        <v>2092</v>
      </c>
    </row>
    <row r="2" spans="1:8" x14ac:dyDescent="0.25">
      <c r="A2" t="s">
        <v>2093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+SUM(B2:D2)</f>
        <v>51</v>
      </c>
      <c r="F2" s="4">
        <f>ROUND(B2/E2,2)</f>
        <v>0.59</v>
      </c>
      <c r="G2" s="4">
        <f>ROUND(C2/E2,2)</f>
        <v>0.39</v>
      </c>
      <c r="H2" s="4">
        <f>ROUND(D2/E2,2)</f>
        <v>0.02</v>
      </c>
    </row>
    <row r="3" spans="1:8" x14ac:dyDescent="0.25">
      <c r="A3" t="s">
        <v>2094</v>
      </c>
      <c r="B3">
        <f>COUNTIFS(Outcome,"successful",Goal,"&gt;=1000",Goal,"&lt;=4999")</f>
        <v>191</v>
      </c>
      <c r="C3">
        <f>COUNTIFS(Outcome,"failed",Goal,"&gt;=1000",Goal,"&lt;=4999")</f>
        <v>38</v>
      </c>
      <c r="D3">
        <f>COUNTIFS(Outcome,"canceled",Goal,"&gt;=1000",Goal,"&lt;=4999")</f>
        <v>2</v>
      </c>
      <c r="E3">
        <f t="shared" ref="E3:E12" si="0">+SUM(B3:D3)</f>
        <v>231</v>
      </c>
      <c r="F3" s="4">
        <f>ROUND(B3/E3,2)</f>
        <v>0.83</v>
      </c>
      <c r="G3" s="4">
        <f t="shared" ref="G3:G13" si="1">ROUND(C3/E3,2)</f>
        <v>0.16</v>
      </c>
      <c r="H3" s="4">
        <f t="shared" ref="H3:H13" si="2">ROUND(D3/E3,2)</f>
        <v>0.01</v>
      </c>
    </row>
    <row r="4" spans="1:8" x14ac:dyDescent="0.25">
      <c r="A4" t="s">
        <v>2095</v>
      </c>
      <c r="B4">
        <f>COUNTIFS(Outcome,"successful",Goal,"&gt;=5000",Goal,"&lt;=9999")</f>
        <v>164</v>
      </c>
      <c r="C4">
        <f>COUNTIFS(Outcome,"failed",Goal,"&gt;=5000",Goal,"&lt;=9999")</f>
        <v>126</v>
      </c>
      <c r="D4">
        <f>COUNTIFS(Outcome,"canceled",Goal,"&gt;=5000",Goal,"&lt;=9999")</f>
        <v>25</v>
      </c>
      <c r="E4">
        <f t="shared" si="0"/>
        <v>315</v>
      </c>
      <c r="F4" s="4">
        <f>ROUND(B4/E4,2)</f>
        <v>0.52</v>
      </c>
      <c r="G4" s="4">
        <f t="shared" si="1"/>
        <v>0.4</v>
      </c>
      <c r="H4" s="4">
        <f t="shared" si="2"/>
        <v>0.08</v>
      </c>
    </row>
    <row r="5" spans="1:8" x14ac:dyDescent="0.25">
      <c r="A5" t="s">
        <v>2096</v>
      </c>
      <c r="B5">
        <f>COUNTIFS(Outcome,"successful",Goal,"&gt;=10000",Goal,"&lt;=14999")</f>
        <v>4</v>
      </c>
      <c r="C5">
        <f>COUNTIFS(Outcome,"failed",Goal,"&gt;=10000",Goal,"&lt;=14999")</f>
        <v>5</v>
      </c>
      <c r="D5">
        <f>COUNTIFS(Outcome,"canceled",Goal,"&gt;=10000",Goal,"&lt;=14999")</f>
        <v>0</v>
      </c>
      <c r="E5">
        <f t="shared" si="0"/>
        <v>9</v>
      </c>
      <c r="F5" s="4">
        <f t="shared" ref="F5:F13" si="3">ROUND(B5/E5,2)</f>
        <v>0.44</v>
      </c>
      <c r="G5" s="4">
        <f t="shared" si="1"/>
        <v>0.56000000000000005</v>
      </c>
      <c r="H5" s="4">
        <f t="shared" si="2"/>
        <v>0</v>
      </c>
    </row>
    <row r="6" spans="1:8" x14ac:dyDescent="0.25">
      <c r="A6" t="s">
        <v>2097</v>
      </c>
      <c r="B6">
        <f>COUNTIFS(Outcome,"successful",Goal,"&gt;=15000",Goal,"&lt;=19999")</f>
        <v>10</v>
      </c>
      <c r="C6">
        <f>COUNTIFS(Outcome,"failed",Goal,"&gt;=15000",Goal,"&lt;=19999")</f>
        <v>0</v>
      </c>
      <c r="D6">
        <f>COUNTIFS(Outcome,"canceled",Goal,"&gt;=15000",Goal,"&lt;=19999")</f>
        <v>0</v>
      </c>
      <c r="E6">
        <f t="shared" si="0"/>
        <v>10</v>
      </c>
      <c r="F6" s="4">
        <f t="shared" si="3"/>
        <v>1</v>
      </c>
      <c r="G6" s="4">
        <f t="shared" si="1"/>
        <v>0</v>
      </c>
      <c r="H6" s="4">
        <f t="shared" si="2"/>
        <v>0</v>
      </c>
    </row>
    <row r="7" spans="1:8" x14ac:dyDescent="0.25">
      <c r="A7" t="s">
        <v>2098</v>
      </c>
      <c r="B7">
        <f>COUNTIFS(Outcome,"successful",Goal,"&gt;=20000",Goal,"&lt;=24999")</f>
        <v>7</v>
      </c>
      <c r="C7">
        <f>COUNTIFS(Outcome,"failed",Goal,"&gt;=20000",Goal,"&lt;=24999")</f>
        <v>0</v>
      </c>
      <c r="D7">
        <f>COUNTIFS(Outcome,"canceled",Goal,"&gt;=20000",Goal,"&lt;=24999")</f>
        <v>0</v>
      </c>
      <c r="E7">
        <f t="shared" si="0"/>
        <v>7</v>
      </c>
      <c r="F7" s="4">
        <f t="shared" si="3"/>
        <v>1</v>
      </c>
      <c r="G7" s="4">
        <f t="shared" si="1"/>
        <v>0</v>
      </c>
      <c r="H7" s="4">
        <f t="shared" si="2"/>
        <v>0</v>
      </c>
    </row>
    <row r="8" spans="1:8" x14ac:dyDescent="0.25">
      <c r="A8" t="s">
        <v>2106</v>
      </c>
      <c r="B8">
        <f>COUNTIFS(Outcome,"successful",Goal,"&gt;=25000",Goal,"&lt;=29999")</f>
        <v>11</v>
      </c>
      <c r="C8">
        <f>COUNTIFS(Outcome,"failed",Goal,"&gt;=25000",Goal,"&lt;=29999")</f>
        <v>3</v>
      </c>
      <c r="D8">
        <f>COUNTIFS(Outcome,"canceled",Goal,"&gt;=25000",Goal,"&lt;=29999")</f>
        <v>0</v>
      </c>
      <c r="E8">
        <f t="shared" si="0"/>
        <v>14</v>
      </c>
      <c r="F8" s="4">
        <f t="shared" si="3"/>
        <v>0.79</v>
      </c>
      <c r="G8" s="4">
        <f t="shared" si="1"/>
        <v>0.21</v>
      </c>
      <c r="H8" s="4">
        <f t="shared" si="2"/>
        <v>0</v>
      </c>
    </row>
    <row r="9" spans="1:8" x14ac:dyDescent="0.25">
      <c r="A9" t="s">
        <v>2099</v>
      </c>
      <c r="B9">
        <f>COUNTIFS(Outcome,"successful",Goal,"&gt;=30000",Goal,"&lt;=34999")</f>
        <v>7</v>
      </c>
      <c r="C9">
        <f>COUNTIFS(Outcome,"failed",Goal,"&gt;=30000",Goal,"&lt;=34999")</f>
        <v>0</v>
      </c>
      <c r="D9">
        <f>COUNTIFS(Outcome,"canceled",Goal,"&gt;=30000",Goal,"&lt;=34999")</f>
        <v>0</v>
      </c>
      <c r="E9">
        <f t="shared" si="0"/>
        <v>7</v>
      </c>
      <c r="F9" s="4">
        <f t="shared" si="3"/>
        <v>1</v>
      </c>
      <c r="G9" s="4">
        <f t="shared" si="1"/>
        <v>0</v>
      </c>
      <c r="H9" s="4">
        <f t="shared" si="2"/>
        <v>0</v>
      </c>
    </row>
    <row r="10" spans="1:8" x14ac:dyDescent="0.25">
      <c r="A10" t="s">
        <v>2100</v>
      </c>
      <c r="B10">
        <f>COUNTIFS(Outcome,"successful",Goal,"&gt;=35000",Goal,"&lt;=39999")</f>
        <v>8</v>
      </c>
      <c r="C10">
        <f>COUNTIFS(Outcome,"failed",Goal,"&gt;=35000",Goal,"&lt;=39999")</f>
        <v>3</v>
      </c>
      <c r="D10">
        <f>COUNTIFS(Outcome,"canceled",Goal,"&gt;=35000",Goal,"&lt;=39999")</f>
        <v>1</v>
      </c>
      <c r="E10">
        <f t="shared" si="0"/>
        <v>12</v>
      </c>
      <c r="F10" s="4">
        <f t="shared" si="3"/>
        <v>0.67</v>
      </c>
      <c r="G10" s="4">
        <f t="shared" si="1"/>
        <v>0.25</v>
      </c>
      <c r="H10" s="4">
        <f t="shared" si="2"/>
        <v>0.08</v>
      </c>
    </row>
    <row r="11" spans="1:8" x14ac:dyDescent="0.25">
      <c r="A11" t="s">
        <v>2101</v>
      </c>
      <c r="B11">
        <f>COUNTIFS(Outcome,"successful",Goal,"&gt;=40000",Goal,"&lt;=44999")</f>
        <v>11</v>
      </c>
      <c r="C11">
        <f>COUNTIFS(Outcome,"failed",Goal,"&gt;=40000",Goal,"&lt;=44999")</f>
        <v>3</v>
      </c>
      <c r="D11">
        <f>COUNTIFS(Outcome,"canceled",Goal,"&gt;=40000",Goal,"&lt;=44999")</f>
        <v>0</v>
      </c>
      <c r="E11">
        <f t="shared" si="0"/>
        <v>14</v>
      </c>
      <c r="F11" s="4">
        <f t="shared" si="3"/>
        <v>0.79</v>
      </c>
      <c r="G11" s="4">
        <f t="shared" si="1"/>
        <v>0.21</v>
      </c>
      <c r="H11" s="4">
        <f t="shared" si="2"/>
        <v>0</v>
      </c>
    </row>
    <row r="12" spans="1:8" x14ac:dyDescent="0.25">
      <c r="A12" t="s">
        <v>2102</v>
      </c>
      <c r="B12">
        <f>COUNTIFS(Outcome,"successful",Goal,"&gt;=45000",Goal,"&lt;=49999")</f>
        <v>8</v>
      </c>
      <c r="C12">
        <f>COUNTIFS(Outcome,"failed",Goal,"&gt;=45000",Goal,"&lt;=49999")</f>
        <v>3</v>
      </c>
      <c r="D12">
        <f>COUNTIFS(Outcome,"canceled",Goal,"&gt;=45000",Goal,"&lt;=49999")</f>
        <v>0</v>
      </c>
      <c r="E12">
        <f t="shared" si="0"/>
        <v>11</v>
      </c>
      <c r="F12" s="4">
        <f t="shared" si="3"/>
        <v>0.73</v>
      </c>
      <c r="G12" s="4">
        <f t="shared" si="1"/>
        <v>0.27</v>
      </c>
      <c r="H12" s="4">
        <f t="shared" si="2"/>
        <v>0</v>
      </c>
    </row>
    <row r="13" spans="1:8" x14ac:dyDescent="0.25">
      <c r="A13" t="s">
        <v>2103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>+SUM(B13:D13)</f>
        <v>305</v>
      </c>
      <c r="F13" s="4">
        <f t="shared" si="3"/>
        <v>0.37</v>
      </c>
      <c r="G13" s="4">
        <f t="shared" si="1"/>
        <v>0.53</v>
      </c>
      <c r="H13" s="4">
        <f t="shared" si="2"/>
        <v>0.09</v>
      </c>
    </row>
  </sheetData>
  <autoFilter ref="A1:H1" xr:uid="{BCED7E6D-15C6-4349-BE4A-9472B9812041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FCD5-7006-4213-8B98-76A8440222B3}">
  <sheetPr codeName="Sheet6"/>
  <dimension ref="A1:L566"/>
  <sheetViews>
    <sheetView zoomScale="112" zoomScaleNormal="112" workbookViewId="0">
      <selection activeCell="A41" sqref="A41"/>
    </sheetView>
  </sheetViews>
  <sheetFormatPr defaultRowHeight="15.75" x14ac:dyDescent="0.25"/>
  <cols>
    <col min="1" max="1" width="12.125" customWidth="1"/>
    <col min="2" max="2" width="16.375" customWidth="1"/>
    <col min="4" max="4" width="14.625" customWidth="1"/>
    <col min="5" max="5" width="15.75" customWidth="1"/>
    <col min="11" max="11" width="44.875" customWidth="1"/>
  </cols>
  <sheetData>
    <row r="1" spans="1:12" ht="18.75" x14ac:dyDescent="0.3">
      <c r="A1" s="1" t="s">
        <v>4</v>
      </c>
      <c r="B1" s="1" t="s">
        <v>5</v>
      </c>
      <c r="C1" s="9"/>
      <c r="D1" s="1" t="s">
        <v>4</v>
      </c>
      <c r="E1" s="1" t="s">
        <v>5</v>
      </c>
    </row>
    <row r="2" spans="1:12" x14ac:dyDescent="0.25">
      <c r="A2" t="s">
        <v>20</v>
      </c>
      <c r="B2">
        <v>158</v>
      </c>
      <c r="D2" t="s">
        <v>14</v>
      </c>
      <c r="E2">
        <v>0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K3" t="s">
        <v>2108</v>
      </c>
      <c r="L3">
        <f>AVERAGE(SucessfulB)</f>
        <v>851.14690265486729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K4" t="s">
        <v>2109</v>
      </c>
      <c r="L4">
        <f>MEDIAN(SucessfulB)</f>
        <v>201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K5" t="s">
        <v>2110</v>
      </c>
      <c r="L5">
        <f>MIN(SucessfulB)</f>
        <v>16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K6" t="s">
        <v>2111</v>
      </c>
      <c r="L6">
        <f>MAX(SucessfulB)</f>
        <v>7295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K7" t="s">
        <v>2118</v>
      </c>
      <c r="L7">
        <f>_xlfn.VAR.P(SucessfulB)</f>
        <v>1603373.7324019109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  <c r="K8" t="s">
        <v>2119</v>
      </c>
      <c r="L8">
        <f>_xlfn.STDEV.P(SucessfulB)</f>
        <v>1266.2439466397898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  <c r="K11" t="s">
        <v>2112</v>
      </c>
      <c r="L11">
        <f>AVERAGE(FailedBa)</f>
        <v>585.61538461538464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  <c r="K12" t="s">
        <v>2113</v>
      </c>
      <c r="L12">
        <f>MEDIAN(FailedBa)</f>
        <v>114.5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  <c r="K13" t="s">
        <v>2114</v>
      </c>
      <c r="L13">
        <f>MIN(FailedBa)</f>
        <v>0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  <c r="K14" t="s">
        <v>2115</v>
      </c>
      <c r="L14">
        <f>MAX(FailedBa)</f>
        <v>6080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  <c r="K15" t="s">
        <v>2116</v>
      </c>
      <c r="L15">
        <f>_xlfn.VAR.P(FailedBa)</f>
        <v>921574.68174133555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  <c r="K16" t="s">
        <v>2117</v>
      </c>
      <c r="L16">
        <f>_xlfn.STDEV.P(FailedBa)</f>
        <v>959.98681331637863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9" x14ac:dyDescent="0.25">
      <c r="A81" t="s">
        <v>20</v>
      </c>
      <c r="B81">
        <v>903</v>
      </c>
      <c r="D81" t="s">
        <v>14</v>
      </c>
      <c r="E81">
        <v>931</v>
      </c>
    </row>
    <row r="82" spans="1:9" x14ac:dyDescent="0.25">
      <c r="A82" t="s">
        <v>20</v>
      </c>
      <c r="B82">
        <v>94</v>
      </c>
      <c r="D82" t="s">
        <v>14</v>
      </c>
      <c r="E82">
        <v>92</v>
      </c>
    </row>
    <row r="83" spans="1:9" x14ac:dyDescent="0.25">
      <c r="A83" t="s">
        <v>20</v>
      </c>
      <c r="B83">
        <v>180</v>
      </c>
      <c r="D83" t="s">
        <v>14</v>
      </c>
      <c r="E83">
        <v>57</v>
      </c>
    </row>
    <row r="84" spans="1:9" x14ac:dyDescent="0.25">
      <c r="A84" t="s">
        <v>20</v>
      </c>
      <c r="B84">
        <v>533</v>
      </c>
      <c r="D84" t="s">
        <v>14</v>
      </c>
      <c r="E84">
        <v>41</v>
      </c>
    </row>
    <row r="85" spans="1:9" x14ac:dyDescent="0.25">
      <c r="A85" t="s">
        <v>20</v>
      </c>
      <c r="B85">
        <v>2443</v>
      </c>
      <c r="D85" t="s">
        <v>14</v>
      </c>
      <c r="E85">
        <v>1</v>
      </c>
    </row>
    <row r="86" spans="1:9" x14ac:dyDescent="0.25">
      <c r="A86" t="s">
        <v>20</v>
      </c>
      <c r="B86">
        <v>89</v>
      </c>
      <c r="D86" t="s">
        <v>14</v>
      </c>
      <c r="E86">
        <v>101</v>
      </c>
    </row>
    <row r="87" spans="1:9" x14ac:dyDescent="0.25">
      <c r="A87" t="s">
        <v>20</v>
      </c>
      <c r="B87">
        <v>159</v>
      </c>
      <c r="D87" t="s">
        <v>14</v>
      </c>
      <c r="E87">
        <v>1335</v>
      </c>
    </row>
    <row r="88" spans="1:9" x14ac:dyDescent="0.25">
      <c r="A88" t="s">
        <v>20</v>
      </c>
      <c r="B88">
        <v>50</v>
      </c>
      <c r="D88" t="s">
        <v>14</v>
      </c>
      <c r="E88">
        <v>15</v>
      </c>
    </row>
    <row r="89" spans="1:9" x14ac:dyDescent="0.25">
      <c r="A89" t="s">
        <v>20</v>
      </c>
      <c r="B89">
        <v>186</v>
      </c>
      <c r="D89" t="s">
        <v>14</v>
      </c>
      <c r="E89">
        <v>454</v>
      </c>
      <c r="I89" t="s">
        <v>2107</v>
      </c>
    </row>
    <row r="90" spans="1:9" x14ac:dyDescent="0.25">
      <c r="A90" t="s">
        <v>20</v>
      </c>
      <c r="B90">
        <v>1071</v>
      </c>
      <c r="D90" t="s">
        <v>14</v>
      </c>
      <c r="E90">
        <v>3182</v>
      </c>
    </row>
    <row r="91" spans="1:9" x14ac:dyDescent="0.25">
      <c r="A91" t="s">
        <v>20</v>
      </c>
      <c r="B91">
        <v>117</v>
      </c>
      <c r="D91" t="s">
        <v>14</v>
      </c>
      <c r="E91">
        <v>15</v>
      </c>
    </row>
    <row r="92" spans="1:9" x14ac:dyDescent="0.25">
      <c r="A92" t="s">
        <v>20</v>
      </c>
      <c r="B92">
        <v>70</v>
      </c>
      <c r="D92" t="s">
        <v>14</v>
      </c>
      <c r="E92">
        <v>133</v>
      </c>
    </row>
    <row r="93" spans="1:9" x14ac:dyDescent="0.25">
      <c r="A93" t="s">
        <v>20</v>
      </c>
      <c r="B93">
        <v>135</v>
      </c>
      <c r="D93" t="s">
        <v>14</v>
      </c>
      <c r="E93">
        <v>2062</v>
      </c>
    </row>
    <row r="94" spans="1:9" x14ac:dyDescent="0.25">
      <c r="A94" t="s">
        <v>20</v>
      </c>
      <c r="B94">
        <v>768</v>
      </c>
      <c r="D94" t="s">
        <v>14</v>
      </c>
      <c r="E94">
        <v>29</v>
      </c>
    </row>
    <row r="95" spans="1:9" x14ac:dyDescent="0.25">
      <c r="A95" t="s">
        <v>20</v>
      </c>
      <c r="B95">
        <v>199</v>
      </c>
      <c r="D95" t="s">
        <v>14</v>
      </c>
      <c r="E95">
        <v>132</v>
      </c>
    </row>
    <row r="96" spans="1:9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6" operator="containsText" text="canceled">
      <formula>NOT(ISERROR(SEARCH("canceled",A1)))</formula>
    </cfRule>
    <cfRule type="containsText" dxfId="6" priority="7" operator="containsText" text="live">
      <formula>NOT(ISERROR(SEARCH("live",A1)))</formula>
    </cfRule>
    <cfRule type="containsText" dxfId="5" priority="8" operator="containsText" text="successful">
      <formula>NOT(ISERROR(SEARCH("successful",A1)))</formula>
    </cfRule>
    <cfRule type="containsText" dxfId="4" priority="9" operator="containsText" text="failed">
      <formula>NOT(ISERROR(SEARCH("failed",A1)))</formula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Crowdfunding</vt:lpstr>
      <vt:lpstr>Category Statistics</vt:lpstr>
      <vt:lpstr>Subcategory Statistics</vt:lpstr>
      <vt:lpstr>Outcomes based on Launch Dates</vt:lpstr>
      <vt:lpstr>Outcomes based on Goal</vt:lpstr>
      <vt:lpstr>Stats</vt:lpstr>
      <vt:lpstr>BackersCount</vt:lpstr>
      <vt:lpstr>D</vt:lpstr>
      <vt:lpstr>Failed</vt:lpstr>
      <vt:lpstr>FailedB</vt:lpstr>
      <vt:lpstr>FailedBa</vt:lpstr>
      <vt:lpstr>Goal</vt:lpstr>
      <vt:lpstr>Outcome</vt:lpstr>
      <vt:lpstr>SucessfulB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</cp:lastModifiedBy>
  <dcterms:created xsi:type="dcterms:W3CDTF">2021-09-29T18:52:28Z</dcterms:created>
  <dcterms:modified xsi:type="dcterms:W3CDTF">2022-12-22T05:09:19Z</dcterms:modified>
</cp:coreProperties>
</file>