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OFFICE_OF_CLIMATE_CHANGE\SLCPs\HFCs\Connecticut\White paper 2019\"/>
    </mc:Choice>
  </mc:AlternateContent>
  <bookViews>
    <workbookView xWindow="0" yWindow="0" windowWidth="28800" windowHeight="12765" tabRatio="710" activeTab="2"/>
  </bookViews>
  <sheets>
    <sheet name="Table 4-99" sheetId="1" r:id="rId1"/>
    <sheet name="CT HFC emissions" sheetId="2" r:id="rId2"/>
    <sheet name="USCA CT HFC emissions" sheetId="4" r:id="rId3"/>
    <sheet name="USCA CT HFC emission sources" sheetId="5" r:id="rId4"/>
  </sheets>
  <calcPr calcId="162913"/>
</workbook>
</file>

<file path=xl/calcChain.xml><?xml version="1.0" encoding="utf-8"?>
<calcChain xmlns="http://schemas.openxmlformats.org/spreadsheetml/2006/main">
  <c r="I28" i="4" l="1"/>
  <c r="B29" i="4" s="1"/>
  <c r="B28" i="4"/>
  <c r="C28" i="4"/>
  <c r="C29" i="4" s="1"/>
  <c r="D28" i="4"/>
  <c r="D29" i="4" s="1"/>
  <c r="E28" i="4"/>
  <c r="E29" i="4" s="1"/>
  <c r="F28" i="4"/>
  <c r="F29" i="4" s="1"/>
  <c r="G28" i="4"/>
  <c r="G29" i="4" s="1"/>
  <c r="H28" i="4"/>
  <c r="H29" i="4" s="1"/>
  <c r="AP51" i="1" l="1"/>
  <c r="AO51" i="1"/>
  <c r="AN51" i="1"/>
  <c r="AM51" i="1"/>
  <c r="AL51" i="1"/>
  <c r="AK51" i="1"/>
  <c r="AJ51" i="1"/>
  <c r="AI51" i="1"/>
  <c r="AH51" i="1"/>
  <c r="AG51" i="1"/>
  <c r="AE51" i="1"/>
  <c r="AF51" i="1"/>
  <c r="AD51" i="1"/>
  <c r="AC51" i="1"/>
  <c r="AB19" i="1" l="1"/>
  <c r="AB47" i="1" s="1"/>
  <c r="Q19" i="1"/>
  <c r="R19" i="1"/>
  <c r="S19" i="1"/>
  <c r="T19" i="1"/>
  <c r="T47" i="1" s="1"/>
  <c r="U19" i="1"/>
  <c r="U47" i="1" s="1"/>
  <c r="V19" i="1"/>
  <c r="V47" i="1" s="1"/>
  <c r="W19" i="1"/>
  <c r="W47" i="1" s="1"/>
  <c r="X19" i="1"/>
  <c r="X47" i="1" s="1"/>
  <c r="Y19" i="1"/>
  <c r="Y47" i="1" s="1"/>
  <c r="Z19" i="1"/>
  <c r="AA19" i="1"/>
  <c r="AA47" i="1" s="1"/>
  <c r="L19" i="1"/>
  <c r="L47" i="1" s="1"/>
  <c r="M19" i="1"/>
  <c r="M47" i="1" s="1"/>
  <c r="N19" i="1"/>
  <c r="N47" i="1" s="1"/>
  <c r="O19" i="1"/>
  <c r="O47" i="1" s="1"/>
  <c r="P19" i="1"/>
  <c r="P47" i="1" s="1"/>
  <c r="Q47" i="1"/>
  <c r="R47" i="1"/>
  <c r="S47" i="1"/>
  <c r="Z47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B44" i="2"/>
  <c r="M44" i="2"/>
  <c r="M43" i="2"/>
  <c r="B39" i="2"/>
  <c r="M39" i="2"/>
  <c r="M38" i="2"/>
  <c r="B34" i="2"/>
  <c r="D34" i="2" s="1"/>
  <c r="M33" i="2"/>
  <c r="M34" i="2"/>
  <c r="C33" i="2"/>
  <c r="C34" i="2"/>
  <c r="C35" i="2"/>
  <c r="C36" i="2"/>
  <c r="C37" i="2"/>
  <c r="C38" i="2"/>
  <c r="C39" i="2"/>
  <c r="C40" i="2"/>
  <c r="C41" i="2"/>
  <c r="C42" i="2"/>
  <c r="C43" i="2"/>
  <c r="C44" i="2"/>
  <c r="C32" i="2"/>
  <c r="D39" i="2" l="1"/>
  <c r="D44" i="2"/>
  <c r="M40" i="2"/>
  <c r="M41" i="2" s="1"/>
  <c r="B35" i="2" s="1"/>
  <c r="M35" i="2"/>
  <c r="M36" i="2" s="1"/>
  <c r="B32" i="2" s="1"/>
  <c r="M45" i="2"/>
  <c r="M46" i="2" s="1"/>
  <c r="B40" i="2" s="1"/>
  <c r="M20" i="1"/>
  <c r="M48" i="1" s="1"/>
  <c r="O20" i="1"/>
  <c r="O48" i="1" s="1"/>
  <c r="Q20" i="1"/>
  <c r="Q48" i="1" s="1"/>
  <c r="S20" i="1"/>
  <c r="S48" i="1" s="1"/>
  <c r="U20" i="1"/>
  <c r="U48" i="1" s="1"/>
  <c r="W20" i="1"/>
  <c r="W48" i="1" s="1"/>
  <c r="Y20" i="1"/>
  <c r="Y48" i="1" s="1"/>
  <c r="AA20" i="1"/>
  <c r="AA48" i="1" s="1"/>
  <c r="C19" i="1"/>
  <c r="C47" i="1" s="1"/>
  <c r="D19" i="1"/>
  <c r="E19" i="1"/>
  <c r="E47" i="1" s="1"/>
  <c r="F19" i="1"/>
  <c r="G19" i="1"/>
  <c r="G47" i="1" s="1"/>
  <c r="H19" i="1"/>
  <c r="I19" i="1"/>
  <c r="I47" i="1" s="1"/>
  <c r="J19" i="1"/>
  <c r="K19" i="1"/>
  <c r="K47" i="1" s="1"/>
  <c r="L20" i="1"/>
  <c r="L48" i="1" s="1"/>
  <c r="N20" i="1"/>
  <c r="N48" i="1" s="1"/>
  <c r="P20" i="1"/>
  <c r="P48" i="1" s="1"/>
  <c r="R20" i="1"/>
  <c r="R48" i="1" s="1"/>
  <c r="T20" i="1"/>
  <c r="T48" i="1" s="1"/>
  <c r="V20" i="1"/>
  <c r="V48" i="1" s="1"/>
  <c r="X20" i="1"/>
  <c r="X48" i="1" s="1"/>
  <c r="Z20" i="1"/>
  <c r="Z48" i="1" s="1"/>
  <c r="AB20" i="1"/>
  <c r="AB48" i="1" s="1"/>
  <c r="B19" i="1"/>
  <c r="B47" i="1" s="1"/>
  <c r="B36" i="2" l="1"/>
  <c r="D35" i="2"/>
  <c r="K20" i="1"/>
  <c r="K48" i="1" s="1"/>
  <c r="G20" i="1"/>
  <c r="G48" i="1" s="1"/>
  <c r="C20" i="1"/>
  <c r="C48" i="1" s="1"/>
  <c r="B41" i="2"/>
  <c r="D40" i="2"/>
  <c r="J20" i="1"/>
  <c r="J48" i="1" s="1"/>
  <c r="J47" i="1"/>
  <c r="H20" i="1"/>
  <c r="H48" i="1" s="1"/>
  <c r="H47" i="1"/>
  <c r="F20" i="1"/>
  <c r="F48" i="1" s="1"/>
  <c r="F47" i="1"/>
  <c r="D20" i="1"/>
  <c r="D48" i="1" s="1"/>
  <c r="D47" i="1"/>
  <c r="B20" i="1"/>
  <c r="B48" i="1" s="1"/>
  <c r="I20" i="1"/>
  <c r="I48" i="1" s="1"/>
  <c r="E20" i="1"/>
  <c r="E48" i="1" s="1"/>
  <c r="B33" i="2"/>
  <c r="D33" i="2" s="1"/>
  <c r="D32" i="2"/>
  <c r="B37" i="2" l="1"/>
  <c r="D36" i="2"/>
  <c r="B42" i="2"/>
  <c r="D41" i="2"/>
  <c r="B43" i="2" l="1"/>
  <c r="D43" i="2" s="1"/>
  <c r="D42" i="2"/>
  <c r="B38" i="2"/>
  <c r="D38" i="2" s="1"/>
  <c r="D37" i="2"/>
</calcChain>
</file>

<file path=xl/sharedStrings.xml><?xml version="1.0" encoding="utf-8"?>
<sst xmlns="http://schemas.openxmlformats.org/spreadsheetml/2006/main" count="113" uniqueCount="52">
  <si>
    <t>Table 4-99:  Emissions of HFCs and PFCs from ODS Substitutes (MMT CO2 Eq.)</t>
  </si>
  <si>
    <t>Gas</t>
  </si>
  <si>
    <t>HFC-23</t>
  </si>
  <si>
    <t>+</t>
  </si>
  <si>
    <t>HFC-32</t>
  </si>
  <si>
    <t>HFC-125</t>
  </si>
  <si>
    <t xml:space="preserve">+ </t>
  </si>
  <si>
    <t>HFC-134a</t>
  </si>
  <si>
    <t>HFC-143a</t>
  </si>
  <si>
    <t>HFC-236fa</t>
  </si>
  <si>
    <t>CF4</t>
  </si>
  <si>
    <t>Total</t>
  </si>
  <si>
    <t>+ Does not exceed 0.05 MMT CO2 Eq.</t>
  </si>
  <si>
    <t>Note: Totals may not sum due to independent rounding.</t>
  </si>
  <si>
    <r>
      <t>Others</t>
    </r>
    <r>
      <rPr>
        <vertAlign val="superscript"/>
        <sz val="11"/>
        <color theme="1"/>
        <rFont val="Calibri"/>
        <family val="2"/>
        <scheme val="minor"/>
      </rPr>
      <t>a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</si>
  <si>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Others include HFC-152a, HFC-227ea, HFC-245fa, HFC-43-10mee, HCFO-1233zd(E), HFO-1234yf, HFO-1234ze(E), HFO-1336mzz(Z), C4F10, and PFC/PFPEs, the latter being a proxy for a diverse collection of PFCs and perfluoropolyethers (PFPEs) employed for solvent applications. For estimating purposes, the GWP value used for PFC/PFPEs was based upon C6F14.</t>
    </r>
  </si>
  <si>
    <t>Total of specific HFCs</t>
  </si>
  <si>
    <t>Total of specific HFCs + half of "Others"</t>
  </si>
  <si>
    <t>Connecticut</t>
  </si>
  <si>
    <t>US</t>
  </si>
  <si>
    <t>CT population</t>
  </si>
  <si>
    <t>National population</t>
  </si>
  <si>
    <t>Year</t>
  </si>
  <si>
    <t>Census Bureau projection</t>
  </si>
  <si>
    <t>Projections</t>
  </si>
  <si>
    <t>2020 projection</t>
  </si>
  <si>
    <t>2017 figure</t>
  </si>
  <si>
    <t>3-year growth</t>
  </si>
  <si>
    <t>1-year avg. growth</t>
  </si>
  <si>
    <t>5-year growth</t>
  </si>
  <si>
    <t>1-year growth</t>
  </si>
  <si>
    <t>From 2016 EPA SIT IP module</t>
  </si>
  <si>
    <t>CT % of national</t>
  </si>
  <si>
    <t>CT % of national pop.</t>
  </si>
  <si>
    <r>
      <t xml:space="preserve">UConn projection </t>
    </r>
    <r>
      <rPr>
        <u/>
        <sz val="8"/>
        <color theme="10"/>
        <rFont val="Calibri"/>
        <family val="2"/>
        <scheme val="minor"/>
      </rPr>
      <t>(based on 2020, 2025, 2030 projection)</t>
    </r>
  </si>
  <si>
    <t>2000-17</t>
  </si>
  <si>
    <t>Use your trend line Y=0.4645 + 0.0481x to predict. The R2 tells you, you have 91% confidence in your point estimate.</t>
  </si>
  <si>
    <t>RMP Scenario</t>
  </si>
  <si>
    <t>SNAP Scenario</t>
  </si>
  <si>
    <t>Kigali Scenario</t>
  </si>
  <si>
    <t>SNAP + Kigali Scenario</t>
  </si>
  <si>
    <t>SLCP Scenario</t>
  </si>
  <si>
    <t>RMP + SNAP + SLCP Scenario</t>
  </si>
  <si>
    <t>RMP + SNAP + SLCP + Kigali Scenario</t>
  </si>
  <si>
    <t>BAU Emissions</t>
  </si>
  <si>
    <t>Aerosols</t>
  </si>
  <si>
    <t>Air Conditioning</t>
  </si>
  <si>
    <t>Foams</t>
  </si>
  <si>
    <t>Mobile R/AC</t>
  </si>
  <si>
    <t>Other</t>
  </si>
  <si>
    <t>Refrigeration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</si>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</sst>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00"/>
    <numFmt numFmtId="167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1F497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9" fillId="0" borderId="0" xfId="0" applyFont="1" applyBorder="1"/>
    <xf numFmtId="0" fontId="20" fillId="0" borderId="0" xfId="44" applyAlignment="1">
      <alignment horizontal="center"/>
    </xf>
    <xf numFmtId="0" fontId="20" fillId="0" borderId="0" xfId="44" applyAlignment="1">
      <alignment horizontal="center" wrapText="1"/>
    </xf>
    <xf numFmtId="0" fontId="22" fillId="0" borderId="0" xfId="0" applyFont="1" applyFill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0" fontId="19" fillId="0" borderId="0" xfId="0" applyFont="1" applyBorder="1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/>
    <xf numFmtId="0" fontId="24" fillId="0" borderId="0" xfId="0" applyFont="1"/>
    <xf numFmtId="164" fontId="24" fillId="0" borderId="0" xfId="1" applyNumberFormat="1" applyFont="1"/>
    <xf numFmtId="0" fontId="24" fillId="0" borderId="0" xfId="0" applyFont="1" applyFill="1"/>
    <xf numFmtId="164" fontId="24" fillId="0" borderId="0" xfId="1" applyNumberFormat="1" applyFont="1" applyFill="1"/>
    <xf numFmtId="164" fontId="24" fillId="0" borderId="0" xfId="0" applyNumberFormat="1" applyFont="1" applyFill="1"/>
    <xf numFmtId="1" fontId="24" fillId="0" borderId="0" xfId="0" applyNumberFormat="1" applyFont="1"/>
    <xf numFmtId="0" fontId="25" fillId="0" borderId="0" xfId="0" applyFont="1" applyFill="1"/>
    <xf numFmtId="0" fontId="25" fillId="0" borderId="0" xfId="0" applyFont="1"/>
    <xf numFmtId="1" fontId="0" fillId="33" borderId="0" xfId="0" applyNumberFormat="1" applyFill="1"/>
    <xf numFmtId="0" fontId="0" fillId="0" borderId="10" xfId="0" applyBorder="1" applyAlignment="1">
      <alignment horizontal="center"/>
    </xf>
    <xf numFmtId="0" fontId="14" fillId="0" borderId="0" xfId="0" applyFon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6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23" fillId="0" borderId="10" xfId="0" applyFont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 applyFill="1"/>
    <xf numFmtId="0" fontId="0" fillId="0" borderId="0" xfId="0" applyAlignment="1">
      <alignment horizontal="left" wrapText="1"/>
    </xf>
    <xf numFmtId="0" fontId="16" fillId="34" borderId="11" xfId="0" applyFont="1" applyFill="1" applyBorder="1"/>
    <xf numFmtId="0" fontId="0" fillId="34" borderId="0" xfId="0" applyFill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</a:t>
            </a:r>
            <a:r>
              <a:rPr lang="en-US" baseline="0"/>
              <a:t> approximate total HFC emissions (MMT CO2e), 1990-2016, with linear projection for 2005-2030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4-99'!$B$3:$AP$3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'Table 4-99'!$B$20:$Q$20</c:f>
              <c:numCache>
                <c:formatCode>0</c:formatCode>
                <c:ptCount val="16"/>
                <c:pt idx="0">
                  <c:v>0.15</c:v>
                </c:pt>
                <c:pt idx="1">
                  <c:v>0.3</c:v>
                </c:pt>
                <c:pt idx="2">
                  <c:v>1.5</c:v>
                </c:pt>
                <c:pt idx="3">
                  <c:v>5.7999999999999989</c:v>
                </c:pt>
                <c:pt idx="4">
                  <c:v>13.6</c:v>
                </c:pt>
                <c:pt idx="5">
                  <c:v>30.599999999999998</c:v>
                </c:pt>
                <c:pt idx="6">
                  <c:v>41.949999999999996</c:v>
                </c:pt>
                <c:pt idx="7">
                  <c:v>53.400000000000006</c:v>
                </c:pt>
                <c:pt idx="8">
                  <c:v>60.6</c:v>
                </c:pt>
                <c:pt idx="9">
                  <c:v>69.100000000000009</c:v>
                </c:pt>
                <c:pt idx="10">
                  <c:v>76.849999999999994</c:v>
                </c:pt>
                <c:pt idx="11">
                  <c:v>83.4</c:v>
                </c:pt>
                <c:pt idx="12">
                  <c:v>88.25</c:v>
                </c:pt>
                <c:pt idx="13">
                  <c:v>91.8</c:v>
                </c:pt>
                <c:pt idx="14">
                  <c:v>95.25</c:v>
                </c:pt>
                <c:pt idx="15">
                  <c:v>99.350000000000009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4-49FF-B894-A774ACBB5709}"/>
            </c:ext>
          </c:extLst>
        </c:ser>
        <c:ser>
          <c:idx val="3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Trend 2000-2016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'Table 4-99'!$B$3:$AP$3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'Table 4-99'!$B$21:$AB$21</c:f>
              <c:numCache>
                <c:formatCode>General</c:formatCode>
                <c:ptCount val="27"/>
                <c:pt idx="15" formatCode="0">
                  <c:v>99.350000000000009</c:v>
                </c:pt>
                <c:pt idx="16" formatCode="0">
                  <c:v>105.75</c:v>
                </c:pt>
                <c:pt idx="17" formatCode="0">
                  <c:v>112.75</c:v>
                </c:pt>
                <c:pt idx="18" formatCode="0">
                  <c:v>120.65</c:v>
                </c:pt>
                <c:pt idx="19" formatCode="0">
                  <c:v>129</c:v>
                </c:pt>
                <c:pt idx="20" formatCode="0">
                  <c:v>135.4</c:v>
                </c:pt>
                <c:pt idx="21" formatCode="0">
                  <c:v>137.85</c:v>
                </c:pt>
                <c:pt idx="22" formatCode="0">
                  <c:v>140.15</c:v>
                </c:pt>
                <c:pt idx="23" formatCode="0">
                  <c:v>141.69999999999999</c:v>
                </c:pt>
                <c:pt idx="24" formatCode="0">
                  <c:v>146.05000000000001</c:v>
                </c:pt>
                <c:pt idx="25" formatCode="0">
                  <c:v>150.25</c:v>
                </c:pt>
                <c:pt idx="26" formatCode="0">
                  <c:v>152.64999999999998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4-49FF-B894-A774ACBB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1544"/>
        <c:axId val="357211936"/>
      </c:lineChart>
      <c:catAx>
        <c:axId val="35721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1936"/>
        <c:crosses val="autoZero"/>
        <c:auto val="1"/>
        <c:lblAlgn val="ctr"/>
        <c:lblOffset val="100"/>
        <c:tickLblSkip val="5"/>
        <c:noMultiLvlLbl val="0"/>
      </c:catAx>
      <c:valAx>
        <c:axId val="3572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</a:t>
            </a:r>
            <a:r>
              <a:rPr lang="en-US" baseline="0"/>
              <a:t>approximate total HFC emissions (MMT CO2e), 1990-2016 (and trend 2000-16), with linear projection for 2017-30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4-99'!$B$3:$AP$3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'Table 4-99'!$B$48:$Q$48</c:f>
              <c:numCache>
                <c:formatCode>General</c:formatCode>
                <c:ptCount val="16"/>
                <c:pt idx="0">
                  <c:v>1.9776705931214326E-3</c:v>
                </c:pt>
                <c:pt idx="1">
                  <c:v>3.9126706405805244E-3</c:v>
                </c:pt>
                <c:pt idx="2">
                  <c:v>1.9262444802556112E-2</c:v>
                </c:pt>
                <c:pt idx="3">
                  <c:v>7.3625932902346911E-2</c:v>
                </c:pt>
                <c:pt idx="4">
                  <c:v>0.17074487861173659</c:v>
                </c:pt>
                <c:pt idx="5">
                  <c:v>0.3802006098280144</c:v>
                </c:pt>
                <c:pt idx="6">
                  <c:v>0.51673131392495675</c:v>
                </c:pt>
                <c:pt idx="7">
                  <c:v>0.65178988943860183</c:v>
                </c:pt>
                <c:pt idx="8">
                  <c:v>0.73383453568017665</c:v>
                </c:pt>
                <c:pt idx="9">
                  <c:v>0.83166843651604805</c:v>
                </c:pt>
                <c:pt idx="10">
                  <c:v>0.92918602968368891</c:v>
                </c:pt>
                <c:pt idx="11">
                  <c:v>1.0030618327363916</c:v>
                </c:pt>
                <c:pt idx="12">
                  <c:v>1.0576324314167538</c:v>
                </c:pt>
                <c:pt idx="13">
                  <c:v>1.0969820301106938</c:v>
                </c:pt>
                <c:pt idx="14">
                  <c:v>1.1302017098943735</c:v>
                </c:pt>
                <c:pt idx="15">
                  <c:v>1.1693381849145235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D-4BE3-AF0B-634AE71046C9}"/>
            </c:ext>
          </c:extLst>
        </c:ser>
        <c:ser>
          <c:idx val="3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Trend 2000-16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'Table 4-99'!$B$3:$AP$3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'Table 4-99'!$B$49:$AB$49</c:f>
              <c:numCache>
                <c:formatCode>General</c:formatCode>
                <c:ptCount val="27"/>
                <c:pt idx="10">
                  <c:v>0.92918602968368891</c:v>
                </c:pt>
                <c:pt idx="11">
                  <c:v>1.0030618327363916</c:v>
                </c:pt>
                <c:pt idx="12">
                  <c:v>1.0576324314167538</c:v>
                </c:pt>
                <c:pt idx="13">
                  <c:v>1.0969820301106938</c:v>
                </c:pt>
                <c:pt idx="14">
                  <c:v>1.1302017098943735</c:v>
                </c:pt>
                <c:pt idx="15">
                  <c:v>1.1693381849145235</c:v>
                </c:pt>
                <c:pt idx="16">
                  <c:v>1.2343076355667457</c:v>
                </c:pt>
                <c:pt idx="17">
                  <c:v>1.3042758395747833</c:v>
                </c:pt>
                <c:pt idx="18">
                  <c:v>1.3885140357491959</c:v>
                </c:pt>
                <c:pt idx="19">
                  <c:v>1.4783370322229283</c:v>
                </c:pt>
                <c:pt idx="20">
                  <c:v>1.5670706271562691</c:v>
                </c:pt>
                <c:pt idx="21">
                  <c:v>1.5888215145485742</c:v>
                </c:pt>
                <c:pt idx="22">
                  <c:v>1.6058253494998453</c:v>
                </c:pt>
                <c:pt idx="23">
                  <c:v>1.6142134742696721</c:v>
                </c:pt>
                <c:pt idx="24">
                  <c:v>1.65025199458199</c:v>
                </c:pt>
                <c:pt idx="25">
                  <c:v>1.6819649772500664</c:v>
                </c:pt>
                <c:pt idx="26">
                  <c:v>1.693413929617587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D-4BE3-AF0B-634AE71046C9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'Table 4-99'!$B$3:$AP$3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'Table 4-99'!$B$52:$AF$52</c:f>
              <c:numCache>
                <c:formatCode>General</c:formatCode>
                <c:ptCount val="31"/>
                <c:pt idx="27">
                  <c:v>1.8304999999999998</c:v>
                </c:pt>
                <c:pt idx="28">
                  <c:v>1.8819999999999999</c:v>
                </c:pt>
                <c:pt idx="29">
                  <c:v>1.9334999999999998</c:v>
                </c:pt>
                <c:pt idx="30">
                  <c:v>1.9849999999999999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D-4BE3-AF0B-634AE71046C9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'Table 4-99'!$B$3:$AP$3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'Table 4-99'!$B$52:$AP$52</c:f>
              <c:numCache>
                <c:formatCode>General</c:formatCode>
                <c:ptCount val="41"/>
                <c:pt idx="27">
                  <c:v>1.8304999999999998</c:v>
                </c:pt>
                <c:pt idx="28">
                  <c:v>1.8819999999999999</c:v>
                </c:pt>
                <c:pt idx="29">
                  <c:v>1.9334999999999998</c:v>
                </c:pt>
                <c:pt idx="30">
                  <c:v>1.9849999999999999</c:v>
                </c:pt>
                <c:pt idx="31">
                  <c:v>2.0364999999999998</c:v>
                </c:pt>
                <c:pt idx="32">
                  <c:v>2.0880000000000001</c:v>
                </c:pt>
                <c:pt idx="33">
                  <c:v>2.1395</c:v>
                </c:pt>
                <c:pt idx="34">
                  <c:v>2.1909999999999998</c:v>
                </c:pt>
                <c:pt idx="35">
                  <c:v>2.2425000000000002</c:v>
                </c:pt>
                <c:pt idx="36">
                  <c:v>2.294</c:v>
                </c:pt>
                <c:pt idx="37">
                  <c:v>2.3454999999999999</c:v>
                </c:pt>
                <c:pt idx="38">
                  <c:v>2.3969999999999998</c:v>
                </c:pt>
                <c:pt idx="39">
                  <c:v>2.4484999999999997</c:v>
                </c:pt>
                <c:pt idx="4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D-4BE3-AF0B-634AE710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2720"/>
        <c:axId val="357213112"/>
      </c:lineChart>
      <c:catAx>
        <c:axId val="357212720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3112"/>
        <c:crosses val="autoZero"/>
        <c:auto val="1"/>
        <c:lblAlgn val="ctr"/>
        <c:lblOffset val="100"/>
        <c:tickLblSkip val="5"/>
        <c:noMultiLvlLbl val="0"/>
      </c:catAx>
      <c:valAx>
        <c:axId val="3572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 Emissions in Connecticut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3771387636974"/>
          <c:y val="9.419682539682539E-2"/>
          <c:w val="0.88073860491218914"/>
          <c:h val="0.7349373328333958"/>
        </c:manualLayout>
      </c:layout>
      <c:lineChart>
        <c:grouping val="standard"/>
        <c:varyColors val="0"/>
        <c:ser>
          <c:idx val="1"/>
          <c:order val="0"/>
          <c:tx>
            <c:strRef>
              <c:f>'USCA CT HFC emissions'!$C$1</c:f>
              <c:strCache>
                <c:ptCount val="1"/>
                <c:pt idx="0">
                  <c:v>SNAP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'USCA CT HFC emissions'!$A$2:$A$27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'USCA CT HFC emissions'!$C$2:$C$27</c:f>
              <c:numCache>
                <c:formatCode>0.0000</c:formatCode>
                <c:ptCount val="26"/>
                <c:pt idx="0">
                  <c:v>0.88984265546106756</c:v>
                </c:pt>
                <c:pt idx="1">
                  <c:v>0.96444920799539424</c:v>
                </c:pt>
                <c:pt idx="2">
                  <c:v>1.0336961143240981</c:v>
                </c:pt>
                <c:pt idx="3">
                  <c:v>1.1037057308989919</c:v>
                </c:pt>
                <c:pt idx="4">
                  <c:v>1.1668920149296189</c:v>
                </c:pt>
                <c:pt idx="5">
                  <c:v>1.2661563688637765</c:v>
                </c:pt>
                <c:pt idx="6">
                  <c:v>1.3693128986921261</c:v>
                </c:pt>
                <c:pt idx="7">
                  <c:v>1.4623633250310379</c:v>
                </c:pt>
                <c:pt idx="8">
                  <c:v>1.5672236316313433</c:v>
                </c:pt>
                <c:pt idx="9">
                  <c:v>1.6629103480805554</c:v>
                </c:pt>
                <c:pt idx="10">
                  <c:v>1.750468983924387</c:v>
                </c:pt>
                <c:pt idx="11">
                  <c:v>1.8455237623240615</c:v>
                </c:pt>
                <c:pt idx="12">
                  <c:v>1.9307481587925617</c:v>
                </c:pt>
                <c:pt idx="13">
                  <c:v>1.9995604497044352</c:v>
                </c:pt>
                <c:pt idx="14">
                  <c:v>1.9706762520667269</c:v>
                </c:pt>
                <c:pt idx="15">
                  <c:v>2.0143374535354668</c:v>
                </c:pt>
                <c:pt idx="16">
                  <c:v>2.0313620792540457</c:v>
                </c:pt>
                <c:pt idx="17">
                  <c:v>2.0490668959297502</c:v>
                </c:pt>
                <c:pt idx="18">
                  <c:v>2.0715248196917959</c:v>
                </c:pt>
                <c:pt idx="19">
                  <c:v>2.0852196215909999</c:v>
                </c:pt>
                <c:pt idx="20">
                  <c:v>2.0955406074291587</c:v>
                </c:pt>
                <c:pt idx="21">
                  <c:v>2.1064854492683676</c:v>
                </c:pt>
                <c:pt idx="22">
                  <c:v>2.1160238144879422</c:v>
                </c:pt>
                <c:pt idx="23">
                  <c:v>2.1149828711516228</c:v>
                </c:pt>
                <c:pt idx="24">
                  <c:v>2.119115188042648</c:v>
                </c:pt>
                <c:pt idx="25">
                  <c:v>2.12111945952919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A-4539-B6A3-51C626FC63EE}"/>
            </c:ext>
          </c:extLst>
        </c:ser>
        <c:ser>
          <c:idx val="2"/>
          <c:order val="1"/>
          <c:tx>
            <c:strRef>
              <c:f>'USCA CT HFC emissions'!$D$1</c:f>
              <c:strCache>
                <c:ptCount val="1"/>
                <c:pt idx="0">
                  <c:v>Kigali Scenario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'USCA CT HFC emissions'!$A$2:$A$27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'USCA CT HFC emissions'!$D$2:$D$27</c:f>
              <c:numCache>
                <c:formatCode>0.0000</c:formatCode>
                <c:ptCount val="26"/>
                <c:pt idx="0">
                  <c:v>0.88984265546106756</c:v>
                </c:pt>
                <c:pt idx="1">
                  <c:v>0.96444920799539424</c:v>
                </c:pt>
                <c:pt idx="2">
                  <c:v>1.0336961143240981</c:v>
                </c:pt>
                <c:pt idx="3">
                  <c:v>1.1037057308989919</c:v>
                </c:pt>
                <c:pt idx="4">
                  <c:v>1.1668920149296189</c:v>
                </c:pt>
                <c:pt idx="5">
                  <c:v>1.2661563688637765</c:v>
                </c:pt>
                <c:pt idx="6">
                  <c:v>1.3693128986921261</c:v>
                </c:pt>
                <c:pt idx="7">
                  <c:v>1.4623633250310379</c:v>
                </c:pt>
                <c:pt idx="8">
                  <c:v>1.5672236316313433</c:v>
                </c:pt>
                <c:pt idx="9">
                  <c:v>1.6629103480805554</c:v>
                </c:pt>
                <c:pt idx="10">
                  <c:v>1.750468983924387</c:v>
                </c:pt>
                <c:pt idx="11">
                  <c:v>1.8455237623240615</c:v>
                </c:pt>
                <c:pt idx="12">
                  <c:v>1.9307481587925617</c:v>
                </c:pt>
                <c:pt idx="13">
                  <c:v>1.9995604497044352</c:v>
                </c:pt>
                <c:pt idx="14">
                  <c:v>2.0162148141864584</c:v>
                </c:pt>
                <c:pt idx="15">
                  <c:v>2.0779597045990021</c:v>
                </c:pt>
                <c:pt idx="16">
                  <c:v>2.1129341917994786</c:v>
                </c:pt>
                <c:pt idx="17">
                  <c:v>2.1598732120675628</c:v>
                </c:pt>
                <c:pt idx="18">
                  <c:v>2.210164937003309</c:v>
                </c:pt>
                <c:pt idx="19">
                  <c:v>1.9391545649624391</c:v>
                </c:pt>
                <c:pt idx="20">
                  <c:v>1.9364166590363785</c:v>
                </c:pt>
                <c:pt idx="21">
                  <c:v>1.9322580517341219</c:v>
                </c:pt>
                <c:pt idx="22">
                  <c:v>1.9244927574580191</c:v>
                </c:pt>
                <c:pt idx="23">
                  <c:v>1.9071931099213351</c:v>
                </c:pt>
                <c:pt idx="24">
                  <c:v>1.5621165681613733</c:v>
                </c:pt>
                <c:pt idx="25">
                  <c:v>1.5237358264778134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A-4539-B6A3-51C626FC63EE}"/>
            </c:ext>
          </c:extLst>
        </c:ser>
        <c:ser>
          <c:idx val="3"/>
          <c:order val="2"/>
          <c:tx>
            <c:strRef>
              <c:f>'USCA CT HFC emissions'!$E$1</c:f>
              <c:strCache>
                <c:ptCount val="1"/>
                <c:pt idx="0">
                  <c:v>SNAP + Kigali Scenario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'USCA CT HFC emissions'!$A$2:$A$27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'USCA CT HFC emissions'!$E$2:$E$27</c:f>
              <c:numCache>
                <c:formatCode>0.0000</c:formatCode>
                <c:ptCount val="26"/>
                <c:pt idx="0">
                  <c:v>0.88984265546106756</c:v>
                </c:pt>
                <c:pt idx="1">
                  <c:v>0.96444920799539424</c:v>
                </c:pt>
                <c:pt idx="2">
                  <c:v>1.0336961143240981</c:v>
                </c:pt>
                <c:pt idx="3">
                  <c:v>1.1037057308989919</c:v>
                </c:pt>
                <c:pt idx="4">
                  <c:v>1.1668920149296189</c:v>
                </c:pt>
                <c:pt idx="5">
                  <c:v>1.2661563688637765</c:v>
                </c:pt>
                <c:pt idx="6">
                  <c:v>1.3693128986921261</c:v>
                </c:pt>
                <c:pt idx="7">
                  <c:v>1.4623633250310379</c:v>
                </c:pt>
                <c:pt idx="8">
                  <c:v>1.5672236316313433</c:v>
                </c:pt>
                <c:pt idx="9">
                  <c:v>1.6629103480805554</c:v>
                </c:pt>
                <c:pt idx="10">
                  <c:v>1.750468983924387</c:v>
                </c:pt>
                <c:pt idx="11">
                  <c:v>1.8455237623240615</c:v>
                </c:pt>
                <c:pt idx="12">
                  <c:v>1.9307481587925617</c:v>
                </c:pt>
                <c:pt idx="13">
                  <c:v>1.9995604497044352</c:v>
                </c:pt>
                <c:pt idx="14">
                  <c:v>1.9031230807586907</c:v>
                </c:pt>
                <c:pt idx="15">
                  <c:v>1.9407977531725411</c:v>
                </c:pt>
                <c:pt idx="16">
                  <c:v>1.9520772210155641</c:v>
                </c:pt>
                <c:pt idx="17">
                  <c:v>1.9639877921228499</c:v>
                </c:pt>
                <c:pt idx="18">
                  <c:v>1.9798873915931487</c:v>
                </c:pt>
                <c:pt idx="19">
                  <c:v>1.7429156916444497</c:v>
                </c:pt>
                <c:pt idx="20">
                  <c:v>1.7157854820772647</c:v>
                </c:pt>
                <c:pt idx="21">
                  <c:v>1.6883223756934873</c:v>
                </c:pt>
                <c:pt idx="22">
                  <c:v>1.6589691807273859</c:v>
                </c:pt>
                <c:pt idx="23">
                  <c:v>1.6200424140045748</c:v>
                </c:pt>
                <c:pt idx="24">
                  <c:v>1.3314947949777394</c:v>
                </c:pt>
                <c:pt idx="25">
                  <c:v>1.2854576712515791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A-4539-B6A3-51C626FC63EE}"/>
            </c:ext>
          </c:extLst>
        </c:ser>
        <c:ser>
          <c:idx val="7"/>
          <c:order val="3"/>
          <c:tx>
            <c:strRef>
              <c:f>'USCA CT HFC emissions'!$I$1</c:f>
              <c:strCache>
                <c:ptCount val="1"/>
                <c:pt idx="0">
                  <c:v>BAU Emissions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'USCA CT HFC emissions'!$A$2:$A$27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'USCA CT HFC emissions'!$I$2:$I$27</c:f>
              <c:numCache>
                <c:formatCode>0.0000</c:formatCode>
                <c:ptCount val="26"/>
                <c:pt idx="0">
                  <c:v>0.88984265546106756</c:v>
                </c:pt>
                <c:pt idx="1">
                  <c:v>0.96444920799539424</c:v>
                </c:pt>
                <c:pt idx="2">
                  <c:v>1.0336961143240981</c:v>
                </c:pt>
                <c:pt idx="3">
                  <c:v>1.1037057308989919</c:v>
                </c:pt>
                <c:pt idx="4">
                  <c:v>1.1668920149296189</c:v>
                </c:pt>
                <c:pt idx="5">
                  <c:v>1.2661563688637765</c:v>
                </c:pt>
                <c:pt idx="6">
                  <c:v>1.3693128986921261</c:v>
                </c:pt>
                <c:pt idx="7">
                  <c:v>1.4623633250310379</c:v>
                </c:pt>
                <c:pt idx="8">
                  <c:v>1.5672236316313433</c:v>
                </c:pt>
                <c:pt idx="9">
                  <c:v>1.6629103480805554</c:v>
                </c:pt>
                <c:pt idx="10">
                  <c:v>1.750468983924387</c:v>
                </c:pt>
                <c:pt idx="11">
                  <c:v>1.8455237623240615</c:v>
                </c:pt>
                <c:pt idx="12">
                  <c:v>1.9307481587925617</c:v>
                </c:pt>
                <c:pt idx="13">
                  <c:v>1.9995604497044352</c:v>
                </c:pt>
                <c:pt idx="14">
                  <c:v>2.1005845593303798</c:v>
                </c:pt>
                <c:pt idx="15">
                  <c:v>2.1725686660774328</c:v>
                </c:pt>
                <c:pt idx="16">
                  <c:v>2.2279440493751292</c:v>
                </c:pt>
                <c:pt idx="17">
                  <c:v>2.2852654921790774</c:v>
                </c:pt>
                <c:pt idx="18">
                  <c:v>2.3467483253538046</c:v>
                </c:pt>
                <c:pt idx="19">
                  <c:v>2.3998907226233328</c:v>
                </c:pt>
                <c:pt idx="20">
                  <c:v>2.4495922996647028</c:v>
                </c:pt>
                <c:pt idx="21">
                  <c:v>2.4981090250067424</c:v>
                </c:pt>
                <c:pt idx="22">
                  <c:v>2.5439917498877764</c:v>
                </c:pt>
                <c:pt idx="23">
                  <c:v>2.5784801695666344</c:v>
                </c:pt>
                <c:pt idx="24">
                  <c:v>2.6151496203497486</c:v>
                </c:pt>
                <c:pt idx="25">
                  <c:v>2.6501054205003629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4A-4539-B6A3-51C626FC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09824"/>
        <c:axId val="575208512"/>
      </c:lineChart>
      <c:catAx>
        <c:axId val="575209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8512"/>
        <c:crosses val="autoZero"/>
        <c:auto val="1"/>
        <c:lblAlgn val="ctr"/>
        <c:lblOffset val="100"/>
        <c:tickLblSkip val="5"/>
        <c:noMultiLvlLbl val="0"/>
      </c:catAx>
      <c:valAx>
        <c:axId val="575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MMTCO2e</a:t>
                </a:r>
              </a:p>
            </c:rich>
          </c:tx>
          <c:layout>
            <c:manualLayout>
              <c:xMode val="edge"/>
              <c:yMode val="edge"/>
              <c:x val="2.8886358456125298E-2"/>
              <c:y val="0.39821142357205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26857777122291"/>
          <c:y val="0.90475290588676416"/>
          <c:w val="0.76146284445755419"/>
          <c:h val="5.2072490938632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BAU CT HFC</a:t>
            </a:r>
            <a:r>
              <a:rPr lang="en-US" sz="1600" b="1" baseline="0"/>
              <a:t> Emissions by Source </a:t>
            </a:r>
          </a:p>
        </c:rich>
      </c:tx>
      <c:layout>
        <c:manualLayout>
          <c:xMode val="edge"/>
          <c:yMode val="edge"/>
          <c:x val="0.30845575244050422"/>
          <c:y val="3.9794292278169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903491045920145"/>
          <c:y val="0.20567508371798351"/>
          <c:w val="0.72541430327559009"/>
          <c:h val="0.68364658765416375"/>
        </c:manualLayout>
      </c:layout>
      <c:areaChart>
        <c:grouping val="stacked"/>
        <c:varyColors val="0"/>
        <c:ser>
          <c:idx val="0"/>
          <c:order val="0"/>
          <c:tx>
            <c:v>Aerosols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6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  <c:pt idx="18">
                <c:v>2023</c:v>
              </c:pt>
              <c:pt idx="19">
                <c:v>2024</c:v>
              </c:pt>
              <c:pt idx="20">
                <c:v>2025</c:v>
              </c:pt>
              <c:pt idx="21">
                <c:v>2026</c:v>
              </c:pt>
              <c:pt idx="22">
                <c:v>2027</c:v>
              </c:pt>
              <c:pt idx="23">
                <c:v>2028</c:v>
              </c:pt>
              <c:pt idx="24">
                <c:v>2029</c:v>
              </c:pt>
              <c:pt idx="25">
                <c:v>2030</c:v>
              </c:pt>
            </c:strLit>
          </c:cat>
          <c:val>
            <c:numLit>
              <c:formatCode>General</c:formatCode>
              <c:ptCount val="26"/>
              <c:pt idx="0">
                <c:v>0.11573304333711115</c:v>
              </c:pt>
              <c:pt idx="1">
                <c:v>0.11569303553613748</c:v>
              </c:pt>
              <c:pt idx="2">
                <c:v>0.11565282589536795</c:v>
              </c:pt>
              <c:pt idx="3">
                <c:v>0.12695568706266994</c:v>
              </c:pt>
              <c:pt idx="4">
                <c:v>0.13144485705391398</c:v>
              </c:pt>
              <c:pt idx="5">
                <c:v>0.1358191949118307</c:v>
              </c:pt>
              <c:pt idx="6">
                <c:v>0.13769844955631383</c:v>
              </c:pt>
              <c:pt idx="7">
                <c:v>0.13891763940682536</c:v>
              </c:pt>
              <c:pt idx="8">
                <c:v>0.1401701392091512</c:v>
              </c:pt>
              <c:pt idx="9">
                <c:v>0.13897240707522518</c:v>
              </c:pt>
              <c:pt idx="10">
                <c:v>0.1389542222180605</c:v>
              </c:pt>
              <c:pt idx="11">
                <c:v>0.13891945002853406</c:v>
              </c:pt>
              <c:pt idx="12">
                <c:v>0.13886709673765041</c:v>
              </c:pt>
              <c:pt idx="13">
                <c:v>0.13880250524416327</c:v>
              </c:pt>
              <c:pt idx="14">
                <c:v>0.13871759976643322</c:v>
              </c:pt>
              <c:pt idx="15">
                <c:v>0.13861341376409916</c:v>
              </c:pt>
              <c:pt idx="16">
                <c:v>0.13848050493028619</c:v>
              </c:pt>
              <c:pt idx="17">
                <c:v>0.1383157530880097</c:v>
              </c:pt>
              <c:pt idx="18">
                <c:v>0.13811866471843448</c:v>
              </c:pt>
              <c:pt idx="19">
                <c:v>0.1378873123431496</c:v>
              </c:pt>
              <c:pt idx="20">
                <c:v>0.13762059806734578</c:v>
              </c:pt>
              <c:pt idx="21">
                <c:v>0.13734849917391995</c:v>
              </c:pt>
              <c:pt idx="22">
                <c:v>0.1370683636160428</c:v>
              </c:pt>
              <c:pt idx="23">
                <c:v>0.13678078253396991</c:v>
              </c:pt>
              <c:pt idx="24">
                <c:v>0.13647856104535919</c:v>
              </c:pt>
              <c:pt idx="25">
                <c:v>0.13616278805391083</c:v>
              </c:pt>
            </c:numLit>
          </c:val>
          <c:extLst>
            <c:ext xmlns:c16="http://schemas.microsoft.com/office/drawing/2014/chart" uri="{C3380CC4-5D6E-409C-BE32-E72D297353CC}">
              <c16:uniqueId val="{00000000-B47B-49EA-AB4A-BE9396FC095F}"/>
            </c:ext>
          </c:extLst>
        </c:ser>
        <c:ser>
          <c:idx val="1"/>
          <c:order val="1"/>
          <c:tx>
            <c:v>Air Conditioning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26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  <c:pt idx="18">
                <c:v>2023</c:v>
              </c:pt>
              <c:pt idx="19">
                <c:v>2024</c:v>
              </c:pt>
              <c:pt idx="20">
                <c:v>2025</c:v>
              </c:pt>
              <c:pt idx="21">
                <c:v>2026</c:v>
              </c:pt>
              <c:pt idx="22">
                <c:v>2027</c:v>
              </c:pt>
              <c:pt idx="23">
                <c:v>2028</c:v>
              </c:pt>
              <c:pt idx="24">
                <c:v>2029</c:v>
              </c:pt>
              <c:pt idx="25">
                <c:v>2030</c:v>
              </c:pt>
            </c:strLit>
          </c:cat>
          <c:val>
            <c:numLit>
              <c:formatCode>General</c:formatCode>
              <c:ptCount val="26"/>
              <c:pt idx="0">
                <c:v>3.5677438422010405E-2</c:v>
              </c:pt>
              <c:pt idx="1">
                <c:v>4.4748614922436675E-2</c:v>
              </c:pt>
              <c:pt idx="2">
                <c:v>5.4874033542433837E-2</c:v>
              </c:pt>
              <c:pt idx="3">
                <c:v>6.7153634810049212E-2</c:v>
              </c:pt>
              <c:pt idx="4">
                <c:v>7.8898615650638215E-2</c:v>
              </c:pt>
              <c:pt idx="5">
                <c:v>0.12145999878031954</c:v>
              </c:pt>
              <c:pt idx="6">
                <c:v>0.16706531553212015</c:v>
              </c:pt>
              <c:pt idx="7">
                <c:v>0.2157487557274505</c:v>
              </c:pt>
              <c:pt idx="8">
                <c:v>0.26859683021367597</c:v>
              </c:pt>
              <c:pt idx="9">
                <c:v>0.32279223830690029</c:v>
              </c:pt>
              <c:pt idx="10">
                <c:v>0.378648882253866</c:v>
              </c:pt>
              <c:pt idx="11">
                <c:v>0.43779933417995792</c:v>
              </c:pt>
              <c:pt idx="12">
                <c:v>0.49040883270149516</c:v>
              </c:pt>
              <c:pt idx="13">
                <c:v>0.54524059074724018</c:v>
              </c:pt>
              <c:pt idx="14">
                <c:v>0.62764378255186459</c:v>
              </c:pt>
              <c:pt idx="15">
                <c:v>0.68730253002099673</c:v>
              </c:pt>
              <c:pt idx="16">
                <c:v>0.73939737779234682</c:v>
              </c:pt>
              <c:pt idx="17">
                <c:v>0.78676858482040057</c:v>
              </c:pt>
              <c:pt idx="18">
                <c:v>0.83762200793230612</c:v>
              </c:pt>
              <c:pt idx="19">
                <c:v>0.88046361706954046</c:v>
              </c:pt>
              <c:pt idx="20">
                <c:v>0.91785234899194801</c:v>
              </c:pt>
              <c:pt idx="21">
                <c:v>0.95837636225842338</c:v>
              </c:pt>
              <c:pt idx="22">
                <c:v>0.9940981959671944</c:v>
              </c:pt>
              <c:pt idx="23">
                <c:v>1.0282870348361366</c:v>
              </c:pt>
              <c:pt idx="24">
                <c:v>1.0540480813265543</c:v>
              </c:pt>
              <c:pt idx="25">
                <c:v>1.0758892644946818</c:v>
              </c:pt>
            </c:numLit>
          </c:val>
          <c:extLst>
            <c:ext xmlns:c16="http://schemas.microsoft.com/office/drawing/2014/chart" uri="{C3380CC4-5D6E-409C-BE32-E72D297353CC}">
              <c16:uniqueId val="{00000001-B47B-49EA-AB4A-BE9396FC095F}"/>
            </c:ext>
          </c:extLst>
        </c:ser>
        <c:ser>
          <c:idx val="2"/>
          <c:order val="2"/>
          <c:tx>
            <c:v>Foams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26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  <c:pt idx="18">
                <c:v>2023</c:v>
              </c:pt>
              <c:pt idx="19">
                <c:v>2024</c:v>
              </c:pt>
              <c:pt idx="20">
                <c:v>2025</c:v>
              </c:pt>
              <c:pt idx="21">
                <c:v>2026</c:v>
              </c:pt>
              <c:pt idx="22">
                <c:v>2027</c:v>
              </c:pt>
              <c:pt idx="23">
                <c:v>2028</c:v>
              </c:pt>
              <c:pt idx="24">
                <c:v>2029</c:v>
              </c:pt>
              <c:pt idx="25">
                <c:v>2030</c:v>
              </c:pt>
            </c:strLit>
          </c:cat>
          <c:val>
            <c:numLit>
              <c:formatCode>General</c:formatCode>
              <c:ptCount val="26"/>
              <c:pt idx="0">
                <c:v>2.0830695428578992E-3</c:v>
              </c:pt>
              <c:pt idx="1">
                <c:v>2.3504672774217325E-3</c:v>
              </c:pt>
              <c:pt idx="2">
                <c:v>2.1748006998446789E-3</c:v>
              </c:pt>
              <c:pt idx="3">
                <c:v>2.9200028343390047E-3</c:v>
              </c:pt>
              <c:pt idx="4">
                <c:v>4.257495971691551E-3</c:v>
              </c:pt>
              <c:pt idx="5">
                <c:v>7.246616414471772E-3</c:v>
              </c:pt>
              <c:pt idx="6">
                <c:v>1.090430157427765E-2</c:v>
              </c:pt>
              <c:pt idx="7">
                <c:v>1.4872712653411965E-2</c:v>
              </c:pt>
              <c:pt idx="8">
                <c:v>1.9333760606116062E-2</c:v>
              </c:pt>
              <c:pt idx="9">
                <c:v>2.4975609333545132E-2</c:v>
              </c:pt>
              <c:pt idx="10">
                <c:v>3.5394308614766355E-2</c:v>
              </c:pt>
              <c:pt idx="11">
                <c:v>4.9511531791612176E-2</c:v>
              </c:pt>
              <c:pt idx="12">
                <c:v>6.1406406476902729E-2</c:v>
              </c:pt>
              <c:pt idx="13">
                <c:v>6.2403737044363645E-2</c:v>
              </c:pt>
              <c:pt idx="14">
                <c:v>7.2702423944640618E-2</c:v>
              </c:pt>
              <c:pt idx="15">
                <c:v>7.8415965003547985E-2</c:v>
              </c:pt>
              <c:pt idx="16">
                <c:v>7.6689492364350062E-2</c:v>
              </c:pt>
              <c:pt idx="17">
                <c:v>7.6990676824960622E-2</c:v>
              </c:pt>
              <c:pt idx="18">
                <c:v>7.7915413839619085E-2</c:v>
              </c:pt>
              <c:pt idx="19">
                <c:v>7.7983024732656614E-2</c:v>
              </c:pt>
              <c:pt idx="20">
                <c:v>7.8001500583756267E-2</c:v>
              </c:pt>
              <c:pt idx="21">
                <c:v>7.8098751523610344E-2</c:v>
              </c:pt>
              <c:pt idx="22">
                <c:v>7.792676499272061E-2</c:v>
              </c:pt>
              <c:pt idx="23">
                <c:v>7.8119272683873003E-2</c:v>
              </c:pt>
              <c:pt idx="24">
                <c:v>7.9120916485396126E-2</c:v>
              </c:pt>
              <c:pt idx="25">
                <c:v>8.2288694954491176E-2</c:v>
              </c:pt>
            </c:numLit>
          </c:val>
          <c:extLst>
            <c:ext xmlns:c16="http://schemas.microsoft.com/office/drawing/2014/chart" uri="{C3380CC4-5D6E-409C-BE32-E72D297353CC}">
              <c16:uniqueId val="{00000002-B47B-49EA-AB4A-BE9396FC095F}"/>
            </c:ext>
          </c:extLst>
        </c:ser>
        <c:ser>
          <c:idx val="3"/>
          <c:order val="3"/>
          <c:tx>
            <c:v>Mobile R/AC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26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  <c:pt idx="18">
                <c:v>2023</c:v>
              </c:pt>
              <c:pt idx="19">
                <c:v>2024</c:v>
              </c:pt>
              <c:pt idx="20">
                <c:v>2025</c:v>
              </c:pt>
              <c:pt idx="21">
                <c:v>2026</c:v>
              </c:pt>
              <c:pt idx="22">
                <c:v>2027</c:v>
              </c:pt>
              <c:pt idx="23">
                <c:v>2028</c:v>
              </c:pt>
              <c:pt idx="24">
                <c:v>2029</c:v>
              </c:pt>
              <c:pt idx="25">
                <c:v>2030</c:v>
              </c:pt>
            </c:strLit>
          </c:cat>
          <c:val>
            <c:numLit>
              <c:formatCode>General</c:formatCode>
              <c:ptCount val="26"/>
              <c:pt idx="0">
                <c:v>0.5468469589915681</c:v>
              </c:pt>
              <c:pt idx="1">
                <c:v>0.58412882137992672</c:v>
              </c:pt>
              <c:pt idx="2">
                <c:v>0.61494585731087692</c:v>
              </c:pt>
              <c:pt idx="3">
                <c:v>0.63016190473876865</c:v>
              </c:pt>
              <c:pt idx="4">
                <c:v>0.64378098784223803</c:v>
              </c:pt>
              <c:pt idx="5">
                <c:v>0.63988991878699808</c:v>
              </c:pt>
              <c:pt idx="6">
                <c:v>0.64087633779925313</c:v>
              </c:pt>
              <c:pt idx="7">
                <c:v>0.63011864319379018</c:v>
              </c:pt>
              <c:pt idx="8">
                <c:v>0.62810646471431575</c:v>
              </c:pt>
              <c:pt idx="9">
                <c:v>0.61848703571380925</c:v>
              </c:pt>
              <c:pt idx="10">
                <c:v>0.59645517002726889</c:v>
              </c:pt>
              <c:pt idx="11">
                <c:v>0.57490996470133449</c:v>
              </c:pt>
              <c:pt idx="12">
                <c:v>0.55629041335545093</c:v>
              </c:pt>
              <c:pt idx="13">
                <c:v>0.53183457973207637</c:v>
              </c:pt>
              <c:pt idx="14">
                <c:v>0.50547892128246863</c:v>
              </c:pt>
              <c:pt idx="15">
                <c:v>0.47949153776074971</c:v>
              </c:pt>
              <c:pt idx="16">
                <c:v>0.4546252613563927</c:v>
              </c:pt>
              <c:pt idx="17">
                <c:v>0.43763678188148575</c:v>
              </c:pt>
              <c:pt idx="18">
                <c:v>0.42274192922425025</c:v>
              </c:pt>
              <c:pt idx="19">
                <c:v>0.4113722992042132</c:v>
              </c:pt>
              <c:pt idx="20">
                <c:v>0.4037939547201328</c:v>
              </c:pt>
              <c:pt idx="21">
                <c:v>0.39545317778027722</c:v>
              </c:pt>
              <c:pt idx="22">
                <c:v>0.39107569903723516</c:v>
              </c:pt>
              <c:pt idx="23">
                <c:v>0.37880343430748076</c:v>
              </c:pt>
              <c:pt idx="24">
                <c:v>0.37883682666141394</c:v>
              </c:pt>
              <c:pt idx="25">
                <c:v>0.38035568415901333</c:v>
              </c:pt>
            </c:numLit>
          </c:val>
          <c:extLst>
            <c:ext xmlns:c16="http://schemas.microsoft.com/office/drawing/2014/chart" uri="{C3380CC4-5D6E-409C-BE32-E72D297353CC}">
              <c16:uniqueId val="{00000003-B47B-49EA-AB4A-BE9396FC095F}"/>
            </c:ext>
          </c:extLst>
        </c:ser>
        <c:ser>
          <c:idx val="4"/>
          <c:order val="4"/>
          <c:tx>
            <c:v>Other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26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  <c:pt idx="18">
                <c:v>2023</c:v>
              </c:pt>
              <c:pt idx="19">
                <c:v>2024</c:v>
              </c:pt>
              <c:pt idx="20">
                <c:v>2025</c:v>
              </c:pt>
              <c:pt idx="21">
                <c:v>2026</c:v>
              </c:pt>
              <c:pt idx="22">
                <c:v>2027</c:v>
              </c:pt>
              <c:pt idx="23">
                <c:v>2028</c:v>
              </c:pt>
              <c:pt idx="24">
                <c:v>2029</c:v>
              </c:pt>
              <c:pt idx="25">
                <c:v>2030</c:v>
              </c:pt>
            </c:strLit>
          </c:cat>
          <c:val>
            <c:numLit>
              <c:formatCode>General</c:formatCode>
              <c:ptCount val="26"/>
              <c:pt idx="0">
                <c:v>2.4762463093034624E-2</c:v>
              </c:pt>
              <c:pt idx="1">
                <c:v>2.7743235748502574E-2</c:v>
              </c:pt>
              <c:pt idx="2">
                <c:v>2.8018782414609082E-2</c:v>
              </c:pt>
              <c:pt idx="3">
                <c:v>2.8279629057932534E-2</c:v>
              </c:pt>
              <c:pt idx="4">
                <c:v>2.8459765216261299E-2</c:v>
              </c:pt>
              <c:pt idx="5">
                <c:v>2.8600349884688646E-2</c:v>
              </c:pt>
              <c:pt idx="6">
                <c:v>2.8506039047551633E-2</c:v>
              </c:pt>
              <c:pt idx="7">
                <c:v>2.8405131970960704E-2</c:v>
              </c:pt>
              <c:pt idx="8">
                <c:v>2.8258499653927908E-2</c:v>
              </c:pt>
              <c:pt idx="9">
                <c:v>2.8111319485979138E-2</c:v>
              </c:pt>
              <c:pt idx="10">
                <c:v>2.7962520227295142E-2</c:v>
              </c:pt>
              <c:pt idx="11">
                <c:v>2.781101277733292E-2</c:v>
              </c:pt>
              <c:pt idx="12">
                <c:v>2.7659019008984959E-2</c:v>
              </c:pt>
              <c:pt idx="13">
                <c:v>2.7499870411018784E-2</c:v>
              </c:pt>
              <c:pt idx="14">
                <c:v>2.7347488306402934E-2</c:v>
              </c:pt>
              <c:pt idx="15">
                <c:v>2.7188924157153977E-2</c:v>
              </c:pt>
              <c:pt idx="16">
                <c:v>2.7027108768841762E-2</c:v>
              </c:pt>
              <c:pt idx="17">
                <c:v>2.6857373968052101E-2</c:v>
              </c:pt>
              <c:pt idx="18">
                <c:v>2.6686568539937627E-2</c:v>
              </c:pt>
              <c:pt idx="19">
                <c:v>2.6497735337979941E-2</c:v>
              </c:pt>
              <c:pt idx="20">
                <c:v>2.631695363588895E-2</c:v>
              </c:pt>
              <c:pt idx="21">
                <c:v>2.6148892670655483E-2</c:v>
              </c:pt>
              <c:pt idx="22">
                <c:v>2.5969889908487347E-2</c:v>
              </c:pt>
              <c:pt idx="23">
                <c:v>2.5790910386817339E-2</c:v>
              </c:pt>
              <c:pt idx="24">
                <c:v>2.5611509703281743E-2</c:v>
              </c:pt>
              <c:pt idx="25">
                <c:v>2.5431705965504307E-2</c:v>
              </c:pt>
            </c:numLit>
          </c:val>
          <c:extLst>
            <c:ext xmlns:c16="http://schemas.microsoft.com/office/drawing/2014/chart" uri="{C3380CC4-5D6E-409C-BE32-E72D297353CC}">
              <c16:uniqueId val="{00000004-B47B-49EA-AB4A-BE9396FC095F}"/>
            </c:ext>
          </c:extLst>
        </c:ser>
        <c:ser>
          <c:idx val="5"/>
          <c:order val="5"/>
          <c:tx>
            <c:v>Refrigeration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Lit>
              <c:ptCount val="26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  <c:pt idx="18">
                <c:v>2023</c:v>
              </c:pt>
              <c:pt idx="19">
                <c:v>2024</c:v>
              </c:pt>
              <c:pt idx="20">
                <c:v>2025</c:v>
              </c:pt>
              <c:pt idx="21">
                <c:v>2026</c:v>
              </c:pt>
              <c:pt idx="22">
                <c:v>2027</c:v>
              </c:pt>
              <c:pt idx="23">
                <c:v>2028</c:v>
              </c:pt>
              <c:pt idx="24">
                <c:v>2029</c:v>
              </c:pt>
              <c:pt idx="25">
                <c:v>2030</c:v>
              </c:pt>
            </c:strLit>
          </c:cat>
          <c:val>
            <c:numLit>
              <c:formatCode>General</c:formatCode>
              <c:ptCount val="26"/>
              <c:pt idx="0">
                <c:v>0.16473968207448542</c:v>
              </c:pt>
              <c:pt idx="1">
                <c:v>0.18978503313096892</c:v>
              </c:pt>
              <c:pt idx="2">
                <c:v>0.21802981446096584</c:v>
              </c:pt>
              <c:pt idx="3">
                <c:v>0.24823487239523259</c:v>
              </c:pt>
              <c:pt idx="4">
                <c:v>0.2800502931948759</c:v>
              </c:pt>
              <c:pt idx="5">
                <c:v>0.33314029008546786</c:v>
              </c:pt>
              <c:pt idx="6">
                <c:v>0.38426245518260987</c:v>
              </c:pt>
              <c:pt idx="7">
                <c:v>0.43430044207859919</c:v>
              </c:pt>
              <c:pt idx="8">
                <c:v>0.48275793723415639</c:v>
              </c:pt>
              <c:pt idx="9">
                <c:v>0.5295717381650964</c:v>
              </c:pt>
              <c:pt idx="10">
                <c:v>0.57305388058313023</c:v>
              </c:pt>
              <c:pt idx="11">
                <c:v>0.61657246884528982</c:v>
              </c:pt>
              <c:pt idx="12">
                <c:v>0.65611639051207749</c:v>
              </c:pt>
              <c:pt idx="13">
                <c:v>0.69377916652557314</c:v>
              </c:pt>
              <c:pt idx="14">
                <c:v>0.72869434347856976</c:v>
              </c:pt>
              <c:pt idx="15">
                <c:v>0.76155629537088498</c:v>
              </c:pt>
              <c:pt idx="16">
                <c:v>0.7917243041629114</c:v>
              </c:pt>
              <c:pt idx="17">
                <c:v>0.81869632159616879</c:v>
              </c:pt>
              <c:pt idx="18">
                <c:v>0.84366374109925713</c:v>
              </c:pt>
              <c:pt idx="19">
                <c:v>0.86568673393579298</c:v>
              </c:pt>
              <c:pt idx="20">
                <c:v>0.88600694366563104</c:v>
              </c:pt>
              <c:pt idx="21">
                <c:v>0.90268334159985586</c:v>
              </c:pt>
              <c:pt idx="22">
                <c:v>0.9178528363660966</c:v>
              </c:pt>
              <c:pt idx="23">
                <c:v>0.93069873481835685</c:v>
              </c:pt>
              <c:pt idx="24">
                <c:v>0.94105372512774299</c:v>
              </c:pt>
              <c:pt idx="25">
                <c:v>0.94997728287276184</c:v>
              </c:pt>
            </c:numLit>
          </c:val>
          <c:extLst>
            <c:ext xmlns:c16="http://schemas.microsoft.com/office/drawing/2014/chart" uri="{C3380CC4-5D6E-409C-BE32-E72D297353CC}">
              <c16:uniqueId val="{00000005-B47B-49EA-AB4A-BE9396FC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95023"/>
        <c:axId val="588106255"/>
      </c:areaChart>
      <c:catAx>
        <c:axId val="58809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0625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881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HFC Emissions (MMTCO</a:t>
                </a:r>
                <a:r>
                  <a:rPr lang="en-US" sz="1050" baseline="-25000"/>
                  <a:t>2</a:t>
                </a:r>
                <a:r>
                  <a:rPr lang="en-US" sz="1050"/>
                  <a:t>e)</a:t>
                </a:r>
              </a:p>
            </c:rich>
          </c:tx>
          <c:layout>
            <c:manualLayout>
              <c:xMode val="edge"/>
              <c:yMode val="edge"/>
              <c:x val="2.3083825231164604E-2"/>
              <c:y val="0.30944585483737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0383099781791"/>
          <c:y val="0.21342330532337972"/>
          <c:w val="0.13650557634292565"/>
          <c:h val="0.61010757351870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528636</xdr:colOff>
      <xdr:row>22</xdr:row>
      <xdr:rowOff>128586</xdr:rowOff>
    </xdr:from>
    <xdr:to>
      <xdr:col>17</xdr:col>
      <xdr:colOff>380999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18</xdr:col>
      <xdr:colOff>461963</xdr:colOff>
      <xdr:row>81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0.77739</cdr:x>
      <cdr:y>0.11129</cdr:y>
    </cdr:from>
    <cdr:to>
      <cdr:x>0.95687</cdr:x>
      <cdr:y>0.19194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67599" y="657226"/>
          <a:ext cx="172402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Intercept is actually ~</a:t>
          </a:r>
          <a:r>
            <a:rPr lang="en-US" sz="1100" baseline="0"/>
            <a:t> 0.44, not 0.386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409576</xdr:colOff>
      <xdr:row>15</xdr:row>
      <xdr:rowOff>85725</xdr:rowOff>
    </xdr:from>
    <xdr:to>
      <xdr:col>14</xdr:col>
      <xdr:colOff>114300</xdr:colOff>
      <xdr:row>41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22</xdr:row>
      <xdr:rowOff>28575</xdr:rowOff>
    </xdr:from>
    <xdr:to>
      <xdr:col>17</xdr:col>
      <xdr:colOff>457201</xdr:colOff>
      <xdr:row>44</xdr:row>
      <xdr:rowOff>47626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2.census.gov/programs-surveys/popproj/tables/2017/2017-summary-tables/np2017-t1.xlsx" TargetMode="External"/><Relationship Id="rId1" Type="http://schemas.openxmlformats.org/officeDocument/2006/relationships/hyperlink" Target="https://ctsdc.uconn.edu/2015-to-2040-population-projections-state-leve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topLeftCell="A3" workbookViewId="0">
      <pane ySplit="600" activePane="bottomLeft"/>
      <selection activeCell="AB26" sqref="AB26"/>
      <selection pane="bottomLeft" activeCell="W82" sqref="W82"/>
    </sheetView>
  </sheetViews>
  <sheetFormatPr defaultRowHeight="15" x14ac:dyDescent="0.25"/>
  <cols>
    <col min="1" max="1" width="20.28515625" customWidth="1"/>
  </cols>
  <sheetData>
    <row r="1" spans="1:42" x14ac:dyDescent="0.25">
      <c r="A1" t="s">
        <v>0</v>
      </c>
    </row>
    <row r="3" spans="1:42" x14ac:dyDescent="0.25">
      <c r="A3" t="s">
        <v>1</v>
      </c>
      <c r="B3">
        <v>1990</v>
      </c>
      <c r="C3">
        <v>1991</v>
      </c>
      <c r="D3">
        <v>1992</v>
      </c>
      <c r="E3">
        <v>1993</v>
      </c>
      <c r="F3">
        <v>1994</v>
      </c>
      <c r="G3">
        <v>1995</v>
      </c>
      <c r="H3">
        <v>1996</v>
      </c>
      <c r="I3">
        <v>1997</v>
      </c>
      <c r="J3">
        <v>1998</v>
      </c>
      <c r="K3">
        <v>1999</v>
      </c>
      <c r="L3">
        <v>2000</v>
      </c>
      <c r="M3">
        <v>2001</v>
      </c>
      <c r="N3">
        <v>2002</v>
      </c>
      <c r="O3">
        <v>2003</v>
      </c>
      <c r="P3">
        <v>2004</v>
      </c>
      <c r="Q3">
        <v>2005</v>
      </c>
      <c r="R3">
        <v>2006</v>
      </c>
      <c r="S3">
        <v>2007</v>
      </c>
      <c r="T3">
        <v>2008</v>
      </c>
      <c r="U3">
        <v>2009</v>
      </c>
      <c r="V3">
        <v>2010</v>
      </c>
      <c r="W3">
        <v>2011</v>
      </c>
      <c r="X3">
        <v>2012</v>
      </c>
      <c r="Y3">
        <v>2013</v>
      </c>
      <c r="Z3">
        <v>2014</v>
      </c>
      <c r="AA3">
        <v>2015</v>
      </c>
      <c r="AB3">
        <v>2016</v>
      </c>
      <c r="AC3">
        <v>2017</v>
      </c>
      <c r="AD3">
        <v>2018</v>
      </c>
      <c r="AE3">
        <v>2019</v>
      </c>
      <c r="AF3">
        <v>2020</v>
      </c>
      <c r="AG3">
        <v>2021</v>
      </c>
      <c r="AH3">
        <v>2022</v>
      </c>
      <c r="AI3">
        <v>2023</v>
      </c>
      <c r="AJ3">
        <v>2024</v>
      </c>
      <c r="AK3">
        <v>2025</v>
      </c>
      <c r="AL3">
        <v>2026</v>
      </c>
      <c r="AM3">
        <v>2027</v>
      </c>
      <c r="AN3">
        <v>2028</v>
      </c>
      <c r="AO3">
        <v>2029</v>
      </c>
      <c r="AP3">
        <v>2030</v>
      </c>
    </row>
    <row r="4" spans="1:4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</row>
    <row r="5" spans="1:42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>
        <v>0.1</v>
      </c>
      <c r="O5">
        <v>0.2</v>
      </c>
      <c r="P5">
        <v>0.2</v>
      </c>
      <c r="Q5">
        <v>0.3</v>
      </c>
      <c r="R5">
        <v>0.5</v>
      </c>
      <c r="S5">
        <v>0.8</v>
      </c>
      <c r="T5">
        <v>1</v>
      </c>
      <c r="U5">
        <v>1.3</v>
      </c>
      <c r="V5">
        <v>1.8</v>
      </c>
      <c r="W5">
        <v>2.2999999999999998</v>
      </c>
      <c r="X5">
        <v>2.9</v>
      </c>
      <c r="Y5">
        <v>3.5</v>
      </c>
      <c r="Z5">
        <v>4.2</v>
      </c>
      <c r="AA5">
        <v>4.9000000000000004</v>
      </c>
      <c r="AB5">
        <v>5.6</v>
      </c>
    </row>
    <row r="6" spans="1:42" x14ac:dyDescent="0.25">
      <c r="A6" t="s">
        <v>5</v>
      </c>
      <c r="B6" t="s">
        <v>6</v>
      </c>
      <c r="C6" t="s">
        <v>6</v>
      </c>
      <c r="D6" t="s">
        <v>6</v>
      </c>
      <c r="E6">
        <v>0.1</v>
      </c>
      <c r="F6">
        <v>0.3</v>
      </c>
      <c r="G6">
        <v>0.7</v>
      </c>
      <c r="H6">
        <v>1.1000000000000001</v>
      </c>
      <c r="I6">
        <v>1.7</v>
      </c>
      <c r="J6">
        <v>2.2999999999999998</v>
      </c>
      <c r="K6">
        <v>3</v>
      </c>
      <c r="L6">
        <v>3.6</v>
      </c>
      <c r="M6">
        <v>4.4000000000000004</v>
      </c>
      <c r="N6">
        <v>5.3</v>
      </c>
      <c r="O6">
        <v>6.4</v>
      </c>
      <c r="P6">
        <v>7.5</v>
      </c>
      <c r="Q6">
        <v>9.4</v>
      </c>
      <c r="R6">
        <v>12</v>
      </c>
      <c r="S6">
        <v>15.2</v>
      </c>
      <c r="T6">
        <v>18.600000000000001</v>
      </c>
      <c r="U6">
        <v>22.3</v>
      </c>
      <c r="V6">
        <v>26.9</v>
      </c>
      <c r="W6">
        <v>31.5</v>
      </c>
      <c r="X6">
        <v>35.799999999999997</v>
      </c>
      <c r="Y6">
        <v>40</v>
      </c>
      <c r="Z6">
        <v>44.3</v>
      </c>
      <c r="AA6">
        <v>48.4</v>
      </c>
      <c r="AB6">
        <v>52.3</v>
      </c>
    </row>
    <row r="7" spans="1:42" x14ac:dyDescent="0.25">
      <c r="A7" t="s">
        <v>7</v>
      </c>
      <c r="B7" t="s">
        <v>6</v>
      </c>
      <c r="C7" t="s">
        <v>6</v>
      </c>
      <c r="D7">
        <v>1.2</v>
      </c>
      <c r="E7">
        <v>5.2</v>
      </c>
      <c r="F7">
        <v>12.6</v>
      </c>
      <c r="G7">
        <v>28.1</v>
      </c>
      <c r="H7">
        <v>37.9</v>
      </c>
      <c r="I7">
        <v>47.7</v>
      </c>
      <c r="J7">
        <v>53.2</v>
      </c>
      <c r="K7">
        <v>59.9</v>
      </c>
      <c r="L7">
        <v>66.2</v>
      </c>
      <c r="M7">
        <v>71</v>
      </c>
      <c r="N7">
        <v>73.5</v>
      </c>
      <c r="O7">
        <v>74.400000000000006</v>
      </c>
      <c r="P7">
        <v>75.5</v>
      </c>
      <c r="Q7">
        <v>75.8</v>
      </c>
      <c r="R7">
        <v>77.3</v>
      </c>
      <c r="S7">
        <v>78.599999999999994</v>
      </c>
      <c r="T7">
        <v>80.400000000000006</v>
      </c>
      <c r="U7">
        <v>81.900000000000006</v>
      </c>
      <c r="V7">
        <v>80.599999999999994</v>
      </c>
      <c r="W7">
        <v>75.599999999999994</v>
      </c>
      <c r="X7">
        <v>70.8</v>
      </c>
      <c r="Y7">
        <v>65.7</v>
      </c>
      <c r="Z7">
        <v>63.6</v>
      </c>
      <c r="AA7">
        <v>61.7</v>
      </c>
      <c r="AB7">
        <v>58.3</v>
      </c>
    </row>
    <row r="8" spans="1:42" x14ac:dyDescent="0.25">
      <c r="A8" t="s">
        <v>8</v>
      </c>
      <c r="B8" t="s">
        <v>6</v>
      </c>
      <c r="C8" t="s">
        <v>6</v>
      </c>
      <c r="D8" t="s">
        <v>6</v>
      </c>
      <c r="E8">
        <v>0.1</v>
      </c>
      <c r="F8">
        <v>0.2</v>
      </c>
      <c r="G8">
        <v>0.5</v>
      </c>
      <c r="H8">
        <v>0.9</v>
      </c>
      <c r="I8">
        <v>1.5</v>
      </c>
      <c r="J8">
        <v>2.2000000000000002</v>
      </c>
      <c r="K8">
        <v>3.1</v>
      </c>
      <c r="L8">
        <v>3.9</v>
      </c>
      <c r="M8">
        <v>4.8</v>
      </c>
      <c r="N8">
        <v>5.8</v>
      </c>
      <c r="O8">
        <v>6.9</v>
      </c>
      <c r="P8">
        <v>7.8</v>
      </c>
      <c r="Q8">
        <v>9.4</v>
      </c>
      <c r="R8">
        <v>11.2</v>
      </c>
      <c r="S8">
        <v>13.2</v>
      </c>
      <c r="T8">
        <v>15.4</v>
      </c>
      <c r="U8">
        <v>18</v>
      </c>
      <c r="V8">
        <v>20.399999999999999</v>
      </c>
      <c r="W8">
        <v>22.5</v>
      </c>
      <c r="X8">
        <v>24.4</v>
      </c>
      <c r="Y8">
        <v>26</v>
      </c>
      <c r="Z8">
        <v>27.3</v>
      </c>
      <c r="AA8">
        <v>28.1</v>
      </c>
      <c r="AB8">
        <v>28.8</v>
      </c>
    </row>
    <row r="9" spans="1:42" x14ac:dyDescent="0.25">
      <c r="A9" t="s">
        <v>9</v>
      </c>
      <c r="B9">
        <v>0</v>
      </c>
      <c r="C9">
        <v>0</v>
      </c>
      <c r="D9">
        <v>0</v>
      </c>
      <c r="E9">
        <v>0.1</v>
      </c>
      <c r="F9">
        <v>0.2</v>
      </c>
      <c r="G9">
        <v>0.4</v>
      </c>
      <c r="H9">
        <v>0.4</v>
      </c>
      <c r="I9">
        <v>0.5</v>
      </c>
      <c r="J9">
        <v>0.6</v>
      </c>
      <c r="K9">
        <v>0.7</v>
      </c>
      <c r="L9">
        <v>0.8</v>
      </c>
      <c r="M9">
        <v>0.9</v>
      </c>
      <c r="N9">
        <v>1</v>
      </c>
      <c r="O9">
        <v>1.1000000000000001</v>
      </c>
      <c r="P9">
        <v>1.2</v>
      </c>
      <c r="Q9">
        <v>1.2</v>
      </c>
      <c r="R9">
        <v>1.3</v>
      </c>
      <c r="S9">
        <v>1.3</v>
      </c>
      <c r="T9">
        <v>1.4</v>
      </c>
      <c r="U9">
        <v>1.4</v>
      </c>
      <c r="V9">
        <v>1.4</v>
      </c>
      <c r="W9">
        <v>1.4</v>
      </c>
      <c r="X9">
        <v>1.5</v>
      </c>
      <c r="Y9">
        <v>1.5</v>
      </c>
      <c r="Z9">
        <v>1.4</v>
      </c>
      <c r="AA9">
        <v>1.3</v>
      </c>
      <c r="AB9">
        <v>1.2</v>
      </c>
    </row>
    <row r="10" spans="1:42" x14ac:dyDescent="0.25">
      <c r="A10" t="s">
        <v>10</v>
      </c>
      <c r="B10">
        <v>0</v>
      </c>
      <c r="C10">
        <v>0</v>
      </c>
      <c r="D10">
        <v>0</v>
      </c>
      <c r="E10">
        <v>0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6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</row>
    <row r="11" spans="1:42" ht="17.25" x14ac:dyDescent="0.25">
      <c r="A11" t="s">
        <v>14</v>
      </c>
      <c r="B11">
        <v>0.3</v>
      </c>
      <c r="C11">
        <v>0.6</v>
      </c>
      <c r="D11">
        <v>0.6</v>
      </c>
      <c r="E11">
        <v>0.6</v>
      </c>
      <c r="F11">
        <v>0.6</v>
      </c>
      <c r="G11">
        <v>1.8</v>
      </c>
      <c r="H11">
        <v>3.3</v>
      </c>
      <c r="I11">
        <v>4</v>
      </c>
      <c r="J11">
        <v>4.5999999999999996</v>
      </c>
      <c r="K11">
        <v>4.8</v>
      </c>
      <c r="L11">
        <v>4.7</v>
      </c>
      <c r="M11">
        <v>4.5999999999999996</v>
      </c>
      <c r="N11">
        <v>5.0999999999999996</v>
      </c>
      <c r="O11">
        <v>5.6</v>
      </c>
      <c r="P11">
        <v>6.1</v>
      </c>
      <c r="Q11">
        <v>6.5</v>
      </c>
      <c r="R11">
        <v>6.9</v>
      </c>
      <c r="S11">
        <v>7.3</v>
      </c>
      <c r="T11">
        <v>7.7</v>
      </c>
      <c r="U11">
        <v>8.1999999999999993</v>
      </c>
      <c r="V11">
        <v>8.6</v>
      </c>
      <c r="W11">
        <v>9.1</v>
      </c>
      <c r="X11">
        <v>9.5</v>
      </c>
      <c r="Y11">
        <v>10</v>
      </c>
      <c r="Z11">
        <v>10.5</v>
      </c>
      <c r="AA11">
        <v>11.7</v>
      </c>
      <c r="AB11">
        <v>12.9</v>
      </c>
    </row>
    <row r="12" spans="1:42" x14ac:dyDescent="0.25">
      <c r="A12" t="s">
        <v>11</v>
      </c>
      <c r="B12">
        <v>0.3</v>
      </c>
      <c r="C12">
        <v>0.6</v>
      </c>
      <c r="D12">
        <v>1.8</v>
      </c>
      <c r="E12">
        <v>6</v>
      </c>
      <c r="F12">
        <v>13.9</v>
      </c>
      <c r="G12">
        <v>31.4</v>
      </c>
      <c r="H12">
        <v>43.6</v>
      </c>
      <c r="I12">
        <v>55.5</v>
      </c>
      <c r="J12">
        <v>63</v>
      </c>
      <c r="K12">
        <v>71.599999999999994</v>
      </c>
      <c r="L12">
        <v>79.099999999999994</v>
      </c>
      <c r="M12">
        <v>85.8</v>
      </c>
      <c r="N12">
        <v>90.9</v>
      </c>
      <c r="O12">
        <v>94.6</v>
      </c>
      <c r="P12">
        <v>98.4</v>
      </c>
      <c r="Q12">
        <v>102.7</v>
      </c>
      <c r="R12">
        <v>109.2</v>
      </c>
      <c r="S12">
        <v>116.4</v>
      </c>
      <c r="T12">
        <v>124.5</v>
      </c>
      <c r="U12">
        <v>133.1</v>
      </c>
      <c r="V12">
        <v>139.80000000000001</v>
      </c>
      <c r="W12">
        <v>142.6</v>
      </c>
      <c r="X12">
        <v>144.9</v>
      </c>
      <c r="Y12">
        <v>146.80000000000001</v>
      </c>
      <c r="Z12">
        <v>151.30000000000001</v>
      </c>
      <c r="AA12">
        <v>156.1</v>
      </c>
      <c r="AB12">
        <v>159.1</v>
      </c>
    </row>
    <row r="13" spans="1:42" x14ac:dyDescent="0.25">
      <c r="A13" t="s">
        <v>12</v>
      </c>
    </row>
    <row r="14" spans="1:42" ht="17.25" x14ac:dyDescent="0.25">
      <c r="A14" t="s">
        <v>15</v>
      </c>
    </row>
    <row r="15" spans="1:42" x14ac:dyDescent="0.25">
      <c r="A15" t="s">
        <v>13</v>
      </c>
    </row>
    <row r="17" spans="1:29" x14ac:dyDescent="0.25">
      <c r="A17" s="3" t="s">
        <v>19</v>
      </c>
    </row>
    <row r="18" spans="1:29" x14ac:dyDescent="0.25">
      <c r="Q18" s="2">
        <v>96.100000000000009</v>
      </c>
      <c r="R18" s="2">
        <v>102.3</v>
      </c>
      <c r="S18" s="2">
        <v>109.1</v>
      </c>
      <c r="T18" s="2">
        <v>116.80000000000001</v>
      </c>
      <c r="U18" s="2">
        <v>124.9</v>
      </c>
      <c r="V18" s="2">
        <v>131.1</v>
      </c>
      <c r="W18" s="2">
        <v>133.29999999999998</v>
      </c>
      <c r="X18" s="2">
        <v>135.4</v>
      </c>
      <c r="Y18" s="2">
        <v>136.69999999999999</v>
      </c>
      <c r="Z18" s="2">
        <v>140.80000000000001</v>
      </c>
      <c r="AA18" s="2">
        <v>144.4</v>
      </c>
      <c r="AB18" s="2">
        <v>146.19999999999999</v>
      </c>
    </row>
    <row r="19" spans="1:29" x14ac:dyDescent="0.25">
      <c r="A19" t="s">
        <v>16</v>
      </c>
      <c r="B19" s="2">
        <f>SUM(B4:B9)</f>
        <v>0</v>
      </c>
      <c r="C19" s="2">
        <f t="shared" ref="C19:AB19" si="0">SUM(C4:C9)</f>
        <v>0</v>
      </c>
      <c r="D19" s="2">
        <f t="shared" si="0"/>
        <v>1.2</v>
      </c>
      <c r="E19" s="2">
        <f t="shared" si="0"/>
        <v>5.4999999999999991</v>
      </c>
      <c r="F19" s="2">
        <f t="shared" si="0"/>
        <v>13.299999999999999</v>
      </c>
      <c r="G19" s="2">
        <f t="shared" si="0"/>
        <v>29.7</v>
      </c>
      <c r="H19" s="2">
        <f t="shared" si="0"/>
        <v>40.299999999999997</v>
      </c>
      <c r="I19" s="2">
        <f t="shared" si="0"/>
        <v>51.400000000000006</v>
      </c>
      <c r="J19" s="2">
        <f t="shared" si="0"/>
        <v>58.300000000000004</v>
      </c>
      <c r="K19" s="2">
        <f t="shared" si="0"/>
        <v>66.7</v>
      </c>
      <c r="L19" s="2">
        <f t="shared" si="0"/>
        <v>74.5</v>
      </c>
      <c r="M19" s="2">
        <f t="shared" si="0"/>
        <v>81.100000000000009</v>
      </c>
      <c r="N19" s="2">
        <f t="shared" si="0"/>
        <v>85.7</v>
      </c>
      <c r="O19" s="2">
        <f t="shared" si="0"/>
        <v>89</v>
      </c>
      <c r="P19" s="2">
        <f t="shared" si="0"/>
        <v>92.2</v>
      </c>
      <c r="Q19" s="24">
        <f t="shared" si="0"/>
        <v>96.100000000000009</v>
      </c>
      <c r="R19" s="24">
        <f t="shared" si="0"/>
        <v>102.3</v>
      </c>
      <c r="S19" s="24">
        <f t="shared" si="0"/>
        <v>109.1</v>
      </c>
      <c r="T19" s="24">
        <f t="shared" si="0"/>
        <v>116.80000000000001</v>
      </c>
      <c r="U19" s="24">
        <f t="shared" si="0"/>
        <v>124.9</v>
      </c>
      <c r="V19" s="24">
        <f t="shared" si="0"/>
        <v>131.1</v>
      </c>
      <c r="W19" s="24">
        <f t="shared" si="0"/>
        <v>133.29999999999998</v>
      </c>
      <c r="X19" s="24">
        <f t="shared" si="0"/>
        <v>135.4</v>
      </c>
      <c r="Y19" s="24">
        <f t="shared" si="0"/>
        <v>136.69999999999999</v>
      </c>
      <c r="Z19" s="24">
        <f t="shared" si="0"/>
        <v>140.80000000000001</v>
      </c>
      <c r="AA19" s="24">
        <f t="shared" si="0"/>
        <v>144.4</v>
      </c>
      <c r="AB19" s="24">
        <f t="shared" si="0"/>
        <v>146.19999999999999</v>
      </c>
      <c r="AC19" s="24"/>
    </row>
    <row r="20" spans="1:29" ht="30" x14ac:dyDescent="0.25">
      <c r="A20" s="1" t="s">
        <v>17</v>
      </c>
      <c r="B20" s="2">
        <f>B19+(B11/2)</f>
        <v>0.15</v>
      </c>
      <c r="C20" s="2">
        <f t="shared" ref="C20:AB20" si="1">C19+(C11/2)</f>
        <v>0.3</v>
      </c>
      <c r="D20" s="2">
        <f t="shared" si="1"/>
        <v>1.5</v>
      </c>
      <c r="E20" s="2">
        <f t="shared" si="1"/>
        <v>5.7999999999999989</v>
      </c>
      <c r="F20" s="2">
        <f t="shared" si="1"/>
        <v>13.6</v>
      </c>
      <c r="G20" s="2">
        <f t="shared" si="1"/>
        <v>30.599999999999998</v>
      </c>
      <c r="H20" s="2">
        <f t="shared" si="1"/>
        <v>41.949999999999996</v>
      </c>
      <c r="I20" s="2">
        <f t="shared" si="1"/>
        <v>53.400000000000006</v>
      </c>
      <c r="J20" s="2">
        <f t="shared" si="1"/>
        <v>60.6</v>
      </c>
      <c r="K20" s="2">
        <f t="shared" si="1"/>
        <v>69.100000000000009</v>
      </c>
      <c r="L20" s="2">
        <f t="shared" si="1"/>
        <v>76.849999999999994</v>
      </c>
      <c r="M20" s="2">
        <f t="shared" si="1"/>
        <v>83.4</v>
      </c>
      <c r="N20" s="2">
        <f t="shared" si="1"/>
        <v>88.25</v>
      </c>
      <c r="O20" s="2">
        <f t="shared" si="1"/>
        <v>91.8</v>
      </c>
      <c r="P20" s="2">
        <f t="shared" si="1"/>
        <v>95.25</v>
      </c>
      <c r="Q20" s="24">
        <f t="shared" si="1"/>
        <v>99.350000000000009</v>
      </c>
      <c r="R20" s="24">
        <f t="shared" si="1"/>
        <v>105.75</v>
      </c>
      <c r="S20" s="24">
        <f t="shared" si="1"/>
        <v>112.75</v>
      </c>
      <c r="T20" s="24">
        <f t="shared" si="1"/>
        <v>120.65</v>
      </c>
      <c r="U20" s="24">
        <f t="shared" si="1"/>
        <v>129</v>
      </c>
      <c r="V20" s="24">
        <f t="shared" si="1"/>
        <v>135.4</v>
      </c>
      <c r="W20" s="24">
        <f t="shared" si="1"/>
        <v>137.85</v>
      </c>
      <c r="X20" s="24">
        <f t="shared" si="1"/>
        <v>140.15</v>
      </c>
      <c r="Y20" s="24">
        <f t="shared" si="1"/>
        <v>141.69999999999999</v>
      </c>
      <c r="Z20" s="24">
        <f t="shared" si="1"/>
        <v>146.05000000000001</v>
      </c>
      <c r="AA20" s="24">
        <f t="shared" si="1"/>
        <v>150.25</v>
      </c>
      <c r="AB20" s="24">
        <f t="shared" si="1"/>
        <v>152.64999999999998</v>
      </c>
    </row>
    <row r="21" spans="1:29" x14ac:dyDescent="0.25">
      <c r="Q21" s="2">
        <v>99.350000000000009</v>
      </c>
      <c r="R21" s="2">
        <v>105.75</v>
      </c>
      <c r="S21" s="2">
        <v>112.75</v>
      </c>
      <c r="T21" s="2">
        <v>120.65</v>
      </c>
      <c r="U21" s="2">
        <v>129</v>
      </c>
      <c r="V21" s="2">
        <v>135.4</v>
      </c>
      <c r="W21" s="2">
        <v>137.85</v>
      </c>
      <c r="X21" s="2">
        <v>140.15</v>
      </c>
      <c r="Y21" s="2">
        <v>141.69999999999999</v>
      </c>
      <c r="Z21" s="2">
        <v>146.05000000000001</v>
      </c>
      <c r="AA21" s="2">
        <v>150.25</v>
      </c>
      <c r="AB21" s="2">
        <v>152.64999999999998</v>
      </c>
    </row>
    <row r="43" spans="1:42" x14ac:dyDescent="0.25">
      <c r="A43" s="3" t="s">
        <v>18</v>
      </c>
    </row>
    <row r="44" spans="1:42" x14ac:dyDescent="0.25">
      <c r="A44" s="3"/>
    </row>
    <row r="45" spans="1:42" x14ac:dyDescent="0.25">
      <c r="A45" s="4" t="s">
        <v>33</v>
      </c>
      <c r="B45" s="14">
        <v>1.3184470620809552E-2</v>
      </c>
      <c r="C45" s="14">
        <v>1.3042235468601749E-2</v>
      </c>
      <c r="D45" s="14">
        <v>1.2841629868370742E-2</v>
      </c>
      <c r="E45" s="14">
        <v>1.2694126362473608E-2</v>
      </c>
      <c r="F45" s="14">
        <v>1.2554770486157102E-2</v>
      </c>
      <c r="G45" s="14">
        <v>1.242485653032727E-2</v>
      </c>
      <c r="H45" s="14">
        <v>1.231779055840183E-2</v>
      </c>
      <c r="I45" s="14">
        <v>1.2205803173007524E-2</v>
      </c>
      <c r="J45" s="14">
        <v>1.2109480786801595E-2</v>
      </c>
      <c r="K45" s="14">
        <v>1.2035722670275658E-2</v>
      </c>
      <c r="L45" s="14">
        <v>1.2090904745396083E-2</v>
      </c>
      <c r="M45" s="14">
        <v>1.2027120296599419E-2</v>
      </c>
      <c r="N45" s="14">
        <v>1.1984503472144518E-2</v>
      </c>
      <c r="O45" s="14">
        <v>1.1949695317109956E-2</v>
      </c>
      <c r="P45" s="14">
        <v>1.1865634749547228E-2</v>
      </c>
      <c r="Q45" s="14">
        <v>1.1769886108852776E-2</v>
      </c>
      <c r="R45" s="14">
        <v>1.1671939816234001E-2</v>
      </c>
      <c r="S45" s="14">
        <v>1.1567856670286326E-2</v>
      </c>
      <c r="T45" s="14">
        <v>1.1508611983002038E-2</v>
      </c>
      <c r="U45" s="14">
        <v>1.1459976993976188E-2</v>
      </c>
      <c r="V45" s="14">
        <v>1.1573638309869048E-2</v>
      </c>
      <c r="W45" s="14">
        <v>1.1525727345292523E-2</v>
      </c>
      <c r="X45" s="14">
        <v>1.1457904741347452E-2</v>
      </c>
      <c r="Y45" s="14">
        <v>1.1391767637753509E-2</v>
      </c>
      <c r="Z45" s="14">
        <v>1.1299226255268675E-2</v>
      </c>
      <c r="AA45" s="14">
        <v>1.119444244426001E-2</v>
      </c>
      <c r="AB45" s="14">
        <v>1.1093442054487961E-2</v>
      </c>
      <c r="AC45" s="14">
        <v>1.1016188920874656E-2</v>
      </c>
      <c r="AD45" s="14">
        <v>1.0959880082466178E-2</v>
      </c>
      <c r="AE45" s="14">
        <v>1.0897571373637853E-2</v>
      </c>
      <c r="AF45" s="15">
        <v>1.083638118200211E-2</v>
      </c>
      <c r="AG45" s="15">
        <v>1.0768526976280456E-2</v>
      </c>
      <c r="AH45" s="15">
        <v>1.0702097574568243E-2</v>
      </c>
      <c r="AI45" s="15">
        <v>1.0637242577245227E-2</v>
      </c>
      <c r="AJ45" s="15">
        <v>1.0574041636083435E-2</v>
      </c>
      <c r="AK45" s="14">
        <v>1.0512508932877055E-2</v>
      </c>
      <c r="AL45" s="14">
        <v>1.0453124990980747E-2</v>
      </c>
      <c r="AM45" s="14">
        <v>1.0395490041440228E-2</v>
      </c>
      <c r="AN45" s="14">
        <v>1.0339672587154292E-2</v>
      </c>
      <c r="AO45" s="14">
        <v>1.028573800027195E-2</v>
      </c>
      <c r="AP45" s="14">
        <v>1.0233691259669784E-2</v>
      </c>
    </row>
    <row r="47" spans="1:42" x14ac:dyDescent="0.25">
      <c r="A47" t="s">
        <v>16</v>
      </c>
      <c r="B47">
        <f>B19*B45</f>
        <v>0</v>
      </c>
      <c r="C47">
        <f t="shared" ref="C47:AB47" si="2">C19*C45</f>
        <v>0</v>
      </c>
      <c r="D47">
        <f t="shared" si="2"/>
        <v>1.540995584204489E-2</v>
      </c>
      <c r="E47">
        <f t="shared" si="2"/>
        <v>6.9817694993604837E-2</v>
      </c>
      <c r="F47">
        <f t="shared" si="2"/>
        <v>0.16697844746588944</v>
      </c>
      <c r="G47">
        <f t="shared" si="2"/>
        <v>0.36901823895071989</v>
      </c>
      <c r="H47">
        <f t="shared" si="2"/>
        <v>0.4964069595035937</v>
      </c>
      <c r="I47">
        <f t="shared" si="2"/>
        <v>0.62737828309258681</v>
      </c>
      <c r="J47">
        <f t="shared" si="2"/>
        <v>0.70598272987053301</v>
      </c>
      <c r="K47">
        <f t="shared" si="2"/>
        <v>0.80278270210738645</v>
      </c>
      <c r="L47">
        <f t="shared" si="2"/>
        <v>0.90077240353200816</v>
      </c>
      <c r="M47">
        <f t="shared" si="2"/>
        <v>0.97539945605421297</v>
      </c>
      <c r="N47">
        <f t="shared" si="2"/>
        <v>1.0270719475627852</v>
      </c>
      <c r="O47">
        <f t="shared" si="2"/>
        <v>1.0635228832227861</v>
      </c>
      <c r="P47">
        <f t="shared" si="2"/>
        <v>1.0940115239082544</v>
      </c>
      <c r="Q47">
        <f t="shared" si="2"/>
        <v>1.1310860550607518</v>
      </c>
      <c r="R47">
        <f t="shared" si="2"/>
        <v>1.1940394432007384</v>
      </c>
      <c r="S47">
        <f t="shared" si="2"/>
        <v>1.2620531627282381</v>
      </c>
      <c r="T47">
        <f t="shared" si="2"/>
        <v>1.3442058796146381</v>
      </c>
      <c r="U47">
        <f t="shared" si="2"/>
        <v>1.431351126547626</v>
      </c>
      <c r="V47">
        <f t="shared" si="2"/>
        <v>1.5173039824238321</v>
      </c>
      <c r="W47">
        <f t="shared" si="2"/>
        <v>1.5363794551274932</v>
      </c>
      <c r="X47">
        <f t="shared" si="2"/>
        <v>1.551400301978445</v>
      </c>
      <c r="Y47">
        <f t="shared" si="2"/>
        <v>1.5572546360809045</v>
      </c>
      <c r="Z47">
        <f t="shared" si="2"/>
        <v>1.5909310567418296</v>
      </c>
      <c r="AA47">
        <f t="shared" si="2"/>
        <v>1.6164774889511455</v>
      </c>
      <c r="AB47">
        <f t="shared" si="2"/>
        <v>1.6218612283661398</v>
      </c>
    </row>
    <row r="48" spans="1:42" ht="30" x14ac:dyDescent="0.25">
      <c r="A48" s="1" t="s">
        <v>17</v>
      </c>
      <c r="B48">
        <f>B20*B45</f>
        <v>1.9776705931214326E-3</v>
      </c>
      <c r="C48">
        <f t="shared" ref="C48:AB48" si="3">C20*C45</f>
        <v>3.9126706405805244E-3</v>
      </c>
      <c r="D48">
        <f t="shared" si="3"/>
        <v>1.9262444802556112E-2</v>
      </c>
      <c r="E48">
        <f t="shared" si="3"/>
        <v>7.3625932902346911E-2</v>
      </c>
      <c r="F48">
        <f t="shared" si="3"/>
        <v>0.17074487861173659</v>
      </c>
      <c r="G48">
        <f t="shared" si="3"/>
        <v>0.3802006098280144</v>
      </c>
      <c r="H48">
        <f t="shared" si="3"/>
        <v>0.51673131392495675</v>
      </c>
      <c r="I48">
        <f t="shared" si="3"/>
        <v>0.65178988943860183</v>
      </c>
      <c r="J48">
        <f t="shared" si="3"/>
        <v>0.73383453568017665</v>
      </c>
      <c r="K48">
        <f t="shared" si="3"/>
        <v>0.83166843651604805</v>
      </c>
      <c r="L48">
        <f t="shared" si="3"/>
        <v>0.92918602968368891</v>
      </c>
      <c r="M48">
        <f t="shared" si="3"/>
        <v>1.0030618327363916</v>
      </c>
      <c r="N48">
        <f t="shared" si="3"/>
        <v>1.0576324314167538</v>
      </c>
      <c r="O48">
        <f t="shared" si="3"/>
        <v>1.0969820301106938</v>
      </c>
      <c r="P48">
        <f t="shared" si="3"/>
        <v>1.1302017098943735</v>
      </c>
      <c r="Q48">
        <f t="shared" si="3"/>
        <v>1.1693381849145235</v>
      </c>
      <c r="R48">
        <f t="shared" si="3"/>
        <v>1.2343076355667457</v>
      </c>
      <c r="S48">
        <f t="shared" si="3"/>
        <v>1.3042758395747833</v>
      </c>
      <c r="T48">
        <f t="shared" si="3"/>
        <v>1.3885140357491959</v>
      </c>
      <c r="U48">
        <f t="shared" si="3"/>
        <v>1.4783370322229283</v>
      </c>
      <c r="V48">
        <f t="shared" si="3"/>
        <v>1.5670706271562691</v>
      </c>
      <c r="W48">
        <f t="shared" si="3"/>
        <v>1.5888215145485742</v>
      </c>
      <c r="X48">
        <f t="shared" si="3"/>
        <v>1.6058253494998453</v>
      </c>
      <c r="Y48">
        <f t="shared" si="3"/>
        <v>1.6142134742696721</v>
      </c>
      <c r="Z48">
        <f t="shared" si="3"/>
        <v>1.65025199458199</v>
      </c>
      <c r="AA48">
        <f t="shared" si="3"/>
        <v>1.6819649772500664</v>
      </c>
      <c r="AB48">
        <f t="shared" si="3"/>
        <v>1.693413929617587</v>
      </c>
    </row>
    <row r="49" spans="1:42" x14ac:dyDescent="0.25">
      <c r="L49">
        <v>0.92918602968368891</v>
      </c>
      <c r="M49">
        <v>1.0030618327363916</v>
      </c>
      <c r="N49">
        <v>1.0576324314167538</v>
      </c>
      <c r="O49">
        <v>1.0969820301106938</v>
      </c>
      <c r="P49">
        <v>1.1302017098943735</v>
      </c>
      <c r="Q49">
        <v>1.1693381849145235</v>
      </c>
      <c r="R49">
        <v>1.2343076355667457</v>
      </c>
      <c r="S49">
        <v>1.3042758395747833</v>
      </c>
      <c r="T49">
        <v>1.3885140357491959</v>
      </c>
      <c r="U49">
        <v>1.4783370322229283</v>
      </c>
      <c r="V49">
        <v>1.5670706271562691</v>
      </c>
      <c r="W49">
        <v>1.5888215145485742</v>
      </c>
      <c r="X49">
        <v>1.6058253494998453</v>
      </c>
      <c r="Y49">
        <v>1.6142134742696721</v>
      </c>
      <c r="Z49">
        <v>1.65025199458199</v>
      </c>
      <c r="AA49">
        <v>1.6819649772500664</v>
      </c>
      <c r="AB49">
        <v>1.693413929617587</v>
      </c>
    </row>
    <row r="50" spans="1:42" x14ac:dyDescent="0.25">
      <c r="AA50" s="26"/>
    </row>
    <row r="51" spans="1:42" x14ac:dyDescent="0.25">
      <c r="AC51">
        <f>(0.0515*27)+0.44</f>
        <v>1.8304999999999998</v>
      </c>
      <c r="AD51">
        <f>(0.0515*28)+0.44</f>
        <v>1.8819999999999999</v>
      </c>
      <c r="AE51">
        <f>(0.0515*29)+0.44</f>
        <v>1.9334999999999998</v>
      </c>
      <c r="AF51">
        <f>(0.0515*30)+0.44</f>
        <v>1.9849999999999999</v>
      </c>
      <c r="AG51">
        <f>(0.0515*31)+0.44</f>
        <v>2.0364999999999998</v>
      </c>
      <c r="AH51">
        <f>(0.0515*32)+0.44</f>
        <v>2.0880000000000001</v>
      </c>
      <c r="AI51">
        <f>(0.0515*33)+0.44</f>
        <v>2.1395</v>
      </c>
      <c r="AJ51">
        <f>(0.0515*34)+0.44</f>
        <v>2.1909999999999998</v>
      </c>
      <c r="AK51">
        <f>(0.0515*35)+0.44</f>
        <v>2.2425000000000002</v>
      </c>
      <c r="AL51">
        <f>(0.0515*36)+0.44</f>
        <v>2.294</v>
      </c>
      <c r="AM51">
        <f>(0.0515*37)+0.44</f>
        <v>2.3454999999999999</v>
      </c>
      <c r="AN51">
        <f>(0.0515*38)+0.44</f>
        <v>2.3969999999999998</v>
      </c>
      <c r="AO51">
        <f>(0.0515*39)+0.44</f>
        <v>2.4484999999999997</v>
      </c>
      <c r="AP51" s="28">
        <f>(0.0515*40)+0.44</f>
        <v>2.5</v>
      </c>
    </row>
    <row r="52" spans="1:42" x14ac:dyDescent="0.25">
      <c r="AC52">
        <v>1.8304999999999998</v>
      </c>
      <c r="AD52">
        <v>1.8819999999999999</v>
      </c>
      <c r="AE52">
        <v>1.9334999999999998</v>
      </c>
      <c r="AF52">
        <v>1.9849999999999999</v>
      </c>
      <c r="AG52">
        <v>2.0364999999999998</v>
      </c>
      <c r="AH52">
        <v>2.0880000000000001</v>
      </c>
      <c r="AI52">
        <v>2.1395</v>
      </c>
      <c r="AJ52">
        <v>2.1909999999999998</v>
      </c>
      <c r="AK52">
        <v>2.2425000000000002</v>
      </c>
      <c r="AL52">
        <v>2.294</v>
      </c>
      <c r="AM52">
        <v>2.3454999999999999</v>
      </c>
      <c r="AN52">
        <v>2.3969999999999998</v>
      </c>
      <c r="AO52">
        <v>2.4484999999999997</v>
      </c>
      <c r="AP52">
        <v>2.5</v>
      </c>
    </row>
    <row r="53" spans="1:42" x14ac:dyDescent="0.25">
      <c r="B53" s="25" t="s">
        <v>35</v>
      </c>
      <c r="AG53" s="27"/>
    </row>
    <row r="55" spans="1:42" x14ac:dyDescent="0.25">
      <c r="A55">
        <v>2000</v>
      </c>
      <c r="B55">
        <v>74.5</v>
      </c>
    </row>
    <row r="56" spans="1:42" x14ac:dyDescent="0.25">
      <c r="A56">
        <v>2001</v>
      </c>
      <c r="B56">
        <v>81.100000000000009</v>
      </c>
    </row>
    <row r="57" spans="1:42" x14ac:dyDescent="0.25">
      <c r="A57">
        <v>2002</v>
      </c>
      <c r="B57">
        <v>85.7</v>
      </c>
      <c r="AF57" s="29"/>
    </row>
    <row r="58" spans="1:42" x14ac:dyDescent="0.25">
      <c r="A58">
        <v>2003</v>
      </c>
      <c r="B58">
        <v>89</v>
      </c>
    </row>
    <row r="59" spans="1:42" x14ac:dyDescent="0.25">
      <c r="A59">
        <v>2004</v>
      </c>
      <c r="B59">
        <v>92.2</v>
      </c>
    </row>
    <row r="60" spans="1:42" x14ac:dyDescent="0.25">
      <c r="A60">
        <v>2005</v>
      </c>
      <c r="B60">
        <v>96.100000000000009</v>
      </c>
    </row>
    <row r="61" spans="1:42" x14ac:dyDescent="0.25">
      <c r="A61">
        <v>2006</v>
      </c>
      <c r="B61">
        <v>102.3</v>
      </c>
    </row>
    <row r="62" spans="1:42" x14ac:dyDescent="0.25">
      <c r="A62">
        <v>2007</v>
      </c>
      <c r="B62">
        <v>109.1</v>
      </c>
    </row>
    <row r="63" spans="1:42" x14ac:dyDescent="0.25">
      <c r="A63">
        <v>2008</v>
      </c>
      <c r="B63">
        <v>116.80000000000001</v>
      </c>
    </row>
    <row r="64" spans="1:42" x14ac:dyDescent="0.25">
      <c r="A64">
        <v>2009</v>
      </c>
      <c r="B64">
        <v>124.9</v>
      </c>
    </row>
    <row r="65" spans="1:9" x14ac:dyDescent="0.25">
      <c r="A65">
        <v>2010</v>
      </c>
      <c r="B65">
        <v>131.1</v>
      </c>
    </row>
    <row r="66" spans="1:9" x14ac:dyDescent="0.25">
      <c r="A66">
        <v>2011</v>
      </c>
      <c r="B66">
        <v>133.29999999999998</v>
      </c>
    </row>
    <row r="67" spans="1:9" x14ac:dyDescent="0.25">
      <c r="A67">
        <v>2012</v>
      </c>
      <c r="B67">
        <v>135.4</v>
      </c>
    </row>
    <row r="68" spans="1:9" x14ac:dyDescent="0.25">
      <c r="A68">
        <v>2013</v>
      </c>
      <c r="B68">
        <v>136.69999999999999</v>
      </c>
    </row>
    <row r="69" spans="1:9" x14ac:dyDescent="0.25">
      <c r="D69" s="32"/>
      <c r="E69" s="32"/>
      <c r="F69" s="32"/>
      <c r="G69" s="32"/>
      <c r="H69" s="32"/>
      <c r="I69" s="32"/>
    </row>
    <row r="70" spans="1:9" x14ac:dyDescent="0.25">
      <c r="A70">
        <v>2015</v>
      </c>
      <c r="B70">
        <v>144.4</v>
      </c>
      <c r="D70" s="30" t="s">
        <v>36</v>
      </c>
    </row>
    <row r="71" spans="1:9" x14ac:dyDescent="0.25">
      <c r="A71">
        <v>2016</v>
      </c>
      <c r="B71">
        <v>146.19999999999999</v>
      </c>
    </row>
  </sheetData>
  <mergeCells count="1">
    <mergeCell ref="D69:I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N25" workbookViewId="0">
      <selection activeCell="A51" sqref="A51:AO51"/>
    </sheetView>
  </sheetViews>
  <sheetFormatPr defaultRowHeight="15" x14ac:dyDescent="0.25"/>
  <cols>
    <col min="2" max="2" width="14.85546875" customWidth="1"/>
    <col min="3" max="4" width="18.7109375" customWidth="1"/>
    <col min="6" max="6" width="11.140625" customWidth="1"/>
    <col min="7" max="7" width="11.42578125" customWidth="1"/>
    <col min="13" max="13" width="13.28515625" bestFit="1" customWidth="1"/>
    <col min="15" max="15" width="10.5703125" bestFit="1" customWidth="1"/>
  </cols>
  <sheetData>
    <row r="1" spans="1:6" x14ac:dyDescent="0.25">
      <c r="B1" s="33" t="s">
        <v>31</v>
      </c>
      <c r="C1" s="33"/>
    </row>
    <row r="2" spans="1:6" x14ac:dyDescent="0.25">
      <c r="A2" s="3" t="s">
        <v>22</v>
      </c>
      <c r="B2" s="5" t="s">
        <v>20</v>
      </c>
      <c r="C2" s="5" t="s">
        <v>21</v>
      </c>
      <c r="D2" s="13" t="s">
        <v>32</v>
      </c>
      <c r="F2" s="8"/>
    </row>
    <row r="3" spans="1:6" x14ac:dyDescent="0.25">
      <c r="A3">
        <v>1990</v>
      </c>
      <c r="B3" s="9">
        <v>3289056</v>
      </c>
      <c r="C3" s="9">
        <v>249464396</v>
      </c>
      <c r="D3" s="14">
        <f>B3/C3</f>
        <v>1.3184470620809552E-2</v>
      </c>
      <c r="E3" s="14"/>
    </row>
    <row r="4" spans="1:6" x14ac:dyDescent="0.25">
      <c r="A4">
        <v>1991</v>
      </c>
      <c r="B4" s="9">
        <v>3288640</v>
      </c>
      <c r="C4" s="9">
        <v>252153092</v>
      </c>
      <c r="D4" s="14">
        <f t="shared" ref="D4:D30" si="0">B4/C4</f>
        <v>1.3042235468601749E-2</v>
      </c>
      <c r="E4" s="14"/>
    </row>
    <row r="5" spans="1:6" x14ac:dyDescent="0.25">
      <c r="A5">
        <v>1992</v>
      </c>
      <c r="B5" s="9">
        <v>3274997</v>
      </c>
      <c r="C5" s="9">
        <v>255029699</v>
      </c>
      <c r="D5" s="14">
        <f t="shared" si="0"/>
        <v>1.2841629868370742E-2</v>
      </c>
      <c r="E5" s="14"/>
    </row>
    <row r="6" spans="1:6" x14ac:dyDescent="0.25">
      <c r="A6">
        <v>1993</v>
      </c>
      <c r="B6" s="9">
        <v>3272325</v>
      </c>
      <c r="C6" s="9">
        <v>257782608</v>
      </c>
      <c r="D6" s="14">
        <f t="shared" si="0"/>
        <v>1.2694126362473608E-2</v>
      </c>
      <c r="E6" s="14"/>
    </row>
    <row r="7" spans="1:6" x14ac:dyDescent="0.25">
      <c r="A7">
        <v>1994</v>
      </c>
      <c r="B7" s="9">
        <v>3268346</v>
      </c>
      <c r="C7" s="9">
        <v>260327021</v>
      </c>
      <c r="D7" s="14">
        <f t="shared" si="0"/>
        <v>1.2554770486157102E-2</v>
      </c>
      <c r="E7" s="14"/>
    </row>
    <row r="8" spans="1:6" x14ac:dyDescent="0.25">
      <c r="A8">
        <v>1995</v>
      </c>
      <c r="B8" s="9">
        <v>3265293</v>
      </c>
      <c r="C8" s="9">
        <v>262803276</v>
      </c>
      <c r="D8" s="14">
        <f t="shared" si="0"/>
        <v>1.242485653032727E-2</v>
      </c>
      <c r="E8" s="14"/>
    </row>
    <row r="9" spans="1:6" x14ac:dyDescent="0.25">
      <c r="A9">
        <v>1996</v>
      </c>
      <c r="B9" s="9">
        <v>3267030</v>
      </c>
      <c r="C9" s="9">
        <v>265228572</v>
      </c>
      <c r="D9" s="14">
        <f t="shared" si="0"/>
        <v>1.231779055840183E-2</v>
      </c>
      <c r="E9" s="14"/>
    </row>
    <row r="10" spans="1:6" x14ac:dyDescent="0.25">
      <c r="A10">
        <v>1997</v>
      </c>
      <c r="B10" s="9">
        <v>3268514</v>
      </c>
      <c r="C10" s="9">
        <v>267783607</v>
      </c>
      <c r="D10" s="14">
        <f t="shared" si="0"/>
        <v>1.2205803173007524E-2</v>
      </c>
      <c r="E10" s="14"/>
    </row>
    <row r="11" spans="1:6" x14ac:dyDescent="0.25">
      <c r="A11">
        <v>1998</v>
      </c>
      <c r="B11" s="9">
        <v>3272563</v>
      </c>
      <c r="C11" s="9">
        <v>270248003</v>
      </c>
      <c r="D11" s="14">
        <f t="shared" si="0"/>
        <v>1.2109480786801595E-2</v>
      </c>
      <c r="E11" s="14"/>
    </row>
    <row r="12" spans="1:6" x14ac:dyDescent="0.25">
      <c r="A12">
        <v>1999</v>
      </c>
      <c r="B12" s="9">
        <v>3282031</v>
      </c>
      <c r="C12" s="9">
        <v>272690813</v>
      </c>
      <c r="D12" s="14">
        <f t="shared" si="0"/>
        <v>1.2035722670275658E-2</v>
      </c>
      <c r="E12" s="14"/>
    </row>
    <row r="13" spans="1:6" x14ac:dyDescent="0.25">
      <c r="A13">
        <v>2000</v>
      </c>
      <c r="B13" s="9">
        <v>3411714</v>
      </c>
      <c r="C13" s="9">
        <v>282171936</v>
      </c>
      <c r="D13" s="14">
        <f t="shared" si="0"/>
        <v>1.2090904745396083E-2</v>
      </c>
      <c r="E13" s="14"/>
    </row>
    <row r="14" spans="1:6" x14ac:dyDescent="0.25">
      <c r="A14">
        <v>2001</v>
      </c>
      <c r="B14" s="9">
        <v>3428208</v>
      </c>
      <c r="C14" s="9">
        <v>285039803</v>
      </c>
      <c r="D14" s="14">
        <f t="shared" si="0"/>
        <v>1.2027120296599419E-2</v>
      </c>
      <c r="E14" s="14"/>
    </row>
    <row r="15" spans="1:6" x14ac:dyDescent="0.25">
      <c r="A15">
        <v>2002</v>
      </c>
      <c r="B15" s="9">
        <v>3448261</v>
      </c>
      <c r="C15" s="9">
        <v>287726647</v>
      </c>
      <c r="D15" s="14">
        <f t="shared" si="0"/>
        <v>1.1984503472144518E-2</v>
      </c>
      <c r="E15" s="14"/>
    </row>
    <row r="16" spans="1:6" x14ac:dyDescent="0.25">
      <c r="A16">
        <v>2003</v>
      </c>
      <c r="B16" s="9">
        <v>3467932</v>
      </c>
      <c r="C16" s="9">
        <v>290210914</v>
      </c>
      <c r="D16" s="14">
        <f t="shared" si="0"/>
        <v>1.1949695317109956E-2</v>
      </c>
      <c r="E16" s="14"/>
    </row>
    <row r="17" spans="1:8" x14ac:dyDescent="0.25">
      <c r="A17">
        <v>2004</v>
      </c>
      <c r="B17" s="9">
        <v>3475351</v>
      </c>
      <c r="C17" s="9">
        <v>292892127</v>
      </c>
      <c r="D17" s="14">
        <f t="shared" si="0"/>
        <v>1.1865634749547228E-2</v>
      </c>
      <c r="E17" s="14"/>
    </row>
    <row r="18" spans="1:8" x14ac:dyDescent="0.25">
      <c r="A18">
        <v>2005</v>
      </c>
      <c r="B18" s="9">
        <v>3478714</v>
      </c>
      <c r="C18" s="9">
        <v>295560549</v>
      </c>
      <c r="D18" s="14">
        <f t="shared" si="0"/>
        <v>1.1769886108852776E-2</v>
      </c>
      <c r="E18" s="14"/>
    </row>
    <row r="19" spans="1:8" x14ac:dyDescent="0.25">
      <c r="A19">
        <v>2006</v>
      </c>
      <c r="B19" s="9">
        <v>3485162</v>
      </c>
      <c r="C19" s="9">
        <v>298593212</v>
      </c>
      <c r="D19" s="14">
        <f t="shared" si="0"/>
        <v>1.1671939816234001E-2</v>
      </c>
      <c r="E19" s="14"/>
    </row>
    <row r="20" spans="1:8" x14ac:dyDescent="0.25">
      <c r="A20">
        <v>2007</v>
      </c>
      <c r="B20" s="9">
        <v>3488633</v>
      </c>
      <c r="C20" s="9">
        <v>301579895</v>
      </c>
      <c r="D20" s="14">
        <f t="shared" si="0"/>
        <v>1.1567856670286326E-2</v>
      </c>
      <c r="E20" s="14"/>
    </row>
    <row r="21" spans="1:8" x14ac:dyDescent="0.25">
      <c r="A21">
        <v>2008</v>
      </c>
      <c r="B21" s="9">
        <v>3502932</v>
      </c>
      <c r="C21" s="9">
        <v>304374846</v>
      </c>
      <c r="D21" s="14">
        <f t="shared" si="0"/>
        <v>1.1508611983002038E-2</v>
      </c>
      <c r="E21" s="14"/>
    </row>
    <row r="22" spans="1:8" x14ac:dyDescent="0.25">
      <c r="A22">
        <v>2009</v>
      </c>
      <c r="B22" s="9">
        <v>3518288</v>
      </c>
      <c r="C22" s="9">
        <v>307006550</v>
      </c>
      <c r="D22" s="14">
        <f t="shared" si="0"/>
        <v>1.1459976993976188E-2</v>
      </c>
      <c r="E22" s="14"/>
    </row>
    <row r="23" spans="1:8" x14ac:dyDescent="0.25">
      <c r="A23">
        <v>2010</v>
      </c>
      <c r="B23" s="9">
        <v>3580171</v>
      </c>
      <c r="C23" s="9">
        <v>309338421</v>
      </c>
      <c r="D23" s="14">
        <f t="shared" si="0"/>
        <v>1.1573638309869048E-2</v>
      </c>
      <c r="E23" s="14"/>
    </row>
    <row r="24" spans="1:8" x14ac:dyDescent="0.25">
      <c r="A24">
        <v>2011</v>
      </c>
      <c r="B24" s="9">
        <v>3591927</v>
      </c>
      <c r="C24" s="9">
        <v>311644280</v>
      </c>
      <c r="D24" s="14">
        <f t="shared" si="0"/>
        <v>1.1525727345292523E-2</v>
      </c>
      <c r="E24" s="14"/>
    </row>
    <row r="25" spans="1:8" x14ac:dyDescent="0.25">
      <c r="A25">
        <v>2012</v>
      </c>
      <c r="B25" s="9">
        <v>3597705</v>
      </c>
      <c r="C25" s="9">
        <v>313993272</v>
      </c>
      <c r="D25" s="14">
        <f t="shared" si="0"/>
        <v>1.1457904741347452E-2</v>
      </c>
      <c r="E25" s="14"/>
    </row>
    <row r="26" spans="1:8" x14ac:dyDescent="0.25">
      <c r="A26">
        <v>2013</v>
      </c>
      <c r="B26" s="9">
        <v>3602470</v>
      </c>
      <c r="C26" s="9">
        <v>316234505</v>
      </c>
      <c r="D26" s="14">
        <f t="shared" si="0"/>
        <v>1.1391767637753509E-2</v>
      </c>
      <c r="E26" s="14"/>
    </row>
    <row r="27" spans="1:8" x14ac:dyDescent="0.25">
      <c r="A27">
        <v>2014</v>
      </c>
      <c r="B27" s="9">
        <v>3600188</v>
      </c>
      <c r="C27" s="9">
        <v>318622525</v>
      </c>
      <c r="D27" s="14">
        <f t="shared" si="0"/>
        <v>1.1299226255268675E-2</v>
      </c>
      <c r="E27" s="14"/>
    </row>
    <row r="28" spans="1:8" x14ac:dyDescent="0.25">
      <c r="A28">
        <v>2015</v>
      </c>
      <c r="B28" s="9">
        <v>3593862</v>
      </c>
      <c r="C28" s="9">
        <v>321039839</v>
      </c>
      <c r="D28" s="14">
        <f t="shared" si="0"/>
        <v>1.119444244426001E-2</v>
      </c>
      <c r="E28" s="14"/>
    </row>
    <row r="29" spans="1:8" x14ac:dyDescent="0.25">
      <c r="A29">
        <v>2016</v>
      </c>
      <c r="B29" s="9">
        <v>3587685</v>
      </c>
      <c r="C29" s="9">
        <v>323405935</v>
      </c>
      <c r="D29" s="14">
        <f t="shared" si="0"/>
        <v>1.1093442054487961E-2</v>
      </c>
      <c r="E29" s="14"/>
    </row>
    <row r="30" spans="1:8" x14ac:dyDescent="0.25">
      <c r="A30">
        <v>2017</v>
      </c>
      <c r="B30" s="9">
        <v>3588184</v>
      </c>
      <c r="C30" s="9">
        <v>325719178</v>
      </c>
      <c r="D30" s="14">
        <f t="shared" si="0"/>
        <v>1.1016188920874656E-2</v>
      </c>
      <c r="E30" s="14"/>
      <c r="F30" s="6"/>
      <c r="G30" s="6"/>
      <c r="H30" s="6"/>
    </row>
    <row r="31" spans="1:8" ht="75.75" x14ac:dyDescent="0.25">
      <c r="A31" s="33" t="s">
        <v>24</v>
      </c>
      <c r="B31" s="33"/>
      <c r="C31" s="33"/>
      <c r="F31" s="7" t="s">
        <v>34</v>
      </c>
      <c r="G31" s="7" t="s">
        <v>23</v>
      </c>
      <c r="H31" s="6"/>
    </row>
    <row r="32" spans="1:8" x14ac:dyDescent="0.25">
      <c r="A32">
        <v>2018</v>
      </c>
      <c r="B32" s="9">
        <f>B30+M36</f>
        <v>3593657</v>
      </c>
      <c r="C32" s="9">
        <f>G32*1000</f>
        <v>327892000</v>
      </c>
      <c r="D32" s="14">
        <f>B32/C32</f>
        <v>1.0959880082466178E-2</v>
      </c>
      <c r="E32" s="14"/>
      <c r="F32" s="16"/>
      <c r="G32" s="16">
        <v>327892</v>
      </c>
    </row>
    <row r="33" spans="1:16" x14ac:dyDescent="0.25">
      <c r="A33">
        <v>2019</v>
      </c>
      <c r="B33" s="9">
        <f>B32+M36</f>
        <v>3599130</v>
      </c>
      <c r="C33" s="9">
        <f t="shared" ref="C33:C44" si="1">G33*1000</f>
        <v>330269000</v>
      </c>
      <c r="D33" s="14">
        <f t="shared" ref="D33:D44" si="2">B33/C33</f>
        <v>1.0897571373637853E-2</v>
      </c>
      <c r="E33" s="14"/>
      <c r="F33" s="16"/>
      <c r="G33" s="16">
        <v>330269</v>
      </c>
      <c r="K33" s="16" t="s">
        <v>26</v>
      </c>
      <c r="L33" s="16"/>
      <c r="M33" s="17">
        <f>B30</f>
        <v>3588184</v>
      </c>
    </row>
    <row r="34" spans="1:16" s="11" customFormat="1" x14ac:dyDescent="0.25">
      <c r="A34" s="11">
        <v>2020</v>
      </c>
      <c r="B34" s="12">
        <f>F34</f>
        <v>3604603</v>
      </c>
      <c r="C34" s="12">
        <f t="shared" si="1"/>
        <v>332639000</v>
      </c>
      <c r="D34" s="14">
        <f t="shared" si="2"/>
        <v>1.083638118200211E-2</v>
      </c>
      <c r="E34" s="15"/>
      <c r="F34" s="22">
        <v>3604603</v>
      </c>
      <c r="G34" s="18">
        <v>332639</v>
      </c>
      <c r="K34" s="18" t="s">
        <v>25</v>
      </c>
      <c r="L34" s="18"/>
      <c r="M34" s="19">
        <f>F34</f>
        <v>3604603</v>
      </c>
    </row>
    <row r="35" spans="1:16" s="11" customFormat="1" x14ac:dyDescent="0.25">
      <c r="A35" s="11">
        <v>2021</v>
      </c>
      <c r="B35" s="12">
        <f>B34+$M$41</f>
        <v>3607435</v>
      </c>
      <c r="C35" s="12">
        <f t="shared" si="1"/>
        <v>334998000</v>
      </c>
      <c r="D35" s="14">
        <f t="shared" si="2"/>
        <v>1.0768526976280456E-2</v>
      </c>
      <c r="E35" s="15"/>
      <c r="F35" s="18"/>
      <c r="G35" s="18">
        <v>334998</v>
      </c>
      <c r="K35" s="18" t="s">
        <v>27</v>
      </c>
      <c r="L35" s="18"/>
      <c r="M35" s="20">
        <f>M34-M33</f>
        <v>16419</v>
      </c>
    </row>
    <row r="36" spans="1:16" s="11" customFormat="1" x14ac:dyDescent="0.25">
      <c r="A36" s="11">
        <v>2022</v>
      </c>
      <c r="B36" s="12">
        <f>B35+$M$41</f>
        <v>3610267</v>
      </c>
      <c r="C36" s="12">
        <f t="shared" si="1"/>
        <v>337342000</v>
      </c>
      <c r="D36" s="14">
        <f t="shared" si="2"/>
        <v>1.0702097574568243E-2</v>
      </c>
      <c r="E36" s="15"/>
      <c r="F36" s="18"/>
      <c r="G36" s="18">
        <v>337342</v>
      </c>
      <c r="K36" s="18" t="s">
        <v>28</v>
      </c>
      <c r="L36" s="18"/>
      <c r="M36" s="20">
        <f>M35/3</f>
        <v>5473</v>
      </c>
    </row>
    <row r="37" spans="1:16" s="11" customFormat="1" x14ac:dyDescent="0.25">
      <c r="A37" s="11">
        <v>2023</v>
      </c>
      <c r="B37" s="12">
        <f t="shared" ref="B37:B38" si="3">B36+$M$41</f>
        <v>3613099</v>
      </c>
      <c r="C37" s="12">
        <f t="shared" si="1"/>
        <v>339665000</v>
      </c>
      <c r="D37" s="14">
        <f t="shared" si="2"/>
        <v>1.0637242577245227E-2</v>
      </c>
      <c r="E37" s="15"/>
      <c r="F37" s="18"/>
      <c r="G37" s="18">
        <v>339665</v>
      </c>
      <c r="K37" s="18"/>
      <c r="L37" s="18"/>
      <c r="M37" s="18"/>
    </row>
    <row r="38" spans="1:16" s="11" customFormat="1" x14ac:dyDescent="0.25">
      <c r="A38" s="11">
        <v>2024</v>
      </c>
      <c r="B38" s="12">
        <f t="shared" si="3"/>
        <v>3615931</v>
      </c>
      <c r="C38" s="12">
        <f t="shared" si="1"/>
        <v>341963000</v>
      </c>
      <c r="D38" s="14">
        <f t="shared" si="2"/>
        <v>1.0574041636083435E-2</v>
      </c>
      <c r="E38" s="15"/>
      <c r="F38" s="18"/>
      <c r="G38" s="18">
        <v>341963</v>
      </c>
      <c r="K38" s="18">
        <v>2025</v>
      </c>
      <c r="L38" s="18"/>
      <c r="M38" s="18">
        <f>F39</f>
        <v>3618763</v>
      </c>
    </row>
    <row r="39" spans="1:16" x14ac:dyDescent="0.25">
      <c r="A39">
        <v>2025</v>
      </c>
      <c r="B39" s="9">
        <f>F39</f>
        <v>3618763</v>
      </c>
      <c r="C39" s="9">
        <f t="shared" si="1"/>
        <v>344234000</v>
      </c>
      <c r="D39" s="14">
        <f t="shared" si="2"/>
        <v>1.0512508932877055E-2</v>
      </c>
      <c r="E39" s="14"/>
      <c r="F39" s="23">
        <v>3618763</v>
      </c>
      <c r="G39" s="16">
        <v>344234</v>
      </c>
      <c r="K39" s="16">
        <v>2020</v>
      </c>
      <c r="L39" s="16"/>
      <c r="M39" s="16">
        <f>F34</f>
        <v>3604603</v>
      </c>
      <c r="P39" s="10"/>
    </row>
    <row r="40" spans="1:16" x14ac:dyDescent="0.25">
      <c r="A40">
        <v>2026</v>
      </c>
      <c r="B40" s="9">
        <f>B39+$M$46</f>
        <v>3621809.2</v>
      </c>
      <c r="C40" s="9">
        <f t="shared" si="1"/>
        <v>346481000</v>
      </c>
      <c r="D40" s="14">
        <f t="shared" si="2"/>
        <v>1.0453124990980747E-2</v>
      </c>
      <c r="E40" s="14"/>
      <c r="F40" s="16"/>
      <c r="G40" s="16">
        <v>346481</v>
      </c>
      <c r="K40" s="16" t="s">
        <v>29</v>
      </c>
      <c r="L40" s="16"/>
      <c r="M40" s="16">
        <f>M38-M39</f>
        <v>14160</v>
      </c>
    </row>
    <row r="41" spans="1:16" x14ac:dyDescent="0.25">
      <c r="A41">
        <v>2027</v>
      </c>
      <c r="B41" s="9">
        <f t="shared" ref="B41:B43" si="4">B40+$M$46</f>
        <v>3624855.4000000004</v>
      </c>
      <c r="C41" s="9">
        <f t="shared" si="1"/>
        <v>348695000</v>
      </c>
      <c r="D41" s="14">
        <f t="shared" si="2"/>
        <v>1.0395490041440228E-2</v>
      </c>
      <c r="E41" s="14"/>
      <c r="F41" s="16"/>
      <c r="G41" s="16">
        <v>348695</v>
      </c>
      <c r="K41" s="16" t="s">
        <v>30</v>
      </c>
      <c r="L41" s="16"/>
      <c r="M41" s="17">
        <f>M40/5</f>
        <v>2832</v>
      </c>
    </row>
    <row r="42" spans="1:16" x14ac:dyDescent="0.25">
      <c r="A42">
        <v>2028</v>
      </c>
      <c r="B42" s="9">
        <f t="shared" si="4"/>
        <v>3627901.6000000006</v>
      </c>
      <c r="C42" s="9">
        <f t="shared" si="1"/>
        <v>350872000</v>
      </c>
      <c r="D42" s="14">
        <f t="shared" si="2"/>
        <v>1.0339672587154292E-2</v>
      </c>
      <c r="E42" s="14"/>
      <c r="F42" s="16"/>
      <c r="G42" s="16">
        <v>350872</v>
      </c>
      <c r="K42" s="16"/>
      <c r="L42" s="16"/>
      <c r="M42" s="16"/>
    </row>
    <row r="43" spans="1:16" x14ac:dyDescent="0.25">
      <c r="A43">
        <v>2029</v>
      </c>
      <c r="B43" s="9">
        <f t="shared" si="4"/>
        <v>3630947.8000000007</v>
      </c>
      <c r="C43" s="9">
        <f t="shared" si="1"/>
        <v>353008000</v>
      </c>
      <c r="D43" s="14">
        <f t="shared" si="2"/>
        <v>1.028573800027195E-2</v>
      </c>
      <c r="E43" s="14"/>
      <c r="F43" s="16"/>
      <c r="G43" s="16">
        <v>353008</v>
      </c>
      <c r="K43" s="16">
        <v>2030</v>
      </c>
      <c r="L43" s="16"/>
      <c r="M43" s="16">
        <f>F44</f>
        <v>3633994</v>
      </c>
    </row>
    <row r="44" spans="1:16" x14ac:dyDescent="0.25">
      <c r="A44">
        <v>2030</v>
      </c>
      <c r="B44" s="9">
        <f>F44</f>
        <v>3633994</v>
      </c>
      <c r="C44" s="9">
        <f t="shared" si="1"/>
        <v>355101000</v>
      </c>
      <c r="D44" s="14">
        <f t="shared" si="2"/>
        <v>1.0233691259669784E-2</v>
      </c>
      <c r="E44" s="14"/>
      <c r="F44" s="23">
        <v>3633994</v>
      </c>
      <c r="G44" s="16">
        <v>355101</v>
      </c>
      <c r="K44" s="16">
        <v>2025</v>
      </c>
      <c r="L44" s="16"/>
      <c r="M44" s="16">
        <f>F39</f>
        <v>3618763</v>
      </c>
      <c r="O44" s="10"/>
    </row>
    <row r="45" spans="1:16" x14ac:dyDescent="0.25">
      <c r="K45" s="16" t="s">
        <v>29</v>
      </c>
      <c r="L45" s="16"/>
      <c r="M45" s="16">
        <f>M43-M44</f>
        <v>15231</v>
      </c>
    </row>
    <row r="46" spans="1:16" x14ac:dyDescent="0.25">
      <c r="K46" s="16" t="s">
        <v>30</v>
      </c>
      <c r="L46" s="16"/>
      <c r="M46" s="21">
        <f>M45/5</f>
        <v>3046.2</v>
      </c>
    </row>
    <row r="50" spans="1:41" x14ac:dyDescent="0.25">
      <c r="A50">
        <v>1990</v>
      </c>
      <c r="B50">
        <v>1991</v>
      </c>
      <c r="C50">
        <v>1992</v>
      </c>
      <c r="D50">
        <v>1993</v>
      </c>
      <c r="E50">
        <v>1994</v>
      </c>
      <c r="F50">
        <v>1995</v>
      </c>
      <c r="G50">
        <v>1996</v>
      </c>
      <c r="H50">
        <v>1997</v>
      </c>
      <c r="I50">
        <v>1998</v>
      </c>
      <c r="J50">
        <v>1999</v>
      </c>
      <c r="K50">
        <v>2000</v>
      </c>
      <c r="L50">
        <v>2001</v>
      </c>
      <c r="M50">
        <v>2002</v>
      </c>
      <c r="N50">
        <v>2003</v>
      </c>
      <c r="O50">
        <v>2004</v>
      </c>
      <c r="P50">
        <v>2005</v>
      </c>
      <c r="Q50">
        <v>2006</v>
      </c>
      <c r="R50">
        <v>2007</v>
      </c>
      <c r="S50">
        <v>2008</v>
      </c>
      <c r="T50">
        <v>2009</v>
      </c>
      <c r="U50">
        <v>2010</v>
      </c>
      <c r="V50">
        <v>2011</v>
      </c>
      <c r="W50">
        <v>2012</v>
      </c>
      <c r="X50">
        <v>2013</v>
      </c>
      <c r="Y50">
        <v>2014</v>
      </c>
      <c r="Z50">
        <v>2015</v>
      </c>
      <c r="AA50">
        <v>2016</v>
      </c>
      <c r="AB50">
        <v>2017</v>
      </c>
      <c r="AC50">
        <v>2018</v>
      </c>
      <c r="AD50">
        <v>2019</v>
      </c>
      <c r="AE50" s="11">
        <v>2020</v>
      </c>
      <c r="AF50" s="11">
        <v>2021</v>
      </c>
      <c r="AG50" s="11">
        <v>2022</v>
      </c>
      <c r="AH50" s="11">
        <v>2023</v>
      </c>
      <c r="AI50" s="11">
        <v>2024</v>
      </c>
      <c r="AJ50">
        <v>2025</v>
      </c>
      <c r="AK50">
        <v>2026</v>
      </c>
      <c r="AL50">
        <v>2027</v>
      </c>
      <c r="AM50">
        <v>2028</v>
      </c>
      <c r="AN50">
        <v>2029</v>
      </c>
      <c r="AO50">
        <v>2030</v>
      </c>
    </row>
    <row r="51" spans="1:41" x14ac:dyDescent="0.25">
      <c r="A51" s="14">
        <v>1.3184470620809552E-2</v>
      </c>
      <c r="B51" s="14">
        <v>1.3042235468601749E-2</v>
      </c>
      <c r="C51" s="14">
        <v>1.2841629868370742E-2</v>
      </c>
      <c r="D51" s="14">
        <v>1.2694126362473608E-2</v>
      </c>
      <c r="E51" s="14">
        <v>1.2554770486157102E-2</v>
      </c>
      <c r="F51" s="14">
        <v>1.242485653032727E-2</v>
      </c>
      <c r="G51" s="14">
        <v>1.231779055840183E-2</v>
      </c>
      <c r="H51" s="14">
        <v>1.2205803173007524E-2</v>
      </c>
      <c r="I51" s="14">
        <v>1.2109480786801595E-2</v>
      </c>
      <c r="J51" s="14">
        <v>1.2035722670275658E-2</v>
      </c>
      <c r="K51" s="14">
        <v>1.2090904745396083E-2</v>
      </c>
      <c r="L51" s="14">
        <v>1.2027120296599419E-2</v>
      </c>
      <c r="M51" s="14">
        <v>1.1984503472144518E-2</v>
      </c>
      <c r="N51" s="14">
        <v>1.1949695317109956E-2</v>
      </c>
      <c r="O51" s="14">
        <v>1.1865634749547228E-2</v>
      </c>
      <c r="P51" s="14">
        <v>1.1769886108852776E-2</v>
      </c>
      <c r="Q51" s="14">
        <v>1.1671939816234001E-2</v>
      </c>
      <c r="R51" s="14">
        <v>1.1567856670286326E-2</v>
      </c>
      <c r="S51" s="14">
        <v>1.1508611983002038E-2</v>
      </c>
      <c r="T51" s="14">
        <v>1.1459976993976188E-2</v>
      </c>
      <c r="U51" s="14">
        <v>1.1573638309869048E-2</v>
      </c>
      <c r="V51" s="14">
        <v>1.1525727345292523E-2</v>
      </c>
      <c r="W51" s="14">
        <v>1.1457904741347452E-2</v>
      </c>
      <c r="X51" s="14">
        <v>1.1391767637753509E-2</v>
      </c>
      <c r="Y51" s="14">
        <v>1.1299226255268675E-2</v>
      </c>
      <c r="Z51" s="14">
        <v>1.119444244426001E-2</v>
      </c>
      <c r="AA51" s="14">
        <v>1.1093442054487961E-2</v>
      </c>
      <c r="AB51" s="14">
        <v>1.1016188920874656E-2</v>
      </c>
      <c r="AC51" s="14">
        <v>1.0959880082466178E-2</v>
      </c>
      <c r="AD51" s="14">
        <v>1.0897571373637853E-2</v>
      </c>
      <c r="AE51" s="15">
        <v>1.083638118200211E-2</v>
      </c>
      <c r="AF51" s="15">
        <v>1.0768526976280456E-2</v>
      </c>
      <c r="AG51" s="15">
        <v>1.0702097574568243E-2</v>
      </c>
      <c r="AH51" s="15">
        <v>1.0637242577245227E-2</v>
      </c>
      <c r="AI51" s="15">
        <v>1.0574041636083435E-2</v>
      </c>
      <c r="AJ51" s="14">
        <v>1.0512508932877055E-2</v>
      </c>
      <c r="AK51" s="14">
        <v>1.0453124990980747E-2</v>
      </c>
      <c r="AL51" s="14">
        <v>1.0395490041440228E-2</v>
      </c>
      <c r="AM51" s="14">
        <v>1.0339672587154292E-2</v>
      </c>
      <c r="AN51" s="14">
        <v>1.028573800027195E-2</v>
      </c>
      <c r="AO51" s="14">
        <v>1.0233691259669784E-2</v>
      </c>
    </row>
  </sheetData>
  <mergeCells count="2">
    <mergeCell ref="A31:C31"/>
    <mergeCell ref="B1:C1"/>
  </mergeCells>
  <hyperlinks>
    <hyperlink ref="F31" r:id="rId1" location="data_tables" display="Uconn projection"/>
    <hyperlink ref="G3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13" sqref="I13"/>
    </sheetView>
  </sheetViews>
  <sheetFormatPr defaultRowHeight="15" x14ac:dyDescent="0.25"/>
  <cols>
    <col min="1" max="1" width="9.140625" style="35"/>
    <col min="2" max="9" width="12" bestFit="1" customWidth="1"/>
  </cols>
  <sheetData>
    <row r="1" spans="1:9" s="1" customFormat="1" ht="60" x14ac:dyDescent="0.25">
      <c r="A1" s="37"/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</row>
    <row r="2" spans="1:9" x14ac:dyDescent="0.25">
      <c r="A2" s="35">
        <v>2005</v>
      </c>
      <c r="B2" s="36">
        <v>0.88984265546106756</v>
      </c>
      <c r="C2" s="36">
        <v>0.88984265546106756</v>
      </c>
      <c r="D2" s="36">
        <v>0.88984265546106756</v>
      </c>
      <c r="E2" s="36">
        <v>0.88984265546106756</v>
      </c>
      <c r="F2" s="36">
        <v>0.88984265546106756</v>
      </c>
      <c r="G2" s="36">
        <v>0.88984265546106756</v>
      </c>
      <c r="H2" s="36">
        <v>0.88984265546106756</v>
      </c>
      <c r="I2" s="36">
        <v>0.88984265546106756</v>
      </c>
    </row>
    <row r="3" spans="1:9" x14ac:dyDescent="0.25">
      <c r="A3" s="35">
        <v>2006</v>
      </c>
      <c r="B3" s="36">
        <v>0.96444920799539424</v>
      </c>
      <c r="C3" s="36">
        <v>0.96444920799539424</v>
      </c>
      <c r="D3" s="36">
        <v>0.96444920799539424</v>
      </c>
      <c r="E3" s="36">
        <v>0.96444920799539424</v>
      </c>
      <c r="F3" s="36">
        <v>0.96444920799539424</v>
      </c>
      <c r="G3" s="36">
        <v>0.96444920799539424</v>
      </c>
      <c r="H3" s="36">
        <v>0.96444920799539424</v>
      </c>
      <c r="I3" s="36">
        <v>0.96444920799539424</v>
      </c>
    </row>
    <row r="4" spans="1:9" x14ac:dyDescent="0.25">
      <c r="A4" s="35">
        <v>2007</v>
      </c>
      <c r="B4" s="36">
        <v>1.0336961143240981</v>
      </c>
      <c r="C4" s="36">
        <v>1.0336961143240981</v>
      </c>
      <c r="D4" s="36">
        <v>1.0336961143240981</v>
      </c>
      <c r="E4" s="36">
        <v>1.0336961143240981</v>
      </c>
      <c r="F4" s="36">
        <v>1.0336961143240981</v>
      </c>
      <c r="G4" s="36">
        <v>1.0336961143240981</v>
      </c>
      <c r="H4" s="36">
        <v>1.0336961143240981</v>
      </c>
      <c r="I4" s="36">
        <v>1.0336961143240981</v>
      </c>
    </row>
    <row r="5" spans="1:9" x14ac:dyDescent="0.25">
      <c r="A5" s="35">
        <v>2008</v>
      </c>
      <c r="B5" s="36">
        <v>1.1037057308989919</v>
      </c>
      <c r="C5" s="36">
        <v>1.1037057308989919</v>
      </c>
      <c r="D5" s="36">
        <v>1.1037057308989919</v>
      </c>
      <c r="E5" s="36">
        <v>1.1037057308989919</v>
      </c>
      <c r="F5" s="36">
        <v>1.1037057308989919</v>
      </c>
      <c r="G5" s="36">
        <v>1.1037057308989919</v>
      </c>
      <c r="H5" s="36">
        <v>1.1037057308989919</v>
      </c>
      <c r="I5" s="36">
        <v>1.1037057308989919</v>
      </c>
    </row>
    <row r="6" spans="1:9" x14ac:dyDescent="0.25">
      <c r="A6" s="35">
        <v>2009</v>
      </c>
      <c r="B6" s="36">
        <v>1.1668920149296189</v>
      </c>
      <c r="C6" s="36">
        <v>1.1668920149296189</v>
      </c>
      <c r="D6" s="36">
        <v>1.1668920149296189</v>
      </c>
      <c r="E6" s="36">
        <v>1.1668920149296189</v>
      </c>
      <c r="F6" s="36">
        <v>1.1668920149296189</v>
      </c>
      <c r="G6" s="36">
        <v>1.1668920149296189</v>
      </c>
      <c r="H6" s="36">
        <v>1.1668920149296189</v>
      </c>
      <c r="I6" s="36">
        <v>1.1668920149296189</v>
      </c>
    </row>
    <row r="7" spans="1:9" x14ac:dyDescent="0.25">
      <c r="A7" s="35">
        <v>2010</v>
      </c>
      <c r="B7" s="34">
        <v>1.2661563688637765</v>
      </c>
      <c r="C7" s="34">
        <v>1.2661563688637765</v>
      </c>
      <c r="D7" s="34">
        <v>1.2661563688637765</v>
      </c>
      <c r="E7" s="34">
        <v>1.2661563688637765</v>
      </c>
      <c r="F7" s="34">
        <v>1.2661563688637765</v>
      </c>
      <c r="G7" s="34">
        <v>1.2661563688637765</v>
      </c>
      <c r="H7" s="34">
        <v>1.2661563688637765</v>
      </c>
      <c r="I7" s="34">
        <v>1.2661563688637765</v>
      </c>
    </row>
    <row r="8" spans="1:9" x14ac:dyDescent="0.25">
      <c r="A8" s="35">
        <v>2011</v>
      </c>
      <c r="B8" s="34">
        <v>1.3693128986921261</v>
      </c>
      <c r="C8" s="34">
        <v>1.3693128986921261</v>
      </c>
      <c r="D8" s="34">
        <v>1.3693128986921261</v>
      </c>
      <c r="E8" s="34">
        <v>1.3693128986921261</v>
      </c>
      <c r="F8" s="34">
        <v>1.3693128986921261</v>
      </c>
      <c r="G8" s="34">
        <v>1.3693128986921261</v>
      </c>
      <c r="H8" s="34">
        <v>1.3693128986921261</v>
      </c>
      <c r="I8" s="34">
        <v>1.3693128986921261</v>
      </c>
    </row>
    <row r="9" spans="1:9" x14ac:dyDescent="0.25">
      <c r="A9" s="35">
        <v>2012</v>
      </c>
      <c r="B9" s="34">
        <v>1.4623633250310379</v>
      </c>
      <c r="C9" s="34">
        <v>1.4623633250310379</v>
      </c>
      <c r="D9" s="34">
        <v>1.4623633250310379</v>
      </c>
      <c r="E9" s="34">
        <v>1.4623633250310379</v>
      </c>
      <c r="F9" s="34">
        <v>1.4623633250310379</v>
      </c>
      <c r="G9" s="34">
        <v>1.4623633250310379</v>
      </c>
      <c r="H9" s="34">
        <v>1.4623633250310379</v>
      </c>
      <c r="I9" s="34">
        <v>1.4623633250310379</v>
      </c>
    </row>
    <row r="10" spans="1:9" x14ac:dyDescent="0.25">
      <c r="A10" s="35">
        <v>2013</v>
      </c>
      <c r="B10" s="34">
        <v>1.5672236316313433</v>
      </c>
      <c r="C10" s="34">
        <v>1.5672236316313433</v>
      </c>
      <c r="D10" s="34">
        <v>1.5672236316313433</v>
      </c>
      <c r="E10" s="34">
        <v>1.5672236316313433</v>
      </c>
      <c r="F10" s="34">
        <v>1.5672236316313433</v>
      </c>
      <c r="G10" s="34">
        <v>1.5672236316313433</v>
      </c>
      <c r="H10" s="34">
        <v>1.5672236316313433</v>
      </c>
      <c r="I10" s="34">
        <v>1.5672236316313433</v>
      </c>
    </row>
    <row r="11" spans="1:9" x14ac:dyDescent="0.25">
      <c r="A11" s="35">
        <v>2014</v>
      </c>
      <c r="B11" s="34">
        <v>1.6629103480805554</v>
      </c>
      <c r="C11" s="34">
        <v>1.6629103480805554</v>
      </c>
      <c r="D11" s="34">
        <v>1.6629103480805554</v>
      </c>
      <c r="E11" s="34">
        <v>1.6629103480805554</v>
      </c>
      <c r="F11" s="34">
        <v>1.6629103480805554</v>
      </c>
      <c r="G11" s="34">
        <v>1.6629103480805554</v>
      </c>
      <c r="H11" s="34">
        <v>1.6629103480805554</v>
      </c>
      <c r="I11" s="34">
        <v>1.6629103480805554</v>
      </c>
    </row>
    <row r="12" spans="1:9" x14ac:dyDescent="0.25">
      <c r="A12" s="35">
        <v>2015</v>
      </c>
      <c r="B12" s="34">
        <v>1.750468983924387</v>
      </c>
      <c r="C12" s="34">
        <v>1.750468983924387</v>
      </c>
      <c r="D12" s="34">
        <v>1.750468983924387</v>
      </c>
      <c r="E12" s="34">
        <v>1.750468983924387</v>
      </c>
      <c r="F12" s="34">
        <v>1.750468983924387</v>
      </c>
      <c r="G12" s="34">
        <v>1.750468983924387</v>
      </c>
      <c r="H12" s="34">
        <v>1.750468983924387</v>
      </c>
      <c r="I12" s="34">
        <v>1.750468983924387</v>
      </c>
    </row>
    <row r="13" spans="1:9" x14ac:dyDescent="0.25">
      <c r="A13" s="35">
        <v>2016</v>
      </c>
      <c r="B13" s="34">
        <v>1.8455237623240615</v>
      </c>
      <c r="C13" s="34">
        <v>1.8455237623240615</v>
      </c>
      <c r="D13" s="34">
        <v>1.8455237623240615</v>
      </c>
      <c r="E13" s="34">
        <v>1.8455237623240615</v>
      </c>
      <c r="F13" s="34">
        <v>1.8455237623240615</v>
      </c>
      <c r="G13" s="34">
        <v>1.8455237623240615</v>
      </c>
      <c r="H13" s="34">
        <v>1.8455237623240615</v>
      </c>
      <c r="I13" s="34">
        <v>1.8455237623240615</v>
      </c>
    </row>
    <row r="14" spans="1:9" x14ac:dyDescent="0.25">
      <c r="A14" s="35">
        <v>2017</v>
      </c>
      <c r="B14" s="34">
        <v>1.9307481587925617</v>
      </c>
      <c r="C14" s="34">
        <v>1.9307481587925617</v>
      </c>
      <c r="D14" s="34">
        <v>1.9307481587925617</v>
      </c>
      <c r="E14" s="34">
        <v>1.9307481587925617</v>
      </c>
      <c r="F14" s="34">
        <v>1.9307481587925617</v>
      </c>
      <c r="G14" s="34">
        <v>1.9307481587925617</v>
      </c>
      <c r="H14" s="34">
        <v>1.9307481587925617</v>
      </c>
      <c r="I14" s="34">
        <v>1.9307481587925617</v>
      </c>
    </row>
    <row r="15" spans="1:9" x14ac:dyDescent="0.25">
      <c r="A15" s="35">
        <v>2018</v>
      </c>
      <c r="B15" s="34">
        <v>1.9995604497044352</v>
      </c>
      <c r="C15" s="34">
        <v>1.9995604497044352</v>
      </c>
      <c r="D15" s="34">
        <v>1.9995604497044352</v>
      </c>
      <c r="E15" s="34">
        <v>1.9995604497044352</v>
      </c>
      <c r="F15" s="34">
        <v>1.9995604497044352</v>
      </c>
      <c r="G15" s="34">
        <v>1.9995604497044352</v>
      </c>
      <c r="H15" s="34">
        <v>1.9995604497044352</v>
      </c>
      <c r="I15" s="34">
        <v>1.9995604497044352</v>
      </c>
    </row>
    <row r="16" spans="1:9" x14ac:dyDescent="0.25">
      <c r="A16" s="35">
        <v>2019</v>
      </c>
      <c r="B16" s="34">
        <v>2.0800716447293732</v>
      </c>
      <c r="C16" s="34">
        <v>1.9706762520667269</v>
      </c>
      <c r="D16" s="34">
        <v>2.0162148141864584</v>
      </c>
      <c r="E16" s="34">
        <v>1.9031230807586907</v>
      </c>
      <c r="F16" s="34">
        <v>2.1005845593303798</v>
      </c>
      <c r="G16" s="34">
        <v>1.9508796337120491</v>
      </c>
      <c r="H16" s="34">
        <v>1.884248740797801</v>
      </c>
      <c r="I16" s="34">
        <v>2.1005845593303798</v>
      </c>
    </row>
    <row r="17" spans="1:9" x14ac:dyDescent="0.25">
      <c r="A17" s="35">
        <v>2020</v>
      </c>
      <c r="B17" s="34">
        <v>2.1299262474328615</v>
      </c>
      <c r="C17" s="34">
        <v>2.0143374535354668</v>
      </c>
      <c r="D17" s="34">
        <v>2.0779597045990021</v>
      </c>
      <c r="E17" s="34">
        <v>1.9407977531725411</v>
      </c>
      <c r="F17" s="34">
        <v>2.1725686660774328</v>
      </c>
      <c r="G17" s="34">
        <v>1.9745280486815797</v>
      </c>
      <c r="H17" s="34">
        <v>1.9028491188909942</v>
      </c>
      <c r="I17" s="34">
        <v>2.1725686660774328</v>
      </c>
    </row>
    <row r="18" spans="1:9" x14ac:dyDescent="0.25">
      <c r="A18" s="35">
        <v>2021</v>
      </c>
      <c r="B18" s="34">
        <v>2.1617791051372572</v>
      </c>
      <c r="C18" s="34">
        <v>2.0313620792540457</v>
      </c>
      <c r="D18" s="34">
        <v>2.1129341917994786</v>
      </c>
      <c r="E18" s="34">
        <v>1.9520772210155641</v>
      </c>
      <c r="F18" s="34">
        <v>2.2279440493751292</v>
      </c>
      <c r="G18" s="34">
        <v>1.9715265972103384</v>
      </c>
      <c r="H18" s="34">
        <v>1.8950483328559162</v>
      </c>
      <c r="I18" s="34">
        <v>2.2279440493751292</v>
      </c>
    </row>
    <row r="19" spans="1:9" x14ac:dyDescent="0.25">
      <c r="A19" s="35">
        <v>2022</v>
      </c>
      <c r="B19" s="34">
        <v>2.1943670190538174</v>
      </c>
      <c r="C19" s="34">
        <v>2.0490668959297502</v>
      </c>
      <c r="D19" s="34">
        <v>2.1598732120675628</v>
      </c>
      <c r="E19" s="34">
        <v>1.9639877921228499</v>
      </c>
      <c r="F19" s="34">
        <v>2.2387017301465577</v>
      </c>
      <c r="G19" s="34">
        <v>1.947021472464078</v>
      </c>
      <c r="H19" s="34">
        <v>1.8667560855499903</v>
      </c>
      <c r="I19" s="34">
        <v>2.2852654921790774</v>
      </c>
    </row>
    <row r="20" spans="1:9" x14ac:dyDescent="0.25">
      <c r="A20" s="35">
        <v>2023</v>
      </c>
      <c r="B20" s="34">
        <v>2.2300982869188033</v>
      </c>
      <c r="C20" s="34">
        <v>2.0715248196917959</v>
      </c>
      <c r="D20" s="34">
        <v>2.210164937003309</v>
      </c>
      <c r="E20" s="34">
        <v>1.9798873915931487</v>
      </c>
      <c r="F20" s="34">
        <v>2.2544803370421027</v>
      </c>
      <c r="G20" s="34">
        <v>1.9382567836760205</v>
      </c>
      <c r="H20" s="34">
        <v>1.8529152478001358</v>
      </c>
      <c r="I20" s="34">
        <v>2.3467483253538046</v>
      </c>
    </row>
    <row r="21" spans="1:9" x14ac:dyDescent="0.25">
      <c r="A21" s="35">
        <v>2024</v>
      </c>
      <c r="B21" s="34">
        <v>2.2566091960084789</v>
      </c>
      <c r="C21" s="34">
        <v>2.0852196215909999</v>
      </c>
      <c r="D21" s="34">
        <v>1.9391545649624391</v>
      </c>
      <c r="E21" s="34">
        <v>1.7429156916444497</v>
      </c>
      <c r="F21" s="34">
        <v>2.2233532680421919</v>
      </c>
      <c r="G21" s="34">
        <v>1.8691235871695118</v>
      </c>
      <c r="H21" s="34">
        <v>1.5691954400467414</v>
      </c>
      <c r="I21" s="34">
        <v>2.3998907226233328</v>
      </c>
    </row>
    <row r="22" spans="1:9" x14ac:dyDescent="0.25">
      <c r="A22" s="35">
        <v>2025</v>
      </c>
      <c r="B22" s="34">
        <v>2.2790521355081501</v>
      </c>
      <c r="C22" s="34">
        <v>2.0955406074291587</v>
      </c>
      <c r="D22" s="34">
        <v>1.9364166590363785</v>
      </c>
      <c r="E22" s="34">
        <v>1.7157854820772647</v>
      </c>
      <c r="F22" s="34">
        <v>2.1909108148656737</v>
      </c>
      <c r="G22" s="34">
        <v>1.8090364152116183</v>
      </c>
      <c r="H22" s="34">
        <v>1.4879150328262447</v>
      </c>
      <c r="I22" s="34">
        <v>2.4495922996647028</v>
      </c>
    </row>
    <row r="23" spans="1:9" x14ac:dyDescent="0.25">
      <c r="A23" s="35">
        <v>2026</v>
      </c>
      <c r="B23" s="34">
        <v>2.3247580490776043</v>
      </c>
      <c r="C23" s="34">
        <v>2.1064854492683676</v>
      </c>
      <c r="D23" s="34">
        <v>1.9322580517341219</v>
      </c>
      <c r="E23" s="34">
        <v>1.6883223756934873</v>
      </c>
      <c r="F23" s="34">
        <v>2.1572858580774921</v>
      </c>
      <c r="G23" s="34">
        <v>1.7654557819805128</v>
      </c>
      <c r="H23" s="34">
        <v>1.4208401367725301</v>
      </c>
      <c r="I23" s="34">
        <v>2.4981090250067424</v>
      </c>
    </row>
    <row r="24" spans="1:9" x14ac:dyDescent="0.25">
      <c r="A24" s="35">
        <v>2027</v>
      </c>
      <c r="B24" s="34">
        <v>2.3681784753266091</v>
      </c>
      <c r="C24" s="34">
        <v>2.1160238144879422</v>
      </c>
      <c r="D24" s="34">
        <v>1.9244927574580191</v>
      </c>
      <c r="E24" s="34">
        <v>1.6589691807273859</v>
      </c>
      <c r="F24" s="34">
        <v>2.1202121109602823</v>
      </c>
      <c r="G24" s="34">
        <v>1.7176129851481425</v>
      </c>
      <c r="H24" s="34">
        <v>1.3516770175466057</v>
      </c>
      <c r="I24" s="34">
        <v>2.5439917498877764</v>
      </c>
    </row>
    <row r="25" spans="1:9" x14ac:dyDescent="0.25">
      <c r="A25" s="35">
        <v>2028</v>
      </c>
      <c r="B25" s="34">
        <v>2.4006100000912816</v>
      </c>
      <c r="C25" s="34">
        <v>2.1149828711516228</v>
      </c>
      <c r="D25" s="34">
        <v>1.9071931099213351</v>
      </c>
      <c r="E25" s="34">
        <v>1.6200424140045748</v>
      </c>
      <c r="F25" s="34">
        <v>2.0736277977679354</v>
      </c>
      <c r="G25" s="34">
        <v>1.661676193457521</v>
      </c>
      <c r="H25" s="34">
        <v>1.2766033987414582</v>
      </c>
      <c r="I25" s="34">
        <v>2.5784801695666344</v>
      </c>
    </row>
    <row r="26" spans="1:9" x14ac:dyDescent="0.25">
      <c r="A26" s="35">
        <v>2029</v>
      </c>
      <c r="B26" s="34">
        <v>2.4356141557331288</v>
      </c>
      <c r="C26" s="34">
        <v>2.119115188042648</v>
      </c>
      <c r="D26" s="34">
        <v>1.5621165681613733</v>
      </c>
      <c r="E26" s="34">
        <v>1.3314947949777394</v>
      </c>
      <c r="F26" s="34">
        <v>2.0292171997067165</v>
      </c>
      <c r="G26" s="34">
        <v>1.6126268018024592</v>
      </c>
      <c r="H26" s="34">
        <v>1.0223808889320007</v>
      </c>
      <c r="I26" s="34">
        <v>2.6151496203497486</v>
      </c>
    </row>
    <row r="27" spans="1:9" x14ac:dyDescent="0.25">
      <c r="A27" s="35">
        <v>2030</v>
      </c>
      <c r="B27" s="34">
        <v>2.4690388630676408</v>
      </c>
      <c r="C27" s="34">
        <v>2.12111945952919</v>
      </c>
      <c r="D27" s="34">
        <v>1.5237358264778134</v>
      </c>
      <c r="E27" s="34">
        <v>1.2854576712515791</v>
      </c>
      <c r="F27" s="34">
        <v>1.9834673334975785</v>
      </c>
      <c r="G27" s="34">
        <v>1.5573682858609075</v>
      </c>
      <c r="H27" s="34">
        <v>0.95242148928027959</v>
      </c>
      <c r="I27" s="34">
        <v>2.6501054205003629</v>
      </c>
    </row>
    <row r="28" spans="1:9" x14ac:dyDescent="0.25">
      <c r="B28" s="34">
        <f t="shared" ref="B28:H28" si="0">SUM(B17:B27)</f>
        <v>25.250031533355635</v>
      </c>
      <c r="C28" s="34">
        <f t="shared" si="0"/>
        <v>22.924778259910987</v>
      </c>
      <c r="D28" s="34">
        <f t="shared" si="0"/>
        <v>21.286299583220831</v>
      </c>
      <c r="E28" s="34">
        <f t="shared" si="0"/>
        <v>18.879737768280588</v>
      </c>
      <c r="F28" s="34">
        <f t="shared" si="0"/>
        <v>23.671769165559095</v>
      </c>
      <c r="G28" s="34">
        <f t="shared" si="0"/>
        <v>19.82423295266269</v>
      </c>
      <c r="H28" s="34">
        <f t="shared" si="0"/>
        <v>16.598602189242897</v>
      </c>
      <c r="I28" s="34">
        <f>SUM(I17:I27)</f>
        <v>26.767845540584744</v>
      </c>
    </row>
    <row r="29" spans="1:9" x14ac:dyDescent="0.25">
      <c r="B29" s="34">
        <f>(B28-$I$28)</f>
        <v>-1.5178140072291093</v>
      </c>
      <c r="C29" s="34">
        <f t="shared" ref="C29:H29" si="1">(C28-$I$28)</f>
        <v>-3.8430672806737576</v>
      </c>
      <c r="D29" s="34">
        <f t="shared" si="1"/>
        <v>-5.4815459573639131</v>
      </c>
      <c r="E29" s="34">
        <f t="shared" si="1"/>
        <v>-7.8881077723041564</v>
      </c>
      <c r="F29" s="34">
        <f t="shared" si="1"/>
        <v>-3.0960763750256497</v>
      </c>
      <c r="G29" s="34">
        <f t="shared" si="1"/>
        <v>-6.943612587922054</v>
      </c>
      <c r="H29" s="34">
        <f t="shared" si="1"/>
        <v>-10.169243351341848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13" sqref="H13"/>
    </sheetView>
  </sheetViews>
  <sheetFormatPr defaultRowHeight="15" x14ac:dyDescent="0.25"/>
  <cols>
    <col min="1" max="1" width="8.7109375" customWidth="1"/>
    <col min="2" max="2" width="8.85546875" style="41" bestFit="1" customWidth="1"/>
    <col min="3" max="3" width="13.7109375" style="41" customWidth="1"/>
    <col min="4" max="4" width="6.85546875" style="41" bestFit="1" customWidth="1"/>
    <col min="5" max="5" width="8.7109375" style="41" customWidth="1"/>
    <col min="6" max="6" width="6.5703125" style="41" bestFit="1" customWidth="1"/>
    <col min="7" max="7" width="14.140625" style="41" customWidth="1"/>
    <col min="8" max="8" width="8" style="41" customWidth="1"/>
  </cols>
  <sheetData>
    <row r="1" spans="1:8" ht="30" x14ac:dyDescent="0.25">
      <c r="A1" s="38"/>
      <c r="B1" s="31" t="s">
        <v>45</v>
      </c>
      <c r="C1" s="31" t="s">
        <v>46</v>
      </c>
      <c r="D1" s="31" t="s">
        <v>47</v>
      </c>
      <c r="E1" s="31" t="s">
        <v>48</v>
      </c>
      <c r="F1" s="31" t="s">
        <v>49</v>
      </c>
      <c r="G1" s="31" t="s">
        <v>50</v>
      </c>
      <c r="H1" s="31" t="s">
        <v>51</v>
      </c>
    </row>
    <row r="2" spans="1:8" x14ac:dyDescent="0.25">
      <c r="A2" s="35">
        <v>2005</v>
      </c>
      <c r="B2" s="40">
        <v>0.11573304333711115</v>
      </c>
      <c r="C2" s="40">
        <v>3.5677438422010405E-2</v>
      </c>
      <c r="D2" s="40">
        <v>2.0830695428578992E-3</v>
      </c>
      <c r="E2" s="40">
        <v>0.5468469589915681</v>
      </c>
      <c r="F2" s="40">
        <v>2.4762463093034624E-2</v>
      </c>
      <c r="G2" s="40">
        <v>0.16473968207448542</v>
      </c>
      <c r="H2" s="40">
        <v>0.88984265546106767</v>
      </c>
    </row>
    <row r="3" spans="1:8" x14ac:dyDescent="0.25">
      <c r="A3" s="35">
        <v>2006</v>
      </c>
      <c r="B3" s="40">
        <v>0.11569303553613748</v>
      </c>
      <c r="C3" s="40">
        <v>4.4748614922436675E-2</v>
      </c>
      <c r="D3" s="40">
        <v>2.3504672774217325E-3</v>
      </c>
      <c r="E3" s="40">
        <v>0.58412882137992672</v>
      </c>
      <c r="F3" s="40">
        <v>2.7743235748502574E-2</v>
      </c>
      <c r="G3" s="40">
        <v>0.18978503313096892</v>
      </c>
      <c r="H3" s="40">
        <v>0.96444920799539413</v>
      </c>
    </row>
    <row r="4" spans="1:8" x14ac:dyDescent="0.25">
      <c r="A4" s="35">
        <v>2007</v>
      </c>
      <c r="B4" s="40">
        <v>0.11565282589536795</v>
      </c>
      <c r="C4" s="40">
        <v>5.4874033542433837E-2</v>
      </c>
      <c r="D4" s="40">
        <v>2.1748006998446789E-3</v>
      </c>
      <c r="E4" s="40">
        <v>0.61494585731087692</v>
      </c>
      <c r="F4" s="40">
        <v>2.8018782414609082E-2</v>
      </c>
      <c r="G4" s="40">
        <v>0.21802981446096584</v>
      </c>
      <c r="H4" s="40">
        <v>1.0336961143240984</v>
      </c>
    </row>
    <row r="5" spans="1:8" x14ac:dyDescent="0.25">
      <c r="A5" s="35">
        <v>2008</v>
      </c>
      <c r="B5" s="40">
        <v>0.12695568706266994</v>
      </c>
      <c r="C5" s="40">
        <v>6.7153634810049212E-2</v>
      </c>
      <c r="D5" s="40">
        <v>2.9200028343390047E-3</v>
      </c>
      <c r="E5" s="40">
        <v>0.63016190473876865</v>
      </c>
      <c r="F5" s="40">
        <v>2.8279629057932534E-2</v>
      </c>
      <c r="G5" s="40">
        <v>0.24823487239523259</v>
      </c>
      <c r="H5" s="40">
        <v>1.1037057308989919</v>
      </c>
    </row>
    <row r="6" spans="1:8" x14ac:dyDescent="0.25">
      <c r="A6" s="35">
        <v>2009</v>
      </c>
      <c r="B6" s="40">
        <v>0.13144485705391398</v>
      </c>
      <c r="C6" s="40">
        <v>7.8898615650638215E-2</v>
      </c>
      <c r="D6" s="40">
        <v>4.257495971691551E-3</v>
      </c>
      <c r="E6" s="40">
        <v>0.64378098784223803</v>
      </c>
      <c r="F6" s="40">
        <v>2.8459765216261299E-2</v>
      </c>
      <c r="G6" s="40">
        <v>0.2800502931948759</v>
      </c>
      <c r="H6" s="40">
        <v>1.1668920149296189</v>
      </c>
    </row>
    <row r="7" spans="1:8" x14ac:dyDescent="0.25">
      <c r="A7" s="35">
        <v>2010</v>
      </c>
      <c r="B7" s="40">
        <v>0.1358191949118307</v>
      </c>
      <c r="C7" s="40">
        <v>0.12145999878031954</v>
      </c>
      <c r="D7" s="40">
        <v>7.246616414471772E-3</v>
      </c>
      <c r="E7" s="40">
        <v>0.63988991878699808</v>
      </c>
      <c r="F7" s="40">
        <v>2.8600349884688646E-2</v>
      </c>
      <c r="G7" s="40">
        <v>0.33314029008546786</v>
      </c>
      <c r="H7" s="40">
        <v>1.2661563688637765</v>
      </c>
    </row>
    <row r="8" spans="1:8" x14ac:dyDescent="0.25">
      <c r="A8" s="35">
        <v>2011</v>
      </c>
      <c r="B8" s="40">
        <v>0.13769844955631383</v>
      </c>
      <c r="C8" s="40">
        <v>0.16706531553212015</v>
      </c>
      <c r="D8" s="40">
        <v>1.090430157427765E-2</v>
      </c>
      <c r="E8" s="40">
        <v>0.64087633779925313</v>
      </c>
      <c r="F8" s="40">
        <v>2.8506039047551633E-2</v>
      </c>
      <c r="G8" s="40">
        <v>0.38426245518260987</v>
      </c>
      <c r="H8" s="40">
        <v>1.3693128986921261</v>
      </c>
    </row>
    <row r="9" spans="1:8" x14ac:dyDescent="0.25">
      <c r="A9" s="35">
        <v>2012</v>
      </c>
      <c r="B9" s="40">
        <v>0.13891763940682536</v>
      </c>
      <c r="C9" s="40">
        <v>0.2157487557274505</v>
      </c>
      <c r="D9" s="40">
        <v>1.4872712653411965E-2</v>
      </c>
      <c r="E9" s="40">
        <v>0.63011864319379018</v>
      </c>
      <c r="F9" s="40">
        <v>2.8405131970960704E-2</v>
      </c>
      <c r="G9" s="40">
        <v>0.43430044207859919</v>
      </c>
      <c r="H9" s="40">
        <v>1.4623633250310379</v>
      </c>
    </row>
    <row r="10" spans="1:8" x14ac:dyDescent="0.25">
      <c r="A10" s="35">
        <v>2013</v>
      </c>
      <c r="B10" s="40">
        <v>0.1401701392091512</v>
      </c>
      <c r="C10" s="40">
        <v>0.26859683021367597</v>
      </c>
      <c r="D10" s="40">
        <v>1.9333760606116062E-2</v>
      </c>
      <c r="E10" s="40">
        <v>0.62810646471431575</v>
      </c>
      <c r="F10" s="40">
        <v>2.8258499653927908E-2</v>
      </c>
      <c r="G10" s="40">
        <v>0.48275793723415639</v>
      </c>
      <c r="H10" s="40">
        <v>1.5672236316313433</v>
      </c>
    </row>
    <row r="11" spans="1:8" x14ac:dyDescent="0.25">
      <c r="A11" s="35">
        <v>2014</v>
      </c>
      <c r="B11" s="40">
        <v>0.13897240707522518</v>
      </c>
      <c r="C11" s="40">
        <v>0.32279223830690029</v>
      </c>
      <c r="D11" s="40">
        <v>2.4975609333545132E-2</v>
      </c>
      <c r="E11" s="40">
        <v>0.61848703571380925</v>
      </c>
      <c r="F11" s="40">
        <v>2.8111319485979138E-2</v>
      </c>
      <c r="G11" s="40">
        <v>0.5295717381650964</v>
      </c>
      <c r="H11" s="40">
        <v>1.6629103480805554</v>
      </c>
    </row>
    <row r="12" spans="1:8" x14ac:dyDescent="0.25">
      <c r="A12" s="35">
        <v>2015</v>
      </c>
      <c r="B12" s="40">
        <v>0.1389542222180605</v>
      </c>
      <c r="C12" s="40">
        <v>0.378648882253866</v>
      </c>
      <c r="D12" s="40">
        <v>3.5394308614766355E-2</v>
      </c>
      <c r="E12" s="40">
        <v>0.59645517002726889</v>
      </c>
      <c r="F12" s="40">
        <v>2.7962520227295142E-2</v>
      </c>
      <c r="G12" s="40">
        <v>0.57305388058313023</v>
      </c>
      <c r="H12" s="40">
        <v>1.750468983924387</v>
      </c>
    </row>
    <row r="13" spans="1:8" x14ac:dyDescent="0.25">
      <c r="A13" s="35">
        <v>2016</v>
      </c>
      <c r="B13" s="40">
        <v>0.13891945002853406</v>
      </c>
      <c r="C13" s="40">
        <v>0.43779933417995792</v>
      </c>
      <c r="D13" s="40">
        <v>4.9511531791612176E-2</v>
      </c>
      <c r="E13" s="40">
        <v>0.57490996470133449</v>
      </c>
      <c r="F13" s="40">
        <v>2.781101277733292E-2</v>
      </c>
      <c r="G13" s="40">
        <v>0.61657246884528982</v>
      </c>
      <c r="H13" s="40">
        <v>1.8455237623240615</v>
      </c>
    </row>
    <row r="14" spans="1:8" x14ac:dyDescent="0.25">
      <c r="A14" s="35">
        <v>2017</v>
      </c>
      <c r="B14" s="40">
        <v>0.13886709673765041</v>
      </c>
      <c r="C14" s="40">
        <v>0.49040883270149516</v>
      </c>
      <c r="D14" s="40">
        <v>6.1406406476902729E-2</v>
      </c>
      <c r="E14" s="40">
        <v>0.55629041335545093</v>
      </c>
      <c r="F14" s="40">
        <v>2.7659019008984959E-2</v>
      </c>
      <c r="G14" s="40">
        <v>0.65611639051207749</v>
      </c>
      <c r="H14" s="40">
        <v>1.9307481587925617</v>
      </c>
    </row>
    <row r="15" spans="1:8" x14ac:dyDescent="0.25">
      <c r="A15" s="35">
        <v>2018</v>
      </c>
      <c r="B15" s="40">
        <v>0.13880250524416327</v>
      </c>
      <c r="C15" s="40">
        <v>0.54524059074724018</v>
      </c>
      <c r="D15" s="40">
        <v>6.2403737044363645E-2</v>
      </c>
      <c r="E15" s="40">
        <v>0.53183457973207637</v>
      </c>
      <c r="F15" s="40">
        <v>2.7499870411018784E-2</v>
      </c>
      <c r="G15" s="40">
        <v>0.69377916652557314</v>
      </c>
      <c r="H15" s="40">
        <v>1.9995604497044352</v>
      </c>
    </row>
    <row r="16" spans="1:8" x14ac:dyDescent="0.25">
      <c r="A16" s="35">
        <v>2019</v>
      </c>
      <c r="B16" s="40">
        <v>0.13871759976643322</v>
      </c>
      <c r="C16" s="40">
        <v>0.62764378255186459</v>
      </c>
      <c r="D16" s="40">
        <v>7.2702423944640618E-2</v>
      </c>
      <c r="E16" s="40">
        <v>0.50547892128246863</v>
      </c>
      <c r="F16" s="40">
        <v>2.7347488306402934E-2</v>
      </c>
      <c r="G16" s="40">
        <v>0.72869434347856976</v>
      </c>
      <c r="H16" s="40">
        <v>2.1005845593303798</v>
      </c>
    </row>
    <row r="17" spans="1:8" x14ac:dyDescent="0.25">
      <c r="A17" s="35">
        <v>2020</v>
      </c>
      <c r="B17" s="40">
        <v>0.13861341376409916</v>
      </c>
      <c r="C17" s="40">
        <v>0.68730253002099673</v>
      </c>
      <c r="D17" s="40">
        <v>7.8415965003547985E-2</v>
      </c>
      <c r="E17" s="40">
        <v>0.47949153776074971</v>
      </c>
      <c r="F17" s="40">
        <v>2.7188924157153977E-2</v>
      </c>
      <c r="G17" s="40">
        <v>0.76155629537088498</v>
      </c>
      <c r="H17" s="40">
        <v>2.1725686660774324</v>
      </c>
    </row>
    <row r="18" spans="1:8" x14ac:dyDescent="0.25">
      <c r="A18" s="35">
        <v>2021</v>
      </c>
      <c r="B18" s="40">
        <v>0.13848050493028619</v>
      </c>
      <c r="C18" s="40">
        <v>0.73939737779234682</v>
      </c>
      <c r="D18" s="40">
        <v>7.6689492364350062E-2</v>
      </c>
      <c r="E18" s="40">
        <v>0.4546252613563927</v>
      </c>
      <c r="F18" s="40">
        <v>2.7027108768841762E-2</v>
      </c>
      <c r="G18" s="40">
        <v>0.7917243041629114</v>
      </c>
      <c r="H18" s="40">
        <v>2.2279440493751288</v>
      </c>
    </row>
    <row r="19" spans="1:8" x14ac:dyDescent="0.25">
      <c r="A19" s="35">
        <v>2022</v>
      </c>
      <c r="B19" s="40">
        <v>0.1383157530880097</v>
      </c>
      <c r="C19" s="40">
        <v>0.78676858482040057</v>
      </c>
      <c r="D19" s="40">
        <v>7.6990676824960622E-2</v>
      </c>
      <c r="E19" s="40">
        <v>0.43763678188148575</v>
      </c>
      <c r="F19" s="40">
        <v>2.6857373968052101E-2</v>
      </c>
      <c r="G19" s="40">
        <v>0.81869632159616879</v>
      </c>
      <c r="H19" s="40">
        <v>2.2852654921790774</v>
      </c>
    </row>
    <row r="20" spans="1:8" x14ac:dyDescent="0.25">
      <c r="A20" s="35">
        <v>2023</v>
      </c>
      <c r="B20" s="40">
        <v>0.13811866471843448</v>
      </c>
      <c r="C20" s="40">
        <v>0.83762200793230612</v>
      </c>
      <c r="D20" s="40">
        <v>7.7915413839619085E-2</v>
      </c>
      <c r="E20" s="40">
        <v>0.42274192922425025</v>
      </c>
      <c r="F20" s="40">
        <v>2.6686568539937627E-2</v>
      </c>
      <c r="G20" s="40">
        <v>0.84366374109925713</v>
      </c>
      <c r="H20" s="40">
        <v>2.3467483253538046</v>
      </c>
    </row>
    <row r="21" spans="1:8" x14ac:dyDescent="0.25">
      <c r="A21" s="35">
        <v>2024</v>
      </c>
      <c r="B21" s="40">
        <v>0.1378873123431496</v>
      </c>
      <c r="C21" s="40">
        <v>0.88046361706954046</v>
      </c>
      <c r="D21" s="40">
        <v>7.7983024732656614E-2</v>
      </c>
      <c r="E21" s="40">
        <v>0.4113722992042132</v>
      </c>
      <c r="F21" s="40">
        <v>2.6497735337979941E-2</v>
      </c>
      <c r="G21" s="40">
        <v>0.86568673393579298</v>
      </c>
      <c r="H21" s="40">
        <v>2.3998907226233328</v>
      </c>
    </row>
    <row r="22" spans="1:8" x14ac:dyDescent="0.25">
      <c r="A22" s="35">
        <v>2025</v>
      </c>
      <c r="B22" s="40">
        <v>0.13762059806734578</v>
      </c>
      <c r="C22" s="40">
        <v>0.91785234899194801</v>
      </c>
      <c r="D22" s="40">
        <v>7.8001500583756267E-2</v>
      </c>
      <c r="E22" s="40">
        <v>0.4037939547201328</v>
      </c>
      <c r="F22" s="40">
        <v>2.631695363588895E-2</v>
      </c>
      <c r="G22" s="40">
        <v>0.88600694366563104</v>
      </c>
      <c r="H22" s="40">
        <v>2.4495922996647028</v>
      </c>
    </row>
    <row r="23" spans="1:8" x14ac:dyDescent="0.25">
      <c r="A23" s="35">
        <v>2026</v>
      </c>
      <c r="B23" s="40">
        <v>0.13734849917391995</v>
      </c>
      <c r="C23" s="40">
        <v>0.95837636225842338</v>
      </c>
      <c r="D23" s="40">
        <v>7.8098751523610344E-2</v>
      </c>
      <c r="E23" s="40">
        <v>0.39545317778027722</v>
      </c>
      <c r="F23" s="40">
        <v>2.6148892670655483E-2</v>
      </c>
      <c r="G23" s="40">
        <v>0.90268334159985586</v>
      </c>
      <c r="H23" s="40">
        <v>2.4981090250067419</v>
      </c>
    </row>
    <row r="24" spans="1:8" x14ac:dyDescent="0.25">
      <c r="A24" s="35">
        <v>2027</v>
      </c>
      <c r="B24" s="40">
        <v>0.1370683636160428</v>
      </c>
      <c r="C24" s="40">
        <v>0.9940981959671944</v>
      </c>
      <c r="D24" s="40">
        <v>7.792676499272061E-2</v>
      </c>
      <c r="E24" s="40">
        <v>0.39107569903723516</v>
      </c>
      <c r="F24" s="40">
        <v>2.5969889908487347E-2</v>
      </c>
      <c r="G24" s="40">
        <v>0.9178528363660966</v>
      </c>
      <c r="H24" s="40">
        <v>2.5439917498877769</v>
      </c>
    </row>
    <row r="25" spans="1:8" x14ac:dyDescent="0.25">
      <c r="A25" s="35">
        <v>2028</v>
      </c>
      <c r="B25" s="40">
        <v>0.13678078253396991</v>
      </c>
      <c r="C25" s="40">
        <v>1.0282870348361366</v>
      </c>
      <c r="D25" s="40">
        <v>7.8119272683873003E-2</v>
      </c>
      <c r="E25" s="40">
        <v>0.37880343430748076</v>
      </c>
      <c r="F25" s="40">
        <v>2.5790910386817339E-2</v>
      </c>
      <c r="G25" s="40">
        <v>0.93069873481835685</v>
      </c>
      <c r="H25" s="40">
        <v>2.5784801695666344</v>
      </c>
    </row>
    <row r="26" spans="1:8" x14ac:dyDescent="0.25">
      <c r="A26" s="35">
        <v>2029</v>
      </c>
      <c r="B26" s="40">
        <v>0.13647856104535919</v>
      </c>
      <c r="C26" s="40">
        <v>1.0540480813265543</v>
      </c>
      <c r="D26" s="40">
        <v>7.9120916485396126E-2</v>
      </c>
      <c r="E26" s="40">
        <v>0.37883682666141394</v>
      </c>
      <c r="F26" s="40">
        <v>2.5611509703281743E-2</v>
      </c>
      <c r="G26" s="40">
        <v>0.94105372512774299</v>
      </c>
      <c r="H26" s="40">
        <v>2.6151496203497482</v>
      </c>
    </row>
    <row r="27" spans="1:8" x14ac:dyDescent="0.25">
      <c r="A27" s="39">
        <v>2030</v>
      </c>
      <c r="B27" s="40">
        <v>0.13616278805391083</v>
      </c>
      <c r="C27" s="40">
        <v>1.0758892644946818</v>
      </c>
      <c r="D27" s="40">
        <v>8.2288694954491176E-2</v>
      </c>
      <c r="E27" s="40">
        <v>0.38035568415901333</v>
      </c>
      <c r="F27" s="40">
        <v>2.5431705965504307E-2</v>
      </c>
      <c r="G27" s="40">
        <v>0.94997728287276184</v>
      </c>
      <c r="H27" s="40">
        <v>2.6501054205003634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4-99</vt:lpstr>
      <vt:lpstr>CT HFC emissions</vt:lpstr>
      <vt:lpstr>USCA CT HFC emissions</vt:lpstr>
      <vt:lpstr>USCA CT HFC emission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Howard</dc:creator>
  <cp:lastModifiedBy>Cary Lynch</cp:lastModifiedBy>
  <dcterms:created xsi:type="dcterms:W3CDTF">2018-12-04T20:09:24Z</dcterms:created>
  <dcterms:modified xsi:type="dcterms:W3CDTF">2018-12-28T21:29:57Z</dcterms:modified>
</cp:coreProperties>
</file>