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sourcesystemsgroupinc-my.sharepoint.com/personal/leah_flake_rsginc_com/Documents/Git Repos/cmap_model_update/data_processing/"/>
    </mc:Choice>
  </mc:AlternateContent>
  <xr:revisionPtr revIDLastSave="93" documentId="8_{7B5A1326-01CF-4262-AB48-72ADC4FAF736}" xr6:coauthVersionLast="46" xr6:coauthVersionMax="46" xr10:uidLastSave="{EE736580-4685-4622-84C0-4EF9A9C858BF}"/>
  <bookViews>
    <workbookView minimized="1" xWindow="675" yWindow="997" windowWidth="7192" windowHeight="3825" xr2:uid="{3887FB7C-4FFD-4054-9346-68142B055A7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3" i="1"/>
  <c r="F11" i="1"/>
  <c r="J5" i="1"/>
  <c r="K4" i="1"/>
  <c r="M4" i="1"/>
  <c r="J16" i="1"/>
  <c r="C3" i="1"/>
  <c r="J4" i="1"/>
  <c r="F34" i="1"/>
  <c r="F33" i="1"/>
  <c r="F32" i="1"/>
  <c r="F31" i="1"/>
  <c r="E31" i="1"/>
  <c r="E32" i="1"/>
  <c r="E33" i="1"/>
  <c r="E34" i="1"/>
  <c r="D32" i="1"/>
  <c r="D33" i="1"/>
  <c r="D34" i="1"/>
  <c r="D31" i="1"/>
  <c r="G11" i="1"/>
  <c r="G12" i="1"/>
  <c r="G13" i="1"/>
  <c r="G14" i="1"/>
  <c r="G15" i="1"/>
  <c r="G16" i="1"/>
  <c r="G17" i="1"/>
  <c r="F12" i="1"/>
  <c r="F13" i="1"/>
  <c r="F14" i="1"/>
  <c r="F15" i="1"/>
  <c r="F16" i="1"/>
  <c r="F17" i="1"/>
  <c r="H25" i="1"/>
  <c r="H26" i="1"/>
  <c r="H28" i="1"/>
  <c r="H27" i="1"/>
  <c r="H24" i="1"/>
  <c r="H23" i="1"/>
  <c r="H22" i="1"/>
  <c r="D23" i="1"/>
  <c r="D26" i="1"/>
  <c r="D24" i="1"/>
  <c r="D25" i="1"/>
  <c r="D27" i="1"/>
  <c r="D28" i="1"/>
  <c r="D22" i="1"/>
  <c r="C23" i="1"/>
  <c r="C26" i="1"/>
  <c r="C24" i="1"/>
  <c r="C25" i="1"/>
  <c r="C27" i="1"/>
  <c r="C28" i="1"/>
  <c r="C22" i="1"/>
  <c r="E8" i="1"/>
  <c r="E7" i="1"/>
  <c r="E4" i="1"/>
  <c r="E3" i="1"/>
  <c r="C7" i="1"/>
  <c r="C8" i="1"/>
  <c r="C4" i="1"/>
  <c r="L4" i="1" l="1"/>
  <c r="L3" i="1"/>
  <c r="L5" i="1"/>
</calcChain>
</file>

<file path=xl/sharedStrings.xml><?xml version="1.0" encoding="utf-8"?>
<sst xmlns="http://schemas.openxmlformats.org/spreadsheetml/2006/main" count="117" uniqueCount="79">
  <si>
    <t>Retrieval mode</t>
  </si>
  <si>
    <t>Only smartphone</t>
  </si>
  <si>
    <t>Other modes (might include smartphone)</t>
  </si>
  <si>
    <t>Weighted N</t>
  </si>
  <si>
    <t>Trip rate</t>
  </si>
  <si>
    <t>% with 0 trips</t>
  </si>
  <si>
    <t>retrieval mode categories</t>
  </si>
  <si>
    <t>1</t>
  </si>
  <si>
    <t>Smartphone App Only</t>
  </si>
  <si>
    <t>2</t>
  </si>
  <si>
    <t>Smartphone App &amp; Web</t>
  </si>
  <si>
    <t>3</t>
  </si>
  <si>
    <t>Smartphone App &amp; CATI</t>
  </si>
  <si>
    <t>4</t>
  </si>
  <si>
    <t>Smartphone App, Web &amp; CATI</t>
  </si>
  <si>
    <t>5</t>
  </si>
  <si>
    <t>Web Only</t>
  </si>
  <si>
    <t>6</t>
  </si>
  <si>
    <t>Web and CATI</t>
  </si>
  <si>
    <t>7</t>
  </si>
  <si>
    <t>CATI only</t>
  </si>
  <si>
    <t>Some smartphone</t>
  </si>
  <si>
    <t>No smartphone</t>
  </si>
  <si>
    <t>pct of dataset (over age 5)</t>
  </si>
  <si>
    <t>%  0 trips</t>
  </si>
  <si>
    <t>unweighted N</t>
  </si>
  <si>
    <t>weighted_people</t>
  </si>
  <si>
    <t>weighted_trips</t>
  </si>
  <si>
    <t>zero_trips</t>
  </si>
  <si>
    <t>unweighted_people</t>
  </si>
  <si>
    <t>Adult reported by smartphone</t>
  </si>
  <si>
    <t>Adult reported online</t>
  </si>
  <si>
    <t>Kid 13-17 reported online</t>
  </si>
  <si>
    <t>Kid 13-17 self-reported by smartphone</t>
  </si>
  <si>
    <t>Kid 5-12 proxied by smartphone</t>
  </si>
  <si>
    <t>Kid 5-12 reported online</t>
  </si>
  <si>
    <t>trip rate</t>
  </si>
  <si>
    <t>% 0 trips</t>
  </si>
  <si>
    <t>percent of age group</t>
  </si>
  <si>
    <t>person category</t>
  </si>
  <si>
    <t>Kid 13-17 proxied by smartphone</t>
  </si>
  <si>
    <t>retmode</t>
  </si>
  <si>
    <t>N</t>
  </si>
  <si>
    <t>weighted_n</t>
  </si>
  <si>
    <t>unweighted pct</t>
  </si>
  <si>
    <t>weighted pct</t>
  </si>
  <si>
    <t>in gps table</t>
  </si>
  <si>
    <t>not in gps table</t>
  </si>
  <si>
    <t>pct in gps table</t>
  </si>
  <si>
    <t>pct not in gps table</t>
  </si>
  <si>
    <t>of those not in table, % that made travel</t>
  </si>
  <si>
    <t>categories</t>
  </si>
  <si>
    <t>Smartphone-only</t>
  </si>
  <si>
    <t>No smartphone/children</t>
  </si>
  <si>
    <t>Smartphone-combo (?)</t>
  </si>
  <si>
    <t>mandatory trips</t>
  </si>
  <si>
    <t>nonmandatory only</t>
  </si>
  <si>
    <t>no trips</t>
  </si>
  <si>
    <t xml:space="preserve">also model by </t>
  </si>
  <si>
    <t>PERSONTYPE</t>
  </si>
  <si>
    <t>Person type</t>
  </si>
  <si>
    <t>Weighted persons</t>
  </si>
  <si>
    <t>Trips per person</t>
  </si>
  <si>
    <t>Tours per person</t>
  </si>
  <si>
    <t>FT Worker</t>
  </si>
  <si>
    <t>PT Worker</t>
  </si>
  <si>
    <t>Univ Stud</t>
  </si>
  <si>
    <t>Non-Worker</t>
  </si>
  <si>
    <t>Retiree</t>
  </si>
  <si>
    <t>Driv Student</t>
  </si>
  <si>
    <t>Non-DrivStudent</t>
  </si>
  <si>
    <t>Pre-Schooler</t>
  </si>
  <si>
    <t>Weighted persons_no smartphone</t>
  </si>
  <si>
    <t>Weighted persons_smartphone included</t>
  </si>
  <si>
    <t>Trips per person_no smartphone</t>
  </si>
  <si>
    <t>Trips per person_smartphone included</t>
  </si>
  <si>
    <t>Tours per person_no smartphone</t>
  </si>
  <si>
    <t>Tours per person_smartphone included</t>
  </si>
  <si>
    <t>% of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</si>
</sst>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9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Fill="1" applyBorder="1" applyAlignment="1" applyProtection="1">
      <alignment horizontal="righ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Alignment="1">
      <alignment horizontal="right"/>
    </xf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165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1" applyNumberFormat="1" applyFont="1"/>
    <xf numFmtId="9" fontId="2" fillId="0" borderId="0" xfId="1" applyFont="1" applyAlignment="1">
      <alignment vertical="center"/>
    </xf>
    <xf numFmtId="165" fontId="2" fillId="0" borderId="0" xfId="1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2F3D-8611-4569-93F2-85BDD355FF64}">
  <dimension ref="A1:N34"/>
  <sheetViews>
    <sheetView tabSelected="1" workbookViewId="0">
      <selection activeCell="I8" sqref="I8:J11"/>
    </sheetView>
  </sheetViews>
  <sheetFormatPr defaultRowHeight="14.25" x14ac:dyDescent="0.45"/>
  <cols>
    <col min="1" max="1" width="34.33203125" customWidth="1"/>
    <col min="2" max="2" width="12.06640625" customWidth="1"/>
    <col min="3" max="3" width="11.53125" bestFit="1" customWidth="1"/>
    <col min="4" max="4" width="16.9296875" customWidth="1"/>
    <col min="5" max="5" width="14.33203125" customWidth="1"/>
    <col min="9" max="9" width="15.06640625" bestFit="1" customWidth="1"/>
    <col min="10" max="10" width="10.19921875" bestFit="1" customWidth="1"/>
  </cols>
  <sheetData>
    <row r="1" spans="1:14" x14ac:dyDescent="0.45">
      <c r="A1" t="s">
        <v>0</v>
      </c>
    </row>
    <row r="2" spans="1:14" x14ac:dyDescent="0.45">
      <c r="B2" s="4" t="s">
        <v>3</v>
      </c>
      <c r="C2" s="4" t="s">
        <v>4</v>
      </c>
      <c r="D2" s="4" t="s">
        <v>24</v>
      </c>
      <c r="E2" s="4" t="s">
        <v>23</v>
      </c>
      <c r="F2" s="4" t="s">
        <v>25</v>
      </c>
      <c r="I2" t="s">
        <v>0</v>
      </c>
      <c r="J2" s="4" t="s">
        <v>3</v>
      </c>
      <c r="K2" s="4" t="s">
        <v>25</v>
      </c>
      <c r="L2" s="4" t="s">
        <v>78</v>
      </c>
      <c r="M2" s="4" t="s">
        <v>24</v>
      </c>
      <c r="N2" s="4"/>
    </row>
    <row r="3" spans="1:14" x14ac:dyDescent="0.45">
      <c r="A3" t="s">
        <v>1</v>
      </c>
      <c r="B3" s="1">
        <v>473569</v>
      </c>
      <c r="C3" s="6">
        <f>2087794.565/B3</f>
        <v>4.408638582761963</v>
      </c>
      <c r="D3" s="13">
        <v>9.2248949999999996E-2</v>
      </c>
      <c r="E3" s="6">
        <f>B3/SUM($B$3:$B$4)</f>
        <v>5.937441895832949E-2</v>
      </c>
      <c r="F3" s="1">
        <v>1987</v>
      </c>
      <c r="I3" t="s">
        <v>1</v>
      </c>
      <c r="J3" s="1">
        <v>473569</v>
      </c>
      <c r="K3" s="1">
        <v>1987</v>
      </c>
      <c r="L3" s="15">
        <f>J3/SUM($J$3:$J$5)</f>
        <v>5.9527002725434465E-2</v>
      </c>
      <c r="M3" s="13">
        <f>M17/M18</f>
        <v>9.2248943659741234E-2</v>
      </c>
    </row>
    <row r="4" spans="1:14" x14ac:dyDescent="0.45">
      <c r="A4" t="s">
        <v>2</v>
      </c>
      <c r="B4" s="1">
        <v>7502408</v>
      </c>
      <c r="C4" s="6">
        <f>24442856.646/B4</f>
        <v>3.258001517112906</v>
      </c>
      <c r="D4" s="13">
        <v>0.16384679999999999</v>
      </c>
      <c r="E4" s="6">
        <f>B4/SUM($B$3:$B$4)</f>
        <v>0.94062558104167049</v>
      </c>
      <c r="F4" s="1">
        <v>26582</v>
      </c>
      <c r="I4" t="s">
        <v>21</v>
      </c>
      <c r="J4" s="1">
        <f>SUM(E12:E14)</f>
        <v>1391715.0020999999</v>
      </c>
      <c r="K4" s="1">
        <f>SUM(D12:D14)</f>
        <v>5977</v>
      </c>
      <c r="L4" s="15">
        <f>J4/SUM($J$3:$J$5)</f>
        <v>0.17493675203198419</v>
      </c>
      <c r="M4" s="13">
        <f>J17/J18</f>
        <v>7.4049558162888551E-2</v>
      </c>
    </row>
    <row r="5" spans="1:14" x14ac:dyDescent="0.45">
      <c r="B5" s="1"/>
      <c r="D5" s="1"/>
      <c r="I5" t="s">
        <v>22</v>
      </c>
      <c r="J5" s="14">
        <f>SUM(E15:E17)</f>
        <v>6090248.417099989</v>
      </c>
      <c r="K5" s="1">
        <v>26165</v>
      </c>
      <c r="L5" s="15">
        <f>J5/SUM($J$3:$J$5)</f>
        <v>0.76553624524258135</v>
      </c>
      <c r="M5" s="13">
        <f>L17/L18</f>
        <v>0.18430588782877866</v>
      </c>
    </row>
    <row r="6" spans="1:14" x14ac:dyDescent="0.45">
      <c r="B6" s="4" t="s">
        <v>3</v>
      </c>
      <c r="C6" s="4" t="s">
        <v>4</v>
      </c>
      <c r="D6" s="4" t="s">
        <v>5</v>
      </c>
      <c r="E6" s="4" t="s">
        <v>23</v>
      </c>
      <c r="F6" s="4" t="s">
        <v>25</v>
      </c>
    </row>
    <row r="7" spans="1:14" x14ac:dyDescent="0.45">
      <c r="A7" t="s">
        <v>21</v>
      </c>
      <c r="B7" s="1">
        <v>567161.4</v>
      </c>
      <c r="C7" s="5">
        <f>2574334/B7</f>
        <v>4.5389795567893021</v>
      </c>
      <c r="D7" s="12">
        <v>8.2558530000000005E-2</v>
      </c>
      <c r="E7" s="6">
        <f>B7/SUM($B$7:$B$8)</f>
        <v>7.2377791537697203E-2</v>
      </c>
      <c r="F7" s="1">
        <v>2347</v>
      </c>
    </row>
    <row r="8" spans="1:14" x14ac:dyDescent="0.45">
      <c r="A8" t="s">
        <v>22</v>
      </c>
      <c r="B8" s="1">
        <v>7268963.2999999998</v>
      </c>
      <c r="C8" s="5">
        <f>23889037.1/B8</f>
        <v>3.2864434877529236</v>
      </c>
      <c r="D8" s="12">
        <v>0.16537950000000001</v>
      </c>
      <c r="E8" s="6">
        <f>B8/SUM($B$7:$B$8)</f>
        <v>0.92762220846230281</v>
      </c>
      <c r="F8" s="1">
        <v>26165</v>
      </c>
      <c r="I8" t="s">
        <v>0</v>
      </c>
      <c r="J8" s="15" t="s">
        <v>24</v>
      </c>
    </row>
    <row r="9" spans="1:14" x14ac:dyDescent="0.45">
      <c r="I9" t="s">
        <v>1</v>
      </c>
      <c r="J9" s="15">
        <v>9.2248943659741234E-2</v>
      </c>
    </row>
    <row r="10" spans="1:14" x14ac:dyDescent="0.45">
      <c r="B10" t="s">
        <v>6</v>
      </c>
      <c r="C10" t="s">
        <v>41</v>
      </c>
      <c r="D10" t="s">
        <v>42</v>
      </c>
      <c r="E10" t="s">
        <v>43</v>
      </c>
      <c r="F10" t="s">
        <v>44</v>
      </c>
      <c r="G10" t="s">
        <v>45</v>
      </c>
      <c r="I10" t="s">
        <v>21</v>
      </c>
      <c r="J10" s="15">
        <v>7.4049558162888551E-2</v>
      </c>
    </row>
    <row r="11" spans="1:14" ht="23.25" x14ac:dyDescent="0.45">
      <c r="A11" s="2" t="s">
        <v>7</v>
      </c>
      <c r="B11" s="3" t="s">
        <v>8</v>
      </c>
      <c r="C11" s="3" t="s">
        <v>8</v>
      </c>
      <c r="D11">
        <v>1985</v>
      </c>
      <c r="E11">
        <v>473429.900199998</v>
      </c>
      <c r="F11" s="7">
        <f>D11/SUM(D$11:D$17)</f>
        <v>6.9619809203142535E-2</v>
      </c>
      <c r="G11" s="7">
        <f>E11/SUM(E$11:E$17)</f>
        <v>5.9510558584890315E-2</v>
      </c>
      <c r="I11" t="s">
        <v>22</v>
      </c>
      <c r="J11" s="15">
        <v>0.18430588782877866</v>
      </c>
    </row>
    <row r="12" spans="1:14" ht="23.25" x14ac:dyDescent="0.45">
      <c r="A12" s="2" t="s">
        <v>9</v>
      </c>
      <c r="B12" s="3" t="s">
        <v>10</v>
      </c>
      <c r="C12" s="3" t="s">
        <v>10</v>
      </c>
      <c r="D12">
        <v>5284</v>
      </c>
      <c r="E12">
        <v>1212624.1035</v>
      </c>
      <c r="F12" s="7">
        <f t="shared" ref="F12:G17" si="0">D12/SUM(D$11:D$17)</f>
        <v>0.18532547699214366</v>
      </c>
      <c r="G12" s="7">
        <f t="shared" si="0"/>
        <v>0.15242792591321666</v>
      </c>
    </row>
    <row r="13" spans="1:14" ht="23.25" x14ac:dyDescent="0.45">
      <c r="A13" s="2" t="s">
        <v>11</v>
      </c>
      <c r="B13" s="3" t="s">
        <v>12</v>
      </c>
      <c r="C13" s="3" t="s">
        <v>12</v>
      </c>
      <c r="D13">
        <v>331</v>
      </c>
      <c r="E13">
        <v>85359.420100000003</v>
      </c>
      <c r="F13" s="7">
        <f t="shared" si="0"/>
        <v>1.1609147025813692E-2</v>
      </c>
      <c r="G13" s="7">
        <f t="shared" si="0"/>
        <v>1.0729754855972098E-2</v>
      </c>
    </row>
    <row r="14" spans="1:14" ht="34.9" x14ac:dyDescent="0.45">
      <c r="A14" s="2" t="s">
        <v>13</v>
      </c>
      <c r="B14" s="3" t="s">
        <v>14</v>
      </c>
      <c r="C14" s="3" t="s">
        <v>14</v>
      </c>
      <c r="D14">
        <v>362</v>
      </c>
      <c r="E14">
        <v>93731.478499999997</v>
      </c>
      <c r="F14" s="7">
        <f t="shared" si="0"/>
        <v>1.2696408529741863E-2</v>
      </c>
      <c r="G14" s="7">
        <f t="shared" si="0"/>
        <v>1.1782130026359203E-2</v>
      </c>
      <c r="J14">
        <v>2087794.5649999999</v>
      </c>
    </row>
    <row r="15" spans="1:14" x14ac:dyDescent="0.45">
      <c r="A15" s="2" t="s">
        <v>15</v>
      </c>
      <c r="B15" s="3" t="s">
        <v>16</v>
      </c>
      <c r="C15" s="3" t="s">
        <v>16</v>
      </c>
      <c r="D15">
        <v>19049</v>
      </c>
      <c r="E15">
        <v>5581675.8544999901</v>
      </c>
      <c r="F15" s="7">
        <f t="shared" si="0"/>
        <v>0.66810465768799099</v>
      </c>
      <c r="G15" s="7">
        <f t="shared" si="0"/>
        <v>0.70162160818479458</v>
      </c>
    </row>
    <row r="16" spans="1:14" x14ac:dyDescent="0.45">
      <c r="A16" s="2" t="s">
        <v>17</v>
      </c>
      <c r="B16" s="3" t="s">
        <v>18</v>
      </c>
      <c r="C16" s="3" t="s">
        <v>18</v>
      </c>
      <c r="D16">
        <v>534</v>
      </c>
      <c r="E16">
        <v>149327.09179999999</v>
      </c>
      <c r="F16" s="7">
        <f t="shared" si="0"/>
        <v>1.872895622895623E-2</v>
      </c>
      <c r="G16" s="7">
        <f t="shared" si="0"/>
        <v>1.8770547954662608E-2</v>
      </c>
      <c r="J16" s="8">
        <f>E22-J14</f>
        <v>6082156.7204</v>
      </c>
    </row>
    <row r="17" spans="1:13" x14ac:dyDescent="0.45">
      <c r="A17" s="2" t="s">
        <v>19</v>
      </c>
      <c r="B17" s="3" t="s">
        <v>20</v>
      </c>
      <c r="C17" s="3" t="s">
        <v>20</v>
      </c>
      <c r="D17">
        <v>967</v>
      </c>
      <c r="E17">
        <v>359245.47079999902</v>
      </c>
      <c r="F17" s="7">
        <f t="shared" si="0"/>
        <v>3.3915544332211001E-2</v>
      </c>
      <c r="G17" s="7">
        <f t="shared" si="0"/>
        <v>4.5157474480104536E-2</v>
      </c>
      <c r="J17">
        <v>103087.5</v>
      </c>
      <c r="L17">
        <v>1126158</v>
      </c>
      <c r="M17">
        <v>43686.239999999998</v>
      </c>
    </row>
    <row r="18" spans="1:13" x14ac:dyDescent="0.45">
      <c r="J18">
        <v>1392142</v>
      </c>
      <c r="L18">
        <v>6110266</v>
      </c>
      <c r="M18">
        <v>473569</v>
      </c>
    </row>
    <row r="21" spans="1:13" x14ac:dyDescent="0.45">
      <c r="A21" t="s">
        <v>39</v>
      </c>
      <c r="B21" t="s">
        <v>26</v>
      </c>
      <c r="C21" t="s">
        <v>36</v>
      </c>
      <c r="D21" t="s">
        <v>37</v>
      </c>
      <c r="E21" t="s">
        <v>27</v>
      </c>
      <c r="F21" t="s">
        <v>28</v>
      </c>
      <c r="G21" t="s">
        <v>29</v>
      </c>
      <c r="H21" t="s">
        <v>38</v>
      </c>
    </row>
    <row r="22" spans="1:13" x14ac:dyDescent="0.45">
      <c r="A22" t="s">
        <v>30</v>
      </c>
      <c r="B22" s="8">
        <v>1818097.4616</v>
      </c>
      <c r="C22" s="6">
        <f>E22/B22</f>
        <v>4.4936816963652264</v>
      </c>
      <c r="D22" s="7">
        <f>F22/B22</f>
        <v>8.0029449175927497E-2</v>
      </c>
      <c r="E22" s="9">
        <v>8169951.2854000004</v>
      </c>
      <c r="F22" s="9">
        <v>145501.33840000001</v>
      </c>
      <c r="G22">
        <v>7772</v>
      </c>
      <c r="H22" s="7">
        <f>G22/($G$22+$G$23)</f>
        <v>0.33399226471852173</v>
      </c>
    </row>
    <row r="23" spans="1:13" x14ac:dyDescent="0.45">
      <c r="A23" t="s">
        <v>31</v>
      </c>
      <c r="B23" s="8">
        <v>4660338.9797999999</v>
      </c>
      <c r="C23" s="6">
        <f t="shared" ref="C23:C28" si="1">E23/B23</f>
        <v>3.0875473336314068</v>
      </c>
      <c r="D23" s="7">
        <f t="shared" ref="D23:D28" si="2">F23/B23</f>
        <v>0.20170583454861499</v>
      </c>
      <c r="E23" s="9">
        <v>14389017.1909</v>
      </c>
      <c r="F23" s="9">
        <v>940017.56319999998</v>
      </c>
      <c r="G23">
        <v>15498</v>
      </c>
      <c r="H23" s="7">
        <f>G23/($G$22+$G$23)</f>
        <v>0.66600773528147827</v>
      </c>
    </row>
    <row r="24" spans="1:13" x14ac:dyDescent="0.45">
      <c r="A24" t="s">
        <v>33</v>
      </c>
      <c r="B24" s="8">
        <v>11383.070599999999</v>
      </c>
      <c r="C24" s="6">
        <f>E24/B24</f>
        <v>3.3436756862423396</v>
      </c>
      <c r="D24" s="7">
        <f>F24/B24</f>
        <v>5.5919849956829748E-2</v>
      </c>
      <c r="E24" s="9">
        <v>38061.296399999999</v>
      </c>
      <c r="F24" s="9">
        <v>636.53959999999995</v>
      </c>
      <c r="G24">
        <v>42</v>
      </c>
      <c r="H24" s="7">
        <f>G24/($G$26+$G$24+$G$25)</f>
        <v>2.0833333333333332E-2</v>
      </c>
    </row>
    <row r="25" spans="1:13" x14ac:dyDescent="0.45">
      <c r="A25" t="s">
        <v>40</v>
      </c>
      <c r="B25" s="8">
        <v>35158.410400000001</v>
      </c>
      <c r="C25" s="6">
        <f>E25/B25</f>
        <v>3.3874757801905626</v>
      </c>
      <c r="D25" s="7">
        <f>F25/B25</f>
        <v>1.8086924089150514E-2</v>
      </c>
      <c r="E25" s="9">
        <v>119098.2637</v>
      </c>
      <c r="F25" s="9">
        <v>635.90750000000003</v>
      </c>
      <c r="G25">
        <v>146</v>
      </c>
      <c r="H25" s="7">
        <f t="shared" ref="H25:H26" si="3">G25/($G$26+$G$24+$G$25)</f>
        <v>7.2420634920634927E-2</v>
      </c>
    </row>
    <row r="26" spans="1:13" x14ac:dyDescent="0.45">
      <c r="A26" t="s">
        <v>32</v>
      </c>
      <c r="B26" s="8">
        <v>549495.69990000001</v>
      </c>
      <c r="C26" s="6">
        <f t="shared" si="1"/>
        <v>2.4766706763085988</v>
      </c>
      <c r="D26" s="7">
        <f t="shared" si="2"/>
        <v>0.12707540716461938</v>
      </c>
      <c r="E26" s="9">
        <v>1360919.8866999999</v>
      </c>
      <c r="F26" s="9">
        <v>69827.389800000004</v>
      </c>
      <c r="G26">
        <v>1828</v>
      </c>
      <c r="H26" s="7">
        <f t="shared" si="3"/>
        <v>0.90674603174603174</v>
      </c>
    </row>
    <row r="27" spans="1:13" x14ac:dyDescent="0.45">
      <c r="A27" t="s">
        <v>34</v>
      </c>
      <c r="B27" s="8">
        <v>505.9597</v>
      </c>
      <c r="C27" s="6">
        <f t="shared" si="1"/>
        <v>2</v>
      </c>
      <c r="D27" s="7">
        <f t="shared" si="2"/>
        <v>0</v>
      </c>
      <c r="E27" s="9">
        <v>1011.9194</v>
      </c>
      <c r="F27" s="9">
        <v>0</v>
      </c>
      <c r="G27">
        <v>2</v>
      </c>
      <c r="H27" s="7">
        <f>G27/($G$27+$G$28)</f>
        <v>6.1938680706100958E-4</v>
      </c>
    </row>
    <row r="28" spans="1:13" x14ac:dyDescent="0.45">
      <c r="A28" t="s">
        <v>35</v>
      </c>
      <c r="B28" s="8">
        <v>881048.18079999997</v>
      </c>
      <c r="C28" s="6">
        <f t="shared" si="1"/>
        <v>2.7106363061001852</v>
      </c>
      <c r="D28" s="7">
        <f t="shared" si="2"/>
        <v>0.12719800067941983</v>
      </c>
      <c r="E28" s="9">
        <v>2388201.1863000002</v>
      </c>
      <c r="F28" s="9">
        <v>112067.5671</v>
      </c>
      <c r="G28">
        <v>3227</v>
      </c>
      <c r="H28" s="7">
        <f>G28/($G$27+$G$28)</f>
        <v>0.99938061319293903</v>
      </c>
    </row>
    <row r="30" spans="1:13" x14ac:dyDescent="0.45">
      <c r="A30" t="s">
        <v>41</v>
      </c>
      <c r="B30" t="s">
        <v>46</v>
      </c>
      <c r="C30" t="s">
        <v>47</v>
      </c>
      <c r="D30" t="s">
        <v>48</v>
      </c>
      <c r="E30" t="s">
        <v>49</v>
      </c>
      <c r="F30" t="s">
        <v>50</v>
      </c>
    </row>
    <row r="31" spans="1:13" x14ac:dyDescent="0.45">
      <c r="A31" s="3" t="s">
        <v>8</v>
      </c>
      <c r="B31">
        <v>1443</v>
      </c>
      <c r="C31">
        <v>544</v>
      </c>
      <c r="D31" s="7">
        <f>B31/SUM($B31:$C31)</f>
        <v>0.72622043281328641</v>
      </c>
      <c r="E31" s="7">
        <f>C31/SUM($B31:$C31)</f>
        <v>0.27377956718671365</v>
      </c>
      <c r="F31" s="10">
        <f>H31/C31</f>
        <v>0.88602941176470584</v>
      </c>
      <c r="G31" s="7"/>
      <c r="H31" s="11">
        <v>482</v>
      </c>
    </row>
    <row r="32" spans="1:13" x14ac:dyDescent="0.45">
      <c r="A32" s="3" t="s">
        <v>10</v>
      </c>
      <c r="B32">
        <v>3488</v>
      </c>
      <c r="C32">
        <v>1798</v>
      </c>
      <c r="D32" s="7">
        <f t="shared" ref="D32:E34" si="4">B32/SUM($B32:$C32)</f>
        <v>0.65985622398789257</v>
      </c>
      <c r="E32" s="7">
        <f t="shared" si="4"/>
        <v>0.34014377601210743</v>
      </c>
      <c r="F32" s="10">
        <f>H32/C32</f>
        <v>0.93826473859844273</v>
      </c>
      <c r="G32" s="7"/>
      <c r="H32" s="11">
        <v>1687</v>
      </c>
    </row>
    <row r="33" spans="1:8" x14ac:dyDescent="0.45">
      <c r="A33" s="3" t="s">
        <v>12</v>
      </c>
      <c r="B33">
        <v>224</v>
      </c>
      <c r="C33">
        <v>107</v>
      </c>
      <c r="D33" s="7">
        <f t="shared" si="4"/>
        <v>0.67673716012084595</v>
      </c>
      <c r="E33" s="7">
        <f t="shared" si="4"/>
        <v>0.32326283987915405</v>
      </c>
      <c r="F33" s="10">
        <f>H33/C33</f>
        <v>0.93457943925233644</v>
      </c>
      <c r="G33" s="7"/>
      <c r="H33" s="11">
        <v>100</v>
      </c>
    </row>
    <row r="34" spans="1:8" x14ac:dyDescent="0.45">
      <c r="A34" s="3" t="s">
        <v>14</v>
      </c>
      <c r="B34">
        <v>245</v>
      </c>
      <c r="C34">
        <v>117</v>
      </c>
      <c r="D34" s="7">
        <f t="shared" si="4"/>
        <v>0.67679558011049723</v>
      </c>
      <c r="E34" s="7">
        <f t="shared" si="4"/>
        <v>0.32320441988950277</v>
      </c>
      <c r="F34" s="10">
        <f>H34/C34</f>
        <v>0.99145299145299148</v>
      </c>
      <c r="G34" s="7"/>
      <c r="H34" s="11">
        <v>116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D9432-26D5-46B1-A188-7F01AB2FBE74}">
  <dimension ref="A2:H32"/>
  <sheetViews>
    <sheetView workbookViewId="0">
      <selection activeCell="C25" sqref="C25:D32"/>
    </sheetView>
  </sheetViews>
  <sheetFormatPr defaultRowHeight="14.25" x14ac:dyDescent="0.45"/>
  <cols>
    <col min="1" max="1" width="20.1328125" bestFit="1" customWidth="1"/>
    <col min="3" max="3" width="13.265625" bestFit="1" customWidth="1"/>
    <col min="4" max="4" width="12.19921875" bestFit="1" customWidth="1"/>
    <col min="5" max="8" width="9.1328125" bestFit="1" customWidth="1"/>
  </cols>
  <sheetData>
    <row r="2" spans="1:5" x14ac:dyDescent="0.45">
      <c r="A2" t="s">
        <v>51</v>
      </c>
      <c r="B2" t="s">
        <v>55</v>
      </c>
      <c r="C2" t="s">
        <v>56</v>
      </c>
      <c r="D2" t="s">
        <v>57</v>
      </c>
    </row>
    <row r="3" spans="1:5" x14ac:dyDescent="0.45">
      <c r="A3" t="s">
        <v>52</v>
      </c>
    </row>
    <row r="4" spans="1:5" x14ac:dyDescent="0.45">
      <c r="A4" t="s">
        <v>54</v>
      </c>
    </row>
    <row r="5" spans="1:5" x14ac:dyDescent="0.45">
      <c r="A5" t="s">
        <v>53</v>
      </c>
    </row>
    <row r="8" spans="1:5" x14ac:dyDescent="0.45">
      <c r="A8" t="s">
        <v>58</v>
      </c>
    </row>
    <row r="14" spans="1:5" x14ac:dyDescent="0.45">
      <c r="A14" t="s">
        <v>59</v>
      </c>
      <c r="B14" t="s">
        <v>60</v>
      </c>
      <c r="C14" t="s">
        <v>61</v>
      </c>
      <c r="D14" t="s">
        <v>62</v>
      </c>
      <c r="E14" t="s">
        <v>63</v>
      </c>
    </row>
    <row r="15" spans="1:5" x14ac:dyDescent="0.45">
      <c r="A15">
        <v>1</v>
      </c>
      <c r="B15" t="s">
        <v>64</v>
      </c>
      <c r="C15">
        <v>2841098.7971999999</v>
      </c>
      <c r="D15" s="8">
        <v>3.6035032109020002</v>
      </c>
      <c r="E15" s="8">
        <v>1.36564817598875</v>
      </c>
    </row>
    <row r="16" spans="1:5" x14ac:dyDescent="0.45">
      <c r="A16">
        <v>2</v>
      </c>
      <c r="B16" t="s">
        <v>65</v>
      </c>
      <c r="C16">
        <v>1113588.3609</v>
      </c>
      <c r="D16" s="8">
        <v>4.11383385499607</v>
      </c>
      <c r="E16" s="8">
        <v>1.4693969796680899</v>
      </c>
    </row>
    <row r="17" spans="1:8" x14ac:dyDescent="0.45">
      <c r="A17">
        <v>3</v>
      </c>
      <c r="B17" t="s">
        <v>66</v>
      </c>
      <c r="C17">
        <v>636541.13219999999</v>
      </c>
      <c r="D17" s="8">
        <v>2.91881892027715</v>
      </c>
      <c r="E17" s="8">
        <v>1.0302719617401701</v>
      </c>
    </row>
    <row r="18" spans="1:8" x14ac:dyDescent="0.45">
      <c r="A18">
        <v>4</v>
      </c>
      <c r="B18" t="s">
        <v>67</v>
      </c>
      <c r="C18">
        <v>1041709.1821</v>
      </c>
      <c r="D18" s="8">
        <v>2.98281232410383</v>
      </c>
      <c r="E18" s="8">
        <v>1.06180359500164</v>
      </c>
    </row>
    <row r="19" spans="1:8" x14ac:dyDescent="0.45">
      <c r="A19">
        <v>5</v>
      </c>
      <c r="B19" t="s">
        <v>68</v>
      </c>
      <c r="C19">
        <v>805560.74860000005</v>
      </c>
      <c r="D19" s="8">
        <v>3.2702919351251998</v>
      </c>
      <c r="E19" s="8">
        <v>1.117385546111</v>
      </c>
    </row>
    <row r="20" spans="1:8" x14ac:dyDescent="0.45">
      <c r="A20">
        <v>6</v>
      </c>
      <c r="B20" t="s">
        <v>69</v>
      </c>
      <c r="C20">
        <v>266628.00160000002</v>
      </c>
      <c r="D20" s="8">
        <v>2.8715831293242502</v>
      </c>
      <c r="E20" s="8">
        <v>1.2212519883358</v>
      </c>
    </row>
    <row r="21" spans="1:8" x14ac:dyDescent="0.45">
      <c r="A21">
        <v>7</v>
      </c>
      <c r="B21" t="s">
        <v>70</v>
      </c>
      <c r="C21">
        <v>1250267.0967999999</v>
      </c>
      <c r="D21" s="8">
        <v>2.6227277954388502</v>
      </c>
      <c r="E21" s="8">
        <v>1.12040177717648</v>
      </c>
    </row>
    <row r="22" spans="1:8" x14ac:dyDescent="0.45">
      <c r="A22">
        <v>8</v>
      </c>
      <c r="B22" t="s">
        <v>71</v>
      </c>
      <c r="C22">
        <v>562625.12930000003</v>
      </c>
      <c r="D22" s="8">
        <v>0.128919346333221</v>
      </c>
      <c r="E22" s="8">
        <v>4.0265061619600098E-2</v>
      </c>
    </row>
    <row r="24" spans="1:8" x14ac:dyDescent="0.45">
      <c r="A24" t="s">
        <v>59</v>
      </c>
      <c r="B24" t="s">
        <v>60</v>
      </c>
      <c r="C24" t="s">
        <v>72</v>
      </c>
      <c r="D24" t="s">
        <v>73</v>
      </c>
      <c r="E24" t="s">
        <v>74</v>
      </c>
      <c r="F24" t="s">
        <v>75</v>
      </c>
      <c r="G24" t="s">
        <v>76</v>
      </c>
      <c r="H24" t="s">
        <v>77</v>
      </c>
    </row>
    <row r="25" spans="1:8" x14ac:dyDescent="0.45">
      <c r="A25">
        <v>1</v>
      </c>
      <c r="B25" t="s">
        <v>64</v>
      </c>
      <c r="C25" s="9">
        <v>1873447.5936</v>
      </c>
      <c r="D25" s="9">
        <v>967651.20360000001</v>
      </c>
      <c r="E25" s="8">
        <v>3.18275562549475</v>
      </c>
      <c r="F25" s="8">
        <v>4.4181030878635097</v>
      </c>
      <c r="G25" s="8">
        <v>1.25820205473187</v>
      </c>
      <c r="H25" s="8">
        <v>1.5736721794328199</v>
      </c>
    </row>
    <row r="26" spans="1:8" x14ac:dyDescent="0.45">
      <c r="A26">
        <v>2</v>
      </c>
      <c r="B26" t="s">
        <v>65</v>
      </c>
      <c r="C26" s="9">
        <v>774385.98499999999</v>
      </c>
      <c r="D26" s="9">
        <v>339202.37589999998</v>
      </c>
      <c r="E26" s="8">
        <v>3.68980675883487</v>
      </c>
      <c r="F26" s="8">
        <v>5.0818714156300198</v>
      </c>
      <c r="G26" s="8">
        <v>1.3814727898258601</v>
      </c>
      <c r="H26" s="8">
        <v>1.6701245252097301</v>
      </c>
    </row>
    <row r="27" spans="1:8" x14ac:dyDescent="0.45">
      <c r="A27">
        <v>3</v>
      </c>
      <c r="B27" t="s">
        <v>66</v>
      </c>
      <c r="C27" s="9">
        <v>453464.69349999999</v>
      </c>
      <c r="D27" s="9">
        <v>183076.4387</v>
      </c>
      <c r="E27" s="8">
        <v>2.4886302867149199</v>
      </c>
      <c r="F27" s="8">
        <v>3.9843594029885399</v>
      </c>
      <c r="G27" s="8">
        <v>0.91837051102193501</v>
      </c>
      <c r="H27" s="8">
        <v>1.3074422924089799</v>
      </c>
    </row>
    <row r="28" spans="1:8" x14ac:dyDescent="0.45">
      <c r="A28">
        <v>4</v>
      </c>
      <c r="B28" t="s">
        <v>67</v>
      </c>
      <c r="C28" s="9">
        <v>842571.70220000006</v>
      </c>
      <c r="D28" s="9">
        <v>199137.47990000001</v>
      </c>
      <c r="E28" s="8">
        <v>2.63094680347313</v>
      </c>
      <c r="F28" s="8">
        <v>4.4715924915147003</v>
      </c>
      <c r="G28" s="8">
        <v>0.96037970238872805</v>
      </c>
      <c r="H28" s="8">
        <v>1.4909387928836599</v>
      </c>
    </row>
    <row r="29" spans="1:8" x14ac:dyDescent="0.45">
      <c r="A29">
        <v>5</v>
      </c>
      <c r="B29" t="s">
        <v>68</v>
      </c>
      <c r="C29" s="9">
        <v>686081.37300000002</v>
      </c>
      <c r="D29" s="9">
        <v>119479.3756</v>
      </c>
      <c r="E29" s="8">
        <v>3.09339765226362</v>
      </c>
      <c r="F29" s="8">
        <v>4.2860645055128703</v>
      </c>
      <c r="G29" s="8">
        <v>1.05550774601776</v>
      </c>
      <c r="H29" s="8">
        <v>1.4727038245419199</v>
      </c>
    </row>
    <row r="30" spans="1:8" x14ac:dyDescent="0.45">
      <c r="A30">
        <v>6</v>
      </c>
      <c r="B30" t="s">
        <v>69</v>
      </c>
      <c r="C30" s="9">
        <v>233314.00219999999</v>
      </c>
      <c r="D30" s="9">
        <v>33313.999400000001</v>
      </c>
      <c r="E30" s="8">
        <v>2.7582858993963999</v>
      </c>
      <c r="F30" s="8">
        <v>3.6650582637640299</v>
      </c>
      <c r="G30" s="8">
        <v>1.19444019849744</v>
      </c>
      <c r="H30" s="8">
        <v>1.40902788153379</v>
      </c>
    </row>
    <row r="31" spans="1:8" x14ac:dyDescent="0.45">
      <c r="A31">
        <v>7</v>
      </c>
      <c r="B31" t="s">
        <v>70</v>
      </c>
      <c r="C31" s="9">
        <v>1226983.0676</v>
      </c>
      <c r="D31" s="9">
        <v>23284.029200000001</v>
      </c>
      <c r="E31" s="8">
        <v>2.61132469111182</v>
      </c>
      <c r="F31" s="8">
        <v>3.2236296327956802</v>
      </c>
      <c r="G31" s="8">
        <v>1.11578016539207</v>
      </c>
      <c r="H31" s="8">
        <v>1.36394379285523</v>
      </c>
    </row>
    <row r="32" spans="1:8" x14ac:dyDescent="0.45">
      <c r="A32">
        <v>8</v>
      </c>
      <c r="B32" t="s">
        <v>71</v>
      </c>
      <c r="C32" s="9">
        <v>562058.72120000003</v>
      </c>
      <c r="D32" s="9">
        <v>566.40809999999999</v>
      </c>
      <c r="E32" s="8">
        <v>0.12624693296903899</v>
      </c>
      <c r="F32" s="8">
        <v>2.7808115738457801</v>
      </c>
      <c r="G32" s="8">
        <v>3.9147619759413797E-2</v>
      </c>
      <c r="H32" s="8">
        <v>1.14912622188842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Flake</dc:creator>
  <cp:lastModifiedBy>Leah Flake</cp:lastModifiedBy>
  <dcterms:created xsi:type="dcterms:W3CDTF">2021-04-20T19:51:51Z</dcterms:created>
  <dcterms:modified xsi:type="dcterms:W3CDTF">2021-05-05T14:10:13Z</dcterms:modified>
</cp:coreProperties>
</file>