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340" yWindow="360" windowWidth="23955" windowHeight="11760"/>
  </bookViews>
  <sheets>
    <sheet name="noise" sheetId="1" r:id="rId1"/>
    <sheet name="noise assumptions" sheetId="3" r:id="rId2"/>
    <sheet name="optical system" sheetId="2" r:id="rId3"/>
  </sheets>
  <calcPr calcId="145621"/>
</workbook>
</file>

<file path=xl/calcChain.xml><?xml version="1.0" encoding="utf-8"?>
<calcChain xmlns="http://schemas.openxmlformats.org/spreadsheetml/2006/main">
  <c r="F28" i="1" l="1"/>
  <c r="G28" i="1"/>
  <c r="H28" i="1"/>
  <c r="I28" i="1"/>
  <c r="M28" i="1" s="1"/>
  <c r="J28" i="1"/>
  <c r="N28" i="1" s="1"/>
  <c r="F29" i="1"/>
  <c r="G29" i="1"/>
  <c r="H29" i="1"/>
  <c r="I29" i="1"/>
  <c r="M29" i="1" s="1"/>
  <c r="J29" i="1"/>
  <c r="N29" i="1" s="1"/>
  <c r="F30" i="1"/>
  <c r="G30" i="1"/>
  <c r="H30" i="1"/>
  <c r="I30" i="1"/>
  <c r="M30" i="1" s="1"/>
  <c r="J30" i="1"/>
  <c r="N30" i="1" s="1"/>
  <c r="F31" i="1"/>
  <c r="G31" i="1"/>
  <c r="H31" i="1"/>
  <c r="I31" i="1"/>
  <c r="M31" i="1" s="1"/>
  <c r="J31" i="1"/>
  <c r="N31" i="1" s="1"/>
  <c r="F32" i="1"/>
  <c r="G32" i="1"/>
  <c r="H32" i="1"/>
  <c r="I32" i="1"/>
  <c r="M32" i="1" s="1"/>
  <c r="J32" i="1"/>
  <c r="N32" i="1" s="1"/>
  <c r="F33" i="1"/>
  <c r="G33" i="1"/>
  <c r="H33" i="1"/>
  <c r="I33" i="1"/>
  <c r="M33" i="1" s="1"/>
  <c r="J33" i="1"/>
  <c r="N33" i="1" s="1"/>
  <c r="F34" i="1"/>
  <c r="G34" i="1"/>
  <c r="H34" i="1"/>
  <c r="I34" i="1"/>
  <c r="M34" i="1" s="1"/>
  <c r="J34" i="1"/>
  <c r="N34" i="1" s="1"/>
  <c r="F35" i="1"/>
  <c r="G35" i="1"/>
  <c r="H35" i="1"/>
  <c r="I35" i="1"/>
  <c r="M35" i="1" s="1"/>
  <c r="J35" i="1"/>
  <c r="N35" i="1" s="1"/>
  <c r="F36" i="1"/>
  <c r="G36" i="1"/>
  <c r="H36" i="1"/>
  <c r="I36" i="1"/>
  <c r="M36" i="1" s="1"/>
  <c r="J36" i="1"/>
  <c r="N36" i="1" s="1"/>
  <c r="F37" i="1"/>
  <c r="G37" i="1"/>
  <c r="H37" i="1"/>
  <c r="I37" i="1"/>
  <c r="M37" i="1" s="1"/>
  <c r="J37" i="1"/>
  <c r="N37" i="1" s="1"/>
  <c r="F38" i="1"/>
  <c r="G38" i="1"/>
  <c r="H38" i="1"/>
  <c r="I38" i="1"/>
  <c r="M38" i="1" s="1"/>
  <c r="J38" i="1"/>
  <c r="N38" i="1" s="1"/>
  <c r="F39" i="1"/>
  <c r="G39" i="1"/>
  <c r="H39" i="1"/>
  <c r="I39" i="1"/>
  <c r="M39" i="1" s="1"/>
  <c r="J39" i="1"/>
  <c r="N39" i="1" s="1"/>
  <c r="F40" i="1"/>
  <c r="G40" i="1"/>
  <c r="H40" i="1"/>
  <c r="I40" i="1"/>
  <c r="M40" i="1" s="1"/>
  <c r="J40" i="1"/>
  <c r="N40" i="1" s="1"/>
  <c r="F41" i="1"/>
  <c r="G41" i="1"/>
  <c r="H41" i="1"/>
  <c r="I41" i="1"/>
  <c r="M41" i="1" s="1"/>
  <c r="J41" i="1"/>
  <c r="N41" i="1" s="1"/>
  <c r="F42" i="1"/>
  <c r="G42" i="1"/>
  <c r="H42" i="1"/>
  <c r="I42" i="1"/>
  <c r="M42" i="1" s="1"/>
  <c r="J42" i="1"/>
  <c r="N42" i="1" s="1"/>
  <c r="F43" i="1"/>
  <c r="G43" i="1"/>
  <c r="H43" i="1"/>
  <c r="I43" i="1"/>
  <c r="M43" i="1" s="1"/>
  <c r="J43" i="1"/>
  <c r="N43" i="1" s="1"/>
  <c r="F44" i="1"/>
  <c r="G44" i="1"/>
  <c r="H44" i="1"/>
  <c r="I44" i="1"/>
  <c r="M44" i="1" s="1"/>
  <c r="J44" i="1"/>
  <c r="N44" i="1" s="1"/>
  <c r="F45" i="1"/>
  <c r="G45" i="1"/>
  <c r="H45" i="1"/>
  <c r="I45" i="1"/>
  <c r="M45" i="1" s="1"/>
  <c r="J45" i="1"/>
  <c r="N45" i="1" s="1"/>
  <c r="F46" i="1"/>
  <c r="G46" i="1"/>
  <c r="H46" i="1"/>
  <c r="I46" i="1"/>
  <c r="M46" i="1" s="1"/>
  <c r="J46" i="1"/>
  <c r="N46" i="1" s="1"/>
  <c r="F47" i="1"/>
  <c r="G47" i="1"/>
  <c r="H47" i="1"/>
  <c r="I47" i="1"/>
  <c r="M47" i="1" s="1"/>
  <c r="J47" i="1"/>
  <c r="N47" i="1" s="1"/>
  <c r="J27" i="1"/>
  <c r="N27" i="1" s="1"/>
  <c r="N48" i="1" s="1"/>
  <c r="J48" i="1" s="1"/>
  <c r="I27" i="1"/>
  <c r="M27" i="1" s="1"/>
  <c r="H27" i="1"/>
  <c r="H48" i="1" s="1"/>
  <c r="G27" i="1"/>
  <c r="F27" i="1"/>
  <c r="M48" i="1" l="1"/>
  <c r="I48" i="1" s="1"/>
</calcChain>
</file>

<file path=xl/sharedStrings.xml><?xml version="1.0" encoding="utf-8"?>
<sst xmlns="http://schemas.openxmlformats.org/spreadsheetml/2006/main" count="240" uniqueCount="201">
  <si>
    <t>Band</t>
  </si>
  <si>
    <t>nu</t>
  </si>
  <si>
    <t>nu_low</t>
  </si>
  <si>
    <t>nu_high</t>
  </si>
  <si>
    <t>D_px</t>
  </si>
  <si>
    <t>edge_dB</t>
  </si>
  <si>
    <t>spill_eff</t>
  </si>
  <si>
    <t>illum_eff</t>
  </si>
  <si>
    <t>FWHM</t>
  </si>
  <si>
    <t>total_pow</t>
  </si>
  <si>
    <t>NEP_total</t>
  </si>
  <si>
    <t>NET_total</t>
  </si>
  <si>
    <t>NET_rj_total</t>
  </si>
  <si>
    <t>NEP_poisson</t>
  </si>
  <si>
    <t>NEP_photon</t>
  </si>
  <si>
    <t>NEP_phonon</t>
  </si>
  <si>
    <t>NEP_johnson</t>
  </si>
  <si>
    <t>NEP_readout</t>
  </si>
  <si>
    <t>NET_bunch_all</t>
  </si>
  <si>
    <t>NET_bunch_CMB</t>
  </si>
  <si>
    <t>num_bolo</t>
  </si>
  <si>
    <t>NET_array</t>
  </si>
  <si>
    <t>weight</t>
  </si>
  <si>
    <t>pol_weight</t>
  </si>
  <si>
    <t>corr_NET_array</t>
  </si>
  <si>
    <t>corrCMB_NET_array</t>
  </si>
  <si>
    <t>corr_pol_weight</t>
  </si>
  <si>
    <t>Noise table</t>
  </si>
  <si>
    <t>GHz</t>
  </si>
  <si>
    <t>arcmin</t>
  </si>
  <si>
    <t>aW/\sqrt{Hz}</t>
  </si>
  <si>
    <t>Bolometer NEP</t>
  </si>
  <si>
    <t>Bolometer NET</t>
  </si>
  <si>
    <t>uK_{CMB}\sqrt{s}</t>
  </si>
  <si>
    <t>N_{bolo}</t>
  </si>
  <si>
    <t>Array NET</t>
  </si>
  <si>
    <t>Polarization map depth</t>
  </si>
  <si>
    <t>uK_{CMB}-arcmin</t>
  </si>
  <si>
    <t>Total</t>
  </si>
  <si>
    <t>At 4K right now!</t>
  </si>
  <si>
    <t>adding NETs,</t>
  </si>
  <si>
    <t>Optics parameters</t>
  </si>
  <si>
    <t>Primary</t>
  </si>
  <si>
    <t>Secondary</t>
  </si>
  <si>
    <t>PICO optical system</t>
  </si>
  <si>
    <t>Telescope params</t>
  </si>
  <si>
    <t>Aperture (m)</t>
  </si>
  <si>
    <t>Focal ratio, F</t>
  </si>
  <si>
    <t>Derivative parameters</t>
  </si>
  <si>
    <t>Noise assumptions!</t>
  </si>
  <si>
    <t>Safety factor</t>
  </si>
  <si>
    <t>0.07% at 150 GHz, emissivity scales as sqrt(nu)</t>
  </si>
  <si>
    <r>
      <rPr>
        <sz val="11"/>
        <color theme="1"/>
        <rFont val="Calibri"/>
        <family val="2"/>
      </rPr>
      <t xml:space="preserve">ξ, </t>
    </r>
    <r>
      <rPr>
        <sz val="11"/>
        <color theme="1"/>
        <rFont val="Calibri"/>
        <family val="2"/>
        <scheme val="minor"/>
      </rPr>
      <t>Bose noise fraction</t>
    </r>
  </si>
  <si>
    <t>T bath (mK)</t>
  </si>
  <si>
    <t>Throughput</t>
  </si>
  <si>
    <t>single moded, lambda^2</t>
  </si>
  <si>
    <t>Mirror emissivity</t>
  </si>
  <si>
    <t>Aperture stop emissivity</t>
  </si>
  <si>
    <t>SQUID noise (aW / sqrt Hz</t>
  </si>
  <si>
    <t>Fractional Bandwidth</t>
  </si>
  <si>
    <t>Observing efficiency</t>
  </si>
  <si>
    <t>Thermal power law index (cite)</t>
  </si>
  <si>
    <t>TES operating resistance, ohm</t>
  </si>
  <si>
    <t>TES transition slope, alpha</t>
  </si>
  <si>
    <t xml:space="preserve">100 (TDM) </t>
  </si>
  <si>
    <t>bolometer absorption efficiency</t>
  </si>
  <si>
    <t>1 (FDM), 0.03 (TDM)</t>
  </si>
  <si>
    <t>TES loop gain</t>
  </si>
  <si>
    <t>Te for middle band in pixel (dB)</t>
  </si>
  <si>
    <t>Mission length (years)</t>
  </si>
  <si>
    <t>25 (FDM), 14 (TDM)</t>
  </si>
  <si>
    <t>Theta_0 (degrees)</t>
  </si>
  <si>
    <t>Theta_e (degrees)</t>
  </si>
  <si>
    <t>Theta_p (degrees)</t>
  </si>
  <si>
    <t>Fundamental design parameters</t>
  </si>
  <si>
    <t>Initial Open Dragone</t>
  </si>
  <si>
    <t>L (cm)</t>
  </si>
  <si>
    <t>beta</t>
  </si>
  <si>
    <t>alpha</t>
  </si>
  <si>
    <t>Primary focal length (cm)</t>
  </si>
  <si>
    <t>Secondary eccentricity</t>
  </si>
  <si>
    <t>Secondary semi-major axis (cm)</t>
  </si>
  <si>
    <t>Focal plane size (cm)</t>
  </si>
  <si>
    <t>69 x 45</t>
  </si>
  <si>
    <t>Focal plane size (deg)</t>
  </si>
  <si>
    <t>19 x 13</t>
  </si>
  <si>
    <t>h (cm)</t>
  </si>
  <si>
    <t>infnty</t>
  </si>
  <si>
    <t>radius of curvature (cm)</t>
  </si>
  <si>
    <t>Size (cm)</t>
  </si>
  <si>
    <t>268 x 206 ?check?</t>
  </si>
  <si>
    <t>160 x 158 ?check?</t>
  </si>
  <si>
    <t>430?</t>
  </si>
  <si>
    <t>Normalization radius</t>
  </si>
  <si>
    <t>4th Zernike Coefficient (SCO ZP4 | C5)</t>
  </si>
  <si>
    <t>9th Zernike Coefficient (SCO ZP9 | C10)</t>
  </si>
  <si>
    <t>10th Zernike Coefficient (SCO ZP10 | C11)</t>
  </si>
  <si>
    <t>11th Zernike Coefficient (SCO ZP11 | C12)</t>
  </si>
  <si>
    <t>12th Zernike Coefficient (SCO ZP12 | C13)</t>
  </si>
  <si>
    <t>13th Zernike Coefficient (SCO ZP13 | C14)</t>
  </si>
  <si>
    <t>19th Zernike Coefficient (SCO ZP19 | C20)</t>
  </si>
  <si>
    <t>20th Zernike Coefficient (SCO ZP20 | C21)</t>
  </si>
  <si>
    <t>21st Zernike Coefficient (SCO ZP21 | C22)</t>
  </si>
  <si>
    <t>22nd Zernike Coefficient (SCO ZP22 | C23)</t>
  </si>
  <si>
    <t>23rd Zernike Coefficient (SCO ZP23 | C24)</t>
  </si>
  <si>
    <t>24th Zernike Coefficient (SCO ZP24 | C25)</t>
  </si>
  <si>
    <t>25th Zernike Coefficient (SCO ZP25 | C26)</t>
  </si>
  <si>
    <t>Conic constant, k</t>
  </si>
  <si>
    <t>Brian M. Sutin*a</t>
  </si>
  <si>
    <t xml:space="preserve"> Marcelo Alvarezb</t>
  </si>
  <si>
    <t xml:space="preserve"> Nicholas Battagliac</t>
  </si>
  <si>
    <t xml:space="preserve"> Jamie Bockd</t>
  </si>
  <si>
    <t xml:space="preserve"> Matteo Bonatoe</t>
  </si>
  <si>
    <t xml:space="preserve"> Julian Borrillf</t>
  </si>
  <si>
    <t xml:space="preserve"> David Chussg</t>
  </si>
  <si>
    <t xml:space="preserve"> Joelle Cooperridera</t>
  </si>
  <si>
    <t xml:space="preserve"> Brendan Crilla</t>
  </si>
  <si>
    <t xml:space="preserve"> Jacques Delabrouilleh</t>
  </si>
  <si>
    <t xml:space="preserve"> Mark Devlini</t>
  </si>
  <si>
    <t xml:space="preserve"> Laura Fisselj</t>
  </si>
  <si>
    <t xml:space="preserve"> Raphael Flaugerk</t>
  </si>
  <si>
    <t xml:space="preserve"> Krzysztof Gorskia</t>
  </si>
  <si>
    <t xml:space="preserve"> Daniel Greenm</t>
  </si>
  <si>
    <t xml:space="preserve"> Shaul Hananyn</t>
  </si>
  <si>
    <t xml:space="preserve"> Johannes Hubmayro</t>
  </si>
  <si>
    <t xml:space="preserve"> Bradley Johnsonp</t>
  </si>
  <si>
    <t xml:space="preserve"> William C. Jonesc</t>
  </si>
  <si>
    <t xml:space="preserve"> Lloyd Knoxq</t>
  </si>
  <si>
    <t xml:space="preserve"> Al Kogutr</t>
  </si>
  <si>
    <t xml:space="preserve"> Charles Lawrencea</t>
  </si>
  <si>
    <t xml:space="preserve"> Jeff McMahons</t>
  </si>
  <si>
    <t xml:space="preserve"> Tomotake Matsumurat</t>
  </si>
  <si>
    <t xml:space="preserve"> Mattia Negrellou</t>
  </si>
  <si>
    <t xml:space="preserve"> Roger O’Brienta</t>
  </si>
  <si>
    <t xml:space="preserve"> Christopher Painea</t>
  </si>
  <si>
    <t xml:space="preserve"> Clement Pryken</t>
  </si>
  <si>
    <t xml:space="preserve"> Amy Trangsruda</t>
  </si>
  <si>
    <t xml:space="preserve"> Qi Wenn</t>
  </si>
  <si>
    <t xml:space="preserve"> Karl Youngn</t>
  </si>
  <si>
    <t xml:space="preserve"> Gianfranco de Zottiv</t>
  </si>
  <si>
    <t>aJet Propulsion Laboratory</t>
  </si>
  <si>
    <t xml:space="preserve"> California Institute of Technology</t>
  </si>
  <si>
    <t xml:space="preserve"> USA; bUniversity of California Berkeley</t>
  </si>
  <si>
    <t xml:space="preserve"> USA; cPrinceton University</t>
  </si>
  <si>
    <t xml:space="preserve"> USA; dCalifornia Institute of Technology</t>
  </si>
  <si>
    <t xml:space="preserve"> USA; eOsservatorio di Radioastronomia</t>
  </si>
  <si>
    <t xml:space="preserve"> Italy; fLawrence Berkeley National Laboratory</t>
  </si>
  <si>
    <t xml:space="preserve"> USA; gVillanova University</t>
  </si>
  <si>
    <t xml:space="preserve"> USA; hLaboratoire AstroParticule et Cosmologie and CEA/DAP</t>
  </si>
  <si>
    <t xml:space="preserve"> France; iUniversity of Pennsylvania</t>
  </si>
  <si>
    <t xml:space="preserve"> USA; jNRAO</t>
  </si>
  <si>
    <t xml:space="preserve"> USA; kUniversity of California San Diego</t>
  </si>
  <si>
    <t xml:space="preserve"> USA; mUniversity of Toronto</t>
  </si>
  <si>
    <t xml:space="preserve"> Canada; nUniversity of Minnesota</t>
  </si>
  <si>
    <t xml:space="preserve"> Twin Cities</t>
  </si>
  <si>
    <t xml:space="preserve"> USA; oNIST</t>
  </si>
  <si>
    <t xml:space="preserve"> USA; pColumbia University</t>
  </si>
  <si>
    <t xml:space="preserve"> USA; qUniversity of California Davis</t>
  </si>
  <si>
    <t xml:space="preserve"> USA; rGoddard Space Flight Center</t>
  </si>
  <si>
    <t xml:space="preserve"> USA; sUniversity of Michigan</t>
  </si>
  <si>
    <t xml:space="preserve"> USA; tUniversity of Tokyo</t>
  </si>
  <si>
    <t xml:space="preserve"> Japan; uCardiff University</t>
  </si>
  <si>
    <t xml:space="preserve"> UK; vOsservatorio Astronomico di Padova</t>
  </si>
  <si>
    <t xml:space="preserve"> Italy</t>
  </si>
  <si>
    <t xml:space="preserve"> USA</t>
  </si>
  <si>
    <t xml:space="preserve"> bUniversity of California Berkeley</t>
  </si>
  <si>
    <t xml:space="preserve"> cPrinceton University</t>
  </si>
  <si>
    <t xml:space="preserve"> dCalifornia Institute of Technology</t>
  </si>
  <si>
    <t xml:space="preserve"> eOsservatorio di Radioastronomia</t>
  </si>
  <si>
    <t xml:space="preserve"> fLawrence Berkeley National Laboratory</t>
  </si>
  <si>
    <t xml:space="preserve"> gVillanova University</t>
  </si>
  <si>
    <t xml:space="preserve"> hLaboratoire AstroParticule et Cosmologie and CEA/DAP</t>
  </si>
  <si>
    <t xml:space="preserve"> France</t>
  </si>
  <si>
    <t xml:space="preserve"> iUniversity of Pennsylvania</t>
  </si>
  <si>
    <t xml:space="preserve"> jNRAO</t>
  </si>
  <si>
    <t xml:space="preserve"> kUniversity of California San Diego</t>
  </si>
  <si>
    <t xml:space="preserve"> mUniversity of Toronto</t>
  </si>
  <si>
    <t xml:space="preserve"> Canada</t>
  </si>
  <si>
    <t xml:space="preserve"> nUniversity of Minnesota</t>
  </si>
  <si>
    <t xml:space="preserve"> oNIST</t>
  </si>
  <si>
    <t xml:space="preserve"> pColumbia University</t>
  </si>
  <si>
    <t xml:space="preserve"> qUniversity of California Davis</t>
  </si>
  <si>
    <t xml:space="preserve"> rGoddard Space Flight Center</t>
  </si>
  <si>
    <t xml:space="preserve"> sUniversity of Michigan</t>
  </si>
  <si>
    <t xml:space="preserve"> tUniversity of Tokyo</t>
  </si>
  <si>
    <t xml:space="preserve"> Japan</t>
  </si>
  <si>
    <t xml:space="preserve"> uCardiff University</t>
  </si>
  <si>
    <t xml:space="preserve"> UK</t>
  </si>
  <si>
    <t xml:space="preserve"> vOsservatorio Astronomico di Padova</t>
  </si>
  <si>
    <t>Pixel</t>
  </si>
  <si>
    <t>Type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</si>
  <si>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</si>
  <si>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</si>
  <si>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</si>
  <si>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</si>
  <si>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</si>
  <si>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</si>
  <si>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</si>
  <si>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</si>
  <si>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</si>
  <si>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NEP_readout2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</si>
</sst>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Times New Roman"/>
      <family val="1"/>
    </font>
    <font>
      <vertAlign val="superscript"/>
      <sz val="7.1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" xfId="0" applyFill="1" applyBorder="1"/>
    <xf numFmtId="2" fontId="0" fillId="0" borderId="4" xfId="0" applyNumberFormat="1" applyBorder="1"/>
    <xf numFmtId="2" fontId="0" fillId="0" borderId="3" xfId="0" applyNumberFormat="1" applyBorder="1"/>
    <xf numFmtId="164" fontId="0" fillId="0" borderId="4" xfId="0" applyNumberFormat="1" applyBorder="1"/>
    <xf numFmtId="164" fontId="0" fillId="0" borderId="3" xfId="0" applyNumberFormat="1" applyBorder="1"/>
    <xf numFmtId="1" fontId="0" fillId="0" borderId="4" xfId="0" applyNumberFormat="1" applyBorder="1"/>
    <xf numFmtId="1" fontId="0" fillId="0" borderId="3" xfId="0" applyNumberFormat="1" applyBorder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topLeftCell="A16" workbookViewId="0">
      <selection activeCell="P27" sqref="P27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200</v>
      </c>
    </row>
    <row r="2" spans="1:29" x14ac:dyDescent="0.25">
      <c r="A2">
        <v>0</v>
      </c>
      <c r="B2">
        <v>1</v>
      </c>
      <c r="C2">
        <v>20.8</v>
      </c>
      <c r="D2">
        <v>18.2</v>
      </c>
      <c r="E2">
        <v>23.4</v>
      </c>
      <c r="F2">
        <v>2.9739544999999999E-2</v>
      </c>
      <c r="G2">
        <v>4.8071111110000002</v>
      </c>
      <c r="H2">
        <v>0.67573323699999999</v>
      </c>
      <c r="I2">
        <v>0.97261953000000001</v>
      </c>
      <c r="J2">
        <v>38.396472119999999</v>
      </c>
      <c r="K2" s="1">
        <v>1.53E-13</v>
      </c>
      <c r="L2" s="1">
        <v>4.8900000000000002E-18</v>
      </c>
      <c r="M2">
        <v>1.12248E-4</v>
      </c>
      <c r="N2">
        <v>1.10995E-4</v>
      </c>
      <c r="O2" s="1">
        <v>2.0499999999999999E-18</v>
      </c>
      <c r="P2" s="1">
        <v>3.6399999999999999E-18</v>
      </c>
      <c r="Q2" s="1">
        <v>2.3700000000000001E-18</v>
      </c>
      <c r="R2" s="1">
        <v>1.26E-18</v>
      </c>
      <c r="S2" s="1">
        <v>1.88E-18</v>
      </c>
      <c r="T2" s="1">
        <v>6.8899999999999994E-5</v>
      </c>
      <c r="U2" s="1">
        <v>3.1600000000000002E-5</v>
      </c>
      <c r="V2">
        <v>120</v>
      </c>
      <c r="W2" s="1">
        <v>1.0200000000000001E-5</v>
      </c>
      <c r="X2" s="1">
        <v>1.0200000000000001E-5</v>
      </c>
      <c r="Y2" s="1">
        <v>1.4399999999999999E-5</v>
      </c>
      <c r="Z2" s="1">
        <v>1.29E-5</v>
      </c>
      <c r="AA2" s="1">
        <v>1.0900000000000001E-5</v>
      </c>
      <c r="AB2" s="1">
        <v>1.8199999999999999E-5</v>
      </c>
      <c r="AC2" s="1">
        <v>2.2617799999999999E-18</v>
      </c>
    </row>
    <row r="3" spans="1:29" x14ac:dyDescent="0.25">
      <c r="A3">
        <v>1</v>
      </c>
      <c r="B3">
        <v>2</v>
      </c>
      <c r="C3">
        <v>25</v>
      </c>
      <c r="D3">
        <v>21.9</v>
      </c>
      <c r="E3">
        <v>28.1</v>
      </c>
      <c r="F3">
        <v>2.4782953999999999E-2</v>
      </c>
      <c r="G3">
        <v>4.822530864</v>
      </c>
      <c r="H3">
        <v>0.67688237600000001</v>
      </c>
      <c r="I3">
        <v>0.97245764599999995</v>
      </c>
      <c r="J3">
        <v>31.95199448</v>
      </c>
      <c r="K3" s="1">
        <v>1.77E-13</v>
      </c>
      <c r="L3" s="1">
        <v>5.3300000000000001E-18</v>
      </c>
      <c r="M3">
        <v>1.0295599999999999E-4</v>
      </c>
      <c r="N3">
        <v>1.01301E-4</v>
      </c>
      <c r="O3" s="1">
        <v>2.4199999999999998E-18</v>
      </c>
      <c r="P3" s="1">
        <v>4.0000000000000003E-18</v>
      </c>
      <c r="Q3" s="1">
        <v>2.5499999999999999E-18</v>
      </c>
      <c r="R3" s="1">
        <v>1.3499999999999999E-18</v>
      </c>
      <c r="S3" s="1">
        <v>2.02E-18</v>
      </c>
      <c r="T3" s="1">
        <v>6.1500000000000004E-5</v>
      </c>
      <c r="U3" s="1">
        <v>2.8E-5</v>
      </c>
      <c r="V3">
        <v>200</v>
      </c>
      <c r="W3" s="1">
        <v>7.2799999999999998E-6</v>
      </c>
      <c r="X3" s="1">
        <v>7.25E-6</v>
      </c>
      <c r="Y3" s="1">
        <v>1.0200000000000001E-5</v>
      </c>
      <c r="Z3" s="1">
        <v>9.0699999999999996E-6</v>
      </c>
      <c r="AA3" s="1">
        <v>7.6899999999999992E-6</v>
      </c>
      <c r="AB3" s="1">
        <v>1.2799999999999999E-5</v>
      </c>
      <c r="AC3" s="1">
        <v>2.4356799999999998E-18</v>
      </c>
    </row>
    <row r="4" spans="1:29" x14ac:dyDescent="0.25">
      <c r="A4">
        <v>2</v>
      </c>
      <c r="B4">
        <v>3</v>
      </c>
      <c r="C4">
        <v>30</v>
      </c>
      <c r="D4">
        <v>26.3</v>
      </c>
      <c r="E4">
        <v>33.799999999999997</v>
      </c>
      <c r="F4">
        <v>2.9690061E-2</v>
      </c>
      <c r="G4">
        <v>10</v>
      </c>
      <c r="H4">
        <v>0.90190570999999997</v>
      </c>
      <c r="I4">
        <v>0.89771776000000003</v>
      </c>
      <c r="J4">
        <v>28.294632530000001</v>
      </c>
      <c r="K4" s="1">
        <v>1.59E-13</v>
      </c>
      <c r="L4" s="1">
        <v>4.92E-18</v>
      </c>
      <c r="M4" s="1">
        <v>5.94E-5</v>
      </c>
      <c r="N4" s="1">
        <v>5.8E-5</v>
      </c>
      <c r="O4" s="1">
        <v>2.5100000000000001E-18</v>
      </c>
      <c r="P4" s="1">
        <v>3.62E-18</v>
      </c>
      <c r="Q4" s="1">
        <v>2.4099999999999999E-18</v>
      </c>
      <c r="R4" s="1">
        <v>1.2799999999999999E-18</v>
      </c>
      <c r="S4" s="1">
        <v>1.9200000000000002E-18</v>
      </c>
      <c r="T4" s="1">
        <v>3.1399999999999998E-5</v>
      </c>
      <c r="U4" s="1">
        <v>2.44E-5</v>
      </c>
      <c r="V4">
        <v>120</v>
      </c>
      <c r="W4" s="1">
        <v>5.4199999999999998E-6</v>
      </c>
      <c r="X4" s="1">
        <v>5.4E-6</v>
      </c>
      <c r="Y4" s="1">
        <v>7.6299999999999998E-6</v>
      </c>
      <c r="Z4" s="1">
        <v>5.5999999999999997E-6</v>
      </c>
      <c r="AA4" s="1">
        <v>5.5300000000000004E-6</v>
      </c>
      <c r="AB4" s="1">
        <v>7.8800000000000008E-6</v>
      </c>
      <c r="AC4" s="1">
        <v>2.3055900000000001E-18</v>
      </c>
    </row>
    <row r="5" spans="1:29" x14ac:dyDescent="0.25">
      <c r="A5">
        <v>3</v>
      </c>
      <c r="B5">
        <v>4</v>
      </c>
      <c r="C5">
        <v>36</v>
      </c>
      <c r="D5">
        <v>31.5</v>
      </c>
      <c r="E5">
        <v>40.5</v>
      </c>
      <c r="F5">
        <v>2.4782953999999999E-2</v>
      </c>
      <c r="G5">
        <v>10</v>
      </c>
      <c r="H5">
        <v>0.90190570999999997</v>
      </c>
      <c r="I5">
        <v>0.89771776000000003</v>
      </c>
      <c r="J5">
        <v>23.61815854</v>
      </c>
      <c r="K5" s="1">
        <v>1.8200000000000001E-13</v>
      </c>
      <c r="L5" s="1">
        <v>5.36E-18</v>
      </c>
      <c r="M5" s="1">
        <v>5.4400000000000001E-5</v>
      </c>
      <c r="N5" s="1">
        <v>5.2599999999999998E-5</v>
      </c>
      <c r="O5" s="1">
        <v>2.9400000000000001E-18</v>
      </c>
      <c r="P5" s="1">
        <v>4.0000000000000003E-18</v>
      </c>
      <c r="Q5" s="1">
        <v>2.5800000000000001E-18</v>
      </c>
      <c r="R5" s="1">
        <v>1.37E-18</v>
      </c>
      <c r="S5" s="1">
        <v>2.0499999999999999E-18</v>
      </c>
      <c r="T5" s="1">
        <v>2.7500000000000001E-5</v>
      </c>
      <c r="U5" s="1">
        <v>2.1299999999999999E-5</v>
      </c>
      <c r="V5">
        <v>200</v>
      </c>
      <c r="W5" s="1">
        <v>3.8500000000000004E-6</v>
      </c>
      <c r="X5" s="1">
        <v>3.8299999999999998E-6</v>
      </c>
      <c r="Y5" s="1">
        <v>5.4199999999999998E-6</v>
      </c>
      <c r="Z5" s="1">
        <v>3.9600000000000002E-6</v>
      </c>
      <c r="AA5" s="1">
        <v>3.9199999999999997E-6</v>
      </c>
      <c r="AB5" s="1">
        <v>5.5799999999999999E-6</v>
      </c>
      <c r="AC5" s="1">
        <v>2.4642800000000002E-18</v>
      </c>
    </row>
    <row r="6" spans="1:29" x14ac:dyDescent="0.25">
      <c r="A6">
        <v>4</v>
      </c>
      <c r="B6">
        <v>5</v>
      </c>
      <c r="C6">
        <v>43.2</v>
      </c>
      <c r="D6">
        <v>37.799999999999997</v>
      </c>
      <c r="E6">
        <v>48.6</v>
      </c>
      <c r="F6">
        <v>2.9739544999999999E-2</v>
      </c>
      <c r="G6">
        <v>20.736000000000001</v>
      </c>
      <c r="H6">
        <v>0.99171946899999996</v>
      </c>
      <c r="I6">
        <v>0.69032462000000006</v>
      </c>
      <c r="J6">
        <v>22.15158336</v>
      </c>
      <c r="K6" s="1">
        <v>1.77E-13</v>
      </c>
      <c r="L6" s="1">
        <v>5.3300000000000001E-18</v>
      </c>
      <c r="M6" s="1">
        <v>4.1699999999999997E-5</v>
      </c>
      <c r="N6" s="1">
        <v>3.9700000000000003E-5</v>
      </c>
      <c r="O6" s="1">
        <v>3.18E-18</v>
      </c>
      <c r="P6" s="1">
        <v>3.9900000000000003E-18</v>
      </c>
      <c r="Q6" s="1">
        <v>2.5499999999999999E-18</v>
      </c>
      <c r="R6" s="1">
        <v>1.3499999999999999E-18</v>
      </c>
      <c r="S6" s="1">
        <v>2.02E-18</v>
      </c>
      <c r="T6" s="1">
        <v>1.8899999999999999E-5</v>
      </c>
      <c r="U6" s="1">
        <v>1.84E-5</v>
      </c>
      <c r="V6">
        <v>120</v>
      </c>
      <c r="W6" s="1">
        <v>3.8E-6</v>
      </c>
      <c r="X6" s="1">
        <v>3.7900000000000001E-6</v>
      </c>
      <c r="Y6" s="1">
        <v>5.3600000000000004E-6</v>
      </c>
      <c r="Z6" s="1">
        <v>3.8E-6</v>
      </c>
      <c r="AA6" s="1">
        <v>3.8E-6</v>
      </c>
      <c r="AB6" s="1">
        <v>5.3600000000000004E-6</v>
      </c>
      <c r="AC6" s="1">
        <v>2.4348400000000001E-18</v>
      </c>
    </row>
    <row r="7" spans="1:29" x14ac:dyDescent="0.25">
      <c r="A7">
        <v>5</v>
      </c>
      <c r="B7">
        <v>6</v>
      </c>
      <c r="C7">
        <v>51.8</v>
      </c>
      <c r="D7">
        <v>45.4</v>
      </c>
      <c r="E7">
        <v>58.3</v>
      </c>
      <c r="F7">
        <v>2.4759054999999999E-2</v>
      </c>
      <c r="G7">
        <v>20.704012349999999</v>
      </c>
      <c r="H7">
        <v>0.99165825500000004</v>
      </c>
      <c r="I7">
        <v>0.69092516599999998</v>
      </c>
      <c r="J7">
        <v>18.449961559999998</v>
      </c>
      <c r="K7" s="1">
        <v>1.9400000000000001E-13</v>
      </c>
      <c r="L7" s="1">
        <v>5.7300000000000003E-18</v>
      </c>
      <c r="M7" s="1">
        <v>3.8399999999999998E-5</v>
      </c>
      <c r="N7" s="1">
        <v>3.5800000000000003E-5</v>
      </c>
      <c r="O7" s="1">
        <v>3.6499999999999998E-18</v>
      </c>
      <c r="P7" s="1">
        <v>4.3799999999999998E-18</v>
      </c>
      <c r="Q7" s="1">
        <v>2.67E-18</v>
      </c>
      <c r="R7" s="1">
        <v>1.42E-18</v>
      </c>
      <c r="S7" s="1">
        <v>2.1199999999999999E-18</v>
      </c>
      <c r="T7" s="1">
        <v>1.6200000000000001E-5</v>
      </c>
      <c r="U7" s="1">
        <v>1.5800000000000001E-5</v>
      </c>
      <c r="V7">
        <v>200</v>
      </c>
      <c r="W7" s="1">
        <v>2.7099999999999999E-6</v>
      </c>
      <c r="X7" s="1">
        <v>2.7E-6</v>
      </c>
      <c r="Y7" s="1">
        <v>3.8199999999999998E-6</v>
      </c>
      <c r="Z7" s="1">
        <v>2.7099999999999999E-6</v>
      </c>
      <c r="AA7" s="1">
        <v>2.7099999999999999E-6</v>
      </c>
      <c r="AB7" s="1">
        <v>3.8199999999999998E-6</v>
      </c>
      <c r="AC7" s="1">
        <v>2.5507999999999999E-18</v>
      </c>
    </row>
    <row r="8" spans="1:29" x14ac:dyDescent="0.25">
      <c r="A8">
        <v>6</v>
      </c>
      <c r="B8">
        <v>7</v>
      </c>
      <c r="C8">
        <v>62.2</v>
      </c>
      <c r="D8">
        <v>54.4</v>
      </c>
      <c r="E8">
        <v>70</v>
      </c>
      <c r="F8">
        <v>9.9574369999999995E-3</v>
      </c>
      <c r="G8">
        <v>4.8190868140000003</v>
      </c>
      <c r="H8">
        <v>0.67662606599999997</v>
      </c>
      <c r="I8">
        <v>0.97249384100000003</v>
      </c>
      <c r="J8">
        <v>12.841891240000001</v>
      </c>
      <c r="K8" s="1">
        <v>3.4899999999999998E-13</v>
      </c>
      <c r="L8" s="1">
        <v>8.2899999999999998E-18</v>
      </c>
      <c r="M8" s="1">
        <v>6.9200000000000002E-5</v>
      </c>
      <c r="N8" s="1">
        <v>6.2700000000000006E-5</v>
      </c>
      <c r="O8" s="1">
        <v>5.36E-18</v>
      </c>
      <c r="P8" s="1">
        <v>6.6500000000000001E-18</v>
      </c>
      <c r="Q8" s="1">
        <v>3.5700000000000003E-18</v>
      </c>
      <c r="R8" s="1">
        <v>1.8999999999999999E-18</v>
      </c>
      <c r="S8" s="1">
        <v>2.8499999999999999E-18</v>
      </c>
      <c r="T8" s="1">
        <v>3.3000000000000003E-5</v>
      </c>
      <c r="U8" s="1">
        <v>1.33E-5</v>
      </c>
      <c r="V8">
        <v>732</v>
      </c>
      <c r="W8" s="1">
        <v>2.5600000000000001E-6</v>
      </c>
      <c r="X8" s="1">
        <v>2.5500000000000001E-6</v>
      </c>
      <c r="Y8" s="1">
        <v>3.5999999999999998E-6</v>
      </c>
      <c r="Z8" s="1">
        <v>2.9699999999999999E-6</v>
      </c>
      <c r="AA8" s="1">
        <v>2.6299999999999998E-6</v>
      </c>
      <c r="AB8" s="1">
        <v>4.1899999999999997E-6</v>
      </c>
      <c r="AC8" s="1">
        <v>3.42176E-18</v>
      </c>
    </row>
    <row r="9" spans="1:29" x14ac:dyDescent="0.25">
      <c r="A9">
        <v>7</v>
      </c>
      <c r="B9">
        <v>8</v>
      </c>
      <c r="C9">
        <v>74.599999999999994</v>
      </c>
      <c r="D9">
        <v>65.3</v>
      </c>
      <c r="E9">
        <v>84</v>
      </c>
      <c r="F9">
        <v>8.2938490000000007E-3</v>
      </c>
      <c r="G9">
        <v>4.8157144399999998</v>
      </c>
      <c r="H9">
        <v>0.67637489299999998</v>
      </c>
      <c r="I9">
        <v>0.97252926100000003</v>
      </c>
      <c r="J9">
        <v>10.699693509999999</v>
      </c>
      <c r="K9" s="1">
        <v>3.8399999999999998E-13</v>
      </c>
      <c r="L9" s="1">
        <v>8.98E-18</v>
      </c>
      <c r="M9" s="1">
        <v>6.5400000000000004E-5</v>
      </c>
      <c r="N9" s="1">
        <v>5.6700000000000003E-5</v>
      </c>
      <c r="O9" s="1">
        <v>6.1600000000000003E-18</v>
      </c>
      <c r="P9" s="1">
        <v>7.3300000000000003E-18</v>
      </c>
      <c r="Q9" s="1">
        <v>3.7500000000000001E-18</v>
      </c>
      <c r="R9" s="1">
        <v>1.9899999999999998E-18</v>
      </c>
      <c r="S9" s="1">
        <v>2.9899999999999999E-18</v>
      </c>
      <c r="T9" s="1">
        <v>2.8900000000000001E-5</v>
      </c>
      <c r="U9" s="1">
        <v>1.11E-5</v>
      </c>
      <c r="V9">
        <v>1020</v>
      </c>
      <c r="W9" s="1">
        <v>2.0499999999999999E-6</v>
      </c>
      <c r="X9" s="1">
        <v>2.04E-6</v>
      </c>
      <c r="Y9" s="1">
        <v>2.88E-6</v>
      </c>
      <c r="Z9" s="1">
        <v>2.34E-6</v>
      </c>
      <c r="AA9" s="1">
        <v>2.0899999999999999E-6</v>
      </c>
      <c r="AB9" s="1">
        <v>3.2899999999999998E-6</v>
      </c>
      <c r="AC9" s="1">
        <v>3.5937799999999998E-18</v>
      </c>
    </row>
    <row r="10" spans="1:29" x14ac:dyDescent="0.25">
      <c r="A10">
        <v>8</v>
      </c>
      <c r="B10">
        <v>9</v>
      </c>
      <c r="C10">
        <v>89.6</v>
      </c>
      <c r="D10">
        <v>78.400000000000006</v>
      </c>
      <c r="E10">
        <v>100.8</v>
      </c>
      <c r="F10">
        <v>9.9574369999999995E-3</v>
      </c>
      <c r="G10">
        <v>10</v>
      </c>
      <c r="H10">
        <v>0.90190570999999997</v>
      </c>
      <c r="I10">
        <v>0.89771776000000003</v>
      </c>
      <c r="J10">
        <v>9.4894386980000007</v>
      </c>
      <c r="K10" s="1">
        <v>2.8200000000000001E-13</v>
      </c>
      <c r="L10" s="1">
        <v>7.7600000000000003E-18</v>
      </c>
      <c r="M10" s="1">
        <v>3.7700000000000002E-5</v>
      </c>
      <c r="N10" s="1">
        <v>3.0700000000000001E-5</v>
      </c>
      <c r="O10" s="1">
        <v>5.7800000000000001E-18</v>
      </c>
      <c r="P10" s="1">
        <v>6.3600000000000001E-18</v>
      </c>
      <c r="Q10" s="1">
        <v>3.2099999999999999E-18</v>
      </c>
      <c r="R10" s="1">
        <v>1.71E-18</v>
      </c>
      <c r="S10" s="1">
        <v>2.5599999999999999E-18</v>
      </c>
      <c r="T10" s="1">
        <v>1.2999999999999999E-5</v>
      </c>
      <c r="U10" s="1">
        <v>9.2E-6</v>
      </c>
      <c r="V10">
        <v>732</v>
      </c>
      <c r="W10" s="1">
        <v>1.39E-6</v>
      </c>
      <c r="X10" s="1">
        <v>1.39E-6</v>
      </c>
      <c r="Y10" s="1">
        <v>1.9599999999999999E-6</v>
      </c>
      <c r="Z10" s="1">
        <v>1.4100000000000001E-6</v>
      </c>
      <c r="AA10" s="1">
        <v>1.3999999999999999E-6</v>
      </c>
      <c r="AB10" s="1">
        <v>1.99E-6</v>
      </c>
      <c r="AC10" s="1">
        <v>3.0760100000000002E-18</v>
      </c>
    </row>
    <row r="11" spans="1:29" x14ac:dyDescent="0.25">
      <c r="A11">
        <v>9</v>
      </c>
      <c r="B11">
        <v>10</v>
      </c>
      <c r="C11">
        <v>107.5</v>
      </c>
      <c r="D11">
        <v>94.1</v>
      </c>
      <c r="E11">
        <v>120.9</v>
      </c>
      <c r="F11">
        <v>8.2994079999999994E-3</v>
      </c>
      <c r="G11">
        <v>10</v>
      </c>
      <c r="H11">
        <v>0.90190570999999997</v>
      </c>
      <c r="I11">
        <v>0.89771776000000003</v>
      </c>
      <c r="J11">
        <v>7.9093368130000004</v>
      </c>
      <c r="K11" s="1">
        <v>2.8699999999999999E-13</v>
      </c>
      <c r="L11" s="1">
        <v>8.1799999999999996E-18</v>
      </c>
      <c r="M11" s="1">
        <v>3.6199999999999999E-5</v>
      </c>
      <c r="N11" s="1">
        <v>2.7100000000000001E-5</v>
      </c>
      <c r="O11" s="1">
        <v>6.3799999999999999E-18</v>
      </c>
      <c r="P11" s="1">
        <v>6.8499999999999998E-18</v>
      </c>
      <c r="Q11" s="1">
        <v>3.2400000000000001E-18</v>
      </c>
      <c r="R11" s="1">
        <v>1.7200000000000001E-18</v>
      </c>
      <c r="S11" s="1">
        <v>2.5800000000000001E-18</v>
      </c>
      <c r="T11" s="1">
        <v>1.1E-5</v>
      </c>
      <c r="U11" s="1">
        <v>7.5299999999999999E-6</v>
      </c>
      <c r="V11">
        <v>1020</v>
      </c>
      <c r="W11" s="1">
        <v>1.13E-6</v>
      </c>
      <c r="X11" s="1">
        <v>1.13E-6</v>
      </c>
      <c r="Y11" s="1">
        <v>1.5999999999999999E-6</v>
      </c>
      <c r="Z11" s="1">
        <v>1.15E-6</v>
      </c>
      <c r="AA11" s="1">
        <v>1.1400000000000001E-6</v>
      </c>
      <c r="AB11" s="1">
        <v>1.61E-6</v>
      </c>
      <c r="AC11" s="1">
        <v>3.10276E-18</v>
      </c>
    </row>
    <row r="12" spans="1:29" x14ac:dyDescent="0.25">
      <c r="A12">
        <v>10</v>
      </c>
      <c r="B12">
        <v>11</v>
      </c>
      <c r="C12">
        <v>129</v>
      </c>
      <c r="D12">
        <v>112.9</v>
      </c>
      <c r="E12">
        <v>145.1</v>
      </c>
      <c r="F12">
        <v>9.9574369999999995E-3</v>
      </c>
      <c r="G12">
        <v>20.728286430000001</v>
      </c>
      <c r="H12">
        <v>0.99170474900000005</v>
      </c>
      <c r="I12">
        <v>0.69046939900000004</v>
      </c>
      <c r="J12">
        <v>7.4176104150000004</v>
      </c>
      <c r="K12" s="1">
        <v>2.14E-13</v>
      </c>
      <c r="L12" s="1">
        <v>7.3500000000000002E-18</v>
      </c>
      <c r="M12" s="1">
        <v>2.7800000000000001E-5</v>
      </c>
      <c r="N12" s="1">
        <v>1.84E-5</v>
      </c>
      <c r="O12" s="1">
        <v>6.0200000000000003E-18</v>
      </c>
      <c r="P12" s="1">
        <v>6.2499999999999999E-18</v>
      </c>
      <c r="Q12" s="1">
        <v>2.7900000000000002E-18</v>
      </c>
      <c r="R12" s="1">
        <v>1.49E-18</v>
      </c>
      <c r="S12" s="1">
        <v>2.2200000000000001E-18</v>
      </c>
      <c r="T12" s="1">
        <v>6.4099999999999996E-6</v>
      </c>
      <c r="U12" s="1">
        <v>6.0599999999999996E-6</v>
      </c>
      <c r="V12">
        <v>732</v>
      </c>
      <c r="W12" s="1">
        <v>1.0300000000000001E-6</v>
      </c>
      <c r="X12" s="1">
        <v>1.02E-6</v>
      </c>
      <c r="Y12" s="1">
        <v>1.4500000000000001E-6</v>
      </c>
      <c r="Z12" s="1">
        <v>1.0300000000000001E-6</v>
      </c>
      <c r="AA12" s="1">
        <v>1.0300000000000001E-6</v>
      </c>
      <c r="AB12" s="1">
        <v>1.4500000000000001E-6</v>
      </c>
      <c r="AC12" s="1">
        <v>2.6735700000000002E-18</v>
      </c>
    </row>
    <row r="13" spans="1:29" x14ac:dyDescent="0.25">
      <c r="A13">
        <v>11</v>
      </c>
      <c r="B13">
        <v>12</v>
      </c>
      <c r="C13">
        <v>154.80000000000001</v>
      </c>
      <c r="D13">
        <v>135.4</v>
      </c>
      <c r="E13">
        <v>174.1</v>
      </c>
      <c r="F13">
        <v>8.3020890000000003E-3</v>
      </c>
      <c r="G13">
        <v>20.736000000000001</v>
      </c>
      <c r="H13">
        <v>0.99171946899999996</v>
      </c>
      <c r="I13">
        <v>0.69032462000000006</v>
      </c>
      <c r="J13">
        <v>6.183834579</v>
      </c>
      <c r="K13" s="1">
        <v>1.9099999999999999E-13</v>
      </c>
      <c r="L13" s="1">
        <v>7.3599999999999994E-18</v>
      </c>
      <c r="M13" s="1">
        <v>2.7500000000000001E-5</v>
      </c>
      <c r="N13" s="1">
        <v>1.5299999999999999E-5</v>
      </c>
      <c r="O13" s="1">
        <v>6.23E-18</v>
      </c>
      <c r="P13" s="1">
        <v>6.3799999999999999E-18</v>
      </c>
      <c r="Q13" s="1">
        <v>2.6399999999999998E-18</v>
      </c>
      <c r="R13" s="1">
        <v>1.4000000000000001E-18</v>
      </c>
      <c r="S13" s="1">
        <v>2.1E-18</v>
      </c>
      <c r="T13" s="1">
        <v>5.1800000000000004E-6</v>
      </c>
      <c r="U13" s="1">
        <v>4.8300000000000003E-6</v>
      </c>
      <c r="V13">
        <v>1020</v>
      </c>
      <c r="W13" s="1">
        <v>8.6099999999999999E-7</v>
      </c>
      <c r="X13" s="1">
        <v>8.5700000000000001E-7</v>
      </c>
      <c r="Y13" s="1">
        <v>1.2100000000000001E-6</v>
      </c>
      <c r="Z13" s="1">
        <v>8.6099999999999999E-7</v>
      </c>
      <c r="AA13" s="1">
        <v>8.6099999999999999E-7</v>
      </c>
      <c r="AB13" s="1">
        <v>1.2100000000000001E-6</v>
      </c>
      <c r="AC13" s="1">
        <v>2.5286699999999999E-18</v>
      </c>
    </row>
    <row r="14" spans="1:29" x14ac:dyDescent="0.25">
      <c r="A14">
        <v>12</v>
      </c>
      <c r="B14">
        <v>13</v>
      </c>
      <c r="C14">
        <v>185.8</v>
      </c>
      <c r="D14">
        <v>162.5</v>
      </c>
      <c r="E14">
        <v>209</v>
      </c>
      <c r="F14">
        <v>3.3361739999999999E-3</v>
      </c>
      <c r="G14">
        <v>4.8244059740000003</v>
      </c>
      <c r="H14">
        <v>0.67702183800000004</v>
      </c>
      <c r="I14">
        <v>0.97243793099999998</v>
      </c>
      <c r="J14">
        <v>4.3005033480000003</v>
      </c>
      <c r="K14" s="1">
        <v>4.5199999999999999E-13</v>
      </c>
      <c r="L14" s="1">
        <v>1.2299999999999999E-17</v>
      </c>
      <c r="M14" s="1">
        <v>7.08E-5</v>
      </c>
      <c r="N14" s="1">
        <v>3.1199999999999999E-5</v>
      </c>
      <c r="O14" s="1">
        <v>1.05E-17</v>
      </c>
      <c r="P14" s="1">
        <v>1.0900000000000001E-17</v>
      </c>
      <c r="Q14" s="1">
        <v>4.06E-18</v>
      </c>
      <c r="R14" s="1">
        <v>2.1600000000000001E-18</v>
      </c>
      <c r="S14" s="1">
        <v>3.25E-18</v>
      </c>
      <c r="T14" s="1">
        <v>1.7099999999999999E-5</v>
      </c>
      <c r="U14" s="1">
        <v>3.8099999999999999E-6</v>
      </c>
      <c r="V14">
        <v>960</v>
      </c>
      <c r="W14" s="1">
        <v>2.2800000000000002E-6</v>
      </c>
      <c r="X14" s="1">
        <v>2.2699999999999999E-6</v>
      </c>
      <c r="Y14" s="1">
        <v>3.2200000000000001E-6</v>
      </c>
      <c r="Z14" s="1">
        <v>2.39E-6</v>
      </c>
      <c r="AA14" s="1">
        <v>2.2900000000000001E-6</v>
      </c>
      <c r="AB14" s="1">
        <v>3.36E-6</v>
      </c>
      <c r="AC14" s="1">
        <v>3.8981900000000001E-18</v>
      </c>
    </row>
    <row r="15" spans="1:29" x14ac:dyDescent="0.25">
      <c r="A15">
        <v>13</v>
      </c>
      <c r="B15">
        <v>14</v>
      </c>
      <c r="C15">
        <v>222.9</v>
      </c>
      <c r="D15">
        <v>195</v>
      </c>
      <c r="E15">
        <v>250.8</v>
      </c>
      <c r="F15">
        <v>2.7793969999999999E-3</v>
      </c>
      <c r="G15">
        <v>4.8218097650000002</v>
      </c>
      <c r="H15">
        <v>0.67682872800000005</v>
      </c>
      <c r="I15">
        <v>0.97246522599999996</v>
      </c>
      <c r="J15">
        <v>3.583637038</v>
      </c>
      <c r="K15" s="1">
        <v>4.26E-13</v>
      </c>
      <c r="L15" s="1">
        <v>1.27E-17</v>
      </c>
      <c r="M15" s="1">
        <v>8.42E-5</v>
      </c>
      <c r="N15" s="1">
        <v>2.6800000000000001E-5</v>
      </c>
      <c r="O15" s="1">
        <v>1.12E-17</v>
      </c>
      <c r="P15" s="1">
        <v>1.15E-17</v>
      </c>
      <c r="Q15" s="1">
        <v>3.9399999999999998E-18</v>
      </c>
      <c r="R15" s="1">
        <v>2.1E-18</v>
      </c>
      <c r="S15" s="1">
        <v>3.1500000000000002E-18</v>
      </c>
      <c r="T15" s="1">
        <v>1.7E-5</v>
      </c>
      <c r="U15" s="1">
        <v>2.9900000000000002E-6</v>
      </c>
      <c r="V15">
        <v>900</v>
      </c>
      <c r="W15" s="1">
        <v>2.8100000000000002E-6</v>
      </c>
      <c r="X15" s="1">
        <v>2.79E-6</v>
      </c>
      <c r="Y15" s="1">
        <v>3.9500000000000003E-6</v>
      </c>
      <c r="Z15" s="1">
        <v>2.8899999999999999E-6</v>
      </c>
      <c r="AA15" s="1">
        <v>2.8100000000000002E-6</v>
      </c>
      <c r="AB15" s="1">
        <v>4.07E-6</v>
      </c>
      <c r="AC15" s="1">
        <v>3.7831000000000003E-18</v>
      </c>
    </row>
    <row r="16" spans="1:29" x14ac:dyDescent="0.25">
      <c r="A16">
        <v>14</v>
      </c>
      <c r="B16">
        <v>15</v>
      </c>
      <c r="C16">
        <v>267.5</v>
      </c>
      <c r="D16">
        <v>234</v>
      </c>
      <c r="E16">
        <v>300.89999999999998</v>
      </c>
      <c r="F16">
        <v>3.3359000000000001E-3</v>
      </c>
      <c r="G16">
        <v>10</v>
      </c>
      <c r="H16">
        <v>0.90190570999999997</v>
      </c>
      <c r="I16">
        <v>0.89771776000000003</v>
      </c>
      <c r="J16">
        <v>3.1791127590000001</v>
      </c>
      <c r="K16" s="1">
        <v>1.72E-13</v>
      </c>
      <c r="L16" s="1">
        <v>8.55E-18</v>
      </c>
      <c r="M16" s="1">
        <v>5.4799999999999997E-5</v>
      </c>
      <c r="N16" s="1">
        <v>1.13E-5</v>
      </c>
      <c r="O16" s="1">
        <v>7.7600000000000003E-18</v>
      </c>
      <c r="P16" s="1">
        <v>7.82E-18</v>
      </c>
      <c r="Q16" s="1">
        <v>2.5100000000000001E-18</v>
      </c>
      <c r="R16" s="1">
        <v>1.33E-18</v>
      </c>
      <c r="S16" s="1">
        <v>1.9899999999999998E-18</v>
      </c>
      <c r="T16" s="1">
        <v>6.1E-6</v>
      </c>
      <c r="U16" s="1">
        <v>2.34E-6</v>
      </c>
      <c r="V16">
        <v>960</v>
      </c>
      <c r="W16" s="1">
        <v>1.77E-6</v>
      </c>
      <c r="X16" s="1">
        <v>1.7600000000000001E-6</v>
      </c>
      <c r="Y16" s="1">
        <v>2.4899999999999999E-6</v>
      </c>
      <c r="Z16" s="1">
        <v>1.77E-6</v>
      </c>
      <c r="AA16" s="1">
        <v>1.77E-6</v>
      </c>
      <c r="AB16" s="1">
        <v>2.4899999999999999E-6</v>
      </c>
      <c r="AC16" s="1">
        <v>2.3974499999999999E-18</v>
      </c>
    </row>
    <row r="17" spans="1:29" x14ac:dyDescent="0.25">
      <c r="A17">
        <v>15</v>
      </c>
      <c r="B17">
        <v>16</v>
      </c>
      <c r="C17">
        <v>321</v>
      </c>
      <c r="D17">
        <v>280.89999999999998</v>
      </c>
      <c r="E17">
        <v>361.1</v>
      </c>
      <c r="F17">
        <v>2.7793969999999999E-3</v>
      </c>
      <c r="G17">
        <v>10</v>
      </c>
      <c r="H17">
        <v>0.90190570999999997</v>
      </c>
      <c r="I17">
        <v>0.89771776000000003</v>
      </c>
      <c r="J17">
        <v>2.6487654439999999</v>
      </c>
      <c r="K17" s="1">
        <v>1.3500000000000001E-13</v>
      </c>
      <c r="L17" s="1">
        <v>8.1599999999999997E-18</v>
      </c>
      <c r="M17" s="1">
        <v>7.7600000000000002E-5</v>
      </c>
      <c r="N17" s="1">
        <v>9.02E-6</v>
      </c>
      <c r="O17" s="1">
        <v>7.5300000000000008E-18</v>
      </c>
      <c r="P17" s="1">
        <v>7.5599999999999998E-18</v>
      </c>
      <c r="Q17" s="1">
        <v>2.2200000000000001E-18</v>
      </c>
      <c r="R17" s="1">
        <v>1.1800000000000001E-18</v>
      </c>
      <c r="S17" s="1">
        <v>1.7699999999999998E-18</v>
      </c>
      <c r="T17" s="1">
        <v>6.5100000000000004E-6</v>
      </c>
      <c r="U17" s="1">
        <v>1.8300000000000001E-6</v>
      </c>
      <c r="V17">
        <v>900</v>
      </c>
      <c r="W17" s="1">
        <v>2.5900000000000002E-6</v>
      </c>
      <c r="X17" s="1">
        <v>2.57E-6</v>
      </c>
      <c r="Y17" s="1">
        <v>3.6399999999999999E-6</v>
      </c>
      <c r="Z17" s="1">
        <v>2.5900000000000002E-6</v>
      </c>
      <c r="AA17" s="1">
        <v>2.5900000000000002E-6</v>
      </c>
      <c r="AB17" s="1">
        <v>3.6399999999999999E-6</v>
      </c>
      <c r="AC17" s="1">
        <v>2.1242999999999999E-18</v>
      </c>
    </row>
    <row r="18" spans="1:29" x14ac:dyDescent="0.25">
      <c r="A18">
        <v>16</v>
      </c>
      <c r="B18">
        <v>17</v>
      </c>
      <c r="C18">
        <v>385.2</v>
      </c>
      <c r="D18">
        <v>337</v>
      </c>
      <c r="E18">
        <v>433.3</v>
      </c>
      <c r="F18">
        <v>3.3357090000000001E-3</v>
      </c>
      <c r="G18">
        <v>20.736000000000001</v>
      </c>
      <c r="H18">
        <v>0.99171946899999996</v>
      </c>
      <c r="I18">
        <v>0.69032462000000006</v>
      </c>
      <c r="J18">
        <v>2.4846122319999999</v>
      </c>
      <c r="K18" s="1">
        <v>3.5999999999999998E-14</v>
      </c>
      <c r="L18" s="1">
        <v>4.5399999999999997E-18</v>
      </c>
      <c r="M18" s="1">
        <v>6.9099999999999999E-5</v>
      </c>
      <c r="N18" s="1">
        <v>3.8099999999999999E-6</v>
      </c>
      <c r="O18" s="1">
        <v>4.2499999999999997E-18</v>
      </c>
      <c r="P18" s="1">
        <v>4.2499999999999997E-18</v>
      </c>
      <c r="Q18" s="1">
        <v>1.15E-18</v>
      </c>
      <c r="R18" s="1">
        <v>6.1000000000000003E-19</v>
      </c>
      <c r="S18" s="1">
        <v>9.0899999999999994E-19</v>
      </c>
      <c r="T18" s="1">
        <v>2.5900000000000002E-6</v>
      </c>
      <c r="U18" s="1">
        <v>1.44E-6</v>
      </c>
      <c r="V18">
        <v>960</v>
      </c>
      <c r="W18" s="1">
        <v>2.2299999999999998E-6</v>
      </c>
      <c r="X18" s="1">
        <v>2.2199999999999999E-6</v>
      </c>
      <c r="Y18" s="1">
        <v>3.14E-6</v>
      </c>
      <c r="Z18" s="1">
        <v>2.2299999999999998E-6</v>
      </c>
      <c r="AA18" s="1">
        <v>2.2299999999999998E-6</v>
      </c>
      <c r="AB18" s="1">
        <v>3.14E-6</v>
      </c>
      <c r="AC18" s="1">
        <v>1.09445E-18</v>
      </c>
    </row>
    <row r="19" spans="1:29" x14ac:dyDescent="0.25">
      <c r="A19">
        <v>17</v>
      </c>
      <c r="B19">
        <v>18</v>
      </c>
      <c r="C19">
        <v>462.2</v>
      </c>
      <c r="D19">
        <v>404.4</v>
      </c>
      <c r="E19">
        <v>520</v>
      </c>
      <c r="F19">
        <v>2.7793969999999999E-3</v>
      </c>
      <c r="G19">
        <v>20.732411370000001</v>
      </c>
      <c r="H19">
        <v>0.99171262400000004</v>
      </c>
      <c r="I19">
        <v>0.69039197399999996</v>
      </c>
      <c r="J19">
        <v>2.0703434380000001</v>
      </c>
      <c r="K19" s="1">
        <v>2.38E-14</v>
      </c>
      <c r="L19" s="1">
        <v>4.0000000000000003E-18</v>
      </c>
      <c r="M19">
        <v>1.32624E-4</v>
      </c>
      <c r="N19" s="1">
        <v>2.8100000000000002E-6</v>
      </c>
      <c r="O19" s="1">
        <v>3.7799999999999999E-18</v>
      </c>
      <c r="P19" s="1">
        <v>3.7799999999999999E-18</v>
      </c>
      <c r="Q19" s="1">
        <v>9.3199999999999993E-19</v>
      </c>
      <c r="R19" s="1">
        <v>4.9499999999999997E-19</v>
      </c>
      <c r="S19" s="1">
        <v>7.3800000000000004E-19</v>
      </c>
      <c r="T19" s="1">
        <v>3.3699999999999999E-6</v>
      </c>
      <c r="U19" s="1">
        <v>1.1400000000000001E-6</v>
      </c>
      <c r="V19">
        <v>900</v>
      </c>
      <c r="W19" s="1">
        <v>4.42E-6</v>
      </c>
      <c r="X19" s="1">
        <v>4.4000000000000002E-6</v>
      </c>
      <c r="Y19" s="1">
        <v>6.2199999999999997E-6</v>
      </c>
      <c r="Z19" s="1">
        <v>4.42E-6</v>
      </c>
      <c r="AA19" s="1">
        <v>4.42E-6</v>
      </c>
      <c r="AB19" s="1">
        <v>6.2199999999999997E-6</v>
      </c>
      <c r="AC19" s="1">
        <v>8.8864399999999993E-19</v>
      </c>
    </row>
    <row r="20" spans="1:29" x14ac:dyDescent="0.25">
      <c r="A20">
        <v>18</v>
      </c>
      <c r="B20">
        <v>19</v>
      </c>
      <c r="C20">
        <v>554.70000000000005</v>
      </c>
      <c r="D20">
        <v>485.3</v>
      </c>
      <c r="E20">
        <v>624</v>
      </c>
      <c r="F20">
        <v>1.608557E-3</v>
      </c>
      <c r="G20">
        <v>10</v>
      </c>
      <c r="H20">
        <v>0.90190570999999997</v>
      </c>
      <c r="I20">
        <v>0.89771776000000003</v>
      </c>
      <c r="J20">
        <v>1.532955391</v>
      </c>
      <c r="K20" s="1">
        <v>5.28E-14</v>
      </c>
      <c r="L20" s="1">
        <v>6.4700000000000002E-18</v>
      </c>
      <c r="M20">
        <v>6.5780899999999998E-4</v>
      </c>
      <c r="N20" s="1">
        <v>4.16E-6</v>
      </c>
      <c r="O20" s="1">
        <v>6.1800000000000002E-18</v>
      </c>
      <c r="P20" s="1">
        <v>6.1800000000000002E-18</v>
      </c>
      <c r="Q20" s="1">
        <v>1.3899999999999999E-18</v>
      </c>
      <c r="R20" s="1">
        <v>7.3800000000000004E-19</v>
      </c>
      <c r="S20" s="1">
        <v>1.0999999999999999E-18</v>
      </c>
      <c r="T20" s="1">
        <v>2.09E-5</v>
      </c>
      <c r="U20" s="1">
        <v>9.1500000000000003E-7</v>
      </c>
      <c r="V20">
        <v>440</v>
      </c>
      <c r="W20" s="1">
        <v>3.1399999999999998E-5</v>
      </c>
      <c r="X20" s="1">
        <v>3.1199999999999999E-5</v>
      </c>
      <c r="Y20" s="1">
        <v>4.4100000000000001E-5</v>
      </c>
      <c r="Z20" s="1">
        <v>3.1399999999999998E-5</v>
      </c>
      <c r="AA20" s="1">
        <v>3.1399999999999998E-5</v>
      </c>
      <c r="AB20" s="1">
        <v>4.4100000000000001E-5</v>
      </c>
      <c r="AC20" s="1">
        <v>1.32533E-18</v>
      </c>
    </row>
    <row r="21" spans="1:29" x14ac:dyDescent="0.25">
      <c r="A21">
        <v>19</v>
      </c>
      <c r="B21">
        <v>20</v>
      </c>
      <c r="C21">
        <v>665.6</v>
      </c>
      <c r="D21">
        <v>582.4</v>
      </c>
      <c r="E21">
        <v>748.8</v>
      </c>
      <c r="F21">
        <v>1.340424E-3</v>
      </c>
      <c r="G21">
        <v>10</v>
      </c>
      <c r="H21">
        <v>0.90190570999999997</v>
      </c>
      <c r="I21">
        <v>0.89771776000000003</v>
      </c>
      <c r="J21">
        <v>1.2774244400000001</v>
      </c>
      <c r="K21" s="1">
        <v>3.5199999999999998E-14</v>
      </c>
      <c r="L21" s="1">
        <v>5.7400000000000003E-18</v>
      </c>
      <c r="M21">
        <v>2.2120479999999999E-3</v>
      </c>
      <c r="N21" s="1">
        <v>3.1E-6</v>
      </c>
      <c r="O21" s="1">
        <v>5.5199999999999999E-18</v>
      </c>
      <c r="P21" s="1">
        <v>5.5199999999999999E-18</v>
      </c>
      <c r="Q21" s="1">
        <v>1.13E-18</v>
      </c>
      <c r="R21" s="1">
        <v>6.0299999999999999E-19</v>
      </c>
      <c r="S21" s="1">
        <v>8.9799999999999996E-19</v>
      </c>
      <c r="T21" s="1">
        <v>4.85E-5</v>
      </c>
      <c r="U21" s="1">
        <v>7.4300000000000002E-7</v>
      </c>
      <c r="V21">
        <v>400</v>
      </c>
      <c r="W21">
        <v>1.10602E-4</v>
      </c>
      <c r="X21">
        <v>1.10089E-4</v>
      </c>
      <c r="Y21">
        <v>1.5569E-4</v>
      </c>
      <c r="Z21">
        <v>1.10609E-4</v>
      </c>
      <c r="AA21">
        <v>1.10602E-4</v>
      </c>
      <c r="AB21">
        <v>1.5569800000000001E-4</v>
      </c>
      <c r="AC21" s="1">
        <v>1.0815E-18</v>
      </c>
    </row>
    <row r="22" spans="1:29" x14ac:dyDescent="0.25">
      <c r="A22">
        <v>20</v>
      </c>
      <c r="B22">
        <v>21</v>
      </c>
      <c r="C22">
        <v>798.7</v>
      </c>
      <c r="D22">
        <v>698.9</v>
      </c>
      <c r="E22">
        <v>898.5</v>
      </c>
      <c r="F22">
        <v>1.117048E-3</v>
      </c>
      <c r="G22">
        <v>10</v>
      </c>
      <c r="H22">
        <v>0.90190570999999997</v>
      </c>
      <c r="I22">
        <v>0.89771776000000003</v>
      </c>
      <c r="J22">
        <v>1.064547023</v>
      </c>
      <c r="K22" s="1">
        <v>2.23E-14</v>
      </c>
      <c r="L22" s="1">
        <v>4.9699999999999997E-18</v>
      </c>
      <c r="M22">
        <v>1.0432794E-2</v>
      </c>
      <c r="N22" s="1">
        <v>2.2699999999999999E-6</v>
      </c>
      <c r="O22" s="1">
        <v>4.8099999999999998E-18</v>
      </c>
      <c r="P22" s="1">
        <v>4.8099999999999998E-18</v>
      </c>
      <c r="Q22" s="1">
        <v>9.0299999999999993E-19</v>
      </c>
      <c r="R22" s="1">
        <v>4.8000000000000005E-19</v>
      </c>
      <c r="S22" s="1">
        <v>7.1500000000000005E-19</v>
      </c>
      <c r="T22">
        <v>1.5353900000000001E-4</v>
      </c>
      <c r="U22" s="1">
        <v>6.0999999999999998E-7</v>
      </c>
      <c r="V22">
        <v>360</v>
      </c>
      <c r="W22">
        <v>5.4985699999999995E-4</v>
      </c>
      <c r="X22">
        <v>5.4730499999999999E-4</v>
      </c>
      <c r="Y22">
        <v>7.7400600000000004E-4</v>
      </c>
      <c r="Z22">
        <v>5.4987000000000005E-4</v>
      </c>
      <c r="AA22">
        <v>5.4985699999999995E-4</v>
      </c>
      <c r="AB22">
        <v>7.7402600000000003E-4</v>
      </c>
      <c r="AC22" s="1">
        <v>8.6089000000000005E-19</v>
      </c>
    </row>
    <row r="23" spans="1:29" x14ac:dyDescent="0.25">
      <c r="A23" s="2" t="s">
        <v>39</v>
      </c>
    </row>
    <row r="24" spans="1:29" x14ac:dyDescent="0.25">
      <c r="C24" t="s">
        <v>27</v>
      </c>
    </row>
    <row r="25" spans="1:29" x14ac:dyDescent="0.25">
      <c r="C25" t="s">
        <v>189</v>
      </c>
      <c r="D25" s="3" t="s">
        <v>0</v>
      </c>
      <c r="E25" s="3" t="s">
        <v>8</v>
      </c>
      <c r="F25" s="3" t="s">
        <v>31</v>
      </c>
      <c r="G25" s="3" t="s">
        <v>32</v>
      </c>
      <c r="H25" s="3" t="s">
        <v>34</v>
      </c>
      <c r="I25" s="3" t="s">
        <v>35</v>
      </c>
      <c r="J25" s="3" t="s">
        <v>36</v>
      </c>
    </row>
    <row r="26" spans="1:29" x14ac:dyDescent="0.25">
      <c r="C26" t="s">
        <v>190</v>
      </c>
      <c r="D26" s="4" t="s">
        <v>28</v>
      </c>
      <c r="E26" s="4" t="s">
        <v>29</v>
      </c>
      <c r="F26" s="4" t="s">
        <v>30</v>
      </c>
      <c r="G26" s="4" t="s">
        <v>33</v>
      </c>
      <c r="H26" s="4"/>
      <c r="I26" s="4" t="s">
        <v>33</v>
      </c>
      <c r="J26" s="4" t="s">
        <v>37</v>
      </c>
      <c r="M26" t="s">
        <v>40</v>
      </c>
    </row>
    <row r="27" spans="1:29" x14ac:dyDescent="0.25">
      <c r="C27" t="s">
        <v>191</v>
      </c>
      <c r="D27" s="12">
        <v>20.8</v>
      </c>
      <c r="E27" s="10">
        <v>38.3964721161</v>
      </c>
      <c r="F27" s="8">
        <f>1000000000000000000*L2</f>
        <v>4.8900000000000006</v>
      </c>
      <c r="G27" s="10">
        <f>1000000*M2</f>
        <v>112.248</v>
      </c>
      <c r="H27" s="5">
        <f>V2</f>
        <v>120</v>
      </c>
      <c r="I27" s="8">
        <f>Z2*1000000</f>
        <v>12.9</v>
      </c>
      <c r="J27" s="8">
        <f>AB2*1000000</f>
        <v>18.2</v>
      </c>
      <c r="M27" s="1">
        <f>1/I27^2</f>
        <v>6.0092542515473831E-3</v>
      </c>
      <c r="N27" s="1">
        <f>1/J27^2</f>
        <v>3.0189590629151075E-3</v>
      </c>
    </row>
    <row r="28" spans="1:29" x14ac:dyDescent="0.25">
      <c r="C28" t="s">
        <v>192</v>
      </c>
      <c r="D28" s="12">
        <v>25</v>
      </c>
      <c r="E28" s="10">
        <v>31.9519944796</v>
      </c>
      <c r="F28" s="8">
        <f t="shared" ref="F28:F47" si="0">1000000000000000000*L3</f>
        <v>5.33</v>
      </c>
      <c r="G28" s="10">
        <f t="shared" ref="G28:G47" si="1">1000000*M3</f>
        <v>102.95599999999999</v>
      </c>
      <c r="H28" s="5">
        <f t="shared" ref="H28:H47" si="2">V3</f>
        <v>200</v>
      </c>
      <c r="I28" s="8">
        <f t="shared" ref="I28:I47" si="3">Z3*1000000</f>
        <v>9.07</v>
      </c>
      <c r="J28" s="8">
        <f t="shared" ref="J28:J47" si="4">AB3*1000000</f>
        <v>12.799999999999999</v>
      </c>
      <c r="M28" s="1">
        <f t="shared" ref="M28:M47" si="5">1/I28^2</f>
        <v>1.2155852617580521E-2</v>
      </c>
      <c r="N28" s="1">
        <f t="shared" ref="N28:N47" si="6">1/J28^2</f>
        <v>6.1035156250000009E-3</v>
      </c>
    </row>
    <row r="29" spans="1:29" x14ac:dyDescent="0.25">
      <c r="C29" t="s">
        <v>191</v>
      </c>
      <c r="D29" s="12">
        <v>30</v>
      </c>
      <c r="E29" s="10">
        <v>28.294632525000001</v>
      </c>
      <c r="F29" s="8">
        <f t="shared" si="0"/>
        <v>4.92</v>
      </c>
      <c r="G29" s="10">
        <f t="shared" si="1"/>
        <v>59.4</v>
      </c>
      <c r="H29" s="5">
        <f t="shared" si="2"/>
        <v>120</v>
      </c>
      <c r="I29" s="8">
        <f t="shared" si="3"/>
        <v>5.6</v>
      </c>
      <c r="J29" s="8">
        <f t="shared" si="4"/>
        <v>7.8800000000000008</v>
      </c>
      <c r="M29" s="1">
        <f t="shared" si="5"/>
        <v>3.1887755102040824E-2</v>
      </c>
      <c r="N29" s="1">
        <f t="shared" si="6"/>
        <v>1.6104511840037101E-2</v>
      </c>
    </row>
    <row r="30" spans="1:29" x14ac:dyDescent="0.25">
      <c r="C30" t="s">
        <v>192</v>
      </c>
      <c r="D30" s="12">
        <v>36</v>
      </c>
      <c r="E30" s="10">
        <v>23.618158538199999</v>
      </c>
      <c r="F30" s="8">
        <f t="shared" si="0"/>
        <v>5.36</v>
      </c>
      <c r="G30" s="10">
        <f t="shared" si="1"/>
        <v>54.4</v>
      </c>
      <c r="H30" s="5">
        <f t="shared" si="2"/>
        <v>200</v>
      </c>
      <c r="I30" s="8">
        <f t="shared" si="3"/>
        <v>3.9600000000000004</v>
      </c>
      <c r="J30" s="8">
        <f t="shared" si="4"/>
        <v>5.58</v>
      </c>
      <c r="M30" s="1">
        <f t="shared" si="5"/>
        <v>6.3769003162942539E-2</v>
      </c>
      <c r="N30" s="1">
        <f t="shared" si="6"/>
        <v>3.2116750812553795E-2</v>
      </c>
    </row>
    <row r="31" spans="1:29" x14ac:dyDescent="0.25">
      <c r="C31" t="s">
        <v>191</v>
      </c>
      <c r="D31" s="12">
        <v>43.2</v>
      </c>
      <c r="E31" s="10">
        <v>22.1515833604</v>
      </c>
      <c r="F31" s="8">
        <f t="shared" si="0"/>
        <v>5.33</v>
      </c>
      <c r="G31" s="10">
        <f t="shared" si="1"/>
        <v>41.699999999999996</v>
      </c>
      <c r="H31" s="5">
        <f t="shared" si="2"/>
        <v>120</v>
      </c>
      <c r="I31" s="8">
        <f t="shared" si="3"/>
        <v>3.8</v>
      </c>
      <c r="J31" s="8">
        <f t="shared" si="4"/>
        <v>5.36</v>
      </c>
      <c r="M31" s="1">
        <f t="shared" si="5"/>
        <v>6.9252077562326875E-2</v>
      </c>
      <c r="N31" s="1">
        <f t="shared" si="6"/>
        <v>3.4807306749832921E-2</v>
      </c>
    </row>
    <row r="32" spans="1:29" x14ac:dyDescent="0.25">
      <c r="C32" t="s">
        <v>192</v>
      </c>
      <c r="D32" s="12">
        <v>51.8</v>
      </c>
      <c r="E32" s="10">
        <v>18.4499615601</v>
      </c>
      <c r="F32" s="8">
        <f t="shared" si="0"/>
        <v>5.73</v>
      </c>
      <c r="G32" s="10">
        <f t="shared" si="1"/>
        <v>38.4</v>
      </c>
      <c r="H32" s="5">
        <f t="shared" si="2"/>
        <v>200</v>
      </c>
      <c r="I32" s="8">
        <f t="shared" si="3"/>
        <v>2.71</v>
      </c>
      <c r="J32" s="8">
        <f t="shared" si="4"/>
        <v>3.82</v>
      </c>
      <c r="M32" s="1">
        <f t="shared" si="5"/>
        <v>0.13616372326084886</v>
      </c>
      <c r="N32" s="1">
        <f t="shared" si="6"/>
        <v>6.8528823223047611E-2</v>
      </c>
    </row>
    <row r="33" spans="3:14" x14ac:dyDescent="0.25">
      <c r="C33" t="s">
        <v>193</v>
      </c>
      <c r="D33" s="12">
        <v>62.2</v>
      </c>
      <c r="E33" s="10">
        <v>12.8418912366</v>
      </c>
      <c r="F33" s="8">
        <f t="shared" si="0"/>
        <v>8.2899999999999991</v>
      </c>
      <c r="G33" s="10">
        <f t="shared" si="1"/>
        <v>69.2</v>
      </c>
      <c r="H33" s="5">
        <f t="shared" si="2"/>
        <v>732</v>
      </c>
      <c r="I33" s="8">
        <f t="shared" si="3"/>
        <v>2.9699999999999998</v>
      </c>
      <c r="J33" s="8">
        <f t="shared" si="4"/>
        <v>4.1899999999999995</v>
      </c>
      <c r="M33" s="1">
        <f t="shared" si="5"/>
        <v>0.11336711673412013</v>
      </c>
      <c r="N33" s="1">
        <f t="shared" si="6"/>
        <v>5.6960258827416121E-2</v>
      </c>
    </row>
    <row r="34" spans="3:14" x14ac:dyDescent="0.25">
      <c r="C34" t="s">
        <v>194</v>
      </c>
      <c r="D34" s="12">
        <v>74.599999999999994</v>
      </c>
      <c r="E34" s="10">
        <v>10.699693505200001</v>
      </c>
      <c r="F34" s="8">
        <f t="shared" si="0"/>
        <v>8.98</v>
      </c>
      <c r="G34" s="10">
        <f t="shared" si="1"/>
        <v>65.400000000000006</v>
      </c>
      <c r="H34" s="5">
        <f t="shared" si="2"/>
        <v>1020</v>
      </c>
      <c r="I34" s="8">
        <f t="shared" si="3"/>
        <v>2.34</v>
      </c>
      <c r="J34" s="8">
        <f t="shared" si="4"/>
        <v>3.29</v>
      </c>
      <c r="M34" s="1">
        <f t="shared" si="5"/>
        <v>0.1826283877565929</v>
      </c>
      <c r="N34" s="1">
        <f t="shared" si="6"/>
        <v>9.2386433976034965E-2</v>
      </c>
    </row>
    <row r="35" spans="3:14" x14ac:dyDescent="0.25">
      <c r="C35" t="s">
        <v>193</v>
      </c>
      <c r="D35" s="12">
        <v>89.6</v>
      </c>
      <c r="E35" s="10">
        <v>9.4894386983899999</v>
      </c>
      <c r="F35" s="8">
        <f t="shared" si="0"/>
        <v>7.7600000000000007</v>
      </c>
      <c r="G35" s="10">
        <f t="shared" si="1"/>
        <v>37.700000000000003</v>
      </c>
      <c r="H35" s="5">
        <f t="shared" si="2"/>
        <v>732</v>
      </c>
      <c r="I35" s="8">
        <f t="shared" si="3"/>
        <v>1.4100000000000001</v>
      </c>
      <c r="J35" s="8">
        <f t="shared" si="4"/>
        <v>1.99</v>
      </c>
      <c r="M35" s="1">
        <f t="shared" si="5"/>
        <v>0.50299280720285688</v>
      </c>
      <c r="N35" s="1">
        <f t="shared" si="6"/>
        <v>0.25251887578596499</v>
      </c>
    </row>
    <row r="36" spans="3:14" x14ac:dyDescent="0.25">
      <c r="C36" t="s">
        <v>194</v>
      </c>
      <c r="D36" s="12">
        <v>107.5</v>
      </c>
      <c r="E36" s="10">
        <v>7.9093368128000003</v>
      </c>
      <c r="F36" s="8">
        <f t="shared" si="0"/>
        <v>8.18</v>
      </c>
      <c r="G36" s="10">
        <f t="shared" si="1"/>
        <v>36.199999999999996</v>
      </c>
      <c r="H36" s="5">
        <f t="shared" si="2"/>
        <v>1020</v>
      </c>
      <c r="I36" s="8">
        <f t="shared" si="3"/>
        <v>1.1499999999999999</v>
      </c>
      <c r="J36" s="8">
        <f t="shared" si="4"/>
        <v>1.61</v>
      </c>
      <c r="M36" s="1">
        <f t="shared" si="5"/>
        <v>0.7561436672967865</v>
      </c>
      <c r="N36" s="1">
        <f t="shared" si="6"/>
        <v>0.38578758535550323</v>
      </c>
    </row>
    <row r="37" spans="3:14" x14ac:dyDescent="0.25">
      <c r="C37" t="s">
        <v>193</v>
      </c>
      <c r="D37" s="12">
        <v>129</v>
      </c>
      <c r="E37" s="10">
        <v>7.4176104146900004</v>
      </c>
      <c r="F37" s="8">
        <f t="shared" si="0"/>
        <v>7.3500000000000005</v>
      </c>
      <c r="G37" s="10">
        <f t="shared" si="1"/>
        <v>27.8</v>
      </c>
      <c r="H37" s="5">
        <f t="shared" si="2"/>
        <v>732</v>
      </c>
      <c r="I37" s="8">
        <f t="shared" si="3"/>
        <v>1.03</v>
      </c>
      <c r="J37" s="8">
        <f t="shared" si="4"/>
        <v>1.4500000000000002</v>
      </c>
      <c r="M37" s="1">
        <f t="shared" si="5"/>
        <v>0.94259590913375435</v>
      </c>
      <c r="N37" s="1">
        <f t="shared" si="6"/>
        <v>0.47562425683709858</v>
      </c>
    </row>
    <row r="38" spans="3:14" x14ac:dyDescent="0.25">
      <c r="C38" t="s">
        <v>194</v>
      </c>
      <c r="D38" s="12">
        <v>154.80000000000001</v>
      </c>
      <c r="E38" s="10">
        <v>6.18383457945</v>
      </c>
      <c r="F38" s="8">
        <f t="shared" si="0"/>
        <v>7.3599999999999994</v>
      </c>
      <c r="G38" s="10">
        <f t="shared" si="1"/>
        <v>27.5</v>
      </c>
      <c r="H38" s="5">
        <f t="shared" si="2"/>
        <v>1020</v>
      </c>
      <c r="I38" s="8">
        <f t="shared" si="3"/>
        <v>0.86099999999999999</v>
      </c>
      <c r="J38" s="8">
        <f t="shared" si="4"/>
        <v>1.21</v>
      </c>
      <c r="M38" s="1">
        <f t="shared" si="5"/>
        <v>1.3489433052618232</v>
      </c>
      <c r="N38" s="1">
        <f t="shared" si="6"/>
        <v>0.68301345536507074</v>
      </c>
    </row>
    <row r="39" spans="3:14" x14ac:dyDescent="0.25">
      <c r="C39" t="s">
        <v>195</v>
      </c>
      <c r="D39" s="12">
        <v>185.8</v>
      </c>
      <c r="E39" s="10">
        <v>4.3005033480000003</v>
      </c>
      <c r="F39" s="8">
        <f t="shared" si="0"/>
        <v>12.299999999999999</v>
      </c>
      <c r="G39" s="10">
        <f t="shared" si="1"/>
        <v>70.8</v>
      </c>
      <c r="H39" s="5">
        <f t="shared" si="2"/>
        <v>960</v>
      </c>
      <c r="I39" s="8">
        <f t="shared" si="3"/>
        <v>2.39</v>
      </c>
      <c r="J39" s="8">
        <f t="shared" si="4"/>
        <v>3.36</v>
      </c>
      <c r="M39" s="1">
        <f t="shared" si="5"/>
        <v>0.17506696311339087</v>
      </c>
      <c r="N39" s="1">
        <f t="shared" si="6"/>
        <v>8.8577097505668945E-2</v>
      </c>
    </row>
    <row r="40" spans="3:14" x14ac:dyDescent="0.25">
      <c r="C40" t="s">
        <v>196</v>
      </c>
      <c r="D40" s="12">
        <v>222.9</v>
      </c>
      <c r="E40" s="10">
        <v>3.58363703761</v>
      </c>
      <c r="F40" s="8">
        <f t="shared" si="0"/>
        <v>12.700000000000001</v>
      </c>
      <c r="G40" s="10">
        <f t="shared" si="1"/>
        <v>84.2</v>
      </c>
      <c r="H40" s="5">
        <f t="shared" si="2"/>
        <v>900</v>
      </c>
      <c r="I40" s="8">
        <f t="shared" si="3"/>
        <v>2.8899999999999997</v>
      </c>
      <c r="J40" s="8">
        <f t="shared" si="4"/>
        <v>4.07</v>
      </c>
      <c r="M40" s="1">
        <f t="shared" si="5"/>
        <v>0.11973036721303627</v>
      </c>
      <c r="N40" s="1">
        <f t="shared" si="6"/>
        <v>6.0368610737161099E-2</v>
      </c>
    </row>
    <row r="41" spans="3:14" x14ac:dyDescent="0.25">
      <c r="C41" t="s">
        <v>195</v>
      </c>
      <c r="D41" s="12">
        <v>267.5</v>
      </c>
      <c r="E41" s="10">
        <v>3.1791127589300001</v>
      </c>
      <c r="F41" s="8">
        <f t="shared" si="0"/>
        <v>8.5500000000000007</v>
      </c>
      <c r="G41" s="10">
        <f t="shared" si="1"/>
        <v>54.8</v>
      </c>
      <c r="H41" s="5">
        <f t="shared" si="2"/>
        <v>960</v>
      </c>
      <c r="I41" s="8">
        <f t="shared" si="3"/>
        <v>1.77</v>
      </c>
      <c r="J41" s="8">
        <f t="shared" si="4"/>
        <v>2.4899999999999998</v>
      </c>
      <c r="M41" s="1">
        <f t="shared" si="5"/>
        <v>0.3191930798940279</v>
      </c>
      <c r="N41" s="1">
        <f t="shared" si="6"/>
        <v>0.16128772116578768</v>
      </c>
    </row>
    <row r="42" spans="3:14" x14ac:dyDescent="0.25">
      <c r="C42" t="s">
        <v>196</v>
      </c>
      <c r="D42" s="12">
        <v>321</v>
      </c>
      <c r="E42" s="10">
        <v>2.6487654435399999</v>
      </c>
      <c r="F42" s="8">
        <f t="shared" si="0"/>
        <v>8.16</v>
      </c>
      <c r="G42" s="10">
        <f t="shared" si="1"/>
        <v>77.600000000000009</v>
      </c>
      <c r="H42" s="5">
        <f t="shared" si="2"/>
        <v>900</v>
      </c>
      <c r="I42" s="8">
        <f t="shared" si="3"/>
        <v>2.5900000000000003</v>
      </c>
      <c r="J42" s="8">
        <f t="shared" si="4"/>
        <v>3.6399999999999997</v>
      </c>
      <c r="M42" s="1">
        <f t="shared" si="5"/>
        <v>0.14907350814686718</v>
      </c>
      <c r="N42" s="1">
        <f t="shared" si="6"/>
        <v>7.5473976572877688E-2</v>
      </c>
    </row>
    <row r="43" spans="3:14" x14ac:dyDescent="0.25">
      <c r="C43" t="s">
        <v>195</v>
      </c>
      <c r="D43" s="12">
        <v>385.2</v>
      </c>
      <c r="E43" s="10">
        <v>2.4846122320399999</v>
      </c>
      <c r="F43" s="8">
        <f t="shared" si="0"/>
        <v>4.54</v>
      </c>
      <c r="G43" s="10">
        <f t="shared" si="1"/>
        <v>69.099999999999994</v>
      </c>
      <c r="H43" s="5">
        <f t="shared" si="2"/>
        <v>960</v>
      </c>
      <c r="I43" s="8">
        <f t="shared" si="3"/>
        <v>2.23</v>
      </c>
      <c r="J43" s="8">
        <f t="shared" si="4"/>
        <v>3.14</v>
      </c>
      <c r="M43" s="1">
        <f t="shared" si="5"/>
        <v>0.20108990729755274</v>
      </c>
      <c r="N43" s="1">
        <f t="shared" si="6"/>
        <v>0.1014239928597509</v>
      </c>
    </row>
    <row r="44" spans="3:14" x14ac:dyDescent="0.25">
      <c r="C44" t="s">
        <v>196</v>
      </c>
      <c r="D44" s="12">
        <v>462.2</v>
      </c>
      <c r="E44" s="10">
        <v>2.0703434384700001</v>
      </c>
      <c r="F44" s="8">
        <f t="shared" si="0"/>
        <v>4</v>
      </c>
      <c r="G44" s="10">
        <f t="shared" si="1"/>
        <v>132.624</v>
      </c>
      <c r="H44" s="5">
        <f t="shared" si="2"/>
        <v>900</v>
      </c>
      <c r="I44" s="8">
        <f t="shared" si="3"/>
        <v>4.42</v>
      </c>
      <c r="J44" s="8">
        <f t="shared" si="4"/>
        <v>6.22</v>
      </c>
      <c r="M44" s="1">
        <f t="shared" si="5"/>
        <v>5.1186503142851295E-2</v>
      </c>
      <c r="N44" s="1">
        <f t="shared" si="6"/>
        <v>2.5847540864962111E-2</v>
      </c>
    </row>
    <row r="45" spans="3:14" x14ac:dyDescent="0.25">
      <c r="C45" t="s">
        <v>197</v>
      </c>
      <c r="D45" s="12">
        <v>554.70000000000005</v>
      </c>
      <c r="E45" s="10">
        <v>1.53295539056</v>
      </c>
      <c r="F45" s="8">
        <f t="shared" si="0"/>
        <v>6.4700000000000006</v>
      </c>
      <c r="G45" s="10">
        <f t="shared" si="1"/>
        <v>657.80899999999997</v>
      </c>
      <c r="H45" s="5">
        <f t="shared" si="2"/>
        <v>440</v>
      </c>
      <c r="I45" s="8">
        <f t="shared" si="3"/>
        <v>31.4</v>
      </c>
      <c r="J45" s="8">
        <f t="shared" si="4"/>
        <v>44.1</v>
      </c>
      <c r="M45" s="1">
        <f t="shared" si="5"/>
        <v>1.0142399285975091E-3</v>
      </c>
      <c r="N45" s="1">
        <f t="shared" si="6"/>
        <v>5.1418904674492615E-4</v>
      </c>
    </row>
    <row r="46" spans="3:14" x14ac:dyDescent="0.25">
      <c r="C46" t="s">
        <v>198</v>
      </c>
      <c r="D46" s="12">
        <v>665.6</v>
      </c>
      <c r="E46" s="10">
        <v>1.2774244401699999</v>
      </c>
      <c r="F46" s="8">
        <f t="shared" si="0"/>
        <v>5.74</v>
      </c>
      <c r="G46" s="10">
        <f t="shared" si="1"/>
        <v>2212.0479999999998</v>
      </c>
      <c r="H46" s="5">
        <f t="shared" si="2"/>
        <v>400</v>
      </c>
      <c r="I46" s="8">
        <f t="shared" si="3"/>
        <v>110.60899999999999</v>
      </c>
      <c r="J46" s="8">
        <f t="shared" si="4"/>
        <v>155.69800000000001</v>
      </c>
      <c r="M46" s="1">
        <f t="shared" si="5"/>
        <v>8.1737070460599954E-5</v>
      </c>
      <c r="N46" s="1">
        <f t="shared" si="6"/>
        <v>4.1250947857473459E-5</v>
      </c>
    </row>
    <row r="47" spans="3:14" x14ac:dyDescent="0.25">
      <c r="C47" t="s">
        <v>199</v>
      </c>
      <c r="D47" s="13">
        <v>798.7</v>
      </c>
      <c r="E47" s="11">
        <v>1.06454702313</v>
      </c>
      <c r="F47" s="9">
        <f t="shared" si="0"/>
        <v>4.97</v>
      </c>
      <c r="G47" s="11">
        <f t="shared" si="1"/>
        <v>10432.794</v>
      </c>
      <c r="H47" s="4">
        <f t="shared" si="2"/>
        <v>360</v>
      </c>
      <c r="I47" s="9">
        <f t="shared" si="3"/>
        <v>549.87</v>
      </c>
      <c r="J47" s="9">
        <f t="shared" si="4"/>
        <v>774.02600000000007</v>
      </c>
      <c r="M47" s="1">
        <f t="shared" si="5"/>
        <v>3.3073484129879974E-6</v>
      </c>
      <c r="N47" s="1">
        <f t="shared" si="6"/>
        <v>1.6691251526058952E-6</v>
      </c>
    </row>
    <row r="48" spans="3:14" x14ac:dyDescent="0.25">
      <c r="C48" s="6" t="s">
        <v>38</v>
      </c>
      <c r="E48" s="6"/>
      <c r="F48" s="6"/>
      <c r="G48" s="6"/>
      <c r="H48" s="7">
        <f>SUM(H27:H47)</f>
        <v>12996</v>
      </c>
      <c r="I48" s="21">
        <f>M48</f>
        <v>0.43927520867287123</v>
      </c>
      <c r="J48" s="21">
        <f>N48</f>
        <v>0.61774232166388821</v>
      </c>
      <c r="M48" s="1">
        <f>1/SQRT(SUM(M27:M47))</f>
        <v>0.43927520867287123</v>
      </c>
      <c r="N48" s="1">
        <f>1/SQRT(SUM(N27:N47))</f>
        <v>0.61774232166388821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20"/>
  <sheetViews>
    <sheetView topLeftCell="A4" workbookViewId="0">
      <selection activeCell="C4" sqref="C4:D23"/>
    </sheetView>
  </sheetViews>
  <sheetFormatPr defaultRowHeight="15" x14ac:dyDescent="0.25"/>
  <cols>
    <col min="3" max="14" width="22.5703125" customWidth="1"/>
  </cols>
  <sheetData>
    <row r="2" spans="3:4" x14ac:dyDescent="0.25">
      <c r="D2" t="s">
        <v>49</v>
      </c>
    </row>
    <row r="5" spans="3:4" x14ac:dyDescent="0.25">
      <c r="C5" t="s">
        <v>50</v>
      </c>
      <c r="D5">
        <v>2</v>
      </c>
    </row>
    <row r="6" spans="3:4" x14ac:dyDescent="0.25">
      <c r="C6" t="s">
        <v>52</v>
      </c>
      <c r="D6">
        <v>1</v>
      </c>
    </row>
    <row r="7" spans="3:4" x14ac:dyDescent="0.25">
      <c r="C7" t="s">
        <v>53</v>
      </c>
      <c r="D7">
        <v>100</v>
      </c>
    </row>
    <row r="8" spans="3:4" x14ac:dyDescent="0.25">
      <c r="C8" t="s">
        <v>54</v>
      </c>
      <c r="D8" t="s">
        <v>55</v>
      </c>
    </row>
    <row r="9" spans="3:4" x14ac:dyDescent="0.25">
      <c r="C9" t="s">
        <v>56</v>
      </c>
      <c r="D9" s="15" t="s">
        <v>51</v>
      </c>
    </row>
    <row r="10" spans="3:4" x14ac:dyDescent="0.25">
      <c r="C10" t="s">
        <v>57</v>
      </c>
      <c r="D10" s="17">
        <v>1</v>
      </c>
    </row>
    <row r="11" spans="3:4" x14ac:dyDescent="0.25">
      <c r="C11" t="s">
        <v>58</v>
      </c>
      <c r="D11">
        <v>3.5</v>
      </c>
    </row>
    <row r="12" spans="3:4" x14ac:dyDescent="0.25">
      <c r="C12" t="s">
        <v>59</v>
      </c>
      <c r="D12" s="14">
        <v>0.25</v>
      </c>
    </row>
    <row r="13" spans="3:4" x14ac:dyDescent="0.25">
      <c r="C13" t="s">
        <v>68</v>
      </c>
      <c r="D13">
        <v>10</v>
      </c>
    </row>
    <row r="14" spans="3:4" x14ac:dyDescent="0.25">
      <c r="C14" t="s">
        <v>69</v>
      </c>
      <c r="D14">
        <v>5</v>
      </c>
    </row>
    <row r="15" spans="3:4" x14ac:dyDescent="0.25">
      <c r="C15" t="s">
        <v>60</v>
      </c>
      <c r="D15" s="14">
        <v>0.95</v>
      </c>
    </row>
    <row r="16" spans="3:4" x14ac:dyDescent="0.25">
      <c r="C16" t="s">
        <v>61</v>
      </c>
      <c r="D16">
        <v>2</v>
      </c>
    </row>
    <row r="17" spans="3:4" x14ac:dyDescent="0.25">
      <c r="C17" t="s">
        <v>62</v>
      </c>
      <c r="D17" t="s">
        <v>66</v>
      </c>
    </row>
    <row r="18" spans="3:4" x14ac:dyDescent="0.25">
      <c r="C18" t="s">
        <v>63</v>
      </c>
      <c r="D18" t="s">
        <v>64</v>
      </c>
    </row>
    <row r="19" spans="3:4" x14ac:dyDescent="0.25">
      <c r="C19" t="s">
        <v>67</v>
      </c>
      <c r="D19" t="s">
        <v>70</v>
      </c>
    </row>
    <row r="20" spans="3:4" x14ac:dyDescent="0.25">
      <c r="C20" t="s">
        <v>65</v>
      </c>
      <c r="D20" s="14">
        <v>0.7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37"/>
  <sheetViews>
    <sheetView topLeftCell="W13" workbookViewId="0">
      <selection activeCell="AA29" sqref="AA29"/>
    </sheetView>
  </sheetViews>
  <sheetFormatPr defaultRowHeight="15" x14ac:dyDescent="0.25"/>
  <cols>
    <col min="2" max="8" width="22.140625" customWidth="1"/>
    <col min="9" max="9" width="42.7109375" bestFit="1" customWidth="1"/>
    <col min="10" max="10" width="32.7109375" bestFit="1" customWidth="1"/>
    <col min="11" max="11" width="57.140625" bestFit="1" customWidth="1"/>
    <col min="12" max="12" width="33" bestFit="1" customWidth="1"/>
    <col min="13" max="13" width="12.5703125" bestFit="1" customWidth="1"/>
    <col min="14" max="14" width="37.5703125" bestFit="1" customWidth="1"/>
    <col min="15" max="15" width="27" bestFit="1" customWidth="1"/>
    <col min="16" max="16" width="31.85546875" bestFit="1" customWidth="1"/>
    <col min="17" max="17" width="14.85546875" bestFit="1" customWidth="1"/>
    <col min="18" max="18" width="52.42578125" bestFit="1" customWidth="1"/>
    <col min="19" max="19" width="25.5703125" bestFit="1" customWidth="1"/>
    <col min="20" max="20" width="33.28515625" bestFit="1" customWidth="1"/>
    <col min="21" max="21" width="32.42578125" bestFit="1" customWidth="1"/>
    <col min="22" max="22" width="27.140625" bestFit="1" customWidth="1"/>
    <col min="23" max="23" width="24.140625" bestFit="1" customWidth="1"/>
    <col min="24" max="24" width="32.5703125" bestFit="1" customWidth="1"/>
    <col min="25" max="25" width="38.85546875" bestFit="1" customWidth="1"/>
    <col min="26" max="26" width="22.28515625" bestFit="1" customWidth="1"/>
    <col min="27" max="27" width="16.5703125" bestFit="1" customWidth="1"/>
  </cols>
  <sheetData>
    <row r="2" spans="1:7" x14ac:dyDescent="0.25">
      <c r="B2" t="s">
        <v>41</v>
      </c>
    </row>
    <row r="3" spans="1:7" x14ac:dyDescent="0.25">
      <c r="A3" s="20" t="s">
        <v>44</v>
      </c>
      <c r="B3" s="20"/>
      <c r="C3" s="20"/>
      <c r="D3" s="20"/>
      <c r="F3" s="20" t="s">
        <v>75</v>
      </c>
      <c r="G3" s="20"/>
    </row>
    <row r="4" spans="1:7" x14ac:dyDescent="0.25">
      <c r="B4" t="s">
        <v>42</v>
      </c>
      <c r="C4" t="s">
        <v>43</v>
      </c>
      <c r="D4" s="20" t="s">
        <v>45</v>
      </c>
      <c r="E4" s="20"/>
      <c r="F4" s="20" t="s">
        <v>74</v>
      </c>
      <c r="G4" s="20"/>
    </row>
    <row r="5" spans="1:7" x14ac:dyDescent="0.25">
      <c r="A5" t="s">
        <v>89</v>
      </c>
      <c r="B5" t="s">
        <v>90</v>
      </c>
      <c r="C5" t="s">
        <v>91</v>
      </c>
      <c r="D5" t="s">
        <v>46</v>
      </c>
      <c r="E5">
        <v>1.4</v>
      </c>
      <c r="F5" t="s">
        <v>46</v>
      </c>
      <c r="G5">
        <v>1.4</v>
      </c>
    </row>
    <row r="6" spans="1:7" x14ac:dyDescent="0.25">
      <c r="A6" t="s">
        <v>88</v>
      </c>
      <c r="B6" t="s">
        <v>87</v>
      </c>
      <c r="C6">
        <v>136.6</v>
      </c>
      <c r="D6" t="s">
        <v>47</v>
      </c>
      <c r="E6">
        <v>1.42</v>
      </c>
      <c r="F6" t="s">
        <v>71</v>
      </c>
      <c r="G6">
        <v>90</v>
      </c>
    </row>
    <row r="7" spans="1:7" x14ac:dyDescent="0.25">
      <c r="A7" t="s">
        <v>107</v>
      </c>
      <c r="B7">
        <v>0</v>
      </c>
      <c r="C7">
        <v>-0.92600000000000005</v>
      </c>
      <c r="D7" t="s">
        <v>86</v>
      </c>
      <c r="E7" t="s">
        <v>92</v>
      </c>
      <c r="F7" t="s">
        <v>72</v>
      </c>
      <c r="G7">
        <v>20</v>
      </c>
    </row>
    <row r="8" spans="1:7" x14ac:dyDescent="0.25">
      <c r="A8" t="s">
        <v>93</v>
      </c>
      <c r="B8">
        <v>524.79999999999995</v>
      </c>
      <c r="C8">
        <v>194.1</v>
      </c>
      <c r="D8" t="s">
        <v>78</v>
      </c>
      <c r="F8" t="s">
        <v>73</v>
      </c>
      <c r="G8">
        <v>140</v>
      </c>
    </row>
    <row r="9" spans="1:7" x14ac:dyDescent="0.25">
      <c r="A9" t="s">
        <v>94</v>
      </c>
      <c r="B9" s="16">
        <v>2018.4473176367701</v>
      </c>
      <c r="C9" s="16">
        <v>-61.102160487465198</v>
      </c>
      <c r="D9" t="s">
        <v>77</v>
      </c>
      <c r="F9" t="s">
        <v>76</v>
      </c>
      <c r="G9">
        <v>240</v>
      </c>
    </row>
    <row r="10" spans="1:7" x14ac:dyDescent="0.25">
      <c r="A10" t="s">
        <v>95</v>
      </c>
      <c r="B10" s="16">
        <v>-36.9605015380072</v>
      </c>
      <c r="C10" s="16">
        <v>16.692203810910801</v>
      </c>
      <c r="F10" s="20" t="s">
        <v>48</v>
      </c>
      <c r="G10" s="20"/>
    </row>
    <row r="11" spans="1:7" x14ac:dyDescent="0.25">
      <c r="A11" t="s">
        <v>96</v>
      </c>
      <c r="B11" s="16">
        <v>-2919.7693288395699</v>
      </c>
      <c r="C11" s="16">
        <v>-15.1323929315817</v>
      </c>
      <c r="D11" t="s">
        <v>82</v>
      </c>
      <c r="E11" t="s">
        <v>83</v>
      </c>
      <c r="F11" t="s">
        <v>47</v>
      </c>
      <c r="G11">
        <v>1.42</v>
      </c>
    </row>
    <row r="12" spans="1:7" x14ac:dyDescent="0.25">
      <c r="A12" t="s">
        <v>97</v>
      </c>
      <c r="B12" s="16">
        <v>-1292.6650198869299</v>
      </c>
      <c r="C12" s="16">
        <v>22.314147117197901</v>
      </c>
      <c r="D12" t="s">
        <v>84</v>
      </c>
      <c r="E12" t="s">
        <v>85</v>
      </c>
      <c r="F12" t="s">
        <v>86</v>
      </c>
      <c r="G12">
        <v>624.20000000000005</v>
      </c>
    </row>
    <row r="13" spans="1:7" x14ac:dyDescent="0.25">
      <c r="A13" t="s">
        <v>98</v>
      </c>
      <c r="B13" s="16">
        <v>120.620114443563</v>
      </c>
      <c r="C13" s="16">
        <v>-3.81950004796898</v>
      </c>
      <c r="F13" t="s">
        <v>78</v>
      </c>
      <c r="G13">
        <v>38.6</v>
      </c>
    </row>
    <row r="14" spans="1:7" x14ac:dyDescent="0.25">
      <c r="A14" t="s">
        <v>99</v>
      </c>
      <c r="B14" s="16">
        <v>-74.525348702666307</v>
      </c>
      <c r="C14" s="16">
        <v>4.9312431083134101</v>
      </c>
      <c r="F14" t="s">
        <v>77</v>
      </c>
      <c r="G14">
        <v>101.4</v>
      </c>
    </row>
    <row r="15" spans="1:7" x14ac:dyDescent="0.25">
      <c r="A15" t="s">
        <v>100</v>
      </c>
      <c r="B15" s="16">
        <v>-75.816391943048998</v>
      </c>
      <c r="C15" s="16">
        <v>3.4495538108122301</v>
      </c>
      <c r="F15" t="s">
        <v>79</v>
      </c>
      <c r="G15">
        <v>312.10000000000002</v>
      </c>
    </row>
    <row r="16" spans="1:7" x14ac:dyDescent="0.25">
      <c r="A16" t="s">
        <v>101</v>
      </c>
      <c r="B16" s="16">
        <v>-398.91724980572297</v>
      </c>
      <c r="C16" s="16">
        <v>6.3204742970461103</v>
      </c>
      <c r="F16" t="s">
        <v>80</v>
      </c>
      <c r="G16">
        <v>1.802</v>
      </c>
    </row>
    <row r="17" spans="1:7" x14ac:dyDescent="0.25">
      <c r="A17" t="s">
        <v>102</v>
      </c>
      <c r="B17" s="16">
        <v>-319.50918117392098</v>
      </c>
      <c r="C17" s="16">
        <v>23.271130322268402</v>
      </c>
      <c r="F17" t="s">
        <v>81</v>
      </c>
      <c r="G17">
        <v>131</v>
      </c>
    </row>
    <row r="18" spans="1:7" x14ac:dyDescent="0.25">
      <c r="A18" t="s">
        <v>103</v>
      </c>
      <c r="B18" s="16">
        <v>-276.55007253948202</v>
      </c>
      <c r="C18" s="16">
        <v>-8.4677079707400598</v>
      </c>
    </row>
    <row r="19" spans="1:7" x14ac:dyDescent="0.25">
      <c r="A19" t="s">
        <v>104</v>
      </c>
      <c r="B19" s="16">
        <v>-201.61980476378099</v>
      </c>
      <c r="C19" s="16">
        <v>-3.23560542267494</v>
      </c>
    </row>
    <row r="20" spans="1:7" x14ac:dyDescent="0.25">
      <c r="A20" t="s">
        <v>105</v>
      </c>
      <c r="B20" s="16">
        <v>-127.41539168624401</v>
      </c>
      <c r="C20" s="16">
        <v>-1.9012349431619</v>
      </c>
    </row>
    <row r="21" spans="1:7" x14ac:dyDescent="0.25">
      <c r="A21" t="s">
        <v>106</v>
      </c>
      <c r="B21" s="16">
        <v>-54.965159334975901</v>
      </c>
      <c r="C21" s="16">
        <v>9.9973505299459101E-2</v>
      </c>
    </row>
    <row r="33" spans="3:46" ht="15.75" x14ac:dyDescent="0.25">
      <c r="C33" s="18" t="s">
        <v>108</v>
      </c>
      <c r="D33" t="s">
        <v>109</v>
      </c>
      <c r="E33" t="s">
        <v>110</v>
      </c>
      <c r="F33" t="s">
        <v>111</v>
      </c>
      <c r="G33" t="s">
        <v>112</v>
      </c>
      <c r="H33" t="s">
        <v>113</v>
      </c>
      <c r="I33" t="s">
        <v>114</v>
      </c>
      <c r="J33" t="s">
        <v>115</v>
      </c>
      <c r="K33" t="s">
        <v>116</v>
      </c>
      <c r="L33" t="s">
        <v>117</v>
      </c>
      <c r="M33" t="s">
        <v>118</v>
      </c>
      <c r="N33" t="s">
        <v>119</v>
      </c>
      <c r="O33" t="s">
        <v>120</v>
      </c>
      <c r="P33" t="s">
        <v>121</v>
      </c>
      <c r="Q33" t="s">
        <v>122</v>
      </c>
      <c r="R33" t="s">
        <v>123</v>
      </c>
      <c r="S33" t="s">
        <v>124</v>
      </c>
      <c r="T33" t="s">
        <v>125</v>
      </c>
      <c r="U33" t="s">
        <v>126</v>
      </c>
      <c r="V33" t="s">
        <v>127</v>
      </c>
      <c r="W33" t="s">
        <v>128</v>
      </c>
      <c r="X33" t="s">
        <v>129</v>
      </c>
      <c r="Y33" t="s">
        <v>130</v>
      </c>
      <c r="Z33" t="s">
        <v>131</v>
      </c>
      <c r="AA33" t="s">
        <v>132</v>
      </c>
      <c r="AB33" t="s">
        <v>133</v>
      </c>
      <c r="AC33" t="s">
        <v>134</v>
      </c>
      <c r="AD33" t="s">
        <v>135</v>
      </c>
      <c r="AE33" t="s">
        <v>136</v>
      </c>
      <c r="AF33" t="s">
        <v>137</v>
      </c>
      <c r="AG33" t="s">
        <v>138</v>
      </c>
      <c r="AH33" t="s">
        <v>139</v>
      </c>
    </row>
    <row r="34" spans="3:46" x14ac:dyDescent="0.25">
      <c r="C34" s="19"/>
    </row>
    <row r="35" spans="3:46" ht="15.75" x14ac:dyDescent="0.25">
      <c r="C35" s="19" t="s">
        <v>140</v>
      </c>
      <c r="D35" t="s">
        <v>141</v>
      </c>
      <c r="E35" t="s">
        <v>142</v>
      </c>
      <c r="F35" t="s">
        <v>143</v>
      </c>
      <c r="G35" t="s">
        <v>144</v>
      </c>
      <c r="H35" t="s">
        <v>145</v>
      </c>
      <c r="I35" t="s">
        <v>146</v>
      </c>
      <c r="J35" t="s">
        <v>147</v>
      </c>
      <c r="K35" t="s">
        <v>148</v>
      </c>
      <c r="L35" t="s">
        <v>149</v>
      </c>
      <c r="M35" t="s">
        <v>150</v>
      </c>
      <c r="N35" t="s">
        <v>151</v>
      </c>
      <c r="O35" t="s">
        <v>152</v>
      </c>
      <c r="P35" t="s">
        <v>153</v>
      </c>
      <c r="Q35" t="s">
        <v>154</v>
      </c>
      <c r="R35" t="s">
        <v>155</v>
      </c>
      <c r="S35" t="s">
        <v>156</v>
      </c>
      <c r="T35" t="s">
        <v>157</v>
      </c>
      <c r="U35" t="s">
        <v>158</v>
      </c>
      <c r="V35" t="s">
        <v>159</v>
      </c>
      <c r="W35" t="s">
        <v>160</v>
      </c>
      <c r="X35" t="s">
        <v>161</v>
      </c>
      <c r="Y35" t="s">
        <v>162</v>
      </c>
      <c r="Z35" t="s">
        <v>163</v>
      </c>
    </row>
    <row r="37" spans="3:46" ht="15.75" x14ac:dyDescent="0.25">
      <c r="C37" s="19" t="s">
        <v>140</v>
      </c>
      <c r="D37" t="s">
        <v>141</v>
      </c>
      <c r="E37" t="s">
        <v>164</v>
      </c>
      <c r="F37" t="s">
        <v>165</v>
      </c>
      <c r="G37" t="s">
        <v>164</v>
      </c>
      <c r="H37" t="s">
        <v>166</v>
      </c>
      <c r="I37" t="s">
        <v>164</v>
      </c>
      <c r="J37" t="s">
        <v>167</v>
      </c>
      <c r="K37" t="s">
        <v>164</v>
      </c>
      <c r="L37" t="s">
        <v>168</v>
      </c>
      <c r="M37" t="s">
        <v>163</v>
      </c>
      <c r="N37" t="s">
        <v>169</v>
      </c>
      <c r="O37" t="s">
        <v>164</v>
      </c>
      <c r="P37" t="s">
        <v>170</v>
      </c>
      <c r="Q37" t="s">
        <v>164</v>
      </c>
      <c r="R37" t="s">
        <v>171</v>
      </c>
      <c r="S37" t="s">
        <v>172</v>
      </c>
      <c r="T37" t="s">
        <v>173</v>
      </c>
      <c r="U37" t="s">
        <v>164</v>
      </c>
      <c r="V37" t="s">
        <v>174</v>
      </c>
      <c r="W37" t="s">
        <v>164</v>
      </c>
      <c r="X37" t="s">
        <v>175</v>
      </c>
      <c r="Y37" t="s">
        <v>164</v>
      </c>
      <c r="Z37" t="s">
        <v>176</v>
      </c>
      <c r="AA37" t="s">
        <v>177</v>
      </c>
      <c r="AB37" t="s">
        <v>178</v>
      </c>
      <c r="AC37" t="s">
        <v>154</v>
      </c>
      <c r="AD37" t="s">
        <v>164</v>
      </c>
      <c r="AE37" t="s">
        <v>179</v>
      </c>
      <c r="AF37" t="s">
        <v>164</v>
      </c>
      <c r="AG37" t="s">
        <v>180</v>
      </c>
      <c r="AH37" t="s">
        <v>164</v>
      </c>
      <c r="AI37" t="s">
        <v>181</v>
      </c>
      <c r="AJ37" t="s">
        <v>164</v>
      </c>
      <c r="AK37" t="s">
        <v>182</v>
      </c>
      <c r="AL37" t="s">
        <v>164</v>
      </c>
      <c r="AM37" t="s">
        <v>183</v>
      </c>
      <c r="AN37" t="s">
        <v>164</v>
      </c>
      <c r="AO37" t="s">
        <v>184</v>
      </c>
      <c r="AP37" t="s">
        <v>185</v>
      </c>
      <c r="AQ37" t="s">
        <v>186</v>
      </c>
      <c r="AR37" t="s">
        <v>187</v>
      </c>
      <c r="AS37" t="s">
        <v>188</v>
      </c>
      <c r="AT37" t="s">
        <v>163</v>
      </c>
    </row>
  </sheetData>
  <mergeCells count="5">
    <mergeCell ref="D4:E4"/>
    <mergeCell ref="F4:G4"/>
    <mergeCell ref="F3:G3"/>
    <mergeCell ref="F10:G10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noise</vt:lpstr>
      <vt:lpstr>noise assumptions</vt:lpstr>
      <vt:lpstr>optical system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2018-05-09T17:33:26Z</dcterms:created>
  <dcterms:modified xsi:type="dcterms:W3CDTF">2018-05-17T16:21:34Z</dcterms:modified>
</cp:coreProperties>
</file>