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ata Analytics Course Tasks\Course 2 Task 1\"/>
    </mc:Choice>
  </mc:AlternateContent>
  <bookViews>
    <workbookView xWindow="0" yWindow="0" windowWidth="23040" windowHeight="9084" activeTab="2"/>
  </bookViews>
  <sheets>
    <sheet name="Notes about characteristics" sheetId="6" r:id="rId1"/>
    <sheet name="Weighting Schemes" sheetId="23" r:id="rId2"/>
    <sheet name="Profitability Predictions" sheetId="24" r:id="rId3"/>
    <sheet name="Existing Product List" sheetId="2" r:id="rId4"/>
    <sheet name="Potential New Product List" sheetId="1" r:id="rId5"/>
    <sheet name="Product 171 Analysis" sheetId="3" r:id="rId6"/>
    <sheet name="Product 172 Analysis" sheetId="7" r:id="rId7"/>
    <sheet name="Product 173 Analysis" sheetId="8" r:id="rId8"/>
    <sheet name="Product 175 Analysis" sheetId="9" r:id="rId9"/>
    <sheet name="Product 176 Analysis" sheetId="10" r:id="rId10"/>
    <sheet name="Product 178 Analysis" sheetId="11" r:id="rId11"/>
    <sheet name="Product 180 Analysis" sheetId="25" r:id="rId12"/>
    <sheet name="Product 181 Analysis" sheetId="26" r:id="rId13"/>
    <sheet name="Product 183 Analysis" sheetId="27" r:id="rId14"/>
    <sheet name="Product 186 Analysis" sheetId="15" r:id="rId15"/>
    <sheet name="Product 187 Analysis" sheetId="28" r:id="rId16"/>
    <sheet name="Product 193 Analysis" sheetId="37" r:id="rId17"/>
    <sheet name="Product 194 Analysis" sheetId="38" r:id="rId18"/>
    <sheet name="Product 195 Analysis" sheetId="39" r:id="rId19"/>
    <sheet name="Product 196 Analysis" sheetId="40" r:id="rId20"/>
    <sheet name="Product 199 Analysis" sheetId="21" r:id="rId21"/>
    <sheet name="Product 201 Analysis" sheetId="22" r:id="rId22"/>
    <sheet name="Warranty Scale" sheetId="5" r:id="rId23"/>
  </sheets>
  <externalReferences>
    <externalReference r:id="rId24"/>
  </externalReferences>
  <definedNames>
    <definedName name="_xlnm._FilterDatabase" localSheetId="3" hidden="1">'Existing Product List'!$A$2:$U$39</definedName>
    <definedName name="_xlnm._FilterDatabase" localSheetId="4" hidden="1">'Potential New Product List'!$A$2:$U$19</definedName>
    <definedName name="Z_0E60F5D3_6264_4CC1_A007_66AE815EFEE7_.wvu.FilterData" localSheetId="3" hidden="1">'Existing Product List'!$A$2:$U$39</definedName>
    <definedName name="Z_0E60F5D3_6264_4CC1_A007_66AE815EFEE7_.wvu.FilterData" localSheetId="4" hidden="1">'Potential New Product List'!$A$2:$U$19</definedName>
  </definedNames>
  <calcPr calcId="171027"/>
  <customWorkbookViews>
    <customWorkbookView name="Ravi Starzl - Personal View" guid="{E773EDD3-07CB-0342-92CD-1C6EFAD01BAD}" mergeInterval="0" personalView="1" yWindow="54" windowWidth="1680" windowHeight="925" activeSheetId="3"/>
    <customWorkbookView name="Jeannemarie - Personal View" guid="{0E60F5D3-6264-4CC1-A007-66AE815EFEE7}" mergeInterval="0" personalView="1" maximized="1" windowWidth="1362" windowHeight="517" activeSheetId="1" showComments="commIndAndComment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22" l="1"/>
  <c r="B62" i="40" l="1"/>
  <c r="B64" i="40" s="1"/>
  <c r="U34" i="40"/>
  <c r="U46" i="40" s="1"/>
  <c r="T34" i="40"/>
  <c r="T46" i="40" s="1"/>
  <c r="S34" i="40"/>
  <c r="S46" i="40" s="1"/>
  <c r="R34" i="40"/>
  <c r="R46" i="40" s="1"/>
  <c r="Q34" i="40"/>
  <c r="Q46" i="40" s="1"/>
  <c r="P34" i="40"/>
  <c r="P46" i="40" s="1"/>
  <c r="O34" i="40"/>
  <c r="O46" i="40" s="1"/>
  <c r="F34" i="40"/>
  <c r="F46" i="40" s="1"/>
  <c r="E34" i="40"/>
  <c r="E46" i="40" s="1"/>
  <c r="D34" i="40"/>
  <c r="D46" i="40" s="1"/>
  <c r="C34" i="40"/>
  <c r="C46" i="40" s="1"/>
  <c r="U33" i="40"/>
  <c r="U45" i="40" s="1"/>
  <c r="T33" i="40"/>
  <c r="T45" i="40" s="1"/>
  <c r="S33" i="40"/>
  <c r="S45" i="40" s="1"/>
  <c r="R33" i="40"/>
  <c r="R45" i="40" s="1"/>
  <c r="Q33" i="40"/>
  <c r="Q45" i="40" s="1"/>
  <c r="P33" i="40"/>
  <c r="P45" i="40" s="1"/>
  <c r="O33" i="40"/>
  <c r="O45" i="40" s="1"/>
  <c r="F33" i="40"/>
  <c r="F45" i="40" s="1"/>
  <c r="E33" i="40"/>
  <c r="E45" i="40" s="1"/>
  <c r="D33" i="40"/>
  <c r="D45" i="40" s="1"/>
  <c r="C33" i="40"/>
  <c r="C45" i="40" s="1"/>
  <c r="U32" i="40"/>
  <c r="U44" i="40" s="1"/>
  <c r="T32" i="40"/>
  <c r="T44" i="40" s="1"/>
  <c r="S32" i="40"/>
  <c r="S44" i="40" s="1"/>
  <c r="R32" i="40"/>
  <c r="R44" i="40" s="1"/>
  <c r="Q32" i="40"/>
  <c r="Q44" i="40" s="1"/>
  <c r="P32" i="40"/>
  <c r="P44" i="40" s="1"/>
  <c r="O32" i="40"/>
  <c r="O44" i="40" s="1"/>
  <c r="F32" i="40"/>
  <c r="F44" i="40" s="1"/>
  <c r="E32" i="40"/>
  <c r="E44" i="40" s="1"/>
  <c r="D32" i="40"/>
  <c r="D44" i="40" s="1"/>
  <c r="C32" i="40"/>
  <c r="C44" i="40" s="1"/>
  <c r="U31" i="40"/>
  <c r="U43" i="40" s="1"/>
  <c r="T31" i="40"/>
  <c r="T43" i="40" s="1"/>
  <c r="S31" i="40"/>
  <c r="S43" i="40" s="1"/>
  <c r="R31" i="40"/>
  <c r="R43" i="40" s="1"/>
  <c r="Q31" i="40"/>
  <c r="Q43" i="40" s="1"/>
  <c r="P31" i="40"/>
  <c r="P43" i="40" s="1"/>
  <c r="O31" i="40"/>
  <c r="O43" i="40" s="1"/>
  <c r="F31" i="40"/>
  <c r="F43" i="40" s="1"/>
  <c r="E31" i="40"/>
  <c r="E43" i="40" s="1"/>
  <c r="D31" i="40"/>
  <c r="D43" i="40" s="1"/>
  <c r="C31" i="40"/>
  <c r="C43" i="40" s="1"/>
  <c r="N25" i="40"/>
  <c r="M25" i="40"/>
  <c r="L25" i="40"/>
  <c r="K25" i="40"/>
  <c r="J25" i="40"/>
  <c r="I25" i="40"/>
  <c r="H25" i="40"/>
  <c r="G25" i="40"/>
  <c r="N24" i="40"/>
  <c r="M24" i="40"/>
  <c r="L24" i="40"/>
  <c r="K24" i="40"/>
  <c r="J24" i="40"/>
  <c r="I24" i="40"/>
  <c r="H24" i="40"/>
  <c r="G24" i="40"/>
  <c r="N23" i="40"/>
  <c r="M23" i="40"/>
  <c r="L23" i="40"/>
  <c r="K23" i="40"/>
  <c r="J23" i="40"/>
  <c r="I23" i="40"/>
  <c r="H23" i="40"/>
  <c r="G23" i="40"/>
  <c r="N22" i="40"/>
  <c r="M22" i="40"/>
  <c r="L22" i="40"/>
  <c r="K22" i="40"/>
  <c r="J22" i="40"/>
  <c r="I22" i="40"/>
  <c r="H22" i="40"/>
  <c r="G22" i="40"/>
  <c r="N19" i="40"/>
  <c r="N34" i="40" s="1"/>
  <c r="N46" i="40" s="1"/>
  <c r="M19" i="40"/>
  <c r="M32" i="40" s="1"/>
  <c r="M44" i="40" s="1"/>
  <c r="L19" i="40"/>
  <c r="L32" i="40" s="1"/>
  <c r="L44" i="40" s="1"/>
  <c r="K19" i="40"/>
  <c r="K32" i="40" s="1"/>
  <c r="K44" i="40" s="1"/>
  <c r="J19" i="40"/>
  <c r="J33" i="40" s="1"/>
  <c r="J45" i="40" s="1"/>
  <c r="I19" i="40"/>
  <c r="I33" i="40" s="1"/>
  <c r="I45" i="40" s="1"/>
  <c r="H19" i="40"/>
  <c r="H31" i="40" s="1"/>
  <c r="H43" i="40" s="1"/>
  <c r="G19" i="40"/>
  <c r="G34" i="40" s="1"/>
  <c r="G46" i="40" s="1"/>
  <c r="B62" i="39"/>
  <c r="B64" i="39" s="1"/>
  <c r="F43" i="39"/>
  <c r="U34" i="39"/>
  <c r="U46" i="39" s="1"/>
  <c r="T34" i="39"/>
  <c r="T46" i="39" s="1"/>
  <c r="S34" i="39"/>
  <c r="S46" i="39" s="1"/>
  <c r="R34" i="39"/>
  <c r="R46" i="39" s="1"/>
  <c r="Q34" i="39"/>
  <c r="Q46" i="39" s="1"/>
  <c r="P34" i="39"/>
  <c r="P46" i="39" s="1"/>
  <c r="O34" i="39"/>
  <c r="O46" i="39" s="1"/>
  <c r="F34" i="39"/>
  <c r="F46" i="39" s="1"/>
  <c r="E34" i="39"/>
  <c r="E46" i="39" s="1"/>
  <c r="D34" i="39"/>
  <c r="D46" i="39" s="1"/>
  <c r="C34" i="39"/>
  <c r="C46" i="39" s="1"/>
  <c r="U33" i="39"/>
  <c r="U45" i="39" s="1"/>
  <c r="T33" i="39"/>
  <c r="T45" i="39" s="1"/>
  <c r="S33" i="39"/>
  <c r="S45" i="39" s="1"/>
  <c r="R33" i="39"/>
  <c r="R45" i="39" s="1"/>
  <c r="Q33" i="39"/>
  <c r="Q45" i="39" s="1"/>
  <c r="P33" i="39"/>
  <c r="P45" i="39" s="1"/>
  <c r="O33" i="39"/>
  <c r="O45" i="39" s="1"/>
  <c r="F33" i="39"/>
  <c r="F45" i="39" s="1"/>
  <c r="E33" i="39"/>
  <c r="E45" i="39" s="1"/>
  <c r="D33" i="39"/>
  <c r="D45" i="39" s="1"/>
  <c r="C33" i="39"/>
  <c r="C45" i="39" s="1"/>
  <c r="U32" i="39"/>
  <c r="U44" i="39" s="1"/>
  <c r="T32" i="39"/>
  <c r="T44" i="39" s="1"/>
  <c r="S32" i="39"/>
  <c r="S44" i="39" s="1"/>
  <c r="R32" i="39"/>
  <c r="R44" i="39" s="1"/>
  <c r="Q32" i="39"/>
  <c r="Q44" i="39" s="1"/>
  <c r="P32" i="39"/>
  <c r="P44" i="39" s="1"/>
  <c r="O32" i="39"/>
  <c r="O44" i="39" s="1"/>
  <c r="I32" i="39"/>
  <c r="I44" i="39" s="1"/>
  <c r="F32" i="39"/>
  <c r="F44" i="39" s="1"/>
  <c r="E32" i="39"/>
  <c r="E44" i="39" s="1"/>
  <c r="D32" i="39"/>
  <c r="D44" i="39" s="1"/>
  <c r="C32" i="39"/>
  <c r="C44" i="39" s="1"/>
  <c r="U31" i="39"/>
  <c r="U43" i="39" s="1"/>
  <c r="T31" i="39"/>
  <c r="T43" i="39" s="1"/>
  <c r="S31" i="39"/>
  <c r="S43" i="39" s="1"/>
  <c r="R31" i="39"/>
  <c r="R43" i="39" s="1"/>
  <c r="Q31" i="39"/>
  <c r="Q43" i="39" s="1"/>
  <c r="P31" i="39"/>
  <c r="P43" i="39" s="1"/>
  <c r="O31" i="39"/>
  <c r="O43" i="39" s="1"/>
  <c r="F31" i="39"/>
  <c r="E31" i="39"/>
  <c r="E43" i="39" s="1"/>
  <c r="D31" i="39"/>
  <c r="D43" i="39" s="1"/>
  <c r="C31" i="39"/>
  <c r="C43" i="39" s="1"/>
  <c r="N25" i="39"/>
  <c r="M25" i="39"/>
  <c r="L25" i="39"/>
  <c r="K25" i="39"/>
  <c r="J25" i="39"/>
  <c r="I25" i="39"/>
  <c r="H25" i="39"/>
  <c r="G25" i="39"/>
  <c r="N24" i="39"/>
  <c r="M24" i="39"/>
  <c r="L24" i="39"/>
  <c r="K24" i="39"/>
  <c r="J24" i="39"/>
  <c r="I24" i="39"/>
  <c r="H24" i="39"/>
  <c r="G24" i="39"/>
  <c r="N23" i="39"/>
  <c r="M23" i="39"/>
  <c r="L23" i="39"/>
  <c r="K23" i="39"/>
  <c r="J23" i="39"/>
  <c r="I23" i="39"/>
  <c r="H23" i="39"/>
  <c r="G23" i="39"/>
  <c r="N22" i="39"/>
  <c r="M22" i="39"/>
  <c r="L22" i="39"/>
  <c r="K22" i="39"/>
  <c r="J22" i="39"/>
  <c r="I22" i="39"/>
  <c r="H22" i="39"/>
  <c r="G22" i="39"/>
  <c r="N19" i="39"/>
  <c r="N34" i="39" s="1"/>
  <c r="N46" i="39" s="1"/>
  <c r="M19" i="39"/>
  <c r="M34" i="39" s="1"/>
  <c r="M46" i="39" s="1"/>
  <c r="L19" i="39"/>
  <c r="L32" i="39" s="1"/>
  <c r="L44" i="39" s="1"/>
  <c r="K19" i="39"/>
  <c r="K32" i="39" s="1"/>
  <c r="K44" i="39" s="1"/>
  <c r="J19" i="39"/>
  <c r="J32" i="39" s="1"/>
  <c r="J44" i="39" s="1"/>
  <c r="I19" i="39"/>
  <c r="I33" i="39" s="1"/>
  <c r="I45" i="39" s="1"/>
  <c r="H19" i="39"/>
  <c r="H31" i="39" s="1"/>
  <c r="H43" i="39" s="1"/>
  <c r="G19" i="39"/>
  <c r="G32" i="39" s="1"/>
  <c r="G44" i="39" s="1"/>
  <c r="B62" i="38"/>
  <c r="B64" i="38" s="1"/>
  <c r="U46" i="38"/>
  <c r="P45" i="38"/>
  <c r="S44" i="38"/>
  <c r="F43" i="38"/>
  <c r="U34" i="38"/>
  <c r="T34" i="38"/>
  <c r="T46" i="38" s="1"/>
  <c r="S34" i="38"/>
  <c r="S46" i="38" s="1"/>
  <c r="R34" i="38"/>
  <c r="R46" i="38" s="1"/>
  <c r="Q34" i="38"/>
  <c r="Q46" i="38" s="1"/>
  <c r="P34" i="38"/>
  <c r="P46" i="38" s="1"/>
  <c r="O34" i="38"/>
  <c r="O46" i="38" s="1"/>
  <c r="F34" i="38"/>
  <c r="F46" i="38" s="1"/>
  <c r="E34" i="38"/>
  <c r="E46" i="38" s="1"/>
  <c r="D34" i="38"/>
  <c r="D46" i="38" s="1"/>
  <c r="C34" i="38"/>
  <c r="C46" i="38" s="1"/>
  <c r="U33" i="38"/>
  <c r="U45" i="38" s="1"/>
  <c r="T33" i="38"/>
  <c r="T45" i="38" s="1"/>
  <c r="S33" i="38"/>
  <c r="S45" i="38" s="1"/>
  <c r="R33" i="38"/>
  <c r="R45" i="38" s="1"/>
  <c r="Q33" i="38"/>
  <c r="Q45" i="38" s="1"/>
  <c r="P33" i="38"/>
  <c r="O33" i="38"/>
  <c r="O45" i="38" s="1"/>
  <c r="F33" i="38"/>
  <c r="F45" i="38" s="1"/>
  <c r="E33" i="38"/>
  <c r="E45" i="38" s="1"/>
  <c r="D33" i="38"/>
  <c r="D45" i="38" s="1"/>
  <c r="C33" i="38"/>
  <c r="C45" i="38" s="1"/>
  <c r="U32" i="38"/>
  <c r="U44" i="38" s="1"/>
  <c r="T32" i="38"/>
  <c r="T44" i="38" s="1"/>
  <c r="S32" i="38"/>
  <c r="R32" i="38"/>
  <c r="R44" i="38" s="1"/>
  <c r="Q32" i="38"/>
  <c r="Q44" i="38" s="1"/>
  <c r="P32" i="38"/>
  <c r="P44" i="38" s="1"/>
  <c r="O32" i="38"/>
  <c r="O44" i="38" s="1"/>
  <c r="F32" i="38"/>
  <c r="F44" i="38" s="1"/>
  <c r="E32" i="38"/>
  <c r="E44" i="38" s="1"/>
  <c r="D32" i="38"/>
  <c r="D44" i="38" s="1"/>
  <c r="C32" i="38"/>
  <c r="C44" i="38" s="1"/>
  <c r="U31" i="38"/>
  <c r="U43" i="38" s="1"/>
  <c r="T31" i="38"/>
  <c r="T43" i="38" s="1"/>
  <c r="S31" i="38"/>
  <c r="S43" i="38" s="1"/>
  <c r="R31" i="38"/>
  <c r="R43" i="38" s="1"/>
  <c r="Q31" i="38"/>
  <c r="Q43" i="38" s="1"/>
  <c r="P31" i="38"/>
  <c r="P43" i="38" s="1"/>
  <c r="O31" i="38"/>
  <c r="O43" i="38" s="1"/>
  <c r="F31" i="38"/>
  <c r="E31" i="38"/>
  <c r="E43" i="38" s="1"/>
  <c r="D31" i="38"/>
  <c r="D43" i="38" s="1"/>
  <c r="C31" i="38"/>
  <c r="C43" i="38" s="1"/>
  <c r="N25" i="38"/>
  <c r="M25" i="38"/>
  <c r="L25" i="38"/>
  <c r="K25" i="38"/>
  <c r="J25" i="38"/>
  <c r="I25" i="38"/>
  <c r="H25" i="38"/>
  <c r="G25" i="38"/>
  <c r="N24" i="38"/>
  <c r="M24" i="38"/>
  <c r="L24" i="38"/>
  <c r="K24" i="38"/>
  <c r="J24" i="38"/>
  <c r="I24" i="38"/>
  <c r="H24" i="38"/>
  <c r="G24" i="38"/>
  <c r="N23" i="38"/>
  <c r="M23" i="38"/>
  <c r="L23" i="38"/>
  <c r="K23" i="38"/>
  <c r="J23" i="38"/>
  <c r="I23" i="38"/>
  <c r="H23" i="38"/>
  <c r="G23" i="38"/>
  <c r="N22" i="38"/>
  <c r="M22" i="38"/>
  <c r="L22" i="38"/>
  <c r="K22" i="38"/>
  <c r="J22" i="38"/>
  <c r="I22" i="38"/>
  <c r="H22" i="38"/>
  <c r="G22" i="38"/>
  <c r="N19" i="38"/>
  <c r="N34" i="38" s="1"/>
  <c r="N46" i="38" s="1"/>
  <c r="M19" i="38"/>
  <c r="M32" i="38" s="1"/>
  <c r="M44" i="38" s="1"/>
  <c r="L19" i="38"/>
  <c r="L32" i="38" s="1"/>
  <c r="L44" i="38" s="1"/>
  <c r="K19" i="38"/>
  <c r="K32" i="38" s="1"/>
  <c r="K44" i="38" s="1"/>
  <c r="J19" i="38"/>
  <c r="J33" i="38" s="1"/>
  <c r="J45" i="38" s="1"/>
  <c r="I19" i="38"/>
  <c r="I33" i="38" s="1"/>
  <c r="I45" i="38" s="1"/>
  <c r="H19" i="38"/>
  <c r="H31" i="38" s="1"/>
  <c r="H43" i="38" s="1"/>
  <c r="G19" i="38"/>
  <c r="G34" i="38" s="1"/>
  <c r="G46" i="38" s="1"/>
  <c r="M32" i="39" l="1"/>
  <c r="M44" i="39" s="1"/>
  <c r="I34" i="39"/>
  <c r="I46" i="39" s="1"/>
  <c r="K34" i="39"/>
  <c r="K46" i="39" s="1"/>
  <c r="J31" i="39"/>
  <c r="J43" i="39" s="1"/>
  <c r="J33" i="39"/>
  <c r="J45" i="39" s="1"/>
  <c r="L33" i="39"/>
  <c r="L45" i="39" s="1"/>
  <c r="I34" i="38"/>
  <c r="I46" i="38" s="1"/>
  <c r="L33" i="38"/>
  <c r="L45" i="38" s="1"/>
  <c r="J31" i="38"/>
  <c r="J43" i="38" s="1"/>
  <c r="G31" i="39"/>
  <c r="G43" i="39" s="1"/>
  <c r="I31" i="40"/>
  <c r="I43" i="40" s="1"/>
  <c r="N32" i="40"/>
  <c r="N44" i="40" s="1"/>
  <c r="K33" i="40"/>
  <c r="K45" i="40" s="1"/>
  <c r="H34" i="40"/>
  <c r="H46" i="40" s="1"/>
  <c r="J31" i="40"/>
  <c r="J43" i="40" s="1"/>
  <c r="G32" i="40"/>
  <c r="G44" i="40" s="1"/>
  <c r="L33" i="40"/>
  <c r="L45" i="40" s="1"/>
  <c r="I34" i="40"/>
  <c r="I46" i="40" s="1"/>
  <c r="K31" i="40"/>
  <c r="K43" i="40" s="1"/>
  <c r="H32" i="40"/>
  <c r="H44" i="40" s="1"/>
  <c r="M33" i="40"/>
  <c r="M45" i="40" s="1"/>
  <c r="J34" i="40"/>
  <c r="J46" i="40" s="1"/>
  <c r="L31" i="40"/>
  <c r="L43" i="40" s="1"/>
  <c r="I32" i="40"/>
  <c r="I44" i="40" s="1"/>
  <c r="N33" i="40"/>
  <c r="N45" i="40" s="1"/>
  <c r="K34" i="40"/>
  <c r="K46" i="40" s="1"/>
  <c r="M31" i="40"/>
  <c r="M43" i="40" s="1"/>
  <c r="J32" i="40"/>
  <c r="J44" i="40" s="1"/>
  <c r="G33" i="40"/>
  <c r="G45" i="40" s="1"/>
  <c r="L34" i="40"/>
  <c r="L46" i="40" s="1"/>
  <c r="N31" i="40"/>
  <c r="N43" i="40" s="1"/>
  <c r="H33" i="40"/>
  <c r="H45" i="40" s="1"/>
  <c r="M34" i="40"/>
  <c r="M46" i="40" s="1"/>
  <c r="G31" i="40"/>
  <c r="G43" i="40" s="1"/>
  <c r="G34" i="39"/>
  <c r="G46" i="39" s="1"/>
  <c r="I31" i="39"/>
  <c r="I43" i="39" s="1"/>
  <c r="N32" i="39"/>
  <c r="N44" i="39" s="1"/>
  <c r="K33" i="39"/>
  <c r="K45" i="39" s="1"/>
  <c r="H34" i="39"/>
  <c r="H46" i="39" s="1"/>
  <c r="K31" i="39"/>
  <c r="K43" i="39" s="1"/>
  <c r="H32" i="39"/>
  <c r="H44" i="39" s="1"/>
  <c r="M33" i="39"/>
  <c r="M45" i="39" s="1"/>
  <c r="J34" i="39"/>
  <c r="J46" i="39" s="1"/>
  <c r="M31" i="39"/>
  <c r="M43" i="39" s="1"/>
  <c r="G33" i="39"/>
  <c r="G45" i="39" s="1"/>
  <c r="L34" i="39"/>
  <c r="L46" i="39" s="1"/>
  <c r="L31" i="39"/>
  <c r="L43" i="39" s="1"/>
  <c r="N31" i="39"/>
  <c r="N43" i="39" s="1"/>
  <c r="H33" i="39"/>
  <c r="H45" i="39" s="1"/>
  <c r="N33" i="39"/>
  <c r="N45" i="39" s="1"/>
  <c r="I31" i="38"/>
  <c r="I43" i="38" s="1"/>
  <c r="N32" i="38"/>
  <c r="N44" i="38" s="1"/>
  <c r="K33" i="38"/>
  <c r="K45" i="38" s="1"/>
  <c r="H34" i="38"/>
  <c r="H46" i="38" s="1"/>
  <c r="K31" i="38"/>
  <c r="K43" i="38" s="1"/>
  <c r="H32" i="38"/>
  <c r="H44" i="38" s="1"/>
  <c r="M33" i="38"/>
  <c r="M45" i="38" s="1"/>
  <c r="J34" i="38"/>
  <c r="J46" i="38" s="1"/>
  <c r="L31" i="38"/>
  <c r="L43" i="38" s="1"/>
  <c r="I32" i="38"/>
  <c r="I44" i="38" s="1"/>
  <c r="N33" i="38"/>
  <c r="N45" i="38" s="1"/>
  <c r="K34" i="38"/>
  <c r="K46" i="38" s="1"/>
  <c r="M31" i="38"/>
  <c r="M43" i="38" s="1"/>
  <c r="J32" i="38"/>
  <c r="J44" i="38" s="1"/>
  <c r="G33" i="38"/>
  <c r="G45" i="38" s="1"/>
  <c r="L34" i="38"/>
  <c r="L46" i="38" s="1"/>
  <c r="N31" i="38"/>
  <c r="N43" i="38" s="1"/>
  <c r="H33" i="38"/>
  <c r="H45" i="38" s="1"/>
  <c r="M34" i="38"/>
  <c r="M46" i="38" s="1"/>
  <c r="G32" i="38"/>
  <c r="G44" i="38" s="1"/>
  <c r="G31" i="38"/>
  <c r="G43" i="38" s="1"/>
  <c r="C52" i="38" s="1"/>
  <c r="B62" i="37"/>
  <c r="B64" i="37" s="1"/>
  <c r="U46" i="37"/>
  <c r="E46" i="37"/>
  <c r="P45" i="37"/>
  <c r="U34" i="37"/>
  <c r="T34" i="37"/>
  <c r="T46" i="37" s="1"/>
  <c r="S34" i="37"/>
  <c r="S46" i="37" s="1"/>
  <c r="R34" i="37"/>
  <c r="R46" i="37" s="1"/>
  <c r="Q34" i="37"/>
  <c r="Q46" i="37" s="1"/>
  <c r="P34" i="37"/>
  <c r="P46" i="37" s="1"/>
  <c r="O34" i="37"/>
  <c r="O46" i="37" s="1"/>
  <c r="F34" i="37"/>
  <c r="F46" i="37" s="1"/>
  <c r="E34" i="37"/>
  <c r="D34" i="37"/>
  <c r="D46" i="37" s="1"/>
  <c r="C34" i="37"/>
  <c r="C46" i="37" s="1"/>
  <c r="U33" i="37"/>
  <c r="U45" i="37" s="1"/>
  <c r="T33" i="37"/>
  <c r="T45" i="37" s="1"/>
  <c r="S33" i="37"/>
  <c r="S45" i="37" s="1"/>
  <c r="R33" i="37"/>
  <c r="R45" i="37" s="1"/>
  <c r="Q33" i="37"/>
  <c r="Q45" i="37" s="1"/>
  <c r="P33" i="37"/>
  <c r="O33" i="37"/>
  <c r="O45" i="37" s="1"/>
  <c r="F33" i="37"/>
  <c r="F45" i="37" s="1"/>
  <c r="E33" i="37"/>
  <c r="E45" i="37" s="1"/>
  <c r="D33" i="37"/>
  <c r="D45" i="37" s="1"/>
  <c r="C33" i="37"/>
  <c r="C45" i="37" s="1"/>
  <c r="U32" i="37"/>
  <c r="U44" i="37" s="1"/>
  <c r="T32" i="37"/>
  <c r="T44" i="37" s="1"/>
  <c r="S32" i="37"/>
  <c r="S44" i="37" s="1"/>
  <c r="R32" i="37"/>
  <c r="R44" i="37" s="1"/>
  <c r="Q32" i="37"/>
  <c r="Q44" i="37" s="1"/>
  <c r="P32" i="37"/>
  <c r="P44" i="37" s="1"/>
  <c r="O32" i="37"/>
  <c r="O44" i="37" s="1"/>
  <c r="F32" i="37"/>
  <c r="F44" i="37" s="1"/>
  <c r="E32" i="37"/>
  <c r="E44" i="37" s="1"/>
  <c r="D32" i="37"/>
  <c r="D44" i="37" s="1"/>
  <c r="C32" i="37"/>
  <c r="C44" i="37" s="1"/>
  <c r="U31" i="37"/>
  <c r="U43" i="37" s="1"/>
  <c r="T31" i="37"/>
  <c r="T43" i="37" s="1"/>
  <c r="S31" i="37"/>
  <c r="S43" i="37" s="1"/>
  <c r="R31" i="37"/>
  <c r="R43" i="37" s="1"/>
  <c r="Q31" i="37"/>
  <c r="Q43" i="37" s="1"/>
  <c r="P31" i="37"/>
  <c r="P43" i="37" s="1"/>
  <c r="O31" i="37"/>
  <c r="O43" i="37" s="1"/>
  <c r="J31" i="37"/>
  <c r="J43" i="37" s="1"/>
  <c r="F31" i="37"/>
  <c r="F43" i="37" s="1"/>
  <c r="E31" i="37"/>
  <c r="E43" i="37" s="1"/>
  <c r="D31" i="37"/>
  <c r="D43" i="37" s="1"/>
  <c r="C31" i="37"/>
  <c r="C43" i="37" s="1"/>
  <c r="N25" i="37"/>
  <c r="M25" i="37"/>
  <c r="L25" i="37"/>
  <c r="K25" i="37"/>
  <c r="J25" i="37"/>
  <c r="I25" i="37"/>
  <c r="H25" i="37"/>
  <c r="G25" i="37"/>
  <c r="N24" i="37"/>
  <c r="M24" i="37"/>
  <c r="L24" i="37"/>
  <c r="K24" i="37"/>
  <c r="J24" i="37"/>
  <c r="I24" i="37"/>
  <c r="H24" i="37"/>
  <c r="G24" i="37"/>
  <c r="N23" i="37"/>
  <c r="M23" i="37"/>
  <c r="L23" i="37"/>
  <c r="K23" i="37"/>
  <c r="J23" i="37"/>
  <c r="I23" i="37"/>
  <c r="H23" i="37"/>
  <c r="G23" i="37"/>
  <c r="N22" i="37"/>
  <c r="M22" i="37"/>
  <c r="L22" i="37"/>
  <c r="K22" i="37"/>
  <c r="J22" i="37"/>
  <c r="I22" i="37"/>
  <c r="H22" i="37"/>
  <c r="G22" i="37"/>
  <c r="N19" i="37"/>
  <c r="N34" i="37" s="1"/>
  <c r="N46" i="37" s="1"/>
  <c r="M19" i="37"/>
  <c r="M32" i="37" s="1"/>
  <c r="M44" i="37" s="1"/>
  <c r="L19" i="37"/>
  <c r="L32" i="37" s="1"/>
  <c r="L44" i="37" s="1"/>
  <c r="K19" i="37"/>
  <c r="K32" i="37" s="1"/>
  <c r="K44" i="37" s="1"/>
  <c r="J19" i="37"/>
  <c r="J33" i="37" s="1"/>
  <c r="J45" i="37" s="1"/>
  <c r="I19" i="37"/>
  <c r="I33" i="37" s="1"/>
  <c r="I45" i="37" s="1"/>
  <c r="H19" i="37"/>
  <c r="H31" i="37" s="1"/>
  <c r="H43" i="37" s="1"/>
  <c r="G19" i="37"/>
  <c r="G34" i="37" s="1"/>
  <c r="G46" i="37" s="1"/>
  <c r="B55" i="28"/>
  <c r="B54" i="28"/>
  <c r="B56" i="28" s="1"/>
  <c r="P40" i="28"/>
  <c r="S39" i="28"/>
  <c r="U30" i="28"/>
  <c r="U40" i="28" s="1"/>
  <c r="T30" i="28"/>
  <c r="T40" i="28" s="1"/>
  <c r="S30" i="28"/>
  <c r="S40" i="28" s="1"/>
  <c r="R30" i="28"/>
  <c r="R40" i="28" s="1"/>
  <c r="Q30" i="28"/>
  <c r="Q40" i="28" s="1"/>
  <c r="P30" i="28"/>
  <c r="O30" i="28"/>
  <c r="O40" i="28" s="1"/>
  <c r="F30" i="28"/>
  <c r="F40" i="28" s="1"/>
  <c r="E30" i="28"/>
  <c r="E40" i="28" s="1"/>
  <c r="D30" i="28"/>
  <c r="D40" i="28" s="1"/>
  <c r="C30" i="28"/>
  <c r="C40" i="28" s="1"/>
  <c r="U29" i="28"/>
  <c r="U39" i="28" s="1"/>
  <c r="T29" i="28"/>
  <c r="T39" i="28" s="1"/>
  <c r="S29" i="28"/>
  <c r="R29" i="28"/>
  <c r="R39" i="28" s="1"/>
  <c r="Q29" i="28"/>
  <c r="Q39" i="28" s="1"/>
  <c r="P29" i="28"/>
  <c r="P39" i="28" s="1"/>
  <c r="O29" i="28"/>
  <c r="O39" i="28" s="1"/>
  <c r="F29" i="28"/>
  <c r="F39" i="28" s="1"/>
  <c r="E29" i="28"/>
  <c r="E39" i="28" s="1"/>
  <c r="D29" i="28"/>
  <c r="D39" i="28" s="1"/>
  <c r="C29" i="28"/>
  <c r="C39" i="28" s="1"/>
  <c r="U28" i="28"/>
  <c r="U38" i="28" s="1"/>
  <c r="T28" i="28"/>
  <c r="T38" i="28" s="1"/>
  <c r="S28" i="28"/>
  <c r="S38" i="28" s="1"/>
  <c r="R28" i="28"/>
  <c r="R38" i="28" s="1"/>
  <c r="Q28" i="28"/>
  <c r="Q38" i="28" s="1"/>
  <c r="P28" i="28"/>
  <c r="P38" i="28" s="1"/>
  <c r="O28" i="28"/>
  <c r="O38" i="28" s="1"/>
  <c r="F28" i="28"/>
  <c r="F38" i="28" s="1"/>
  <c r="E28" i="28"/>
  <c r="E38" i="28" s="1"/>
  <c r="D28" i="28"/>
  <c r="D38" i="28" s="1"/>
  <c r="C28" i="28"/>
  <c r="C38" i="28" s="1"/>
  <c r="L23" i="28"/>
  <c r="K23" i="28"/>
  <c r="J23" i="28"/>
  <c r="I23" i="28"/>
  <c r="H23" i="28"/>
  <c r="G23" i="28"/>
  <c r="N22" i="28"/>
  <c r="M22" i="28"/>
  <c r="H22" i="28"/>
  <c r="G22" i="28"/>
  <c r="N21" i="28"/>
  <c r="M21" i="28"/>
  <c r="L21" i="28"/>
  <c r="K21" i="28"/>
  <c r="J21" i="28"/>
  <c r="I21" i="28"/>
  <c r="H21" i="28"/>
  <c r="G21" i="28"/>
  <c r="N18" i="28"/>
  <c r="N28" i="28" s="1"/>
  <c r="N38" i="28" s="1"/>
  <c r="M18" i="28"/>
  <c r="M30" i="28" s="1"/>
  <c r="M40" i="28" s="1"/>
  <c r="L18" i="28"/>
  <c r="L29" i="28" s="1"/>
  <c r="L39" i="28" s="1"/>
  <c r="K18" i="28"/>
  <c r="K29" i="28" s="1"/>
  <c r="K39" i="28" s="1"/>
  <c r="J18" i="28"/>
  <c r="J29" i="28" s="1"/>
  <c r="J39" i="28" s="1"/>
  <c r="I18" i="28"/>
  <c r="I30" i="28" s="1"/>
  <c r="I40" i="28" s="1"/>
  <c r="H18" i="28"/>
  <c r="H30" i="28" s="1"/>
  <c r="H40" i="28" s="1"/>
  <c r="G18" i="28"/>
  <c r="G28" i="28" s="1"/>
  <c r="B55" i="15"/>
  <c r="E28" i="15"/>
  <c r="E29" i="15"/>
  <c r="E30" i="15"/>
  <c r="B50" i="27"/>
  <c r="B49" i="27"/>
  <c r="B51" i="27" s="1"/>
  <c r="E36" i="27"/>
  <c r="P35" i="27"/>
  <c r="O35" i="27"/>
  <c r="U27" i="27"/>
  <c r="U36" i="27" s="1"/>
  <c r="T27" i="27"/>
  <c r="T36" i="27" s="1"/>
  <c r="S27" i="27"/>
  <c r="S36" i="27" s="1"/>
  <c r="R27" i="27"/>
  <c r="R36" i="27" s="1"/>
  <c r="Q27" i="27"/>
  <c r="Q36" i="27" s="1"/>
  <c r="P27" i="27"/>
  <c r="P36" i="27" s="1"/>
  <c r="O27" i="27"/>
  <c r="O36" i="27" s="1"/>
  <c r="F27" i="27"/>
  <c r="F36" i="27" s="1"/>
  <c r="E27" i="27"/>
  <c r="D27" i="27"/>
  <c r="D36" i="27" s="1"/>
  <c r="C27" i="27"/>
  <c r="C36" i="27" s="1"/>
  <c r="U26" i="27"/>
  <c r="U35" i="27" s="1"/>
  <c r="T26" i="27"/>
  <c r="T35" i="27" s="1"/>
  <c r="S26" i="27"/>
  <c r="S35" i="27" s="1"/>
  <c r="R26" i="27"/>
  <c r="R35" i="27" s="1"/>
  <c r="Q26" i="27"/>
  <c r="Q35" i="27" s="1"/>
  <c r="P26" i="27"/>
  <c r="O26" i="27"/>
  <c r="F26" i="27"/>
  <c r="F35" i="27" s="1"/>
  <c r="E26" i="27"/>
  <c r="E35" i="27" s="1"/>
  <c r="D26" i="27"/>
  <c r="D35" i="27" s="1"/>
  <c r="C26" i="27"/>
  <c r="C35" i="27" s="1"/>
  <c r="N21" i="27"/>
  <c r="M21" i="27"/>
  <c r="H21" i="27"/>
  <c r="G21" i="27"/>
  <c r="N20" i="27"/>
  <c r="M20" i="27"/>
  <c r="L20" i="27"/>
  <c r="K20" i="27"/>
  <c r="J20" i="27"/>
  <c r="I20" i="27"/>
  <c r="H20" i="27"/>
  <c r="G20" i="27"/>
  <c r="N17" i="27"/>
  <c r="N27" i="27" s="1"/>
  <c r="N36" i="27" s="1"/>
  <c r="M17" i="27"/>
  <c r="M26" i="27" s="1"/>
  <c r="M35" i="27" s="1"/>
  <c r="L17" i="27"/>
  <c r="L27" i="27" s="1"/>
  <c r="L36" i="27" s="1"/>
  <c r="K17" i="27"/>
  <c r="K26" i="27" s="1"/>
  <c r="K35" i="27" s="1"/>
  <c r="J17" i="27"/>
  <c r="J26" i="27" s="1"/>
  <c r="J35" i="27" s="1"/>
  <c r="I17" i="27"/>
  <c r="I26" i="27" s="1"/>
  <c r="I35" i="27" s="1"/>
  <c r="H17" i="27"/>
  <c r="H27" i="27" s="1"/>
  <c r="H36" i="27" s="1"/>
  <c r="G17" i="27"/>
  <c r="G27" i="27" s="1"/>
  <c r="G36" i="27" s="1"/>
  <c r="B50" i="26"/>
  <c r="B49" i="26"/>
  <c r="T35" i="26"/>
  <c r="U27" i="26"/>
  <c r="U36" i="26" s="1"/>
  <c r="T27" i="26"/>
  <c r="T36" i="26" s="1"/>
  <c r="S27" i="26"/>
  <c r="S36" i="26" s="1"/>
  <c r="R27" i="26"/>
  <c r="R36" i="26" s="1"/>
  <c r="Q27" i="26"/>
  <c r="Q36" i="26" s="1"/>
  <c r="P27" i="26"/>
  <c r="P36" i="26" s="1"/>
  <c r="O27" i="26"/>
  <c r="O36" i="26" s="1"/>
  <c r="F27" i="26"/>
  <c r="F36" i="26" s="1"/>
  <c r="E27" i="26"/>
  <c r="E36" i="26" s="1"/>
  <c r="D27" i="26"/>
  <c r="D36" i="26" s="1"/>
  <c r="C27" i="26"/>
  <c r="C36" i="26" s="1"/>
  <c r="U26" i="26"/>
  <c r="U35" i="26" s="1"/>
  <c r="T26" i="26"/>
  <c r="S26" i="26"/>
  <c r="S35" i="26" s="1"/>
  <c r="R26" i="26"/>
  <c r="R35" i="26" s="1"/>
  <c r="Q26" i="26"/>
  <c r="Q35" i="26" s="1"/>
  <c r="P26" i="26"/>
  <c r="P35" i="26" s="1"/>
  <c r="O26" i="26"/>
  <c r="O35" i="26" s="1"/>
  <c r="F26" i="26"/>
  <c r="F35" i="26" s="1"/>
  <c r="E26" i="26"/>
  <c r="E35" i="26" s="1"/>
  <c r="D26" i="26"/>
  <c r="D35" i="26" s="1"/>
  <c r="C26" i="26"/>
  <c r="C35" i="26" s="1"/>
  <c r="N21" i="26"/>
  <c r="M21" i="26"/>
  <c r="H21" i="26"/>
  <c r="G21" i="26"/>
  <c r="N20" i="26"/>
  <c r="M20" i="26"/>
  <c r="L20" i="26"/>
  <c r="K20" i="26"/>
  <c r="J20" i="26"/>
  <c r="I20" i="26"/>
  <c r="H20" i="26"/>
  <c r="G20" i="26"/>
  <c r="N17" i="26"/>
  <c r="N27" i="26" s="1"/>
  <c r="N36" i="26" s="1"/>
  <c r="M17" i="26"/>
  <c r="M27" i="26" s="1"/>
  <c r="M36" i="26" s="1"/>
  <c r="L17" i="26"/>
  <c r="L27" i="26" s="1"/>
  <c r="L36" i="26" s="1"/>
  <c r="K17" i="26"/>
  <c r="K26" i="26" s="1"/>
  <c r="K35" i="26" s="1"/>
  <c r="J17" i="26"/>
  <c r="J26" i="26" s="1"/>
  <c r="J35" i="26" s="1"/>
  <c r="I17" i="26"/>
  <c r="I26" i="26" s="1"/>
  <c r="I35" i="26" s="1"/>
  <c r="H17" i="26"/>
  <c r="H27" i="26" s="1"/>
  <c r="H36" i="26" s="1"/>
  <c r="G17" i="26"/>
  <c r="G27" i="26" s="1"/>
  <c r="G36" i="26" s="1"/>
  <c r="B50" i="25"/>
  <c r="B49" i="25"/>
  <c r="F36" i="25"/>
  <c r="C36" i="25"/>
  <c r="Q35" i="25"/>
  <c r="O35" i="25"/>
  <c r="F35" i="25"/>
  <c r="U27" i="25"/>
  <c r="U36" i="25" s="1"/>
  <c r="T27" i="25"/>
  <c r="T36" i="25" s="1"/>
  <c r="S27" i="25"/>
  <c r="S36" i="25" s="1"/>
  <c r="R27" i="25"/>
  <c r="R36" i="25" s="1"/>
  <c r="Q27" i="25"/>
  <c r="Q36" i="25" s="1"/>
  <c r="P27" i="25"/>
  <c r="P36" i="25" s="1"/>
  <c r="O27" i="25"/>
  <c r="O36" i="25" s="1"/>
  <c r="F27" i="25"/>
  <c r="E27" i="25"/>
  <c r="E36" i="25" s="1"/>
  <c r="D27" i="25"/>
  <c r="D36" i="25" s="1"/>
  <c r="C27" i="25"/>
  <c r="U26" i="25"/>
  <c r="U35" i="25" s="1"/>
  <c r="T26" i="25"/>
  <c r="T35" i="25" s="1"/>
  <c r="S26" i="25"/>
  <c r="S35" i="25" s="1"/>
  <c r="R26" i="25"/>
  <c r="R35" i="25" s="1"/>
  <c r="Q26" i="25"/>
  <c r="P26" i="25"/>
  <c r="P35" i="25" s="1"/>
  <c r="O26" i="25"/>
  <c r="F26" i="25"/>
  <c r="E26" i="25"/>
  <c r="E35" i="25" s="1"/>
  <c r="D26" i="25"/>
  <c r="D35" i="25" s="1"/>
  <c r="C26" i="25"/>
  <c r="C35" i="25" s="1"/>
  <c r="N21" i="25"/>
  <c r="M21" i="25"/>
  <c r="H21" i="25"/>
  <c r="G21" i="25"/>
  <c r="N20" i="25"/>
  <c r="M20" i="25"/>
  <c r="L20" i="25"/>
  <c r="K20" i="25"/>
  <c r="J20" i="25"/>
  <c r="I20" i="25"/>
  <c r="H20" i="25"/>
  <c r="G20" i="25"/>
  <c r="N17" i="25"/>
  <c r="N27" i="25" s="1"/>
  <c r="N36" i="25" s="1"/>
  <c r="M17" i="25"/>
  <c r="M27" i="25" s="1"/>
  <c r="M36" i="25" s="1"/>
  <c r="L17" i="25"/>
  <c r="L27" i="25" s="1"/>
  <c r="L36" i="25" s="1"/>
  <c r="K17" i="25"/>
  <c r="K26" i="25" s="1"/>
  <c r="K35" i="25" s="1"/>
  <c r="J17" i="25"/>
  <c r="J26" i="25" s="1"/>
  <c r="J35" i="25" s="1"/>
  <c r="I17" i="25"/>
  <c r="I26" i="25" s="1"/>
  <c r="I35" i="25" s="1"/>
  <c r="H17" i="25"/>
  <c r="H26" i="25" s="1"/>
  <c r="H35" i="25" s="1"/>
  <c r="G17" i="25"/>
  <c r="G27" i="25" s="1"/>
  <c r="G36" i="25" s="1"/>
  <c r="B50" i="11"/>
  <c r="G36" i="11"/>
  <c r="G35" i="11"/>
  <c r="B55" i="10"/>
  <c r="B55" i="9"/>
  <c r="B55" i="8"/>
  <c r="E30" i="8"/>
  <c r="E29" i="8"/>
  <c r="E28" i="8"/>
  <c r="G19" i="24"/>
  <c r="I19" i="24" s="1"/>
  <c r="G18" i="24"/>
  <c r="I18" i="24" s="1"/>
  <c r="G17" i="24"/>
  <c r="I17" i="24" s="1"/>
  <c r="G16" i="24"/>
  <c r="I16" i="24" s="1"/>
  <c r="G15" i="24"/>
  <c r="I15" i="24" s="1"/>
  <c r="G14" i="24"/>
  <c r="I14" i="24" s="1"/>
  <c r="G13" i="24"/>
  <c r="I13" i="24" s="1"/>
  <c r="G12" i="24"/>
  <c r="I12" i="24" s="1"/>
  <c r="G11" i="24"/>
  <c r="I11" i="24" s="1"/>
  <c r="G10" i="24"/>
  <c r="I10" i="24" s="1"/>
  <c r="G9" i="24"/>
  <c r="I9" i="24" s="1"/>
  <c r="G8" i="24"/>
  <c r="I8" i="24" s="1"/>
  <c r="G7" i="24"/>
  <c r="I7" i="24" s="1"/>
  <c r="G6" i="24"/>
  <c r="I6" i="24" s="1"/>
  <c r="G5" i="24"/>
  <c r="I5" i="24" s="1"/>
  <c r="G4" i="24"/>
  <c r="I4" i="24" s="1"/>
  <c r="G3" i="24"/>
  <c r="I3" i="24" s="1"/>
  <c r="C38" i="8"/>
  <c r="C39" i="8"/>
  <c r="C40" i="8"/>
  <c r="D40" i="8"/>
  <c r="E40" i="8"/>
  <c r="B60" i="7"/>
  <c r="G19" i="7"/>
  <c r="H19" i="7"/>
  <c r="I19" i="7"/>
  <c r="J19" i="7"/>
  <c r="K19" i="7"/>
  <c r="L19" i="7"/>
  <c r="M19" i="7"/>
  <c r="N19" i="7"/>
  <c r="B54" i="22"/>
  <c r="U30" i="22"/>
  <c r="U40" i="22" s="1"/>
  <c r="T30" i="22"/>
  <c r="T40" i="22" s="1"/>
  <c r="S30" i="22"/>
  <c r="S40" i="22" s="1"/>
  <c r="R30" i="22"/>
  <c r="R40" i="22" s="1"/>
  <c r="Q30" i="22"/>
  <c r="Q40" i="22" s="1"/>
  <c r="P30" i="22"/>
  <c r="P40" i="22" s="1"/>
  <c r="O30" i="22"/>
  <c r="O40" i="22" s="1"/>
  <c r="F30" i="22"/>
  <c r="F40" i="22" s="1"/>
  <c r="E30" i="22"/>
  <c r="E40" i="22" s="1"/>
  <c r="D30" i="22"/>
  <c r="D40" i="22" s="1"/>
  <c r="C30" i="22"/>
  <c r="C40" i="22" s="1"/>
  <c r="U29" i="22"/>
  <c r="U39" i="22" s="1"/>
  <c r="T29" i="22"/>
  <c r="T39" i="22" s="1"/>
  <c r="S29" i="22"/>
  <c r="S39" i="22" s="1"/>
  <c r="R29" i="22"/>
  <c r="R39" i="22" s="1"/>
  <c r="Q29" i="22"/>
  <c r="Q39" i="22" s="1"/>
  <c r="P29" i="22"/>
  <c r="P39" i="22" s="1"/>
  <c r="O29" i="22"/>
  <c r="O39" i="22" s="1"/>
  <c r="F29" i="22"/>
  <c r="F39" i="22" s="1"/>
  <c r="E29" i="22"/>
  <c r="E39" i="22" s="1"/>
  <c r="D29" i="22"/>
  <c r="D39" i="22" s="1"/>
  <c r="C29" i="22"/>
  <c r="C39" i="22" s="1"/>
  <c r="U28" i="22"/>
  <c r="U38" i="22" s="1"/>
  <c r="T28" i="22"/>
  <c r="T38" i="22" s="1"/>
  <c r="S28" i="22"/>
  <c r="S38" i="22" s="1"/>
  <c r="R28" i="22"/>
  <c r="R38" i="22" s="1"/>
  <c r="Q28" i="22"/>
  <c r="Q38" i="22" s="1"/>
  <c r="P28" i="22"/>
  <c r="P38" i="22" s="1"/>
  <c r="O28" i="22"/>
  <c r="O38" i="22" s="1"/>
  <c r="F28" i="22"/>
  <c r="F38" i="22" s="1"/>
  <c r="E28" i="22"/>
  <c r="E38" i="22" s="1"/>
  <c r="D28" i="22"/>
  <c r="D38" i="22" s="1"/>
  <c r="C28" i="22"/>
  <c r="C38" i="22" s="1"/>
  <c r="N23" i="22"/>
  <c r="M23" i="22"/>
  <c r="L23" i="22"/>
  <c r="K23" i="22"/>
  <c r="J23" i="22"/>
  <c r="I23" i="22"/>
  <c r="H23" i="22"/>
  <c r="G23" i="22"/>
  <c r="N22" i="22"/>
  <c r="M22" i="22"/>
  <c r="H22" i="22"/>
  <c r="G22" i="22"/>
  <c r="N21" i="22"/>
  <c r="M21" i="22"/>
  <c r="L21" i="22"/>
  <c r="K21" i="22"/>
  <c r="J21" i="22"/>
  <c r="I21" i="22"/>
  <c r="H21" i="22"/>
  <c r="G21" i="22"/>
  <c r="N18" i="22"/>
  <c r="M18" i="22"/>
  <c r="M28" i="22" s="1"/>
  <c r="M38" i="22" s="1"/>
  <c r="L18" i="22"/>
  <c r="K18" i="22"/>
  <c r="J18" i="22"/>
  <c r="J29" i="22" s="1"/>
  <c r="J39" i="22" s="1"/>
  <c r="I18" i="22"/>
  <c r="I29" i="22" s="1"/>
  <c r="I39" i="22" s="1"/>
  <c r="H18" i="22"/>
  <c r="H29" i="22" s="1"/>
  <c r="H39" i="22" s="1"/>
  <c r="G18" i="22"/>
  <c r="G30" i="22" s="1"/>
  <c r="B49" i="21"/>
  <c r="U27" i="21"/>
  <c r="U36" i="21" s="1"/>
  <c r="T27" i="21"/>
  <c r="T36" i="21" s="1"/>
  <c r="S27" i="21"/>
  <c r="S36" i="21" s="1"/>
  <c r="R27" i="21"/>
  <c r="R36" i="21" s="1"/>
  <c r="Q27" i="21"/>
  <c r="Q36" i="21" s="1"/>
  <c r="P27" i="21"/>
  <c r="P36" i="21" s="1"/>
  <c r="O27" i="21"/>
  <c r="O36" i="21" s="1"/>
  <c r="F27" i="21"/>
  <c r="F36" i="21" s="1"/>
  <c r="E27" i="21"/>
  <c r="E36" i="21" s="1"/>
  <c r="D27" i="21"/>
  <c r="D36" i="21" s="1"/>
  <c r="C27" i="21"/>
  <c r="C36" i="21" s="1"/>
  <c r="U26" i="21"/>
  <c r="U35" i="21" s="1"/>
  <c r="T26" i="21"/>
  <c r="T35" i="21" s="1"/>
  <c r="S26" i="21"/>
  <c r="S35" i="21" s="1"/>
  <c r="R26" i="21"/>
  <c r="R35" i="21" s="1"/>
  <c r="Q26" i="21"/>
  <c r="Q35" i="21" s="1"/>
  <c r="P26" i="21"/>
  <c r="P35" i="21" s="1"/>
  <c r="O26" i="21"/>
  <c r="O35" i="21" s="1"/>
  <c r="F26" i="21"/>
  <c r="F35" i="21" s="1"/>
  <c r="E26" i="21"/>
  <c r="E35" i="21" s="1"/>
  <c r="D26" i="21"/>
  <c r="D35" i="21" s="1"/>
  <c r="C26" i="21"/>
  <c r="C35" i="21" s="1"/>
  <c r="N21" i="21"/>
  <c r="M21" i="21"/>
  <c r="H21" i="21"/>
  <c r="G21" i="21"/>
  <c r="N20" i="21"/>
  <c r="M20" i="21"/>
  <c r="L20" i="21"/>
  <c r="K20" i="21"/>
  <c r="J20" i="21"/>
  <c r="I20" i="21"/>
  <c r="H20" i="21"/>
  <c r="G20" i="21"/>
  <c r="N17" i="21"/>
  <c r="M17" i="21"/>
  <c r="M26" i="21" s="1"/>
  <c r="M35" i="21" s="1"/>
  <c r="L17" i="21"/>
  <c r="K17" i="21"/>
  <c r="J17" i="21"/>
  <c r="J27" i="21" s="1"/>
  <c r="J36" i="21" s="1"/>
  <c r="I17" i="21"/>
  <c r="I27" i="21" s="1"/>
  <c r="I36" i="21" s="1"/>
  <c r="H17" i="21"/>
  <c r="H27" i="21" s="1"/>
  <c r="H36" i="21" s="1"/>
  <c r="G17" i="21"/>
  <c r="B54" i="15"/>
  <c r="U30" i="15"/>
  <c r="U40" i="15" s="1"/>
  <c r="T30" i="15"/>
  <c r="T40" i="15" s="1"/>
  <c r="S30" i="15"/>
  <c r="S40" i="15" s="1"/>
  <c r="R30" i="15"/>
  <c r="R40" i="15" s="1"/>
  <c r="Q30" i="15"/>
  <c r="Q40" i="15" s="1"/>
  <c r="P30" i="15"/>
  <c r="P40" i="15" s="1"/>
  <c r="O30" i="15"/>
  <c r="O40" i="15" s="1"/>
  <c r="F30" i="15"/>
  <c r="F40" i="15" s="1"/>
  <c r="E40" i="15"/>
  <c r="D30" i="15"/>
  <c r="D40" i="15" s="1"/>
  <c r="C30" i="15"/>
  <c r="C40" i="15" s="1"/>
  <c r="U29" i="15"/>
  <c r="U39" i="15" s="1"/>
  <c r="T29" i="15"/>
  <c r="T39" i="15" s="1"/>
  <c r="S29" i="15"/>
  <c r="S39" i="15" s="1"/>
  <c r="R29" i="15"/>
  <c r="R39" i="15" s="1"/>
  <c r="Q29" i="15"/>
  <c r="Q39" i="15" s="1"/>
  <c r="P29" i="15"/>
  <c r="P39" i="15" s="1"/>
  <c r="O29" i="15"/>
  <c r="O39" i="15" s="1"/>
  <c r="F29" i="15"/>
  <c r="F39" i="15" s="1"/>
  <c r="E39" i="15"/>
  <c r="D29" i="15"/>
  <c r="D39" i="15" s="1"/>
  <c r="C29" i="15"/>
  <c r="C39" i="15" s="1"/>
  <c r="U28" i="15"/>
  <c r="U38" i="15" s="1"/>
  <c r="T28" i="15"/>
  <c r="T38" i="15" s="1"/>
  <c r="S28" i="15"/>
  <c r="S38" i="15" s="1"/>
  <c r="R28" i="15"/>
  <c r="R38" i="15" s="1"/>
  <c r="Q28" i="15"/>
  <c r="Q38" i="15" s="1"/>
  <c r="P28" i="15"/>
  <c r="P38" i="15" s="1"/>
  <c r="O28" i="15"/>
  <c r="O38" i="15" s="1"/>
  <c r="F28" i="15"/>
  <c r="F38" i="15" s="1"/>
  <c r="E38" i="15"/>
  <c r="D28" i="15"/>
  <c r="D38" i="15" s="1"/>
  <c r="C28" i="15"/>
  <c r="C38" i="15" s="1"/>
  <c r="L23" i="15"/>
  <c r="K23" i="15"/>
  <c r="J23" i="15"/>
  <c r="I23" i="15"/>
  <c r="H23" i="15"/>
  <c r="G23" i="15"/>
  <c r="N22" i="15"/>
  <c r="M22" i="15"/>
  <c r="H22" i="15"/>
  <c r="G22" i="15"/>
  <c r="N21" i="15"/>
  <c r="M21" i="15"/>
  <c r="L21" i="15"/>
  <c r="K21" i="15"/>
  <c r="J21" i="15"/>
  <c r="I21" i="15"/>
  <c r="H21" i="15"/>
  <c r="G21" i="15"/>
  <c r="N18" i="15"/>
  <c r="M18" i="15"/>
  <c r="M28" i="15" s="1"/>
  <c r="M38" i="15" s="1"/>
  <c r="L18" i="15"/>
  <c r="K18" i="15"/>
  <c r="J18" i="15"/>
  <c r="J29" i="15" s="1"/>
  <c r="J39" i="15" s="1"/>
  <c r="I18" i="15"/>
  <c r="I29" i="15" s="1"/>
  <c r="I39" i="15" s="1"/>
  <c r="H18" i="15"/>
  <c r="H29" i="15" s="1"/>
  <c r="H39" i="15" s="1"/>
  <c r="G18" i="15"/>
  <c r="B49" i="11"/>
  <c r="U27" i="11"/>
  <c r="U36" i="11" s="1"/>
  <c r="T27" i="11"/>
  <c r="T36" i="11" s="1"/>
  <c r="S27" i="11"/>
  <c r="S36" i="11" s="1"/>
  <c r="R27" i="11"/>
  <c r="R36" i="11" s="1"/>
  <c r="Q27" i="11"/>
  <c r="Q36" i="11" s="1"/>
  <c r="P27" i="11"/>
  <c r="P36" i="11" s="1"/>
  <c r="O27" i="11"/>
  <c r="O36" i="11" s="1"/>
  <c r="F27" i="11"/>
  <c r="F36" i="11" s="1"/>
  <c r="E27" i="11"/>
  <c r="E36" i="11" s="1"/>
  <c r="D27" i="11"/>
  <c r="D36" i="11" s="1"/>
  <c r="C27" i="11"/>
  <c r="C36" i="11" s="1"/>
  <c r="U26" i="11"/>
  <c r="U35" i="11" s="1"/>
  <c r="T26" i="11"/>
  <c r="T35" i="11" s="1"/>
  <c r="S26" i="11"/>
  <c r="S35" i="11" s="1"/>
  <c r="R26" i="11"/>
  <c r="R35" i="11" s="1"/>
  <c r="Q26" i="11"/>
  <c r="Q35" i="11" s="1"/>
  <c r="P26" i="11"/>
  <c r="P35" i="11" s="1"/>
  <c r="O26" i="11"/>
  <c r="O35" i="11" s="1"/>
  <c r="F26" i="11"/>
  <c r="F35" i="11" s="1"/>
  <c r="E26" i="11"/>
  <c r="E35" i="11" s="1"/>
  <c r="D26" i="11"/>
  <c r="D35" i="11" s="1"/>
  <c r="C26" i="11"/>
  <c r="C35" i="11" s="1"/>
  <c r="N21" i="11"/>
  <c r="M21" i="11"/>
  <c r="H21" i="11"/>
  <c r="G21" i="11"/>
  <c r="N20" i="11"/>
  <c r="M20" i="11"/>
  <c r="L20" i="11"/>
  <c r="K20" i="11"/>
  <c r="J20" i="11"/>
  <c r="I20" i="11"/>
  <c r="H20" i="11"/>
  <c r="G20" i="11"/>
  <c r="N17" i="11"/>
  <c r="N26" i="11" s="1"/>
  <c r="N35" i="11" s="1"/>
  <c r="M17" i="11"/>
  <c r="M26" i="11" s="1"/>
  <c r="M35" i="11" s="1"/>
  <c r="L17" i="11"/>
  <c r="K17" i="11"/>
  <c r="J17" i="11"/>
  <c r="J27" i="11" s="1"/>
  <c r="J36" i="11" s="1"/>
  <c r="I17" i="11"/>
  <c r="I27" i="11" s="1"/>
  <c r="I36" i="11" s="1"/>
  <c r="H17" i="11"/>
  <c r="G17" i="11"/>
  <c r="B54" i="10"/>
  <c r="U30" i="10"/>
  <c r="U40" i="10" s="1"/>
  <c r="T30" i="10"/>
  <c r="T40" i="10" s="1"/>
  <c r="S30" i="10"/>
  <c r="S40" i="10" s="1"/>
  <c r="R30" i="10"/>
  <c r="R40" i="10" s="1"/>
  <c r="Q30" i="10"/>
  <c r="Q40" i="10" s="1"/>
  <c r="P30" i="10"/>
  <c r="P40" i="10" s="1"/>
  <c r="O30" i="10"/>
  <c r="O40" i="10" s="1"/>
  <c r="F30" i="10"/>
  <c r="F40" i="10" s="1"/>
  <c r="E30" i="10"/>
  <c r="E40" i="10" s="1"/>
  <c r="D30" i="10"/>
  <c r="D40" i="10" s="1"/>
  <c r="C30" i="10"/>
  <c r="C40" i="10" s="1"/>
  <c r="U29" i="10"/>
  <c r="U39" i="10" s="1"/>
  <c r="T29" i="10"/>
  <c r="T39" i="10" s="1"/>
  <c r="S29" i="10"/>
  <c r="S39" i="10" s="1"/>
  <c r="R29" i="10"/>
  <c r="R39" i="10" s="1"/>
  <c r="Q29" i="10"/>
  <c r="Q39" i="10" s="1"/>
  <c r="P29" i="10"/>
  <c r="P39" i="10" s="1"/>
  <c r="O29" i="10"/>
  <c r="O39" i="10" s="1"/>
  <c r="F29" i="10"/>
  <c r="F39" i="10" s="1"/>
  <c r="E29" i="10"/>
  <c r="E39" i="10" s="1"/>
  <c r="D29" i="10"/>
  <c r="D39" i="10" s="1"/>
  <c r="C29" i="10"/>
  <c r="C39" i="10" s="1"/>
  <c r="U28" i="10"/>
  <c r="U38" i="10" s="1"/>
  <c r="T28" i="10"/>
  <c r="T38" i="10" s="1"/>
  <c r="S28" i="10"/>
  <c r="S38" i="10" s="1"/>
  <c r="R28" i="10"/>
  <c r="R38" i="10" s="1"/>
  <c r="Q28" i="10"/>
  <c r="Q38" i="10" s="1"/>
  <c r="P28" i="10"/>
  <c r="P38" i="10" s="1"/>
  <c r="O28" i="10"/>
  <c r="O38" i="10" s="1"/>
  <c r="F28" i="10"/>
  <c r="F38" i="10" s="1"/>
  <c r="E28" i="10"/>
  <c r="E38" i="10" s="1"/>
  <c r="D28" i="10"/>
  <c r="D38" i="10" s="1"/>
  <c r="C28" i="10"/>
  <c r="C38" i="10" s="1"/>
  <c r="N23" i="10"/>
  <c r="M23" i="10"/>
  <c r="L23" i="10"/>
  <c r="K23" i="10"/>
  <c r="J23" i="10"/>
  <c r="I23" i="10"/>
  <c r="H23" i="10"/>
  <c r="G23" i="10"/>
  <c r="N22" i="10"/>
  <c r="M22" i="10"/>
  <c r="H22" i="10"/>
  <c r="G22" i="10"/>
  <c r="N21" i="10"/>
  <c r="M21" i="10"/>
  <c r="L21" i="10"/>
  <c r="K21" i="10"/>
  <c r="J21" i="10"/>
  <c r="I21" i="10"/>
  <c r="H21" i="10"/>
  <c r="G21" i="10"/>
  <c r="N18" i="10"/>
  <c r="N30" i="10" s="1"/>
  <c r="N40" i="10" s="1"/>
  <c r="M18" i="10"/>
  <c r="L18" i="10"/>
  <c r="K18" i="10"/>
  <c r="J18" i="10"/>
  <c r="J29" i="10" s="1"/>
  <c r="J39" i="10" s="1"/>
  <c r="I18" i="10"/>
  <c r="H18" i="10"/>
  <c r="H29" i="10" s="1"/>
  <c r="H39" i="10" s="1"/>
  <c r="G18" i="10"/>
  <c r="G30" i="10" s="1"/>
  <c r="B54" i="9"/>
  <c r="U30" i="9"/>
  <c r="U40" i="9" s="1"/>
  <c r="T30" i="9"/>
  <c r="T40" i="9" s="1"/>
  <c r="S30" i="9"/>
  <c r="S40" i="9" s="1"/>
  <c r="R30" i="9"/>
  <c r="R40" i="9" s="1"/>
  <c r="Q30" i="9"/>
  <c r="Q40" i="9" s="1"/>
  <c r="P30" i="9"/>
  <c r="P40" i="9" s="1"/>
  <c r="O30" i="9"/>
  <c r="O40" i="9" s="1"/>
  <c r="F30" i="9"/>
  <c r="F40" i="9" s="1"/>
  <c r="E30" i="9"/>
  <c r="E40" i="9" s="1"/>
  <c r="D30" i="9"/>
  <c r="D40" i="9" s="1"/>
  <c r="C30" i="9"/>
  <c r="C40" i="9" s="1"/>
  <c r="U29" i="9"/>
  <c r="U39" i="9" s="1"/>
  <c r="T29" i="9"/>
  <c r="T39" i="9" s="1"/>
  <c r="S29" i="9"/>
  <c r="S39" i="9" s="1"/>
  <c r="R29" i="9"/>
  <c r="R39" i="9" s="1"/>
  <c r="Q29" i="9"/>
  <c r="Q39" i="9" s="1"/>
  <c r="P29" i="9"/>
  <c r="P39" i="9" s="1"/>
  <c r="O29" i="9"/>
  <c r="O39" i="9" s="1"/>
  <c r="F29" i="9"/>
  <c r="F39" i="9" s="1"/>
  <c r="E29" i="9"/>
  <c r="E39" i="9" s="1"/>
  <c r="D29" i="9"/>
  <c r="D39" i="9" s="1"/>
  <c r="C29" i="9"/>
  <c r="C39" i="9" s="1"/>
  <c r="U28" i="9"/>
  <c r="U38" i="9" s="1"/>
  <c r="T28" i="9"/>
  <c r="T38" i="9" s="1"/>
  <c r="S28" i="9"/>
  <c r="S38" i="9" s="1"/>
  <c r="R28" i="9"/>
  <c r="R38" i="9" s="1"/>
  <c r="Q28" i="9"/>
  <c r="Q38" i="9" s="1"/>
  <c r="P28" i="9"/>
  <c r="P38" i="9" s="1"/>
  <c r="O28" i="9"/>
  <c r="O38" i="9" s="1"/>
  <c r="F28" i="9"/>
  <c r="F38" i="9" s="1"/>
  <c r="E28" i="9"/>
  <c r="E38" i="9" s="1"/>
  <c r="D28" i="9"/>
  <c r="D38" i="9" s="1"/>
  <c r="C28" i="9"/>
  <c r="C38" i="9" s="1"/>
  <c r="N23" i="9"/>
  <c r="M23" i="9"/>
  <c r="L23" i="9"/>
  <c r="K23" i="9"/>
  <c r="J23" i="9"/>
  <c r="I23" i="9"/>
  <c r="H23" i="9"/>
  <c r="G23" i="9"/>
  <c r="N22" i="9"/>
  <c r="M22" i="9"/>
  <c r="H22" i="9"/>
  <c r="G22" i="9"/>
  <c r="N21" i="9"/>
  <c r="M21" i="9"/>
  <c r="L21" i="9"/>
  <c r="K21" i="9"/>
  <c r="J21" i="9"/>
  <c r="I21" i="9"/>
  <c r="H21" i="9"/>
  <c r="G21" i="9"/>
  <c r="N18" i="9"/>
  <c r="M18" i="9"/>
  <c r="L18" i="9"/>
  <c r="K18" i="9"/>
  <c r="J18" i="9"/>
  <c r="J28" i="9" s="1"/>
  <c r="J38" i="9" s="1"/>
  <c r="I18" i="9"/>
  <c r="I29" i="9" s="1"/>
  <c r="I39" i="9" s="1"/>
  <c r="H18" i="9"/>
  <c r="G18" i="9"/>
  <c r="B54" i="8"/>
  <c r="U30" i="8"/>
  <c r="U40" i="8" s="1"/>
  <c r="T30" i="8"/>
  <c r="T40" i="8" s="1"/>
  <c r="S30" i="8"/>
  <c r="S40" i="8" s="1"/>
  <c r="R30" i="8"/>
  <c r="R40" i="8" s="1"/>
  <c r="Q30" i="8"/>
  <c r="Q40" i="8" s="1"/>
  <c r="P30" i="8"/>
  <c r="P40" i="8" s="1"/>
  <c r="O30" i="8"/>
  <c r="O40" i="8" s="1"/>
  <c r="F30" i="8"/>
  <c r="F40" i="8" s="1"/>
  <c r="U29" i="8"/>
  <c r="U39" i="8" s="1"/>
  <c r="T29" i="8"/>
  <c r="T39" i="8" s="1"/>
  <c r="S29" i="8"/>
  <c r="S39" i="8" s="1"/>
  <c r="R29" i="8"/>
  <c r="R39" i="8" s="1"/>
  <c r="Q29" i="8"/>
  <c r="Q39" i="8" s="1"/>
  <c r="P29" i="8"/>
  <c r="P39" i="8" s="1"/>
  <c r="O29" i="8"/>
  <c r="O39" i="8" s="1"/>
  <c r="F29" i="8"/>
  <c r="F39" i="8" s="1"/>
  <c r="E39" i="8"/>
  <c r="D39" i="8"/>
  <c r="U28" i="8"/>
  <c r="U38" i="8" s="1"/>
  <c r="T28" i="8"/>
  <c r="T38" i="8" s="1"/>
  <c r="S28" i="8"/>
  <c r="S38" i="8" s="1"/>
  <c r="R28" i="8"/>
  <c r="R38" i="8" s="1"/>
  <c r="Q28" i="8"/>
  <c r="Q38" i="8" s="1"/>
  <c r="P28" i="8"/>
  <c r="P38" i="8" s="1"/>
  <c r="O28" i="8"/>
  <c r="O38" i="8" s="1"/>
  <c r="F28" i="8"/>
  <c r="F38" i="8" s="1"/>
  <c r="E38" i="8"/>
  <c r="D38" i="8"/>
  <c r="N23" i="8"/>
  <c r="M23" i="8"/>
  <c r="L23" i="8"/>
  <c r="K23" i="8"/>
  <c r="J23" i="8"/>
  <c r="I23" i="8"/>
  <c r="H23" i="8"/>
  <c r="G23" i="8"/>
  <c r="N22" i="8"/>
  <c r="M22" i="8"/>
  <c r="H22" i="8"/>
  <c r="G22" i="8"/>
  <c r="N21" i="8"/>
  <c r="M21" i="8"/>
  <c r="L21" i="8"/>
  <c r="K21" i="8"/>
  <c r="J21" i="8"/>
  <c r="I21" i="8"/>
  <c r="H21" i="8"/>
  <c r="G21" i="8"/>
  <c r="N18" i="8"/>
  <c r="M18" i="8"/>
  <c r="M28" i="8" s="1"/>
  <c r="M38" i="8" s="1"/>
  <c r="L18" i="8"/>
  <c r="K18" i="8"/>
  <c r="J18" i="8"/>
  <c r="J29" i="8" s="1"/>
  <c r="J39" i="8" s="1"/>
  <c r="I18" i="8"/>
  <c r="I29" i="8" s="1"/>
  <c r="I39" i="8" s="1"/>
  <c r="H18" i="8"/>
  <c r="H29" i="8" s="1"/>
  <c r="H39" i="8" s="1"/>
  <c r="G18" i="8"/>
  <c r="B59" i="7"/>
  <c r="D44" i="7"/>
  <c r="O43" i="7"/>
  <c r="F43" i="7"/>
  <c r="U42" i="7"/>
  <c r="D42" i="7"/>
  <c r="U33" i="7"/>
  <c r="U44" i="7" s="1"/>
  <c r="T33" i="7"/>
  <c r="T44" i="7" s="1"/>
  <c r="S33" i="7"/>
  <c r="S44" i="7" s="1"/>
  <c r="R33" i="7"/>
  <c r="R44" i="7" s="1"/>
  <c r="Q33" i="7"/>
  <c r="Q44" i="7" s="1"/>
  <c r="P33" i="7"/>
  <c r="P44" i="7" s="1"/>
  <c r="O33" i="7"/>
  <c r="O44" i="7" s="1"/>
  <c r="F33" i="7"/>
  <c r="F44" i="7" s="1"/>
  <c r="E33" i="7"/>
  <c r="E44" i="7" s="1"/>
  <c r="D33" i="7"/>
  <c r="C33" i="7"/>
  <c r="C44" i="7" s="1"/>
  <c r="U32" i="7"/>
  <c r="U43" i="7" s="1"/>
  <c r="T32" i="7"/>
  <c r="T43" i="7" s="1"/>
  <c r="S32" i="7"/>
  <c r="S43" i="7" s="1"/>
  <c r="R32" i="7"/>
  <c r="R43" i="7" s="1"/>
  <c r="Q32" i="7"/>
  <c r="Q43" i="7" s="1"/>
  <c r="P32" i="7"/>
  <c r="P43" i="7" s="1"/>
  <c r="O32" i="7"/>
  <c r="F32" i="7"/>
  <c r="E32" i="7"/>
  <c r="E43" i="7" s="1"/>
  <c r="D32" i="7"/>
  <c r="D43" i="7" s="1"/>
  <c r="C32" i="7"/>
  <c r="C43" i="7" s="1"/>
  <c r="U31" i="7"/>
  <c r="T31" i="7"/>
  <c r="T42" i="7" s="1"/>
  <c r="S31" i="7"/>
  <c r="S42" i="7" s="1"/>
  <c r="R31" i="7"/>
  <c r="R42" i="7" s="1"/>
  <c r="Q31" i="7"/>
  <c r="Q42" i="7" s="1"/>
  <c r="P31" i="7"/>
  <c r="P42" i="7" s="1"/>
  <c r="O31" i="7"/>
  <c r="O42" i="7" s="1"/>
  <c r="F31" i="7"/>
  <c r="F42" i="7" s="1"/>
  <c r="E31" i="7"/>
  <c r="E42" i="7" s="1"/>
  <c r="D31" i="7"/>
  <c r="C31" i="7"/>
  <c r="C42" i="7" s="1"/>
  <c r="U30" i="7"/>
  <c r="U41" i="7" s="1"/>
  <c r="T30" i="7"/>
  <c r="T41" i="7" s="1"/>
  <c r="S30" i="7"/>
  <c r="S41" i="7" s="1"/>
  <c r="R30" i="7"/>
  <c r="R41" i="7" s="1"/>
  <c r="Q30" i="7"/>
  <c r="Q41" i="7" s="1"/>
  <c r="P30" i="7"/>
  <c r="P41" i="7" s="1"/>
  <c r="O30" i="7"/>
  <c r="O41" i="7" s="1"/>
  <c r="F30" i="7"/>
  <c r="F41" i="7" s="1"/>
  <c r="E30" i="7"/>
  <c r="E41" i="7" s="1"/>
  <c r="D30" i="7"/>
  <c r="D41" i="7" s="1"/>
  <c r="C30" i="7"/>
  <c r="C41" i="7" s="1"/>
  <c r="N25" i="7"/>
  <c r="M25" i="7"/>
  <c r="L25" i="7"/>
  <c r="K25" i="7"/>
  <c r="J25" i="7"/>
  <c r="I25" i="7"/>
  <c r="H25" i="7"/>
  <c r="G25" i="7"/>
  <c r="N24" i="7"/>
  <c r="M24" i="7"/>
  <c r="L24" i="7"/>
  <c r="K24" i="7"/>
  <c r="J24" i="7"/>
  <c r="I24" i="7"/>
  <c r="H24" i="7"/>
  <c r="G24" i="7"/>
  <c r="N23" i="7"/>
  <c r="M23" i="7"/>
  <c r="H23" i="7"/>
  <c r="G23" i="7"/>
  <c r="N22" i="7"/>
  <c r="M22" i="7"/>
  <c r="L22" i="7"/>
  <c r="K22" i="7"/>
  <c r="J22" i="7"/>
  <c r="I22" i="7"/>
  <c r="H22" i="7"/>
  <c r="G22" i="7"/>
  <c r="N31" i="7"/>
  <c r="N42" i="7" s="1"/>
  <c r="M30" i="7"/>
  <c r="M41" i="7" s="1"/>
  <c r="L33" i="7"/>
  <c r="L44" i="7" s="1"/>
  <c r="K33" i="7"/>
  <c r="K44" i="7" s="1"/>
  <c r="J31" i="7"/>
  <c r="J42" i="7" s="1"/>
  <c r="I33" i="7"/>
  <c r="I44" i="7" s="1"/>
  <c r="H31" i="7"/>
  <c r="H42" i="7" s="1"/>
  <c r="G32" i="7"/>
  <c r="C54" i="39" l="1"/>
  <c r="C54" i="38"/>
  <c r="N30" i="22"/>
  <c r="N40" i="22" s="1"/>
  <c r="B56" i="22"/>
  <c r="L29" i="22"/>
  <c r="L39" i="22" s="1"/>
  <c r="I30" i="22"/>
  <c r="I40" i="22" s="1"/>
  <c r="B51" i="21"/>
  <c r="C53" i="40"/>
  <c r="C55" i="40"/>
  <c r="C52" i="40"/>
  <c r="C52" i="39"/>
  <c r="C55" i="39"/>
  <c r="C53" i="39"/>
  <c r="C55" i="38"/>
  <c r="C53" i="38"/>
  <c r="C54" i="40"/>
  <c r="I31" i="37"/>
  <c r="I43" i="37" s="1"/>
  <c r="N32" i="37"/>
  <c r="N44" i="37" s="1"/>
  <c r="K33" i="37"/>
  <c r="K45" i="37" s="1"/>
  <c r="H34" i="37"/>
  <c r="H46" i="37" s="1"/>
  <c r="C55" i="37" s="1"/>
  <c r="G32" i="37"/>
  <c r="G44" i="37" s="1"/>
  <c r="L33" i="37"/>
  <c r="L45" i="37" s="1"/>
  <c r="I34" i="37"/>
  <c r="I46" i="37" s="1"/>
  <c r="K31" i="37"/>
  <c r="K43" i="37" s="1"/>
  <c r="H32" i="37"/>
  <c r="H44" i="37" s="1"/>
  <c r="M33" i="37"/>
  <c r="M45" i="37" s="1"/>
  <c r="J34" i="37"/>
  <c r="J46" i="37" s="1"/>
  <c r="L31" i="37"/>
  <c r="L43" i="37" s="1"/>
  <c r="I32" i="37"/>
  <c r="I44" i="37" s="1"/>
  <c r="N33" i="37"/>
  <c r="N45" i="37" s="1"/>
  <c r="K34" i="37"/>
  <c r="K46" i="37" s="1"/>
  <c r="M31" i="37"/>
  <c r="M43" i="37" s="1"/>
  <c r="J32" i="37"/>
  <c r="J44" i="37" s="1"/>
  <c r="G33" i="37"/>
  <c r="G45" i="37" s="1"/>
  <c r="L34" i="37"/>
  <c r="L46" i="37" s="1"/>
  <c r="N31" i="37"/>
  <c r="N43" i="37" s="1"/>
  <c r="H33" i="37"/>
  <c r="H45" i="37" s="1"/>
  <c r="C54" i="37" s="1"/>
  <c r="M34" i="37"/>
  <c r="M46" i="37" s="1"/>
  <c r="G31" i="37"/>
  <c r="G43" i="37" s="1"/>
  <c r="L28" i="28"/>
  <c r="L38" i="28" s="1"/>
  <c r="M28" i="28"/>
  <c r="M38" i="28" s="1"/>
  <c r="N30" i="28"/>
  <c r="N40" i="28" s="1"/>
  <c r="I29" i="28"/>
  <c r="I39" i="28" s="1"/>
  <c r="H28" i="28"/>
  <c r="H38" i="28" s="1"/>
  <c r="M29" i="28"/>
  <c r="M39" i="28" s="1"/>
  <c r="J30" i="28"/>
  <c r="J40" i="28" s="1"/>
  <c r="I28" i="28"/>
  <c r="I38" i="28" s="1"/>
  <c r="N29" i="28"/>
  <c r="N39" i="28" s="1"/>
  <c r="K30" i="28"/>
  <c r="K40" i="28" s="1"/>
  <c r="J28" i="28"/>
  <c r="J38" i="28" s="1"/>
  <c r="G29" i="28"/>
  <c r="L30" i="28"/>
  <c r="L40" i="28" s="1"/>
  <c r="K28" i="28"/>
  <c r="K38" i="28" s="1"/>
  <c r="H29" i="28"/>
  <c r="H39" i="28" s="1"/>
  <c r="G30" i="28"/>
  <c r="G30" i="15"/>
  <c r="B56" i="15"/>
  <c r="H30" i="15"/>
  <c r="H40" i="15" s="1"/>
  <c r="N30" i="15"/>
  <c r="N40" i="15" s="1"/>
  <c r="K29" i="15"/>
  <c r="K39" i="15" s="1"/>
  <c r="K27" i="27"/>
  <c r="K36" i="27" s="1"/>
  <c r="J27" i="27"/>
  <c r="J36" i="27" s="1"/>
  <c r="L26" i="27"/>
  <c r="L35" i="27" s="1"/>
  <c r="I27" i="27"/>
  <c r="I36" i="27" s="1"/>
  <c r="N26" i="27"/>
  <c r="N35" i="27" s="1"/>
  <c r="G26" i="27"/>
  <c r="G35" i="27" s="1"/>
  <c r="H26" i="27"/>
  <c r="H35" i="27" s="1"/>
  <c r="M27" i="27"/>
  <c r="M36" i="27" s="1"/>
  <c r="B51" i="26"/>
  <c r="L26" i="26"/>
  <c r="L35" i="26" s="1"/>
  <c r="I27" i="26"/>
  <c r="I36" i="26" s="1"/>
  <c r="M26" i="26"/>
  <c r="M35" i="26" s="1"/>
  <c r="J27" i="26"/>
  <c r="J36" i="26" s="1"/>
  <c r="N26" i="26"/>
  <c r="N35" i="26" s="1"/>
  <c r="K27" i="26"/>
  <c r="K36" i="26" s="1"/>
  <c r="G26" i="26"/>
  <c r="G35" i="26" s="1"/>
  <c r="C42" i="26" s="1"/>
  <c r="H26" i="26"/>
  <c r="H35" i="26" s="1"/>
  <c r="B51" i="25"/>
  <c r="H27" i="25"/>
  <c r="H36" i="25" s="1"/>
  <c r="I27" i="25"/>
  <c r="I36" i="25" s="1"/>
  <c r="J27" i="25"/>
  <c r="J36" i="25" s="1"/>
  <c r="L26" i="25"/>
  <c r="L35" i="25" s="1"/>
  <c r="M26" i="25"/>
  <c r="M35" i="25" s="1"/>
  <c r="N26" i="25"/>
  <c r="N35" i="25" s="1"/>
  <c r="K27" i="25"/>
  <c r="K36" i="25" s="1"/>
  <c r="G26" i="25"/>
  <c r="G35" i="25" s="1"/>
  <c r="H27" i="11"/>
  <c r="H36" i="11" s="1"/>
  <c r="B51" i="11"/>
  <c r="K27" i="11"/>
  <c r="K36" i="11" s="1"/>
  <c r="M28" i="10"/>
  <c r="M38" i="10" s="1"/>
  <c r="B56" i="10"/>
  <c r="H30" i="10"/>
  <c r="H40" i="10" s="1"/>
  <c r="I30" i="10"/>
  <c r="I40" i="10" s="1"/>
  <c r="I29" i="10"/>
  <c r="I39" i="10" s="1"/>
  <c r="K29" i="10"/>
  <c r="K39" i="10" s="1"/>
  <c r="B56" i="9"/>
  <c r="M30" i="9"/>
  <c r="M40" i="9" s="1"/>
  <c r="H29" i="9"/>
  <c r="H39" i="9" s="1"/>
  <c r="L28" i="9"/>
  <c r="L38" i="9" s="1"/>
  <c r="G29" i="9"/>
  <c r="N30" i="9"/>
  <c r="N40" i="9" s="1"/>
  <c r="H30" i="9"/>
  <c r="H40" i="9" s="1"/>
  <c r="G30" i="9"/>
  <c r="J29" i="9"/>
  <c r="J39" i="9" s="1"/>
  <c r="N30" i="8"/>
  <c r="N40" i="8" s="1"/>
  <c r="B56" i="8"/>
  <c r="K29" i="8"/>
  <c r="K39" i="8" s="1"/>
  <c r="G30" i="8"/>
  <c r="H30" i="8"/>
  <c r="H40" i="8" s="1"/>
  <c r="B61" i="7"/>
  <c r="K31" i="7"/>
  <c r="K42" i="7" s="1"/>
  <c r="H33" i="7"/>
  <c r="H44" i="7" s="1"/>
  <c r="H32" i="7"/>
  <c r="H43" i="7" s="1"/>
  <c r="K32" i="7"/>
  <c r="K43" i="7" s="1"/>
  <c r="L32" i="7"/>
  <c r="L43" i="7" s="1"/>
  <c r="M33" i="7"/>
  <c r="M44" i="7" s="1"/>
  <c r="N28" i="22"/>
  <c r="N38" i="22" s="1"/>
  <c r="K29" i="22"/>
  <c r="K39" i="22" s="1"/>
  <c r="H30" i="22"/>
  <c r="H40" i="22" s="1"/>
  <c r="G28" i="22"/>
  <c r="H28" i="22"/>
  <c r="H38" i="22" s="1"/>
  <c r="M29" i="22"/>
  <c r="M39" i="22" s="1"/>
  <c r="J30" i="22"/>
  <c r="J40" i="22" s="1"/>
  <c r="I28" i="22"/>
  <c r="I38" i="22" s="1"/>
  <c r="N29" i="22"/>
  <c r="N39" i="22" s="1"/>
  <c r="K30" i="22"/>
  <c r="K40" i="22" s="1"/>
  <c r="J28" i="22"/>
  <c r="J38" i="22" s="1"/>
  <c r="G29" i="22"/>
  <c r="L30" i="22"/>
  <c r="L40" i="22" s="1"/>
  <c r="K28" i="22"/>
  <c r="K38" i="22" s="1"/>
  <c r="M30" i="22"/>
  <c r="M40" i="22" s="1"/>
  <c r="L28" i="22"/>
  <c r="L38" i="22" s="1"/>
  <c r="N26" i="21"/>
  <c r="N35" i="21" s="1"/>
  <c r="K27" i="21"/>
  <c r="K36" i="21" s="1"/>
  <c r="G26" i="21"/>
  <c r="L27" i="21"/>
  <c r="L36" i="21" s="1"/>
  <c r="H26" i="21"/>
  <c r="H35" i="21" s="1"/>
  <c r="M27" i="21"/>
  <c r="M36" i="21" s="1"/>
  <c r="I26" i="21"/>
  <c r="I35" i="21" s="1"/>
  <c r="N27" i="21"/>
  <c r="N36" i="21" s="1"/>
  <c r="J26" i="21"/>
  <c r="J35" i="21" s="1"/>
  <c r="G27" i="21"/>
  <c r="K26" i="21"/>
  <c r="K35" i="21" s="1"/>
  <c r="L26" i="21"/>
  <c r="L35" i="21" s="1"/>
  <c r="N28" i="15"/>
  <c r="N38" i="15" s="1"/>
  <c r="G28" i="15"/>
  <c r="L29" i="15"/>
  <c r="L39" i="15" s="1"/>
  <c r="I30" i="15"/>
  <c r="I40" i="15" s="1"/>
  <c r="H28" i="15"/>
  <c r="H38" i="15" s="1"/>
  <c r="M29" i="15"/>
  <c r="M39" i="15" s="1"/>
  <c r="J30" i="15"/>
  <c r="J40" i="15" s="1"/>
  <c r="I28" i="15"/>
  <c r="I38" i="15" s="1"/>
  <c r="N29" i="15"/>
  <c r="N39" i="15" s="1"/>
  <c r="K30" i="15"/>
  <c r="K40" i="15" s="1"/>
  <c r="J28" i="15"/>
  <c r="J38" i="15" s="1"/>
  <c r="G29" i="15"/>
  <c r="L30" i="15"/>
  <c r="L40" i="15" s="1"/>
  <c r="K28" i="15"/>
  <c r="K38" i="15" s="1"/>
  <c r="M30" i="15"/>
  <c r="M40" i="15" s="1"/>
  <c r="L28" i="15"/>
  <c r="L38" i="15" s="1"/>
  <c r="G26" i="11"/>
  <c r="L27" i="11"/>
  <c r="L36" i="11" s="1"/>
  <c r="H26" i="11"/>
  <c r="H35" i="11" s="1"/>
  <c r="M27" i="11"/>
  <c r="M36" i="11" s="1"/>
  <c r="I26" i="11"/>
  <c r="I35" i="11" s="1"/>
  <c r="N27" i="11"/>
  <c r="N36" i="11" s="1"/>
  <c r="J26" i="11"/>
  <c r="J35" i="11" s="1"/>
  <c r="G27" i="11"/>
  <c r="K26" i="11"/>
  <c r="K35" i="11" s="1"/>
  <c r="L26" i="11"/>
  <c r="L35" i="11" s="1"/>
  <c r="L29" i="10"/>
  <c r="L39" i="10" s="1"/>
  <c r="H28" i="10"/>
  <c r="H38" i="10" s="1"/>
  <c r="M29" i="10"/>
  <c r="M39" i="10" s="1"/>
  <c r="J30" i="10"/>
  <c r="J40" i="10" s="1"/>
  <c r="I28" i="10"/>
  <c r="I38" i="10" s="1"/>
  <c r="N29" i="10"/>
  <c r="N39" i="10" s="1"/>
  <c r="K30" i="10"/>
  <c r="K40" i="10" s="1"/>
  <c r="G28" i="10"/>
  <c r="J28" i="10"/>
  <c r="J38" i="10" s="1"/>
  <c r="G29" i="10"/>
  <c r="L30" i="10"/>
  <c r="L40" i="10" s="1"/>
  <c r="N28" i="10"/>
  <c r="N38" i="10" s="1"/>
  <c r="K28" i="10"/>
  <c r="K38" i="10" s="1"/>
  <c r="M30" i="10"/>
  <c r="M40" i="10" s="1"/>
  <c r="L28" i="10"/>
  <c r="L38" i="10" s="1"/>
  <c r="K29" i="9"/>
  <c r="K39" i="9" s="1"/>
  <c r="G28" i="9"/>
  <c r="L29" i="9"/>
  <c r="L39" i="9" s="1"/>
  <c r="I30" i="9"/>
  <c r="I40" i="9" s="1"/>
  <c r="N28" i="9"/>
  <c r="N38" i="9" s="1"/>
  <c r="H28" i="9"/>
  <c r="H38" i="9" s="1"/>
  <c r="M29" i="9"/>
  <c r="M39" i="9" s="1"/>
  <c r="J30" i="9"/>
  <c r="J40" i="9" s="1"/>
  <c r="M28" i="9"/>
  <c r="M38" i="9" s="1"/>
  <c r="I28" i="9"/>
  <c r="I38" i="9" s="1"/>
  <c r="N29" i="9"/>
  <c r="N39" i="9" s="1"/>
  <c r="K30" i="9"/>
  <c r="K40" i="9" s="1"/>
  <c r="L30" i="9"/>
  <c r="L40" i="9" s="1"/>
  <c r="K28" i="9"/>
  <c r="K38" i="9" s="1"/>
  <c r="G28" i="8"/>
  <c r="L29" i="8"/>
  <c r="L39" i="8" s="1"/>
  <c r="I30" i="8"/>
  <c r="I40" i="8" s="1"/>
  <c r="H28" i="8"/>
  <c r="H38" i="8" s="1"/>
  <c r="M29" i="8"/>
  <c r="M39" i="8" s="1"/>
  <c r="J30" i="8"/>
  <c r="J40" i="8" s="1"/>
  <c r="I28" i="8"/>
  <c r="I38" i="8" s="1"/>
  <c r="N29" i="8"/>
  <c r="N39" i="8" s="1"/>
  <c r="K30" i="8"/>
  <c r="K40" i="8" s="1"/>
  <c r="J28" i="8"/>
  <c r="J38" i="8" s="1"/>
  <c r="G29" i="8"/>
  <c r="L30" i="8"/>
  <c r="L40" i="8" s="1"/>
  <c r="K28" i="8"/>
  <c r="K38" i="8" s="1"/>
  <c r="M30" i="8"/>
  <c r="M40" i="8" s="1"/>
  <c r="N28" i="8"/>
  <c r="N38" i="8" s="1"/>
  <c r="L28" i="8"/>
  <c r="L38" i="8" s="1"/>
  <c r="N30" i="7"/>
  <c r="N41" i="7" s="1"/>
  <c r="G30" i="7"/>
  <c r="L31" i="7"/>
  <c r="L42" i="7" s="1"/>
  <c r="I32" i="7"/>
  <c r="I43" i="7" s="1"/>
  <c r="N33" i="7"/>
  <c r="N44" i="7" s="1"/>
  <c r="H30" i="7"/>
  <c r="H41" i="7" s="1"/>
  <c r="M31" i="7"/>
  <c r="M42" i="7" s="1"/>
  <c r="J32" i="7"/>
  <c r="J43" i="7" s="1"/>
  <c r="G33" i="7"/>
  <c r="I30" i="7"/>
  <c r="I41" i="7" s="1"/>
  <c r="J30" i="7"/>
  <c r="J41" i="7" s="1"/>
  <c r="G31" i="7"/>
  <c r="K30" i="7"/>
  <c r="K41" i="7" s="1"/>
  <c r="M32" i="7"/>
  <c r="M43" i="7" s="1"/>
  <c r="J33" i="7"/>
  <c r="J44" i="7" s="1"/>
  <c r="L30" i="7"/>
  <c r="L41" i="7" s="1"/>
  <c r="I31" i="7"/>
  <c r="I42" i="7" s="1"/>
  <c r="N32" i="7"/>
  <c r="N43" i="7" s="1"/>
  <c r="E41" i="3"/>
  <c r="C43" i="26" l="1"/>
  <c r="C42" i="25"/>
  <c r="C47" i="22"/>
  <c r="C48" i="22"/>
  <c r="C46" i="22"/>
  <c r="C42" i="21"/>
  <c r="C43" i="21"/>
  <c r="C52" i="37"/>
  <c r="C53" i="37"/>
  <c r="C43" i="25"/>
  <c r="C48" i="28"/>
  <c r="C46" i="28"/>
  <c r="C47" i="28"/>
  <c r="C46" i="15"/>
  <c r="C48" i="15"/>
  <c r="C47" i="15"/>
  <c r="C42" i="27"/>
  <c r="C43" i="27"/>
  <c r="C43" i="11"/>
  <c r="C42" i="11"/>
  <c r="C47" i="10"/>
  <c r="C48" i="10"/>
  <c r="C46" i="10"/>
  <c r="C48" i="9"/>
  <c r="C47" i="9"/>
  <c r="C46" i="9"/>
  <c r="C53" i="7"/>
  <c r="C48" i="8"/>
  <c r="C47" i="8"/>
  <c r="C46" i="8"/>
  <c r="C50" i="7"/>
  <c r="C52" i="7"/>
  <c r="C51" i="7"/>
  <c r="G23" i="3"/>
  <c r="G24" i="3"/>
  <c r="G25" i="3"/>
  <c r="G22" i="3"/>
  <c r="G19" i="3"/>
  <c r="G31" i="3" s="1"/>
  <c r="G30" i="3" l="1"/>
  <c r="G33" i="3"/>
  <c r="G32" i="3"/>
  <c r="B59" i="3"/>
  <c r="B60" i="3"/>
  <c r="B61" i="3" s="1"/>
  <c r="H25" i="3"/>
  <c r="I25" i="3"/>
  <c r="J25" i="3"/>
  <c r="K25" i="3"/>
  <c r="L25" i="3"/>
  <c r="M25" i="3"/>
  <c r="N25" i="3"/>
  <c r="H24" i="3"/>
  <c r="I24" i="3"/>
  <c r="J24" i="3"/>
  <c r="K24" i="3"/>
  <c r="L24" i="3"/>
  <c r="M24" i="3"/>
  <c r="N24" i="3"/>
  <c r="H23" i="3"/>
  <c r="M23" i="3"/>
  <c r="N23" i="3"/>
  <c r="H22" i="3"/>
  <c r="I22" i="3"/>
  <c r="J22" i="3"/>
  <c r="K22" i="3"/>
  <c r="L22" i="3"/>
  <c r="M22" i="3"/>
  <c r="N22" i="3"/>
  <c r="H19" i="3"/>
  <c r="H32" i="3" s="1"/>
  <c r="H43" i="3" s="1"/>
  <c r="I19" i="3"/>
  <c r="I33" i="3" s="1"/>
  <c r="I44" i="3" s="1"/>
  <c r="J19" i="3"/>
  <c r="J32" i="3" s="1"/>
  <c r="J43" i="3" s="1"/>
  <c r="K19" i="3"/>
  <c r="K31" i="3" s="1"/>
  <c r="K42" i="3" s="1"/>
  <c r="L19" i="3"/>
  <c r="L33" i="3" s="1"/>
  <c r="L44" i="3" s="1"/>
  <c r="M19" i="3"/>
  <c r="M31" i="3" s="1"/>
  <c r="M42" i="3" s="1"/>
  <c r="M33" i="3"/>
  <c r="M44" i="3" s="1"/>
  <c r="N19" i="3"/>
  <c r="N33" i="3" s="1"/>
  <c r="N44" i="3" s="1"/>
  <c r="O33" i="3"/>
  <c r="O44" i="3" s="1"/>
  <c r="Q33" i="3"/>
  <c r="Q44" i="3"/>
  <c r="R33" i="3"/>
  <c r="R44" i="3"/>
  <c r="S33" i="3"/>
  <c r="S44" i="3"/>
  <c r="T33" i="3"/>
  <c r="T44" i="3" s="1"/>
  <c r="C33" i="3"/>
  <c r="C44" i="3"/>
  <c r="D33" i="3"/>
  <c r="D44" i="3"/>
  <c r="E33" i="3"/>
  <c r="E44" i="3"/>
  <c r="F33" i="3"/>
  <c r="F44" i="3" s="1"/>
  <c r="P33" i="3"/>
  <c r="P44" i="3"/>
  <c r="U33" i="3"/>
  <c r="U44" i="3"/>
  <c r="N32" i="3"/>
  <c r="N43" i="3" s="1"/>
  <c r="O32" i="3"/>
  <c r="O43" i="3" s="1"/>
  <c r="Q32" i="3"/>
  <c r="Q43" i="3" s="1"/>
  <c r="R32" i="3"/>
  <c r="R43" i="3"/>
  <c r="S32" i="3"/>
  <c r="S43" i="3" s="1"/>
  <c r="T32" i="3"/>
  <c r="T43" i="3" s="1"/>
  <c r="C32" i="3"/>
  <c r="C43" i="3" s="1"/>
  <c r="D32" i="3"/>
  <c r="D43" i="3"/>
  <c r="E32" i="3"/>
  <c r="E43" i="3" s="1"/>
  <c r="F32" i="3"/>
  <c r="F43" i="3" s="1"/>
  <c r="P32" i="3"/>
  <c r="P43" i="3" s="1"/>
  <c r="U32" i="3"/>
  <c r="U43" i="3"/>
  <c r="I31" i="3"/>
  <c r="I42" i="3" s="1"/>
  <c r="O31" i="3"/>
  <c r="O42" i="3"/>
  <c r="Q31" i="3"/>
  <c r="Q42" i="3"/>
  <c r="R31" i="3"/>
  <c r="R42" i="3"/>
  <c r="S31" i="3"/>
  <c r="S42" i="3"/>
  <c r="T31" i="3"/>
  <c r="T42" i="3"/>
  <c r="C31" i="3"/>
  <c r="C42" i="3"/>
  <c r="D31" i="3"/>
  <c r="D42" i="3"/>
  <c r="E31" i="3"/>
  <c r="E42" i="3"/>
  <c r="F31" i="3"/>
  <c r="F42" i="3"/>
  <c r="P31" i="3"/>
  <c r="P42" i="3"/>
  <c r="U31" i="3"/>
  <c r="U42" i="3"/>
  <c r="I30" i="3"/>
  <c r="I41" i="3" s="1"/>
  <c r="M30" i="3"/>
  <c r="M41" i="3" s="1"/>
  <c r="N30" i="3"/>
  <c r="N41" i="3" s="1"/>
  <c r="O30" i="3"/>
  <c r="O41" i="3" s="1"/>
  <c r="Q30" i="3"/>
  <c r="Q41" i="3"/>
  <c r="R30" i="3"/>
  <c r="R41" i="3" s="1"/>
  <c r="S30" i="3"/>
  <c r="S41" i="3" s="1"/>
  <c r="T30" i="3"/>
  <c r="T41" i="3" s="1"/>
  <c r="C30" i="3"/>
  <c r="C41" i="3"/>
  <c r="D30" i="3"/>
  <c r="D41" i="3" s="1"/>
  <c r="E30" i="3"/>
  <c r="F30" i="3"/>
  <c r="F41" i="3" s="1"/>
  <c r="P30" i="3"/>
  <c r="P41" i="3"/>
  <c r="U30" i="3"/>
  <c r="U41" i="3" s="1"/>
  <c r="K30" i="3" l="1"/>
  <c r="K41" i="3" s="1"/>
  <c r="J30" i="3"/>
  <c r="J41" i="3" s="1"/>
  <c r="J31" i="3"/>
  <c r="J42" i="3" s="1"/>
  <c r="K32" i="3"/>
  <c r="K43" i="3" s="1"/>
  <c r="K33" i="3"/>
  <c r="K44" i="3" s="1"/>
  <c r="J33" i="3"/>
  <c r="J44" i="3" s="1"/>
  <c r="I32" i="3"/>
  <c r="I43" i="3" s="1"/>
  <c r="L32" i="3"/>
  <c r="L43" i="3" s="1"/>
  <c r="L31" i="3"/>
  <c r="L42" i="3" s="1"/>
  <c r="H31" i="3"/>
  <c r="H42" i="3" s="1"/>
  <c r="H33" i="3"/>
  <c r="H44" i="3" s="1"/>
  <c r="L30" i="3"/>
  <c r="L41" i="3" s="1"/>
  <c r="H30" i="3"/>
  <c r="H41" i="3" s="1"/>
  <c r="C50" i="3" s="1"/>
  <c r="M32" i="3"/>
  <c r="M43" i="3" s="1"/>
  <c r="N31" i="3"/>
  <c r="N42" i="3" s="1"/>
  <c r="C52" i="3" l="1"/>
  <c r="C53" i="3"/>
  <c r="C51" i="3"/>
</calcChain>
</file>

<file path=xl/sharedStrings.xml><?xml version="1.0" encoding="utf-8"?>
<sst xmlns="http://schemas.openxmlformats.org/spreadsheetml/2006/main" count="3583" uniqueCount="218">
  <si>
    <t>Product Type</t>
  </si>
  <si>
    <t>Product #</t>
  </si>
  <si>
    <t>Brand Name</t>
  </si>
  <si>
    <t>Color</t>
  </si>
  <si>
    <t>Price</t>
  </si>
  <si>
    <t>Warranty Length (year)</t>
  </si>
  <si>
    <t>Warranty Type</t>
  </si>
  <si>
    <t>5 Star Reviews</t>
  </si>
  <si>
    <t>4 Star Reviews</t>
  </si>
  <si>
    <t>3 Star Reviews</t>
  </si>
  <si>
    <t>2 Star Reviews</t>
  </si>
  <si>
    <t>1 Star Reviews</t>
  </si>
  <si>
    <t>Positive Service Review</t>
  </si>
  <si>
    <t>Negative Service Review</t>
  </si>
  <si>
    <t>Would consumer recommend product</t>
  </si>
  <si>
    <t>Best Sellers Rank</t>
  </si>
  <si>
    <t>Shipping Weight (lbs)</t>
  </si>
  <si>
    <t>Product Depth</t>
  </si>
  <si>
    <t>Product Width</t>
  </si>
  <si>
    <t>Product Height</t>
  </si>
  <si>
    <t>Profit margin</t>
  </si>
  <si>
    <t>Shipment</t>
  </si>
  <si>
    <t>PC</t>
  </si>
  <si>
    <t>Sony</t>
  </si>
  <si>
    <t>Black</t>
  </si>
  <si>
    <t>Limited</t>
  </si>
  <si>
    <t>Inventory</t>
  </si>
  <si>
    <t>Dell</t>
  </si>
  <si>
    <t>Dropship</t>
  </si>
  <si>
    <t>HP</t>
  </si>
  <si>
    <t>Laptop</t>
  </si>
  <si>
    <t>Acer</t>
  </si>
  <si>
    <t>Asus</t>
  </si>
  <si>
    <t>Silver Aluminum</t>
  </si>
  <si>
    <t>Silver</t>
  </si>
  <si>
    <t>White</t>
  </si>
  <si>
    <t>Gray</t>
  </si>
  <si>
    <t>Microsoft</t>
  </si>
  <si>
    <t>Monitor</t>
  </si>
  <si>
    <t>ViewSonic</t>
  </si>
  <si>
    <t>Parts/Labor</t>
  </si>
  <si>
    <t>Printer</t>
  </si>
  <si>
    <t>Brother</t>
  </si>
  <si>
    <t>Printer Supplies</t>
  </si>
  <si>
    <t>V4INK</t>
  </si>
  <si>
    <t>None</t>
  </si>
  <si>
    <t>iPower</t>
  </si>
  <si>
    <t>Silver Mist</t>
  </si>
  <si>
    <t>Motorola</t>
  </si>
  <si>
    <t>Projectors</t>
  </si>
  <si>
    <t>Epson</t>
  </si>
  <si>
    <t>LG</t>
  </si>
  <si>
    <t>Dark Gray</t>
  </si>
  <si>
    <t>Samsung</t>
  </si>
  <si>
    <t>Lexmark</t>
  </si>
  <si>
    <t>Xerox</t>
  </si>
  <si>
    <t>Canon</t>
  </si>
  <si>
    <t>Netbook</t>
  </si>
  <si>
    <t>Toshiba</t>
  </si>
  <si>
    <t>Tablet</t>
  </si>
  <si>
    <t>Lenovo</t>
  </si>
  <si>
    <t>Smartphone</t>
  </si>
  <si>
    <t>Apple</t>
  </si>
  <si>
    <t>HTC</t>
  </si>
  <si>
    <t>Nokia</t>
  </si>
  <si>
    <t>Game Console</t>
  </si>
  <si>
    <t>Nintendo</t>
  </si>
  <si>
    <t>Hardware</t>
  </si>
  <si>
    <t>Razer</t>
  </si>
  <si>
    <t>Amazon</t>
  </si>
  <si>
    <t>Rapid Replacement</t>
  </si>
  <si>
    <t>New Product 171</t>
  </si>
  <si>
    <t>Existing Products (percentage of reviews applied)</t>
  </si>
  <si>
    <t>n/a</t>
  </si>
  <si>
    <t>Coded Value</t>
  </si>
  <si>
    <t>Data Notes</t>
  </si>
  <si>
    <t>5 star reviews, 4 star reviews, 3 star reviews, 2 star reviews, 1 star reviews</t>
  </si>
  <si>
    <t>The value in the cell is the number of reviews level found on the web for the given product</t>
  </si>
  <si>
    <t>The value in the cell is the number of positive service reviews  found on the web for the given product</t>
  </si>
  <si>
    <t>The value in the cell is the number of negative service reviews  found on the web for the given product</t>
  </si>
  <si>
    <t>The value in the cell is the percentage of customers who would recommend the product</t>
  </si>
  <si>
    <t>The best sellers rank on Amazon</t>
  </si>
  <si>
    <t>Notes</t>
  </si>
  <si>
    <t>This scale is applied to the Warranty Type column.</t>
  </si>
  <si>
    <t xml:space="preserve">I have assumed that a limited warranty is better that no warranty, hardware warranty is better than a limited warranty, but worse than a Parts/Labor Warranty and so on. </t>
  </si>
  <si>
    <t>Product Category</t>
  </si>
  <si>
    <t>Potential New Products (Raw Data)</t>
  </si>
  <si>
    <t>Potential New Products (percentage of reviews applied)</t>
  </si>
  <si>
    <t>Raw Data</t>
  </si>
  <si>
    <t>Weighting Scheme for Characteristics</t>
  </si>
  <si>
    <t>Calculation of distance of between characteristics of new products and existing products in PC category (weighting scheme not applied)</t>
  </si>
  <si>
    <t>Sum of difference between all characteristics with weighting scheme applied</t>
  </si>
  <si>
    <r>
      <t xml:space="preserve">Calculation of distance of between characteristics of new products and existing products in PC class with </t>
    </r>
    <r>
      <rPr>
        <b/>
        <sz val="11"/>
        <color rgb="FFFF0000"/>
        <rFont val="Calibri"/>
        <family val="2"/>
        <scheme val="minor"/>
      </rPr>
      <t>weighting scheme applied</t>
    </r>
  </si>
  <si>
    <t>Euclidean Distance</t>
  </si>
  <si>
    <t>Sales Volume (avg. units per month)</t>
  </si>
  <si>
    <t>Predicted Sales Volume</t>
  </si>
  <si>
    <t>Profit Margin</t>
  </si>
  <si>
    <t>Similarity Analysis for Product 171</t>
  </si>
  <si>
    <t>Relevant Existing Products (Raw Data)</t>
  </si>
  <si>
    <t>Prediction of profits for Potential New Product 171</t>
  </si>
  <si>
    <t>Converted raw review data to a percentage of reviews and applied code to warranty type</t>
  </si>
  <si>
    <t>Potential New Product List</t>
  </si>
  <si>
    <t>Total Sales Revenue</t>
  </si>
  <si>
    <t>?</t>
  </si>
  <si>
    <t>Sales Volume</t>
  </si>
  <si>
    <t>Existing Product List</t>
  </si>
  <si>
    <r>
      <t xml:space="preserve">provided in the </t>
    </r>
    <r>
      <rPr>
        <b/>
        <i/>
        <sz val="11"/>
        <color theme="1"/>
        <rFont val="Calibri"/>
        <family val="2"/>
        <scheme val="minor"/>
      </rPr>
      <t>Potential New Product List</t>
    </r>
    <r>
      <rPr>
        <sz val="11"/>
        <color theme="1"/>
        <rFont val="Calibri"/>
        <family val="2"/>
        <scheme val="minor"/>
      </rPr>
      <t xml:space="preserve"> tab</t>
    </r>
  </si>
  <si>
    <t>Total Profits</t>
  </si>
  <si>
    <t>(predicted sales volume X price of product)</t>
  </si>
  <si>
    <t>Unit Price of Product</t>
  </si>
  <si>
    <t>(predicted sales revenue X profit margin)</t>
  </si>
  <si>
    <t xml:space="preserve">See my comment in the example, I did not factor in this characteristic to the similarity analysis. </t>
  </si>
  <si>
    <t>sales volume of the product with the smallest Euclidean difference from product 171</t>
  </si>
  <si>
    <t>Similarity Analysis for Product 172</t>
  </si>
  <si>
    <t>New Product 172</t>
  </si>
  <si>
    <t>Prediction of profits for Potential New Product 172</t>
  </si>
  <si>
    <t>Similarity Analysis for Product 173</t>
  </si>
  <si>
    <t>New Product 173</t>
  </si>
  <si>
    <t>Prediction of profits for Potential New Product 173</t>
  </si>
  <si>
    <t>sales volume of the product with the smallest Euclidean difference from product 173</t>
  </si>
  <si>
    <t>sales volume of the product with the smallest Euclidean difference from product 172</t>
  </si>
  <si>
    <t>WEIGHTING SCHEMES</t>
  </si>
  <si>
    <t>Weighting Scheme for PCs</t>
  </si>
  <si>
    <t>Feature</t>
  </si>
  <si>
    <t>Weight</t>
  </si>
  <si>
    <t>Justification</t>
  </si>
  <si>
    <t>Weighting Scheme for Laptops</t>
  </si>
  <si>
    <t>Brand</t>
  </si>
  <si>
    <t>Users are very aware of brands. Brands convey the sense of quality, style and status.</t>
  </si>
  <si>
    <t>A laptop has to be portable. The more portable, the better.</t>
  </si>
  <si>
    <t>Weighting Scheme for Netbook and Tablets</t>
  </si>
  <si>
    <t>* According to my research, netbook and tablets are commonly compared in the same market because users tend to compare them technologically and pricewise.</t>
  </si>
  <si>
    <t>Warranty Length</t>
  </si>
  <si>
    <t>A good and extensive warranty is the better because this kind of product is at risk all the time.</t>
  </si>
  <si>
    <t>Weighting Scheme for Monitors</t>
  </si>
  <si>
    <t>Weighting Scheme for Game Consoles</t>
  </si>
  <si>
    <t>In Game Consoles, the brand tells the user what games and power he is getting. The set of games may be propietary.</t>
  </si>
  <si>
    <t>Although elasticity is high, because this product mainly targets a young audience, therefore price can be an issue and can deterrent a purchase.</t>
  </si>
  <si>
    <t>POTENTIAL NEW PRODUCT PROFITABILITY PREDICTIONS (SIMILARITY ANALYSIS)</t>
  </si>
  <si>
    <t>Rank</t>
  </si>
  <si>
    <t>Similar Sales Vol.</t>
  </si>
  <si>
    <t>Predicted Sales Vol.</t>
  </si>
  <si>
    <t>Margin</t>
  </si>
  <si>
    <t>Similarity Analysis for Product 175</t>
  </si>
  <si>
    <t>New Product 175</t>
  </si>
  <si>
    <t>Prediction of profits for Potential New Product 175</t>
  </si>
  <si>
    <t>Similarity Analysis for Product 176</t>
  </si>
  <si>
    <t>New Product 176</t>
  </si>
  <si>
    <t>Prediction of profits for Potential New Product 176</t>
  </si>
  <si>
    <t>sales volume of the product with the smallest Euclidean difference from product 176</t>
  </si>
  <si>
    <t>sales volume of the product with the smallest Euclidean difference from product 175</t>
  </si>
  <si>
    <t>Similarity Analysis for Product 178</t>
  </si>
  <si>
    <t>New Product 178</t>
  </si>
  <si>
    <t>Prediction of profits for Potential New Product 178</t>
  </si>
  <si>
    <t>sales volume of the product with the smallest Euclidean difference from product 178</t>
  </si>
  <si>
    <t>Similarity Analysis for Product 180</t>
  </si>
  <si>
    <t>New Product 180</t>
  </si>
  <si>
    <t>Prediction of profits for Potential New Product 180</t>
  </si>
  <si>
    <t>sales volume of the product with the smallest Euclidean difference from product 180</t>
  </si>
  <si>
    <t>Similarity Analysis for Product 181</t>
  </si>
  <si>
    <t>New Product 181</t>
  </si>
  <si>
    <t>Prediction of profits for Potential New Product 181</t>
  </si>
  <si>
    <t>sales volume of the product with the smallest Euclidean difference from product 181</t>
  </si>
  <si>
    <t>Similarity Analysis for Product 183</t>
  </si>
  <si>
    <t>New Product 183</t>
  </si>
  <si>
    <t>Prediction of profits for Potential New Product 183</t>
  </si>
  <si>
    <t>sales volume of the product with the smallest Euclidean difference from product 183</t>
  </si>
  <si>
    <t>Similarity Analysis for Product 186</t>
  </si>
  <si>
    <t>New Product 186</t>
  </si>
  <si>
    <t>Prediction of profits for Potential New Product 186</t>
  </si>
  <si>
    <t>sales volume of the product with the smallest Euclidean difference from product 186</t>
  </si>
  <si>
    <t>Similarity Analysis for Product 187</t>
  </si>
  <si>
    <t>New Product 187</t>
  </si>
  <si>
    <t>Prediction of profits for Potential New Product 187</t>
  </si>
  <si>
    <t>sales volume of the product with the smallest Euclidean difference from product 187</t>
  </si>
  <si>
    <t>New Product 193</t>
  </si>
  <si>
    <t>Prediction of profits for Potential New Product 193</t>
  </si>
  <si>
    <t>sales volume of the product with the smallest Euclidean difference from product 193</t>
  </si>
  <si>
    <t>Similarity Analysis for Product 193</t>
  </si>
  <si>
    <t>Similarity Analysis for Product 194</t>
  </si>
  <si>
    <t>New Product 194</t>
  </si>
  <si>
    <t>Prediction of profits for Potential New Product 194</t>
  </si>
  <si>
    <t>sales volume of the product with the smallest Euclidean difference from product 194</t>
  </si>
  <si>
    <t>Similarity Analysis for Product 195</t>
  </si>
  <si>
    <t>New Product 195</t>
  </si>
  <si>
    <t>Prediction of profits for Potential New Product 195</t>
  </si>
  <si>
    <t>sales volume of the product with the smallest Euclidean difference from product 195</t>
  </si>
  <si>
    <t>Similarity Analysis for Product 196</t>
  </si>
  <si>
    <t>New Product 196</t>
  </si>
  <si>
    <t>Similarity Analysis for Product 199</t>
  </si>
  <si>
    <t>New Product 199</t>
  </si>
  <si>
    <t>Prediction of profits for Potential New Product 199</t>
  </si>
  <si>
    <t>sales volume of the product with the smallest Euclidean difference from product 199</t>
  </si>
  <si>
    <t>Similarity Analysis for Product 201</t>
  </si>
  <si>
    <t>New Product 201</t>
  </si>
  <si>
    <t>Prediction of profits for Potential New Product 201</t>
  </si>
  <si>
    <t>sales volume of the product with the smallest Euclidean difference from product 201</t>
  </si>
  <si>
    <t>Weighting Scheme for all Ratings</t>
  </si>
  <si>
    <t>1 Star- 0.5</t>
  </si>
  <si>
    <t>5 Star- 2</t>
  </si>
  <si>
    <t>4 Star- 1.5</t>
  </si>
  <si>
    <t>3 Star- 1</t>
  </si>
  <si>
    <t>2 Star- 0.75</t>
  </si>
  <si>
    <t>I set the same weighting scheme for all of the items because I felt that ratings are important for buying products and that the importance wouldn't change between products.</t>
  </si>
  <si>
    <t>Shipping Weight</t>
  </si>
  <si>
    <t>Dimensions</t>
  </si>
  <si>
    <t>1.3 Each</t>
  </si>
  <si>
    <t>Laptop users carry them around for the most part. Size determines how they carry it around.</t>
  </si>
  <si>
    <t>Same justification as in PC's</t>
  </si>
  <si>
    <t>Pricing is one of the most important factors regardless of what the product is.</t>
  </si>
  <si>
    <t>Weight is quite important for something that will be carried around often such as these.</t>
  </si>
  <si>
    <t>How big the product is matters a bit too, as they are carried around.</t>
  </si>
  <si>
    <t>Weighting Scheme for Smartphones</t>
  </si>
  <si>
    <t>Smartphones typically last shorter than other electronics, due to daily usage. It would be important to have the right length of warranty.</t>
  </si>
  <si>
    <t>Weight is quite important for something that will be carried around and used everyday.</t>
  </si>
  <si>
    <t>How big the product is matters a bit too, as they are carried around and used daily.</t>
  </si>
  <si>
    <t xml:space="preserve">Notes: The most profitable new product would be the 176 Razer Laptop because of the highest price, as well as the high margin. </t>
  </si>
  <si>
    <t>The least profitable new product, 178 HP Netbook, is last because of the extremely low sales volume as well as the low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</si>
</sst>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16" fillId="0" borderId="0" xfId="0" applyFont="1"/>
    <xf numFmtId="2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0" fillId="0" borderId="0" xfId="0" applyFont="1"/>
    <xf numFmtId="49" fontId="21" fillId="0" borderId="0" xfId="0" applyNumberFormat="1" applyFont="1"/>
    <xf numFmtId="0" fontId="0" fillId="35" borderId="0" xfId="0" applyFill="1"/>
    <xf numFmtId="165" fontId="0" fillId="0" borderId="0" xfId="0" applyNumberFormat="1"/>
    <xf numFmtId="0" fontId="16" fillId="35" borderId="0" xfId="0" applyFont="1" applyFill="1"/>
    <xf numFmtId="0" fontId="23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anaamador\Documents\UT%20DATA%20ANALYTICS\2%20PREDICTING%20PROFITABILITY%20AND%20B%20PREFERENCE\2-1%20New_Products_Analysis_Data\Similarity_Analysis_Product_193_Smartph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about characteristics"/>
      <sheetName val="Existing Product List"/>
      <sheetName val="Potential New Product List"/>
      <sheetName val="Product 193 Analysis"/>
      <sheetName val="Warranty Scale"/>
    </sheetNames>
    <sheetDataSet>
      <sheetData sheetId="0"/>
      <sheetData sheetId="1"/>
      <sheetData sheetId="2"/>
      <sheetData sheetId="3"/>
      <sheetData sheetId="4">
        <row r="2">
          <cell r="A2" t="str">
            <v>None</v>
          </cell>
          <cell r="B2">
            <v>0</v>
          </cell>
        </row>
        <row r="3">
          <cell r="A3" t="str">
            <v>Limited</v>
          </cell>
          <cell r="B3">
            <v>1</v>
          </cell>
        </row>
        <row r="4">
          <cell r="A4" t="str">
            <v>Hardware</v>
          </cell>
          <cell r="B4">
            <v>2</v>
          </cell>
        </row>
        <row r="5">
          <cell r="A5" t="str">
            <v>Parts/Labor</v>
          </cell>
          <cell r="B5">
            <v>3</v>
          </cell>
        </row>
        <row r="6">
          <cell r="A6" t="str">
            <v>Rapid Replacement</v>
          </cell>
          <cell r="B6">
            <v>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I19" totalsRowShown="0" headerRowDxfId="9" dataDxfId="8">
  <autoFilter ref="A2:I19"/>
  <sortState ref="A3:I19">
    <sortCondition ref="C2:C19"/>
  </sortState>
  <tableColumns count="9">
    <tableColumn id="9" name="Rank" dataDxfId="7"/>
    <tableColumn id="1" name="Product Type"/>
    <tableColumn id="2" name="Product #" dataDxfId="6"/>
    <tableColumn id="3" name="Brand Name" dataDxfId="5"/>
    <tableColumn id="4" name="Similar Sales Vol." dataDxfId="4"/>
    <tableColumn id="5" name="Price" dataDxfId="3"/>
    <tableColumn id="6" name="Predicted Sales Vol." dataDxfId="2">
      <calculatedColumnFormula>E3*F3</calculatedColumnFormula>
    </tableColumn>
    <tableColumn id="7" name="Margin" dataDxfId="1"/>
    <tableColumn id="8" name="Total Profits" dataDxfId="0">
      <calculatedColumnFormula>G3*H3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E17" sqref="E17"/>
    </sheetView>
  </sheetViews>
  <sheetFormatPr defaultRowHeight="14.4" x14ac:dyDescent="0.3"/>
  <cols>
    <col min="1" max="1" width="45" customWidth="1"/>
  </cols>
  <sheetData>
    <row r="1" spans="1:1" x14ac:dyDescent="0.3">
      <c r="A1" s="2" t="s">
        <v>75</v>
      </c>
    </row>
    <row r="3" spans="1:1" x14ac:dyDescent="0.3">
      <c r="A3" s="2" t="s">
        <v>76</v>
      </c>
    </row>
    <row r="4" spans="1:1" x14ac:dyDescent="0.3">
      <c r="A4" t="s">
        <v>77</v>
      </c>
    </row>
    <row r="6" spans="1:1" x14ac:dyDescent="0.3">
      <c r="A6" s="2" t="s">
        <v>12</v>
      </c>
    </row>
    <row r="7" spans="1:1" x14ac:dyDescent="0.3">
      <c r="A7" t="s">
        <v>78</v>
      </c>
    </row>
    <row r="9" spans="1:1" x14ac:dyDescent="0.3">
      <c r="A9" s="2" t="s">
        <v>13</v>
      </c>
    </row>
    <row r="10" spans="1:1" x14ac:dyDescent="0.3">
      <c r="A10" t="s">
        <v>79</v>
      </c>
    </row>
    <row r="12" spans="1:1" x14ac:dyDescent="0.3">
      <c r="A12" s="2" t="s">
        <v>14</v>
      </c>
    </row>
    <row r="13" spans="1:1" x14ac:dyDescent="0.3">
      <c r="A13" t="s">
        <v>80</v>
      </c>
    </row>
    <row r="15" spans="1:1" x14ac:dyDescent="0.3">
      <c r="A15" s="2" t="s">
        <v>15</v>
      </c>
    </row>
    <row r="16" spans="1:1" x14ac:dyDescent="0.3">
      <c r="A16" t="s">
        <v>81</v>
      </c>
    </row>
    <row r="17" spans="1:1" x14ac:dyDescent="0.3">
      <c r="A17" t="s">
        <v>111</v>
      </c>
    </row>
  </sheetData>
  <customSheetViews>
    <customSheetView guid="{0E60F5D3-6264-4CC1-A007-66AE815EFEE7}">
      <selection activeCell="A21" sqref="A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0" workbookViewId="0">
      <selection activeCell="A34" sqref="A34:XFD34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146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30</v>
      </c>
      <c r="B6">
        <v>176</v>
      </c>
      <c r="C6" t="s">
        <v>68</v>
      </c>
      <c r="D6" t="s">
        <v>24</v>
      </c>
      <c r="E6">
        <v>1999</v>
      </c>
      <c r="F6">
        <v>1</v>
      </c>
      <c r="G6" t="s">
        <v>25</v>
      </c>
      <c r="H6">
        <v>1</v>
      </c>
      <c r="I6">
        <v>1</v>
      </c>
      <c r="J6">
        <v>1</v>
      </c>
      <c r="K6">
        <v>3</v>
      </c>
      <c r="L6">
        <v>0</v>
      </c>
      <c r="M6">
        <v>0</v>
      </c>
      <c r="N6">
        <v>1</v>
      </c>
      <c r="O6">
        <v>0.3</v>
      </c>
      <c r="P6">
        <v>2820</v>
      </c>
      <c r="Q6">
        <v>11.6</v>
      </c>
      <c r="R6">
        <v>16.809999999999999</v>
      </c>
      <c r="S6">
        <v>10.9</v>
      </c>
      <c r="T6">
        <v>0.88</v>
      </c>
      <c r="U6" t="s">
        <v>28</v>
      </c>
      <c r="V6">
        <v>0.23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30</v>
      </c>
      <c r="B10">
        <v>104</v>
      </c>
      <c r="C10" t="s">
        <v>31</v>
      </c>
      <c r="D10" t="s">
        <v>24</v>
      </c>
      <c r="E10">
        <v>409.99</v>
      </c>
      <c r="F10">
        <v>1</v>
      </c>
      <c r="G10" t="s">
        <v>40</v>
      </c>
      <c r="H10">
        <v>49</v>
      </c>
      <c r="I10">
        <v>19</v>
      </c>
      <c r="J10">
        <v>8</v>
      </c>
      <c r="K10">
        <v>3</v>
      </c>
      <c r="L10">
        <v>9</v>
      </c>
      <c r="M10">
        <v>7</v>
      </c>
      <c r="N10">
        <v>8</v>
      </c>
      <c r="O10">
        <v>0.8</v>
      </c>
      <c r="P10">
        <v>109</v>
      </c>
      <c r="Q10">
        <v>5.7</v>
      </c>
      <c r="R10">
        <v>15</v>
      </c>
      <c r="S10">
        <v>9.9</v>
      </c>
      <c r="T10">
        <v>1.3</v>
      </c>
      <c r="U10" t="s">
        <v>28</v>
      </c>
      <c r="V10">
        <v>0.08</v>
      </c>
      <c r="W10">
        <v>196</v>
      </c>
    </row>
    <row r="11" spans="1:23" x14ac:dyDescent="0.3">
      <c r="A11" t="s">
        <v>30</v>
      </c>
      <c r="B11">
        <v>105</v>
      </c>
      <c r="C11" t="s">
        <v>32</v>
      </c>
      <c r="D11" t="s">
        <v>33</v>
      </c>
      <c r="E11">
        <v>1079.99</v>
      </c>
      <c r="F11">
        <v>1</v>
      </c>
      <c r="G11" t="s">
        <v>40</v>
      </c>
      <c r="H11">
        <v>58</v>
      </c>
      <c r="I11">
        <v>31</v>
      </c>
      <c r="J11">
        <v>11</v>
      </c>
      <c r="K11">
        <v>7</v>
      </c>
      <c r="L11">
        <v>36</v>
      </c>
      <c r="M11">
        <v>7</v>
      </c>
      <c r="N11">
        <v>20</v>
      </c>
      <c r="O11">
        <v>0.7</v>
      </c>
      <c r="P11">
        <v>268</v>
      </c>
      <c r="Q11">
        <v>7</v>
      </c>
      <c r="R11">
        <v>12.9</v>
      </c>
      <c r="S11">
        <v>0.3</v>
      </c>
      <c r="T11">
        <v>8.9</v>
      </c>
      <c r="U11" t="s">
        <v>26</v>
      </c>
      <c r="V11">
        <v>0.09</v>
      </c>
      <c r="W11">
        <v>232</v>
      </c>
    </row>
    <row r="12" spans="1:23" x14ac:dyDescent="0.3">
      <c r="A12" t="s">
        <v>30</v>
      </c>
      <c r="B12">
        <v>143</v>
      </c>
      <c r="C12" t="s">
        <v>23</v>
      </c>
      <c r="D12" t="s">
        <v>47</v>
      </c>
      <c r="E12">
        <v>770.6</v>
      </c>
      <c r="F12">
        <v>1</v>
      </c>
      <c r="G12" t="s">
        <v>25</v>
      </c>
      <c r="H12">
        <v>22</v>
      </c>
      <c r="I12">
        <v>14</v>
      </c>
      <c r="J12">
        <v>4</v>
      </c>
      <c r="K12">
        <v>5</v>
      </c>
      <c r="L12">
        <v>6</v>
      </c>
      <c r="M12">
        <v>6</v>
      </c>
      <c r="N12">
        <v>2</v>
      </c>
      <c r="O12">
        <v>0.7</v>
      </c>
      <c r="P12">
        <v>1473</v>
      </c>
      <c r="Q12">
        <v>3.54</v>
      </c>
      <c r="R12">
        <v>12.72</v>
      </c>
      <c r="S12">
        <v>8.9</v>
      </c>
      <c r="T12">
        <v>0.71</v>
      </c>
      <c r="U12" t="s">
        <v>26</v>
      </c>
      <c r="V12">
        <v>0.15</v>
      </c>
      <c r="W12">
        <v>88</v>
      </c>
    </row>
    <row r="14" spans="1:23" s="6" customFormat="1" x14ac:dyDescent="0.3">
      <c r="A14" s="7" t="s">
        <v>100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3" s="6" customFormat="1" x14ac:dyDescent="0.3"/>
    <row r="16" spans="1:23" x14ac:dyDescent="0.3">
      <c r="A16" s="2" t="s">
        <v>87</v>
      </c>
    </row>
    <row r="17" spans="1:21" x14ac:dyDescent="0.3">
      <c r="A17" t="s">
        <v>85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21</v>
      </c>
    </row>
    <row r="18" spans="1:21" x14ac:dyDescent="0.3">
      <c r="A18" t="s">
        <v>30</v>
      </c>
      <c r="B18">
        <v>176</v>
      </c>
      <c r="C18" t="s">
        <v>68</v>
      </c>
      <c r="D18" t="s">
        <v>24</v>
      </c>
      <c r="E18">
        <v>1999</v>
      </c>
      <c r="F18">
        <v>1</v>
      </c>
      <c r="G18">
        <f>VLOOKUP(G6,'Warranty Scale'!A2:B6,2,FALSE)</f>
        <v>1</v>
      </c>
      <c r="H18" s="3">
        <f>H6/SUM($H$6:$L$6)</f>
        <v>0.16666666666666666</v>
      </c>
      <c r="I18" s="3">
        <f>I6/SUM($H$6:$L$6)</f>
        <v>0.16666666666666666</v>
      </c>
      <c r="J18" s="3">
        <f>J6/SUM($H$6:$L$6)</f>
        <v>0.16666666666666666</v>
      </c>
      <c r="K18" s="3">
        <f>K6/SUM($H$6:$L$6)</f>
        <v>0.5</v>
      </c>
      <c r="L18" s="3">
        <f>L6/SUM($H$6:$L$6)</f>
        <v>0</v>
      </c>
      <c r="M18" s="3">
        <f>M6/SUM($M$6:$N$6)</f>
        <v>0</v>
      </c>
      <c r="N18" s="3">
        <f>N6/SUM($M$6:$N$6)</f>
        <v>1</v>
      </c>
      <c r="O18">
        <v>0.3</v>
      </c>
      <c r="P18">
        <v>2820</v>
      </c>
      <c r="Q18">
        <v>11.6</v>
      </c>
      <c r="R18">
        <v>16.809999999999999</v>
      </c>
      <c r="S18">
        <v>10.9</v>
      </c>
      <c r="T18">
        <v>0.88</v>
      </c>
      <c r="U18" t="s">
        <v>28</v>
      </c>
    </row>
    <row r="20" spans="1:21" x14ac:dyDescent="0.3">
      <c r="A20" s="2" t="s">
        <v>72</v>
      </c>
    </row>
    <row r="21" spans="1:21" x14ac:dyDescent="0.3">
      <c r="A21" t="s">
        <v>30</v>
      </c>
      <c r="B21">
        <v>104</v>
      </c>
      <c r="C21" t="s">
        <v>31</v>
      </c>
      <c r="D21" t="s">
        <v>24</v>
      </c>
      <c r="E21">
        <v>409.99</v>
      </c>
      <c r="F21">
        <v>1</v>
      </c>
      <c r="G21">
        <f>VLOOKUP(G10,'Warranty Scale'!$A$2:$B$6,2,FALSE)</f>
        <v>3</v>
      </c>
      <c r="H21" s="3">
        <f>H10/SUM($H$10:$L$10)</f>
        <v>0.55681818181818177</v>
      </c>
      <c r="I21" s="3">
        <f>I10/SUM($H$10:$L$10)</f>
        <v>0.21590909090909091</v>
      </c>
      <c r="J21" s="3">
        <f>J10/SUM($H$10:$L$10)</f>
        <v>9.0909090909090912E-2</v>
      </c>
      <c r="K21" s="3">
        <f>K10/SUM($H$10:$L$10)</f>
        <v>3.4090909090909088E-2</v>
      </c>
      <c r="L21" s="3">
        <f>L10/SUM($H$10:$L$10)</f>
        <v>0.10227272727272728</v>
      </c>
      <c r="M21" s="3">
        <f>M10/SUM($M$10:$N$10)</f>
        <v>0.46666666666666667</v>
      </c>
      <c r="N21" s="3">
        <f>N10/SUM($M$10:$N$10)</f>
        <v>0.53333333333333333</v>
      </c>
      <c r="O21">
        <v>0.8</v>
      </c>
      <c r="P21">
        <v>109</v>
      </c>
      <c r="Q21">
        <v>5.7</v>
      </c>
      <c r="R21">
        <v>15</v>
      </c>
      <c r="S21">
        <v>9.9</v>
      </c>
      <c r="T21">
        <v>1.3</v>
      </c>
      <c r="U21" t="s">
        <v>28</v>
      </c>
    </row>
    <row r="22" spans="1:21" x14ac:dyDescent="0.3">
      <c r="A22" t="s">
        <v>30</v>
      </c>
      <c r="B22">
        <v>105</v>
      </c>
      <c r="C22" t="s">
        <v>32</v>
      </c>
      <c r="D22" t="s">
        <v>33</v>
      </c>
      <c r="E22">
        <v>1079.99</v>
      </c>
      <c r="F22">
        <v>1</v>
      </c>
      <c r="G22">
        <f>VLOOKUP(G11,'Warranty Scale'!$A$2:$B$6,2,FALSE)</f>
        <v>3</v>
      </c>
      <c r="H22" s="3">
        <f>H11/SUM($H$11:$L$11)</f>
        <v>0.40559440559440557</v>
      </c>
      <c r="I22">
        <v>1</v>
      </c>
      <c r="J22">
        <v>0</v>
      </c>
      <c r="K22">
        <v>0</v>
      </c>
      <c r="L22">
        <v>0</v>
      </c>
      <c r="M22" s="3">
        <f>M11/SUM($M$11:$N$11)</f>
        <v>0.25925925925925924</v>
      </c>
      <c r="N22" s="3">
        <f>N11/SUM($M$11:$N$11)</f>
        <v>0.7407407407407407</v>
      </c>
      <c r="O22">
        <v>0.7</v>
      </c>
      <c r="P22">
        <v>268</v>
      </c>
      <c r="Q22">
        <v>7</v>
      </c>
      <c r="R22">
        <v>12.9</v>
      </c>
      <c r="S22">
        <v>0.3</v>
      </c>
      <c r="T22">
        <v>8.9</v>
      </c>
      <c r="U22" t="s">
        <v>26</v>
      </c>
    </row>
    <row r="23" spans="1:21" x14ac:dyDescent="0.3">
      <c r="A23" t="s">
        <v>30</v>
      </c>
      <c r="B23">
        <v>143</v>
      </c>
      <c r="C23" t="s">
        <v>23</v>
      </c>
      <c r="D23" t="s">
        <v>47</v>
      </c>
      <c r="E23">
        <v>770.6</v>
      </c>
      <c r="F23">
        <v>1</v>
      </c>
      <c r="G23">
        <f>VLOOKUP(G12,'Warranty Scale'!$A$2:$B$6,2,FALSE)</f>
        <v>1</v>
      </c>
      <c r="H23" s="3">
        <f>H12/SUM($H$12:$L$12)</f>
        <v>0.43137254901960786</v>
      </c>
      <c r="I23" s="3">
        <f>I12/SUM($H$12:$L$12)</f>
        <v>0.27450980392156865</v>
      </c>
      <c r="J23" s="3">
        <f>J12/SUM($H$12:$L$12)</f>
        <v>7.8431372549019607E-2</v>
      </c>
      <c r="K23" s="3">
        <f>K12/SUM($H$12:$L$12)</f>
        <v>9.8039215686274508E-2</v>
      </c>
      <c r="L23" s="3">
        <f>L12/SUM($H$12:$L$12)</f>
        <v>0.11764705882352941</v>
      </c>
      <c r="M23" s="3">
        <f>M12/SUM($M$12:$N$12)</f>
        <v>0.75</v>
      </c>
      <c r="N23" s="3">
        <f>N12/SUM($M$12:$N$12)</f>
        <v>0.25</v>
      </c>
      <c r="O23">
        <v>0.7</v>
      </c>
      <c r="P23">
        <v>1473</v>
      </c>
      <c r="Q23">
        <v>3.54</v>
      </c>
      <c r="R23">
        <v>12.72</v>
      </c>
      <c r="S23">
        <v>8.9</v>
      </c>
      <c r="T23">
        <v>0.71</v>
      </c>
      <c r="U23" t="s">
        <v>26</v>
      </c>
    </row>
    <row r="25" spans="1:21" s="8" customFormat="1" x14ac:dyDescent="0.3">
      <c r="A25" s="7" t="s">
        <v>90</v>
      </c>
    </row>
    <row r="26" spans="1:21" x14ac:dyDescent="0.3">
      <c r="A26" t="s">
        <v>85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21</v>
      </c>
    </row>
    <row r="27" spans="1:21" x14ac:dyDescent="0.3">
      <c r="A27" s="2" t="s">
        <v>147</v>
      </c>
    </row>
    <row r="28" spans="1:21" x14ac:dyDescent="0.3">
      <c r="A28" t="s">
        <v>30</v>
      </c>
      <c r="B28">
        <v>104</v>
      </c>
      <c r="C28">
        <f t="shared" ref="C28:D30" si="0">IF(C$18=C21,0,1)</f>
        <v>1</v>
      </c>
      <c r="D28">
        <f t="shared" si="0"/>
        <v>0</v>
      </c>
      <c r="E28">
        <f t="shared" ref="E28:F30" si="1">ABS(E$18-E21)</f>
        <v>1589.01</v>
      </c>
      <c r="F28">
        <f t="shared" si="1"/>
        <v>0</v>
      </c>
      <c r="G28">
        <f>ABS($G$18-G21)</f>
        <v>2</v>
      </c>
      <c r="H28" s="3">
        <f t="shared" ref="H28:T28" si="2">ABS(H$18-H21)</f>
        <v>0.39015151515151514</v>
      </c>
      <c r="I28" s="3">
        <f t="shared" si="2"/>
        <v>4.9242424242424254E-2</v>
      </c>
      <c r="J28" s="3">
        <f t="shared" si="2"/>
        <v>7.5757575757575746E-2</v>
      </c>
      <c r="K28" s="3">
        <f t="shared" si="2"/>
        <v>0.46590909090909094</v>
      </c>
      <c r="L28" s="3">
        <f t="shared" si="2"/>
        <v>0.10227272727272728</v>
      </c>
      <c r="M28" s="3">
        <f t="shared" si="2"/>
        <v>0.46666666666666667</v>
      </c>
      <c r="N28" s="3">
        <f t="shared" si="2"/>
        <v>0.46666666666666667</v>
      </c>
      <c r="O28" s="3">
        <f t="shared" si="2"/>
        <v>0.5</v>
      </c>
      <c r="P28" s="3">
        <f t="shared" si="2"/>
        <v>2711</v>
      </c>
      <c r="Q28" s="3">
        <f t="shared" si="2"/>
        <v>5.8999999999999995</v>
      </c>
      <c r="R28" s="3">
        <f t="shared" si="2"/>
        <v>1.8099999999999987</v>
      </c>
      <c r="S28" s="3">
        <f t="shared" si="2"/>
        <v>1</v>
      </c>
      <c r="T28" s="3">
        <f t="shared" si="2"/>
        <v>0.42000000000000004</v>
      </c>
      <c r="U28">
        <f>IF(U$18 = U21,0,1)</f>
        <v>0</v>
      </c>
    </row>
    <row r="29" spans="1:21" x14ac:dyDescent="0.3">
      <c r="A29" t="s">
        <v>30</v>
      </c>
      <c r="B29">
        <v>105</v>
      </c>
      <c r="C29">
        <f t="shared" si="0"/>
        <v>1</v>
      </c>
      <c r="D29">
        <f t="shared" si="0"/>
        <v>1</v>
      </c>
      <c r="E29">
        <f t="shared" si="1"/>
        <v>919.01</v>
      </c>
      <c r="F29">
        <f t="shared" si="1"/>
        <v>0</v>
      </c>
      <c r="G29">
        <f>ABS($G$18-G22)</f>
        <v>2</v>
      </c>
      <c r="H29" s="3">
        <f t="shared" ref="H29:T29" si="3">ABS(H$18-H22)</f>
        <v>0.23892773892773891</v>
      </c>
      <c r="I29" s="3">
        <f t="shared" si="3"/>
        <v>0.83333333333333337</v>
      </c>
      <c r="J29" s="3">
        <f t="shared" si="3"/>
        <v>0.16666666666666666</v>
      </c>
      <c r="K29" s="3">
        <f t="shared" si="3"/>
        <v>0.5</v>
      </c>
      <c r="L29" s="3">
        <f t="shared" si="3"/>
        <v>0</v>
      </c>
      <c r="M29" s="3">
        <f t="shared" si="3"/>
        <v>0.25925925925925924</v>
      </c>
      <c r="N29" s="3">
        <f t="shared" si="3"/>
        <v>0.2592592592592593</v>
      </c>
      <c r="O29" s="3">
        <f t="shared" si="3"/>
        <v>0.39999999999999997</v>
      </c>
      <c r="P29" s="3">
        <f t="shared" si="3"/>
        <v>2552</v>
      </c>
      <c r="Q29" s="3">
        <f t="shared" si="3"/>
        <v>4.5999999999999996</v>
      </c>
      <c r="R29" s="3">
        <f t="shared" si="3"/>
        <v>3.9099999999999984</v>
      </c>
      <c r="S29" s="3">
        <f t="shared" si="3"/>
        <v>10.6</v>
      </c>
      <c r="T29" s="3">
        <f t="shared" si="3"/>
        <v>8.02</v>
      </c>
      <c r="U29">
        <f>IF(U$18 = U22,0,1)</f>
        <v>1</v>
      </c>
    </row>
    <row r="30" spans="1:21" x14ac:dyDescent="0.3">
      <c r="A30" t="s">
        <v>30</v>
      </c>
      <c r="B30">
        <v>143</v>
      </c>
      <c r="C30">
        <f t="shared" si="0"/>
        <v>1</v>
      </c>
      <c r="D30">
        <f t="shared" si="0"/>
        <v>1</v>
      </c>
      <c r="E30">
        <f t="shared" si="1"/>
        <v>1228.4000000000001</v>
      </c>
      <c r="F30">
        <f t="shared" si="1"/>
        <v>0</v>
      </c>
      <c r="G30">
        <f>ABS($G$18-G23)</f>
        <v>0</v>
      </c>
      <c r="H30" s="3">
        <f t="shared" ref="H30:T30" si="4">ABS(H$18-H23)</f>
        <v>0.26470588235294124</v>
      </c>
      <c r="I30" s="3">
        <f t="shared" si="4"/>
        <v>0.10784313725490199</v>
      </c>
      <c r="J30" s="3">
        <f t="shared" si="4"/>
        <v>8.8235294117647051E-2</v>
      </c>
      <c r="K30" s="3">
        <f t="shared" si="4"/>
        <v>0.40196078431372551</v>
      </c>
      <c r="L30" s="3">
        <f t="shared" si="4"/>
        <v>0.11764705882352941</v>
      </c>
      <c r="M30" s="3">
        <f t="shared" si="4"/>
        <v>0.75</v>
      </c>
      <c r="N30" s="3">
        <f t="shared" si="4"/>
        <v>0.75</v>
      </c>
      <c r="O30" s="3">
        <f t="shared" si="4"/>
        <v>0.39999999999999997</v>
      </c>
      <c r="P30" s="3">
        <f t="shared" si="4"/>
        <v>1347</v>
      </c>
      <c r="Q30" s="3">
        <f t="shared" si="4"/>
        <v>8.0599999999999987</v>
      </c>
      <c r="R30" s="3">
        <f t="shared" si="4"/>
        <v>4.0899999999999981</v>
      </c>
      <c r="S30" s="3">
        <f t="shared" si="4"/>
        <v>2</v>
      </c>
      <c r="T30" s="3">
        <f t="shared" si="4"/>
        <v>0.17000000000000004</v>
      </c>
      <c r="U30">
        <f>IF(U$18 = U23,0,1)</f>
        <v>1</v>
      </c>
    </row>
    <row r="32" spans="1:21" s="8" customFormat="1" x14ac:dyDescent="0.3">
      <c r="A32" s="7" t="s">
        <v>89</v>
      </c>
    </row>
    <row r="33" spans="1:21" x14ac:dyDescent="0.3">
      <c r="A33" t="s">
        <v>85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21</v>
      </c>
    </row>
    <row r="34" spans="1:21" x14ac:dyDescent="0.3">
      <c r="A34" t="s">
        <v>73</v>
      </c>
      <c r="B34" t="s">
        <v>73</v>
      </c>
      <c r="C34">
        <v>1</v>
      </c>
      <c r="D34">
        <v>1</v>
      </c>
      <c r="E34">
        <v>1.7</v>
      </c>
      <c r="F34">
        <v>1</v>
      </c>
      <c r="G34">
        <v>1.3</v>
      </c>
      <c r="H34">
        <v>2</v>
      </c>
      <c r="I34">
        <v>1.5</v>
      </c>
      <c r="J34">
        <v>1</v>
      </c>
      <c r="K34">
        <v>0.75</v>
      </c>
      <c r="L34">
        <v>0.5</v>
      </c>
      <c r="M34">
        <v>1</v>
      </c>
      <c r="N34">
        <v>1</v>
      </c>
      <c r="O34">
        <v>1</v>
      </c>
      <c r="P34">
        <v>0</v>
      </c>
      <c r="Q34">
        <v>1.7</v>
      </c>
      <c r="R34">
        <v>1.3</v>
      </c>
      <c r="S34">
        <v>1.3</v>
      </c>
      <c r="T34">
        <v>1.3</v>
      </c>
      <c r="U34">
        <v>1</v>
      </c>
    </row>
    <row r="35" spans="1:21" ht="16.5" customHeight="1" x14ac:dyDescent="0.3"/>
    <row r="36" spans="1:21" s="8" customFormat="1" x14ac:dyDescent="0.3">
      <c r="A36" s="7" t="s">
        <v>92</v>
      </c>
    </row>
    <row r="38" spans="1:21" x14ac:dyDescent="0.3">
      <c r="A38" t="s">
        <v>30</v>
      </c>
      <c r="B38">
        <v>104</v>
      </c>
      <c r="C38" s="3">
        <f>C28*C$34</f>
        <v>1</v>
      </c>
      <c r="D38" s="3">
        <f>D28*D34</f>
        <v>0</v>
      </c>
      <c r="E38" s="3">
        <f>E28*E34</f>
        <v>2701.317</v>
      </c>
      <c r="F38" s="3">
        <f>F28*F34</f>
        <v>0</v>
      </c>
      <c r="G38" s="3">
        <v>0</v>
      </c>
      <c r="H38" s="3">
        <f t="shared" ref="H38:U38" si="5">H28*H34</f>
        <v>0.78030303030303028</v>
      </c>
      <c r="I38" s="3">
        <f t="shared" si="5"/>
        <v>7.3863636363636381E-2</v>
      </c>
      <c r="J38" s="3">
        <f t="shared" si="5"/>
        <v>7.5757575757575746E-2</v>
      </c>
      <c r="K38" s="3">
        <f t="shared" si="5"/>
        <v>0.34943181818181823</v>
      </c>
      <c r="L38" s="3">
        <f t="shared" si="5"/>
        <v>5.113636363636364E-2</v>
      </c>
      <c r="M38" s="3">
        <f t="shared" si="5"/>
        <v>0.46666666666666667</v>
      </c>
      <c r="N38" s="3">
        <f t="shared" si="5"/>
        <v>0.46666666666666667</v>
      </c>
      <c r="O38" s="3">
        <f t="shared" si="5"/>
        <v>0.5</v>
      </c>
      <c r="P38" s="3">
        <f t="shared" si="5"/>
        <v>0</v>
      </c>
      <c r="Q38" s="3">
        <f t="shared" si="5"/>
        <v>10.029999999999999</v>
      </c>
      <c r="R38" s="3">
        <f t="shared" si="5"/>
        <v>2.3529999999999984</v>
      </c>
      <c r="S38" s="3">
        <f t="shared" si="5"/>
        <v>1.3</v>
      </c>
      <c r="T38" s="3">
        <f t="shared" si="5"/>
        <v>0.54600000000000004</v>
      </c>
      <c r="U38">
        <f t="shared" si="5"/>
        <v>0</v>
      </c>
    </row>
    <row r="39" spans="1:21" x14ac:dyDescent="0.3">
      <c r="A39" t="s">
        <v>30</v>
      </c>
      <c r="B39">
        <v>105</v>
      </c>
      <c r="C39" s="3">
        <f>C29*C$34</f>
        <v>1</v>
      </c>
      <c r="D39" s="3">
        <f t="shared" ref="D39:F40" si="6">D29*D$34</f>
        <v>1</v>
      </c>
      <c r="E39" s="3">
        <f t="shared" si="6"/>
        <v>1562.317</v>
      </c>
      <c r="F39" s="3">
        <f t="shared" si="6"/>
        <v>0</v>
      </c>
      <c r="G39" s="3">
        <v>2</v>
      </c>
      <c r="H39" s="3">
        <f t="shared" ref="H39:U39" si="7">H29*H$34</f>
        <v>0.47785547785547783</v>
      </c>
      <c r="I39" s="3">
        <f t="shared" si="7"/>
        <v>1.25</v>
      </c>
      <c r="J39" s="3">
        <f t="shared" si="7"/>
        <v>0.16666666666666666</v>
      </c>
      <c r="K39" s="3">
        <f t="shared" si="7"/>
        <v>0.375</v>
      </c>
      <c r="L39" s="3">
        <f t="shared" si="7"/>
        <v>0</v>
      </c>
      <c r="M39" s="3">
        <f t="shared" si="7"/>
        <v>0.25925925925925924</v>
      </c>
      <c r="N39" s="3">
        <f t="shared" si="7"/>
        <v>0.2592592592592593</v>
      </c>
      <c r="O39" s="3">
        <f t="shared" si="7"/>
        <v>0.39999999999999997</v>
      </c>
      <c r="P39" s="3">
        <f t="shared" si="7"/>
        <v>0</v>
      </c>
      <c r="Q39" s="3">
        <f t="shared" si="7"/>
        <v>7.8199999999999994</v>
      </c>
      <c r="R39" s="3">
        <f t="shared" si="7"/>
        <v>5.0829999999999984</v>
      </c>
      <c r="S39" s="3">
        <f t="shared" si="7"/>
        <v>13.78</v>
      </c>
      <c r="T39" s="3">
        <f t="shared" si="7"/>
        <v>10.426</v>
      </c>
      <c r="U39">
        <f t="shared" si="7"/>
        <v>1</v>
      </c>
    </row>
    <row r="40" spans="1:21" x14ac:dyDescent="0.3">
      <c r="A40" t="s">
        <v>30</v>
      </c>
      <c r="B40">
        <v>143</v>
      </c>
      <c r="C40" s="3">
        <f>C30*C$34</f>
        <v>1</v>
      </c>
      <c r="D40" s="3">
        <f t="shared" si="6"/>
        <v>1</v>
      </c>
      <c r="E40" s="3">
        <f t="shared" si="6"/>
        <v>2088.2800000000002</v>
      </c>
      <c r="F40" s="3">
        <f t="shared" si="6"/>
        <v>0</v>
      </c>
      <c r="G40" s="3">
        <v>0</v>
      </c>
      <c r="H40" s="3">
        <f t="shared" ref="H40:U40" si="8">H30*H$34</f>
        <v>0.52941176470588247</v>
      </c>
      <c r="I40" s="3">
        <f t="shared" si="8"/>
        <v>0.16176470588235298</v>
      </c>
      <c r="J40" s="3">
        <f t="shared" si="8"/>
        <v>8.8235294117647051E-2</v>
      </c>
      <c r="K40" s="3">
        <f t="shared" si="8"/>
        <v>0.30147058823529416</v>
      </c>
      <c r="L40" s="3">
        <f t="shared" si="8"/>
        <v>5.8823529411764705E-2</v>
      </c>
      <c r="M40" s="3">
        <f t="shared" si="8"/>
        <v>0.75</v>
      </c>
      <c r="N40" s="3">
        <f t="shared" si="8"/>
        <v>0.75</v>
      </c>
      <c r="O40" s="3">
        <f t="shared" si="8"/>
        <v>0.39999999999999997</v>
      </c>
      <c r="P40" s="3">
        <f t="shared" si="8"/>
        <v>0</v>
      </c>
      <c r="Q40" s="3">
        <f t="shared" si="8"/>
        <v>13.701999999999998</v>
      </c>
      <c r="R40" s="3">
        <f t="shared" si="8"/>
        <v>5.3169999999999975</v>
      </c>
      <c r="S40" s="3">
        <f t="shared" si="8"/>
        <v>2.6</v>
      </c>
      <c r="T40" s="3">
        <f t="shared" si="8"/>
        <v>0.22100000000000006</v>
      </c>
      <c r="U40">
        <f t="shared" si="8"/>
        <v>1</v>
      </c>
    </row>
    <row r="43" spans="1:21" s="8" customFormat="1" x14ac:dyDescent="0.3">
      <c r="A43" s="7" t="s">
        <v>91</v>
      </c>
    </row>
    <row r="44" spans="1:21" x14ac:dyDescent="0.3">
      <c r="A44" s="2" t="s">
        <v>147</v>
      </c>
    </row>
    <row r="45" spans="1:21" x14ac:dyDescent="0.3">
      <c r="A45" s="2" t="s">
        <v>85</v>
      </c>
      <c r="B45" s="2" t="s">
        <v>1</v>
      </c>
      <c r="C45" s="2" t="s">
        <v>93</v>
      </c>
      <c r="D45" s="2" t="s">
        <v>94</v>
      </c>
    </row>
    <row r="46" spans="1:21" x14ac:dyDescent="0.3">
      <c r="A46" t="s">
        <v>30</v>
      </c>
      <c r="B46">
        <v>104</v>
      </c>
      <c r="C46" s="3">
        <f>SUM(C38:U38)</f>
        <v>2719.3098257575762</v>
      </c>
      <c r="D46">
        <v>196</v>
      </c>
    </row>
    <row r="47" spans="1:21" x14ac:dyDescent="0.3">
      <c r="A47" t="s">
        <v>30</v>
      </c>
      <c r="B47">
        <v>105</v>
      </c>
      <c r="C47" s="3">
        <f>SUM(C39:U39)</f>
        <v>1607.6140406630409</v>
      </c>
      <c r="D47">
        <v>232</v>
      </c>
    </row>
    <row r="48" spans="1:21" x14ac:dyDescent="0.3">
      <c r="A48" t="s">
        <v>30</v>
      </c>
      <c r="B48">
        <v>143</v>
      </c>
      <c r="C48" s="3">
        <f>SUM(C40:U40)</f>
        <v>2116.1597058823527</v>
      </c>
      <c r="D48">
        <v>88</v>
      </c>
    </row>
    <row r="50" spans="1:3" s="11" customFormat="1" x14ac:dyDescent="0.3">
      <c r="A50" s="13" t="s">
        <v>148</v>
      </c>
    </row>
    <row r="51" spans="1:3" x14ac:dyDescent="0.3">
      <c r="A51" s="2" t="s">
        <v>147</v>
      </c>
    </row>
    <row r="52" spans="1:3" x14ac:dyDescent="0.3">
      <c r="A52" t="s">
        <v>95</v>
      </c>
      <c r="B52">
        <v>232</v>
      </c>
      <c r="C52" t="s">
        <v>149</v>
      </c>
    </row>
    <row r="53" spans="1:3" x14ac:dyDescent="0.3">
      <c r="A53" t="s">
        <v>109</v>
      </c>
      <c r="B53" s="12">
        <v>1999</v>
      </c>
      <c r="C53" t="s">
        <v>106</v>
      </c>
    </row>
    <row r="54" spans="1:3" x14ac:dyDescent="0.3">
      <c r="A54" t="s">
        <v>102</v>
      </c>
      <c r="B54" s="12">
        <f>B52*B53</f>
        <v>463768</v>
      </c>
      <c r="C54" t="s">
        <v>108</v>
      </c>
    </row>
    <row r="55" spans="1:3" x14ac:dyDescent="0.3">
      <c r="A55" t="s">
        <v>96</v>
      </c>
      <c r="B55">
        <f>'Potential New Product List'!V7</f>
        <v>0.23</v>
      </c>
      <c r="C55" t="s">
        <v>106</v>
      </c>
    </row>
    <row r="56" spans="1:3" x14ac:dyDescent="0.3">
      <c r="A56" t="s">
        <v>107</v>
      </c>
      <c r="B56" s="12">
        <f>B54*B55</f>
        <v>106666.64</v>
      </c>
      <c r="C56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25" workbookViewId="0">
      <selection activeCell="C32" sqref="C32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151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57</v>
      </c>
      <c r="B6">
        <v>178</v>
      </c>
      <c r="C6" t="s">
        <v>29</v>
      </c>
      <c r="D6" t="s">
        <v>24</v>
      </c>
      <c r="E6">
        <v>399.99</v>
      </c>
      <c r="F6">
        <v>1</v>
      </c>
      <c r="G6" t="s">
        <v>25</v>
      </c>
      <c r="H6">
        <v>19</v>
      </c>
      <c r="I6">
        <v>8</v>
      </c>
      <c r="J6">
        <v>4</v>
      </c>
      <c r="K6">
        <v>1</v>
      </c>
      <c r="L6">
        <v>10</v>
      </c>
      <c r="M6">
        <v>2</v>
      </c>
      <c r="N6">
        <v>4</v>
      </c>
      <c r="O6">
        <v>0.6</v>
      </c>
      <c r="P6">
        <v>4140</v>
      </c>
      <c r="Q6">
        <v>5.8</v>
      </c>
      <c r="R6">
        <v>8.43</v>
      </c>
      <c r="S6">
        <v>11.42</v>
      </c>
      <c r="T6">
        <v>1.2</v>
      </c>
      <c r="U6" t="s">
        <v>26</v>
      </c>
      <c r="V6">
        <v>0.08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57</v>
      </c>
      <c r="B10">
        <v>177</v>
      </c>
      <c r="C10" t="s">
        <v>53</v>
      </c>
      <c r="D10" t="s">
        <v>24</v>
      </c>
      <c r="E10">
        <v>379.99</v>
      </c>
      <c r="F10">
        <v>1</v>
      </c>
      <c r="G10" t="s">
        <v>40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0.3</v>
      </c>
      <c r="P10">
        <v>6295</v>
      </c>
      <c r="Q10">
        <v>3</v>
      </c>
      <c r="R10">
        <v>7.44</v>
      </c>
      <c r="S10">
        <v>10.43</v>
      </c>
      <c r="T10">
        <v>1.02</v>
      </c>
      <c r="U10" t="s">
        <v>26</v>
      </c>
      <c r="V10">
        <v>0.1</v>
      </c>
      <c r="W10">
        <v>4</v>
      </c>
    </row>
    <row r="11" spans="1:23" x14ac:dyDescent="0.3">
      <c r="A11" t="s">
        <v>57</v>
      </c>
      <c r="B11">
        <v>182</v>
      </c>
      <c r="C11" t="s">
        <v>58</v>
      </c>
      <c r="D11" t="s">
        <v>24</v>
      </c>
      <c r="E11">
        <v>349.99</v>
      </c>
      <c r="F11">
        <v>1</v>
      </c>
      <c r="G11" t="s">
        <v>40</v>
      </c>
      <c r="H11">
        <v>22</v>
      </c>
      <c r="I11">
        <v>10</v>
      </c>
      <c r="J11">
        <v>6</v>
      </c>
      <c r="K11">
        <v>2</v>
      </c>
      <c r="L11">
        <v>10</v>
      </c>
      <c r="M11">
        <v>3</v>
      </c>
      <c r="N11">
        <v>3</v>
      </c>
      <c r="O11">
        <v>0.3</v>
      </c>
      <c r="P11">
        <v>2723</v>
      </c>
      <c r="Q11">
        <v>5</v>
      </c>
      <c r="R11">
        <v>7.57</v>
      </c>
      <c r="S11">
        <v>10.47</v>
      </c>
      <c r="T11">
        <v>1.43</v>
      </c>
      <c r="U11" t="s">
        <v>26</v>
      </c>
      <c r="V11">
        <v>0.12</v>
      </c>
      <c r="W11">
        <v>88</v>
      </c>
    </row>
    <row r="13" spans="1:23" s="6" customFormat="1" x14ac:dyDescent="0.3">
      <c r="A13" s="7" t="s">
        <v>100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3" s="6" customFormat="1" x14ac:dyDescent="0.3"/>
    <row r="15" spans="1:23" x14ac:dyDescent="0.3">
      <c r="A15" s="2" t="s">
        <v>87</v>
      </c>
    </row>
    <row r="16" spans="1:23" x14ac:dyDescent="0.3">
      <c r="A16" t="s">
        <v>85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21</v>
      </c>
    </row>
    <row r="17" spans="1:21" x14ac:dyDescent="0.3">
      <c r="A17" t="s">
        <v>57</v>
      </c>
      <c r="B17">
        <v>178</v>
      </c>
      <c r="C17" t="s">
        <v>29</v>
      </c>
      <c r="D17" t="s">
        <v>24</v>
      </c>
      <c r="E17">
        <v>399.99</v>
      </c>
      <c r="F17">
        <v>1</v>
      </c>
      <c r="G17">
        <f>VLOOKUP(G6,'Warranty Scale'!A2:B6,2,FALSE)</f>
        <v>1</v>
      </c>
      <c r="H17" s="3">
        <f>H6/SUM($H$6:$L$6)</f>
        <v>0.45238095238095238</v>
      </c>
      <c r="I17" s="3">
        <f>I6/SUM($H$6:$L$6)</f>
        <v>0.19047619047619047</v>
      </c>
      <c r="J17" s="3">
        <f>J6/SUM($H$6:$L$6)</f>
        <v>9.5238095238095233E-2</v>
      </c>
      <c r="K17" s="3">
        <f>K6/SUM($H$6:$L$6)</f>
        <v>2.3809523809523808E-2</v>
      </c>
      <c r="L17" s="3">
        <f>L6/SUM($H$6:$L$6)</f>
        <v>0.23809523809523808</v>
      </c>
      <c r="M17" s="3">
        <f>M6/SUM($M$6:$N$6)</f>
        <v>0.33333333333333331</v>
      </c>
      <c r="N17" s="3">
        <f>N6/SUM($M$6:$N$6)</f>
        <v>0.66666666666666663</v>
      </c>
      <c r="O17">
        <v>0.6</v>
      </c>
      <c r="P17">
        <v>4140</v>
      </c>
      <c r="Q17">
        <v>5.8</v>
      </c>
      <c r="R17">
        <v>8.43</v>
      </c>
      <c r="S17">
        <v>11.42</v>
      </c>
      <c r="T17">
        <v>1.2</v>
      </c>
      <c r="U17" t="s">
        <v>26</v>
      </c>
    </row>
    <row r="19" spans="1:21" x14ac:dyDescent="0.3">
      <c r="A19" s="2" t="s">
        <v>72</v>
      </c>
    </row>
    <row r="20" spans="1:21" x14ac:dyDescent="0.3">
      <c r="A20" t="s">
        <v>57</v>
      </c>
      <c r="B20">
        <v>177</v>
      </c>
      <c r="C20" t="s">
        <v>53</v>
      </c>
      <c r="D20" t="s">
        <v>24</v>
      </c>
      <c r="E20">
        <v>379.99</v>
      </c>
      <c r="F20">
        <v>1</v>
      </c>
      <c r="G20">
        <f>VLOOKUP(G10,'Warranty Scale'!$A$2:$B$6,2,FALSE)</f>
        <v>3</v>
      </c>
      <c r="H20" s="3">
        <f>H10/SUM($H$10:$L$10)</f>
        <v>0.33333333333333331</v>
      </c>
      <c r="I20" s="3">
        <f>I10/SUM($H$10:$L$10)</f>
        <v>0</v>
      </c>
      <c r="J20" s="3">
        <f>J10/SUM($H$10:$L$10)</f>
        <v>0.33333333333333331</v>
      </c>
      <c r="K20" s="3">
        <f>K10/SUM($H$10:$L$10)</f>
        <v>0.33333333333333331</v>
      </c>
      <c r="L20" s="3">
        <f>L10/SUM($H$10:$L$10)</f>
        <v>0</v>
      </c>
      <c r="M20" s="3">
        <f>M10/SUM($M$10:$N$10)</f>
        <v>0</v>
      </c>
      <c r="N20" s="3">
        <f>N10/SUM($M$10:$N$10)</f>
        <v>1</v>
      </c>
      <c r="O20">
        <v>0.3</v>
      </c>
      <c r="P20">
        <v>6295</v>
      </c>
      <c r="Q20">
        <v>3</v>
      </c>
      <c r="R20">
        <v>7.44</v>
      </c>
      <c r="S20">
        <v>10.43</v>
      </c>
      <c r="T20">
        <v>1.02</v>
      </c>
      <c r="U20" t="s">
        <v>26</v>
      </c>
    </row>
    <row r="21" spans="1:21" x14ac:dyDescent="0.3">
      <c r="A21" t="s">
        <v>57</v>
      </c>
      <c r="B21">
        <v>182</v>
      </c>
      <c r="C21" t="s">
        <v>58</v>
      </c>
      <c r="D21" t="s">
        <v>24</v>
      </c>
      <c r="E21">
        <v>349.99</v>
      </c>
      <c r="F21">
        <v>1</v>
      </c>
      <c r="G21">
        <f>VLOOKUP(G11,'Warranty Scale'!$A$2:$B$6,2,FALSE)</f>
        <v>3</v>
      </c>
      <c r="H21" s="3">
        <f>H11/SUM($H$11:$L$11)</f>
        <v>0.44</v>
      </c>
      <c r="I21">
        <v>1</v>
      </c>
      <c r="J21">
        <v>0</v>
      </c>
      <c r="K21">
        <v>0</v>
      </c>
      <c r="L21">
        <v>0</v>
      </c>
      <c r="M21" s="3">
        <f>M11/SUM($M$11:$N$11)</f>
        <v>0.5</v>
      </c>
      <c r="N21" s="3">
        <f>N11/SUM($M$11:$N$11)</f>
        <v>0.5</v>
      </c>
      <c r="O21">
        <v>0.3</v>
      </c>
      <c r="P21">
        <v>2723</v>
      </c>
      <c r="Q21">
        <v>5</v>
      </c>
      <c r="R21">
        <v>7.57</v>
      </c>
      <c r="S21">
        <v>10.47</v>
      </c>
      <c r="T21">
        <v>1.43</v>
      </c>
      <c r="U21" t="s">
        <v>26</v>
      </c>
    </row>
    <row r="23" spans="1:21" s="8" customFormat="1" x14ac:dyDescent="0.3">
      <c r="A23" s="7" t="s">
        <v>90</v>
      </c>
    </row>
    <row r="24" spans="1:21" x14ac:dyDescent="0.3">
      <c r="A24" t="s">
        <v>85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21</v>
      </c>
    </row>
    <row r="25" spans="1:21" x14ac:dyDescent="0.3">
      <c r="A25" s="2" t="s">
        <v>152</v>
      </c>
    </row>
    <row r="26" spans="1:21" x14ac:dyDescent="0.3">
      <c r="A26" t="s">
        <v>57</v>
      </c>
      <c r="B26">
        <v>177</v>
      </c>
      <c r="C26">
        <f>IF(C$17=C20,0,1)</f>
        <v>1</v>
      </c>
      <c r="D26">
        <f>IF(D$17=D20,0,1)</f>
        <v>0</v>
      </c>
      <c r="E26">
        <f>ABS(E$17-E20)</f>
        <v>20</v>
      </c>
      <c r="F26">
        <f>ABS(F$17-F20)</f>
        <v>0</v>
      </c>
      <c r="G26">
        <f>ABS($G$17-G20)</f>
        <v>2</v>
      </c>
      <c r="H26" s="3">
        <f t="shared" ref="H26:T26" si="0">ABS(H$17-H20)</f>
        <v>0.11904761904761907</v>
      </c>
      <c r="I26" s="3">
        <f t="shared" si="0"/>
        <v>0.19047619047619047</v>
      </c>
      <c r="J26" s="3">
        <f t="shared" si="0"/>
        <v>0.23809523809523808</v>
      </c>
      <c r="K26" s="3">
        <f t="shared" si="0"/>
        <v>0.30952380952380953</v>
      </c>
      <c r="L26" s="3">
        <f t="shared" si="0"/>
        <v>0.23809523809523808</v>
      </c>
      <c r="M26" s="3">
        <f t="shared" si="0"/>
        <v>0.33333333333333331</v>
      </c>
      <c r="N26" s="3">
        <f t="shared" si="0"/>
        <v>0.33333333333333337</v>
      </c>
      <c r="O26" s="3">
        <f t="shared" si="0"/>
        <v>0.3</v>
      </c>
      <c r="P26" s="3">
        <f t="shared" si="0"/>
        <v>2155</v>
      </c>
      <c r="Q26" s="3">
        <f t="shared" si="0"/>
        <v>2.8</v>
      </c>
      <c r="R26" s="3">
        <f t="shared" si="0"/>
        <v>0.98999999999999932</v>
      </c>
      <c r="S26" s="3">
        <f t="shared" si="0"/>
        <v>0.99000000000000021</v>
      </c>
      <c r="T26" s="3">
        <f t="shared" si="0"/>
        <v>0.17999999999999994</v>
      </c>
      <c r="U26">
        <f>IF(U$17 = U20,0,1)</f>
        <v>0</v>
      </c>
    </row>
    <row r="27" spans="1:21" x14ac:dyDescent="0.3">
      <c r="A27" t="s">
        <v>57</v>
      </c>
      <c r="B27">
        <v>182</v>
      </c>
      <c r="C27">
        <f>IF(C$17=C21,0,1)</f>
        <v>1</v>
      </c>
      <c r="D27">
        <f>IF(D$17=D21,0,1)</f>
        <v>0</v>
      </c>
      <c r="E27">
        <f>ABS(E$17-E21)</f>
        <v>50</v>
      </c>
      <c r="F27">
        <f>ABS(F$17-F21)</f>
        <v>0</v>
      </c>
      <c r="G27">
        <f>ABS($G$17-G21)</f>
        <v>2</v>
      </c>
      <c r="H27" s="3">
        <f t="shared" ref="H27:T27" si="1">ABS(H$17-H21)</f>
        <v>1.2380952380952381E-2</v>
      </c>
      <c r="I27" s="3">
        <f t="shared" si="1"/>
        <v>0.80952380952380953</v>
      </c>
      <c r="J27" s="3">
        <f t="shared" si="1"/>
        <v>9.5238095238095233E-2</v>
      </c>
      <c r="K27" s="3">
        <f t="shared" si="1"/>
        <v>2.3809523809523808E-2</v>
      </c>
      <c r="L27" s="3">
        <f t="shared" si="1"/>
        <v>0.23809523809523808</v>
      </c>
      <c r="M27" s="3">
        <f t="shared" si="1"/>
        <v>0.16666666666666669</v>
      </c>
      <c r="N27" s="3">
        <f t="shared" si="1"/>
        <v>0.16666666666666663</v>
      </c>
      <c r="O27" s="3">
        <f t="shared" si="1"/>
        <v>0.3</v>
      </c>
      <c r="P27" s="3">
        <f t="shared" si="1"/>
        <v>1417</v>
      </c>
      <c r="Q27" s="3">
        <f t="shared" si="1"/>
        <v>0.79999999999999982</v>
      </c>
      <c r="R27" s="3">
        <f t="shared" si="1"/>
        <v>0.85999999999999943</v>
      </c>
      <c r="S27" s="3">
        <f t="shared" si="1"/>
        <v>0.94999999999999929</v>
      </c>
      <c r="T27" s="3">
        <f t="shared" si="1"/>
        <v>0.22999999999999998</v>
      </c>
      <c r="U27">
        <f>IF(U$17 = U21,0,1)</f>
        <v>0</v>
      </c>
    </row>
    <row r="29" spans="1:21" s="8" customFormat="1" x14ac:dyDescent="0.3">
      <c r="A29" s="7" t="s">
        <v>89</v>
      </c>
    </row>
    <row r="30" spans="1:21" x14ac:dyDescent="0.3">
      <c r="A30" t="s">
        <v>85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21</v>
      </c>
    </row>
    <row r="31" spans="1:21" x14ac:dyDescent="0.3">
      <c r="A31" t="s">
        <v>73</v>
      </c>
      <c r="B31" t="s">
        <v>73</v>
      </c>
      <c r="C31">
        <v>1.5</v>
      </c>
      <c r="D31">
        <v>1</v>
      </c>
      <c r="E31">
        <v>1.7</v>
      </c>
      <c r="F31">
        <v>1</v>
      </c>
      <c r="G31">
        <v>1.5</v>
      </c>
      <c r="H31">
        <v>2</v>
      </c>
      <c r="I31">
        <v>1.5</v>
      </c>
      <c r="J31">
        <v>1</v>
      </c>
      <c r="K31">
        <v>0.75</v>
      </c>
      <c r="L31">
        <v>0.5</v>
      </c>
      <c r="M31">
        <v>1</v>
      </c>
      <c r="N31">
        <v>1</v>
      </c>
      <c r="O31">
        <v>1</v>
      </c>
      <c r="P31">
        <v>0</v>
      </c>
      <c r="Q31">
        <v>1.7</v>
      </c>
      <c r="R31">
        <v>1.4</v>
      </c>
      <c r="S31">
        <v>1.4</v>
      </c>
      <c r="T31">
        <v>1.4</v>
      </c>
      <c r="U31">
        <v>1</v>
      </c>
    </row>
    <row r="32" spans="1:21" ht="16.5" customHeight="1" x14ac:dyDescent="0.3"/>
    <row r="33" spans="1:21" s="8" customFormat="1" x14ac:dyDescent="0.3">
      <c r="A33" s="7" t="s">
        <v>92</v>
      </c>
    </row>
    <row r="35" spans="1:21" x14ac:dyDescent="0.3">
      <c r="A35" t="s">
        <v>57</v>
      </c>
      <c r="B35">
        <v>177</v>
      </c>
      <c r="C35" s="3">
        <f>C26*C$31</f>
        <v>1.5</v>
      </c>
      <c r="D35" s="3">
        <f t="shared" ref="D35:U35" si="2">D26*D31</f>
        <v>0</v>
      </c>
      <c r="E35" s="3">
        <f t="shared" si="2"/>
        <v>34</v>
      </c>
      <c r="F35" s="3">
        <f t="shared" si="2"/>
        <v>0</v>
      </c>
      <c r="G35" s="3">
        <f t="shared" si="2"/>
        <v>3</v>
      </c>
      <c r="H35" s="3">
        <f t="shared" si="2"/>
        <v>0.23809523809523814</v>
      </c>
      <c r="I35" s="3">
        <f t="shared" si="2"/>
        <v>0.2857142857142857</v>
      </c>
      <c r="J35" s="3">
        <f t="shared" si="2"/>
        <v>0.23809523809523808</v>
      </c>
      <c r="K35" s="3">
        <f t="shared" si="2"/>
        <v>0.23214285714285715</v>
      </c>
      <c r="L35" s="3">
        <f t="shared" si="2"/>
        <v>0.11904761904761904</v>
      </c>
      <c r="M35" s="3">
        <f t="shared" si="2"/>
        <v>0.33333333333333331</v>
      </c>
      <c r="N35" s="3">
        <f t="shared" si="2"/>
        <v>0.33333333333333337</v>
      </c>
      <c r="O35" s="3">
        <f t="shared" si="2"/>
        <v>0.3</v>
      </c>
      <c r="P35" s="3">
        <f t="shared" si="2"/>
        <v>0</v>
      </c>
      <c r="Q35" s="3">
        <f t="shared" si="2"/>
        <v>4.76</v>
      </c>
      <c r="R35" s="3">
        <f t="shared" si="2"/>
        <v>1.385999999999999</v>
      </c>
      <c r="S35" s="3">
        <f t="shared" si="2"/>
        <v>1.3860000000000001</v>
      </c>
      <c r="T35" s="3">
        <f t="shared" si="2"/>
        <v>0.25199999999999989</v>
      </c>
      <c r="U35">
        <f t="shared" si="2"/>
        <v>0</v>
      </c>
    </row>
    <row r="36" spans="1:21" x14ac:dyDescent="0.3">
      <c r="A36" t="s">
        <v>57</v>
      </c>
      <c r="B36">
        <v>182</v>
      </c>
      <c r="C36" s="3">
        <f>C27*C$31</f>
        <v>1.5</v>
      </c>
      <c r="D36" s="3">
        <f>D27*D$31</f>
        <v>0</v>
      </c>
      <c r="E36" s="3">
        <f>E27*E$31</f>
        <v>85</v>
      </c>
      <c r="F36" s="3">
        <f>F27*F$31</f>
        <v>0</v>
      </c>
      <c r="G36" s="3">
        <f>G27*G31</f>
        <v>3</v>
      </c>
      <c r="H36" s="3">
        <f t="shared" ref="H36:U36" si="3">H27*H$31</f>
        <v>2.4761904761904763E-2</v>
      </c>
      <c r="I36" s="3">
        <f t="shared" si="3"/>
        <v>1.2142857142857144</v>
      </c>
      <c r="J36" s="3">
        <f t="shared" si="3"/>
        <v>9.5238095238095233E-2</v>
      </c>
      <c r="K36" s="3">
        <f t="shared" si="3"/>
        <v>1.7857142857142856E-2</v>
      </c>
      <c r="L36" s="3">
        <f t="shared" si="3"/>
        <v>0.11904761904761904</v>
      </c>
      <c r="M36" s="3">
        <f t="shared" si="3"/>
        <v>0.16666666666666669</v>
      </c>
      <c r="N36" s="3">
        <f t="shared" si="3"/>
        <v>0.16666666666666663</v>
      </c>
      <c r="O36" s="3">
        <f t="shared" si="3"/>
        <v>0.3</v>
      </c>
      <c r="P36" s="3">
        <f t="shared" si="3"/>
        <v>0</v>
      </c>
      <c r="Q36" s="3">
        <f t="shared" si="3"/>
        <v>1.3599999999999997</v>
      </c>
      <c r="R36" s="3">
        <f t="shared" si="3"/>
        <v>1.2039999999999991</v>
      </c>
      <c r="S36" s="3">
        <f t="shared" si="3"/>
        <v>1.329999999999999</v>
      </c>
      <c r="T36" s="3">
        <f t="shared" si="3"/>
        <v>0.32199999999999995</v>
      </c>
      <c r="U36">
        <f t="shared" si="3"/>
        <v>0</v>
      </c>
    </row>
    <row r="39" spans="1:21" s="8" customFormat="1" x14ac:dyDescent="0.3">
      <c r="A39" s="7" t="s">
        <v>91</v>
      </c>
    </row>
    <row r="40" spans="1:21" x14ac:dyDescent="0.3">
      <c r="A40" s="2" t="s">
        <v>152</v>
      </c>
    </row>
    <row r="41" spans="1:21" x14ac:dyDescent="0.3">
      <c r="A41" s="2" t="s">
        <v>85</v>
      </c>
      <c r="B41" s="2" t="s">
        <v>1</v>
      </c>
      <c r="C41" s="2" t="s">
        <v>93</v>
      </c>
      <c r="D41" s="2" t="s">
        <v>94</v>
      </c>
    </row>
    <row r="42" spans="1:21" x14ac:dyDescent="0.3">
      <c r="A42" t="s">
        <v>57</v>
      </c>
      <c r="B42">
        <v>177</v>
      </c>
      <c r="C42" s="3">
        <f>SUM(C35:U35)</f>
        <v>48.363761904761908</v>
      </c>
      <c r="D42">
        <v>4</v>
      </c>
    </row>
    <row r="43" spans="1:21" x14ac:dyDescent="0.3">
      <c r="A43" t="s">
        <v>57</v>
      </c>
      <c r="B43">
        <v>182</v>
      </c>
      <c r="C43" s="3">
        <f>SUM(C36:U36)</f>
        <v>95.820523809523806</v>
      </c>
      <c r="D43">
        <v>88</v>
      </c>
    </row>
    <row r="45" spans="1:21" s="11" customFormat="1" x14ac:dyDescent="0.3">
      <c r="A45" s="13" t="s">
        <v>153</v>
      </c>
    </row>
    <row r="46" spans="1:21" x14ac:dyDescent="0.3">
      <c r="A46" s="2" t="s">
        <v>152</v>
      </c>
    </row>
    <row r="47" spans="1:21" x14ac:dyDescent="0.3">
      <c r="A47" t="s">
        <v>95</v>
      </c>
      <c r="B47">
        <v>4</v>
      </c>
      <c r="C47" t="s">
        <v>154</v>
      </c>
    </row>
    <row r="48" spans="1:21" x14ac:dyDescent="0.3">
      <c r="A48" t="s">
        <v>109</v>
      </c>
      <c r="B48" s="12">
        <v>399</v>
      </c>
      <c r="C48" t="s">
        <v>106</v>
      </c>
    </row>
    <row r="49" spans="1:3" x14ac:dyDescent="0.3">
      <c r="A49" t="s">
        <v>102</v>
      </c>
      <c r="B49" s="12">
        <f>B47*B48</f>
        <v>1596</v>
      </c>
      <c r="C49" t="s">
        <v>108</v>
      </c>
    </row>
    <row r="50" spans="1:3" x14ac:dyDescent="0.3">
      <c r="A50" t="s">
        <v>96</v>
      </c>
      <c r="B50">
        <f>'Potential New Product List'!V8</f>
        <v>0.08</v>
      </c>
      <c r="C50" t="s">
        <v>106</v>
      </c>
    </row>
    <row r="51" spans="1:3" x14ac:dyDescent="0.3">
      <c r="A51" t="s">
        <v>107</v>
      </c>
      <c r="B51" s="12">
        <f>B49*B50</f>
        <v>127.68</v>
      </c>
      <c r="C51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28" workbookViewId="0">
      <selection activeCell="C31" sqref="C31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155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57</v>
      </c>
      <c r="B6">
        <v>180</v>
      </c>
      <c r="C6" t="s">
        <v>31</v>
      </c>
      <c r="D6" t="s">
        <v>24</v>
      </c>
      <c r="E6">
        <v>329</v>
      </c>
      <c r="F6">
        <v>1</v>
      </c>
      <c r="G6" t="s">
        <v>25</v>
      </c>
      <c r="H6">
        <v>312</v>
      </c>
      <c r="I6">
        <v>112</v>
      </c>
      <c r="J6">
        <v>28</v>
      </c>
      <c r="K6">
        <v>31</v>
      </c>
      <c r="L6">
        <v>47</v>
      </c>
      <c r="M6">
        <v>28</v>
      </c>
      <c r="N6">
        <v>16</v>
      </c>
      <c r="O6">
        <v>0.7</v>
      </c>
      <c r="P6">
        <v>2699</v>
      </c>
      <c r="Q6">
        <v>4.5999999999999996</v>
      </c>
      <c r="R6">
        <v>10.17</v>
      </c>
      <c r="S6">
        <v>7.28</v>
      </c>
      <c r="T6">
        <v>0.95</v>
      </c>
      <c r="U6" t="s">
        <v>26</v>
      </c>
      <c r="V6">
        <v>0.09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57</v>
      </c>
      <c r="B10">
        <v>177</v>
      </c>
      <c r="C10" t="s">
        <v>53</v>
      </c>
      <c r="D10" t="s">
        <v>24</v>
      </c>
      <c r="E10">
        <v>379.99</v>
      </c>
      <c r="F10">
        <v>1</v>
      </c>
      <c r="G10" t="s">
        <v>40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0.3</v>
      </c>
      <c r="P10">
        <v>6295</v>
      </c>
      <c r="Q10">
        <v>3</v>
      </c>
      <c r="R10">
        <v>7.44</v>
      </c>
      <c r="S10">
        <v>10.43</v>
      </c>
      <c r="T10">
        <v>1.02</v>
      </c>
      <c r="U10" t="s">
        <v>26</v>
      </c>
      <c r="V10">
        <v>0.1</v>
      </c>
      <c r="W10">
        <v>4</v>
      </c>
    </row>
    <row r="11" spans="1:23" x14ac:dyDescent="0.3">
      <c r="A11" t="s">
        <v>57</v>
      </c>
      <c r="B11">
        <v>182</v>
      </c>
      <c r="C11" t="s">
        <v>58</v>
      </c>
      <c r="D11" t="s">
        <v>24</v>
      </c>
      <c r="E11">
        <v>349.99</v>
      </c>
      <c r="F11">
        <v>1</v>
      </c>
      <c r="G11" t="s">
        <v>40</v>
      </c>
      <c r="H11">
        <v>22</v>
      </c>
      <c r="I11">
        <v>10</v>
      </c>
      <c r="J11">
        <v>6</v>
      </c>
      <c r="K11">
        <v>2</v>
      </c>
      <c r="L11">
        <v>10</v>
      </c>
      <c r="M11">
        <v>3</v>
      </c>
      <c r="N11">
        <v>3</v>
      </c>
      <c r="O11">
        <v>0.3</v>
      </c>
      <c r="P11">
        <v>2723</v>
      </c>
      <c r="Q11">
        <v>5</v>
      </c>
      <c r="R11">
        <v>7.57</v>
      </c>
      <c r="S11">
        <v>10.47</v>
      </c>
      <c r="T11">
        <v>1.43</v>
      </c>
      <c r="U11" t="s">
        <v>26</v>
      </c>
      <c r="V11">
        <v>0.12</v>
      </c>
      <c r="W11">
        <v>88</v>
      </c>
    </row>
    <row r="13" spans="1:23" s="6" customFormat="1" x14ac:dyDescent="0.3">
      <c r="A13" s="7" t="s">
        <v>100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3" s="6" customFormat="1" x14ac:dyDescent="0.3"/>
    <row r="15" spans="1:23" x14ac:dyDescent="0.3">
      <c r="A15" s="2" t="s">
        <v>87</v>
      </c>
    </row>
    <row r="16" spans="1:23" x14ac:dyDescent="0.3">
      <c r="A16" t="s">
        <v>85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21</v>
      </c>
    </row>
    <row r="17" spans="1:21" x14ac:dyDescent="0.3">
      <c r="A17" t="s">
        <v>57</v>
      </c>
      <c r="B17">
        <v>180</v>
      </c>
      <c r="C17" t="s">
        <v>31</v>
      </c>
      <c r="D17" t="s">
        <v>24</v>
      </c>
      <c r="E17">
        <v>329</v>
      </c>
      <c r="F17">
        <v>1</v>
      </c>
      <c r="G17">
        <f>VLOOKUP(G6,'Warranty Scale'!A2:B6,2,FALSE)</f>
        <v>1</v>
      </c>
      <c r="H17" s="3">
        <f>H6/SUM($H$6:$L$6)</f>
        <v>0.58867924528301885</v>
      </c>
      <c r="I17" s="3">
        <f>I6/SUM($H$6:$L$6)</f>
        <v>0.21132075471698114</v>
      </c>
      <c r="J17" s="3">
        <f>J6/SUM($H$6:$L$6)</f>
        <v>5.2830188679245285E-2</v>
      </c>
      <c r="K17" s="3">
        <f>K6/SUM($H$6:$L$6)</f>
        <v>5.849056603773585E-2</v>
      </c>
      <c r="L17" s="3">
        <f>L6/SUM($H$6:$L$6)</f>
        <v>8.8679245283018862E-2</v>
      </c>
      <c r="M17" s="3">
        <f>M6/SUM($M$6:$N$6)</f>
        <v>0.63636363636363635</v>
      </c>
      <c r="N17" s="3">
        <f>N6/SUM($M$6:$N$6)</f>
        <v>0.36363636363636365</v>
      </c>
      <c r="O17">
        <v>0.7</v>
      </c>
      <c r="P17">
        <v>2699</v>
      </c>
      <c r="Q17">
        <v>4.5999999999999996</v>
      </c>
      <c r="R17">
        <v>10.17</v>
      </c>
      <c r="S17">
        <v>7.28</v>
      </c>
      <c r="T17">
        <v>0.95</v>
      </c>
      <c r="U17" t="s">
        <v>26</v>
      </c>
    </row>
    <row r="19" spans="1:21" x14ac:dyDescent="0.3">
      <c r="A19" s="2" t="s">
        <v>72</v>
      </c>
    </row>
    <row r="20" spans="1:21" x14ac:dyDescent="0.3">
      <c r="A20" t="s">
        <v>57</v>
      </c>
      <c r="B20">
        <v>177</v>
      </c>
      <c r="C20" t="s">
        <v>53</v>
      </c>
      <c r="D20" t="s">
        <v>24</v>
      </c>
      <c r="E20">
        <v>379.99</v>
      </c>
      <c r="F20">
        <v>1</v>
      </c>
      <c r="G20">
        <f>VLOOKUP(G10,'Warranty Scale'!$A$2:$B$6,2,FALSE)</f>
        <v>3</v>
      </c>
      <c r="H20" s="3">
        <f>H10/SUM($H$10:$L$10)</f>
        <v>0.33333333333333331</v>
      </c>
      <c r="I20" s="3">
        <f>I10/SUM($H$10:$L$10)</f>
        <v>0</v>
      </c>
      <c r="J20" s="3">
        <f>J10/SUM($H$10:$L$10)</f>
        <v>0.33333333333333331</v>
      </c>
      <c r="K20" s="3">
        <f>K10/SUM($H$10:$L$10)</f>
        <v>0.33333333333333331</v>
      </c>
      <c r="L20" s="3">
        <f>L10/SUM($H$10:$L$10)</f>
        <v>0</v>
      </c>
      <c r="M20" s="3">
        <f>M10/SUM($M$10:$N$10)</f>
        <v>0</v>
      </c>
      <c r="N20" s="3">
        <f>N10/SUM($M$10:$N$10)</f>
        <v>1</v>
      </c>
      <c r="O20">
        <v>0.3</v>
      </c>
      <c r="P20">
        <v>6295</v>
      </c>
      <c r="Q20">
        <v>3</v>
      </c>
      <c r="R20">
        <v>7.44</v>
      </c>
      <c r="S20">
        <v>10.43</v>
      </c>
      <c r="T20">
        <v>1.02</v>
      </c>
      <c r="U20" t="s">
        <v>26</v>
      </c>
    </row>
    <row r="21" spans="1:21" x14ac:dyDescent="0.3">
      <c r="A21" t="s">
        <v>57</v>
      </c>
      <c r="B21">
        <v>182</v>
      </c>
      <c r="C21" t="s">
        <v>58</v>
      </c>
      <c r="D21" t="s">
        <v>24</v>
      </c>
      <c r="E21">
        <v>349.99</v>
      </c>
      <c r="F21">
        <v>1</v>
      </c>
      <c r="G21">
        <f>VLOOKUP(G11,'Warranty Scale'!$A$2:$B$6,2,FALSE)</f>
        <v>3</v>
      </c>
      <c r="H21" s="3">
        <f>H11/SUM($H$11:$L$11)</f>
        <v>0.44</v>
      </c>
      <c r="I21">
        <v>1</v>
      </c>
      <c r="J21">
        <v>0</v>
      </c>
      <c r="K21">
        <v>0</v>
      </c>
      <c r="L21">
        <v>0</v>
      </c>
      <c r="M21" s="3">
        <f>M11/SUM($M$11:$N$11)</f>
        <v>0.5</v>
      </c>
      <c r="N21" s="3">
        <f>N11/SUM($M$11:$N$11)</f>
        <v>0.5</v>
      </c>
      <c r="O21">
        <v>0.3</v>
      </c>
      <c r="P21">
        <v>2723</v>
      </c>
      <c r="Q21">
        <v>5</v>
      </c>
      <c r="R21">
        <v>7.57</v>
      </c>
      <c r="S21">
        <v>10.47</v>
      </c>
      <c r="T21">
        <v>1.43</v>
      </c>
      <c r="U21" t="s">
        <v>26</v>
      </c>
    </row>
    <row r="23" spans="1:21" s="8" customFormat="1" x14ac:dyDescent="0.3">
      <c r="A23" s="7" t="s">
        <v>90</v>
      </c>
    </row>
    <row r="24" spans="1:21" x14ac:dyDescent="0.3">
      <c r="A24" t="s">
        <v>85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21</v>
      </c>
    </row>
    <row r="25" spans="1:21" x14ac:dyDescent="0.3">
      <c r="A25" s="2" t="s">
        <v>156</v>
      </c>
    </row>
    <row r="26" spans="1:21" x14ac:dyDescent="0.3">
      <c r="A26" t="s">
        <v>57</v>
      </c>
      <c r="B26">
        <v>177</v>
      </c>
      <c r="C26">
        <f>IF(C$17=C20,0,1)</f>
        <v>1</v>
      </c>
      <c r="D26">
        <f>IF(D$17=D20,0,1)</f>
        <v>0</v>
      </c>
      <c r="E26">
        <f>ABS(E$17-E20)</f>
        <v>50.990000000000009</v>
      </c>
      <c r="F26">
        <f>ABS(F$17-F20)</f>
        <v>0</v>
      </c>
      <c r="G26">
        <f>ABS($G$17-G20)</f>
        <v>2</v>
      </c>
      <c r="H26" s="3">
        <f t="shared" ref="H26:T26" si="0">ABS(H$17-H20)</f>
        <v>0.25534591194968553</v>
      </c>
      <c r="I26" s="3">
        <f t="shared" si="0"/>
        <v>0.21132075471698114</v>
      </c>
      <c r="J26" s="3">
        <f t="shared" si="0"/>
        <v>0.28050314465408804</v>
      </c>
      <c r="K26" s="3">
        <f t="shared" si="0"/>
        <v>0.27484276729559748</v>
      </c>
      <c r="L26" s="3">
        <f t="shared" si="0"/>
        <v>8.8679245283018862E-2</v>
      </c>
      <c r="M26" s="3">
        <f t="shared" si="0"/>
        <v>0.63636363636363635</v>
      </c>
      <c r="N26" s="3">
        <f t="shared" si="0"/>
        <v>0.63636363636363635</v>
      </c>
      <c r="O26" s="3">
        <f t="shared" si="0"/>
        <v>0.39999999999999997</v>
      </c>
      <c r="P26" s="3">
        <f t="shared" si="0"/>
        <v>3596</v>
      </c>
      <c r="Q26" s="3">
        <f t="shared" si="0"/>
        <v>1.5999999999999996</v>
      </c>
      <c r="R26" s="3">
        <f t="shared" si="0"/>
        <v>2.7299999999999995</v>
      </c>
      <c r="S26" s="3">
        <f t="shared" si="0"/>
        <v>3.1499999999999995</v>
      </c>
      <c r="T26" s="3">
        <f t="shared" si="0"/>
        <v>7.0000000000000062E-2</v>
      </c>
      <c r="U26">
        <f>IF(U$17 = U20,0,1)</f>
        <v>0</v>
      </c>
    </row>
    <row r="27" spans="1:21" x14ac:dyDescent="0.3">
      <c r="A27" t="s">
        <v>57</v>
      </c>
      <c r="B27">
        <v>182</v>
      </c>
      <c r="C27">
        <f>IF(C$17=C21,0,1)</f>
        <v>1</v>
      </c>
      <c r="D27">
        <f>IF(D$17=D21,0,1)</f>
        <v>0</v>
      </c>
      <c r="E27">
        <f>ABS(E$17-E21)</f>
        <v>20.990000000000009</v>
      </c>
      <c r="F27">
        <f>ABS(F$17-F21)</f>
        <v>0</v>
      </c>
      <c r="G27">
        <f>ABS($G$17-G21)</f>
        <v>2</v>
      </c>
      <c r="H27" s="3">
        <f t="shared" ref="H27:T27" si="1">ABS(H$17-H21)</f>
        <v>0.14867924528301885</v>
      </c>
      <c r="I27" s="3">
        <f t="shared" si="1"/>
        <v>0.78867924528301891</v>
      </c>
      <c r="J27" s="3">
        <f t="shared" si="1"/>
        <v>5.2830188679245285E-2</v>
      </c>
      <c r="K27" s="3">
        <f t="shared" si="1"/>
        <v>5.849056603773585E-2</v>
      </c>
      <c r="L27" s="3">
        <f t="shared" si="1"/>
        <v>8.8679245283018862E-2</v>
      </c>
      <c r="M27" s="3">
        <f t="shared" si="1"/>
        <v>0.13636363636363635</v>
      </c>
      <c r="N27" s="3">
        <f t="shared" si="1"/>
        <v>0.13636363636363635</v>
      </c>
      <c r="O27" s="3">
        <f t="shared" si="1"/>
        <v>0.39999999999999997</v>
      </c>
      <c r="P27" s="3">
        <f t="shared" si="1"/>
        <v>24</v>
      </c>
      <c r="Q27" s="3">
        <f t="shared" si="1"/>
        <v>0.40000000000000036</v>
      </c>
      <c r="R27" s="3">
        <f t="shared" si="1"/>
        <v>2.5999999999999996</v>
      </c>
      <c r="S27" s="3">
        <f t="shared" si="1"/>
        <v>3.1900000000000004</v>
      </c>
      <c r="T27" s="3">
        <f t="shared" si="1"/>
        <v>0.48</v>
      </c>
      <c r="U27">
        <f>IF(U$17 = U21,0,1)</f>
        <v>0</v>
      </c>
    </row>
    <row r="29" spans="1:21" s="8" customFormat="1" x14ac:dyDescent="0.3">
      <c r="A29" s="7" t="s">
        <v>89</v>
      </c>
    </row>
    <row r="30" spans="1:21" x14ac:dyDescent="0.3">
      <c r="A30" t="s">
        <v>85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21</v>
      </c>
    </row>
    <row r="31" spans="1:21" x14ac:dyDescent="0.3">
      <c r="A31" t="s">
        <v>73</v>
      </c>
      <c r="B31" t="s">
        <v>73</v>
      </c>
      <c r="C31">
        <v>1.5</v>
      </c>
      <c r="D31">
        <v>1</v>
      </c>
      <c r="E31">
        <v>1.7</v>
      </c>
      <c r="F31">
        <v>1</v>
      </c>
      <c r="G31">
        <v>1.5</v>
      </c>
      <c r="H31">
        <v>2</v>
      </c>
      <c r="I31">
        <v>1.5</v>
      </c>
      <c r="J31">
        <v>1</v>
      </c>
      <c r="K31">
        <v>0.75</v>
      </c>
      <c r="L31">
        <v>0.5</v>
      </c>
      <c r="M31">
        <v>1</v>
      </c>
      <c r="N31">
        <v>1</v>
      </c>
      <c r="O31">
        <v>1</v>
      </c>
      <c r="P31">
        <v>0</v>
      </c>
      <c r="Q31">
        <v>1.7</v>
      </c>
      <c r="R31">
        <v>1.4</v>
      </c>
      <c r="S31">
        <v>1.4</v>
      </c>
      <c r="T31">
        <v>1.4</v>
      </c>
      <c r="U31">
        <v>1</v>
      </c>
    </row>
    <row r="32" spans="1:21" ht="16.5" customHeight="1" x14ac:dyDescent="0.3"/>
    <row r="33" spans="1:21" s="8" customFormat="1" x14ac:dyDescent="0.3">
      <c r="A33" s="7" t="s">
        <v>92</v>
      </c>
    </row>
    <row r="35" spans="1:21" x14ac:dyDescent="0.3">
      <c r="A35" t="s">
        <v>57</v>
      </c>
      <c r="B35">
        <v>177</v>
      </c>
      <c r="C35" s="3">
        <f>C26*C$31</f>
        <v>1.5</v>
      </c>
      <c r="D35" s="3">
        <f t="shared" ref="D35:U35" si="2">D26*D31</f>
        <v>0</v>
      </c>
      <c r="E35" s="3">
        <f t="shared" si="2"/>
        <v>86.683000000000007</v>
      </c>
      <c r="F35" s="3">
        <f t="shared" si="2"/>
        <v>0</v>
      </c>
      <c r="G35" s="3">
        <f t="shared" si="2"/>
        <v>3</v>
      </c>
      <c r="H35" s="3">
        <f t="shared" si="2"/>
        <v>0.51069182389937107</v>
      </c>
      <c r="I35" s="3">
        <f t="shared" si="2"/>
        <v>0.31698113207547174</v>
      </c>
      <c r="J35" s="3">
        <f t="shared" si="2"/>
        <v>0.28050314465408804</v>
      </c>
      <c r="K35" s="3">
        <f t="shared" si="2"/>
        <v>0.2061320754716981</v>
      </c>
      <c r="L35" s="3">
        <f t="shared" si="2"/>
        <v>4.4339622641509431E-2</v>
      </c>
      <c r="M35" s="3">
        <f t="shared" si="2"/>
        <v>0.63636363636363635</v>
      </c>
      <c r="N35" s="3">
        <f t="shared" si="2"/>
        <v>0.63636363636363635</v>
      </c>
      <c r="O35" s="3">
        <f t="shared" si="2"/>
        <v>0.39999999999999997</v>
      </c>
      <c r="P35" s="3">
        <f t="shared" si="2"/>
        <v>0</v>
      </c>
      <c r="Q35" s="3">
        <f t="shared" si="2"/>
        <v>2.7199999999999993</v>
      </c>
      <c r="R35" s="3">
        <f t="shared" si="2"/>
        <v>3.8219999999999992</v>
      </c>
      <c r="S35" s="3">
        <f t="shared" si="2"/>
        <v>4.4099999999999993</v>
      </c>
      <c r="T35" s="3">
        <f t="shared" si="2"/>
        <v>9.8000000000000087E-2</v>
      </c>
      <c r="U35">
        <f t="shared" si="2"/>
        <v>0</v>
      </c>
    </row>
    <row r="36" spans="1:21" x14ac:dyDescent="0.3">
      <c r="A36" t="s">
        <v>57</v>
      </c>
      <c r="B36">
        <v>182</v>
      </c>
      <c r="C36" s="3">
        <f>C27*C$31</f>
        <v>1.5</v>
      </c>
      <c r="D36" s="3">
        <f>D27*D$31</f>
        <v>0</v>
      </c>
      <c r="E36" s="3">
        <f>E27*E$31</f>
        <v>35.683000000000014</v>
      </c>
      <c r="F36" s="3">
        <f>F27*F$31</f>
        <v>0</v>
      </c>
      <c r="G36" s="3">
        <f>G27*G31</f>
        <v>3</v>
      </c>
      <c r="H36" s="3">
        <f t="shared" ref="H36:U36" si="3">H27*H$31</f>
        <v>0.29735849056603769</v>
      </c>
      <c r="I36" s="3">
        <f t="shared" si="3"/>
        <v>1.1830188679245284</v>
      </c>
      <c r="J36" s="3">
        <f t="shared" si="3"/>
        <v>5.2830188679245285E-2</v>
      </c>
      <c r="K36" s="3">
        <f t="shared" si="3"/>
        <v>4.3867924528301891E-2</v>
      </c>
      <c r="L36" s="3">
        <f t="shared" si="3"/>
        <v>4.4339622641509431E-2</v>
      </c>
      <c r="M36" s="3">
        <f t="shared" si="3"/>
        <v>0.13636363636363635</v>
      </c>
      <c r="N36" s="3">
        <f t="shared" si="3"/>
        <v>0.13636363636363635</v>
      </c>
      <c r="O36" s="3">
        <f t="shared" si="3"/>
        <v>0.39999999999999997</v>
      </c>
      <c r="P36" s="3">
        <f t="shared" si="3"/>
        <v>0</v>
      </c>
      <c r="Q36" s="3">
        <f t="shared" si="3"/>
        <v>0.6800000000000006</v>
      </c>
      <c r="R36" s="3">
        <f t="shared" si="3"/>
        <v>3.6399999999999992</v>
      </c>
      <c r="S36" s="3">
        <f t="shared" si="3"/>
        <v>4.4660000000000002</v>
      </c>
      <c r="T36" s="3">
        <f t="shared" si="3"/>
        <v>0.67199999999999993</v>
      </c>
      <c r="U36">
        <f t="shared" si="3"/>
        <v>0</v>
      </c>
    </row>
    <row r="39" spans="1:21" s="8" customFormat="1" x14ac:dyDescent="0.3">
      <c r="A39" s="7" t="s">
        <v>91</v>
      </c>
    </row>
    <row r="40" spans="1:21" x14ac:dyDescent="0.3">
      <c r="A40" s="2" t="s">
        <v>156</v>
      </c>
    </row>
    <row r="41" spans="1:21" x14ac:dyDescent="0.3">
      <c r="A41" s="2" t="s">
        <v>85</v>
      </c>
      <c r="B41" s="2" t="s">
        <v>1</v>
      </c>
      <c r="C41" s="2" t="s">
        <v>93</v>
      </c>
      <c r="D41" s="2" t="s">
        <v>94</v>
      </c>
    </row>
    <row r="42" spans="1:21" x14ac:dyDescent="0.3">
      <c r="A42" t="s">
        <v>57</v>
      </c>
      <c r="B42">
        <v>177</v>
      </c>
      <c r="C42" s="3">
        <f>SUM(C35:U35)</f>
        <v>105.26437507146943</v>
      </c>
      <c r="D42">
        <v>4</v>
      </c>
    </row>
    <row r="43" spans="1:21" x14ac:dyDescent="0.3">
      <c r="A43" t="s">
        <v>57</v>
      </c>
      <c r="B43">
        <v>182</v>
      </c>
      <c r="C43" s="3">
        <f>SUM(C36:U36)</f>
        <v>51.935142367066902</v>
      </c>
      <c r="D43">
        <v>88</v>
      </c>
    </row>
    <row r="45" spans="1:21" s="11" customFormat="1" x14ac:dyDescent="0.3">
      <c r="A45" s="13" t="s">
        <v>157</v>
      </c>
    </row>
    <row r="46" spans="1:21" x14ac:dyDescent="0.3">
      <c r="A46" s="2" t="s">
        <v>156</v>
      </c>
    </row>
    <row r="47" spans="1:21" x14ac:dyDescent="0.3">
      <c r="A47" t="s">
        <v>95</v>
      </c>
      <c r="B47">
        <v>88</v>
      </c>
      <c r="C47" t="s">
        <v>158</v>
      </c>
    </row>
    <row r="48" spans="1:21" x14ac:dyDescent="0.3">
      <c r="A48" t="s">
        <v>109</v>
      </c>
      <c r="B48" s="12">
        <v>329</v>
      </c>
      <c r="C48" t="s">
        <v>106</v>
      </c>
    </row>
    <row r="49" spans="1:3" x14ac:dyDescent="0.3">
      <c r="A49" t="s">
        <v>102</v>
      </c>
      <c r="B49" s="12">
        <f>B47*B48</f>
        <v>28952</v>
      </c>
      <c r="C49" t="s">
        <v>108</v>
      </c>
    </row>
    <row r="50" spans="1:3" x14ac:dyDescent="0.3">
      <c r="A50" t="s">
        <v>96</v>
      </c>
      <c r="B50">
        <f>'Potential New Product List'!V9</f>
        <v>0.09</v>
      </c>
      <c r="C50" t="s">
        <v>106</v>
      </c>
    </row>
    <row r="51" spans="1:3" x14ac:dyDescent="0.3">
      <c r="A51" t="s">
        <v>107</v>
      </c>
      <c r="B51" s="12">
        <f>B49*B50</f>
        <v>2605.6799999999998</v>
      </c>
      <c r="C51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30" workbookViewId="0">
      <selection activeCell="C31" sqref="C31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159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57</v>
      </c>
      <c r="B6">
        <v>181</v>
      </c>
      <c r="C6" t="s">
        <v>32</v>
      </c>
      <c r="D6" t="s">
        <v>24</v>
      </c>
      <c r="E6">
        <v>439</v>
      </c>
      <c r="F6">
        <v>1</v>
      </c>
      <c r="G6" t="s">
        <v>25</v>
      </c>
      <c r="H6">
        <v>23</v>
      </c>
      <c r="I6">
        <v>18</v>
      </c>
      <c r="J6">
        <v>7</v>
      </c>
      <c r="K6">
        <v>22</v>
      </c>
      <c r="L6">
        <v>18</v>
      </c>
      <c r="M6">
        <v>5</v>
      </c>
      <c r="N6">
        <v>16</v>
      </c>
      <c r="O6">
        <v>0.4</v>
      </c>
      <c r="P6">
        <v>1704</v>
      </c>
      <c r="Q6">
        <v>4.8</v>
      </c>
      <c r="R6">
        <v>8</v>
      </c>
      <c r="S6">
        <v>11.7</v>
      </c>
      <c r="T6">
        <v>1.5</v>
      </c>
      <c r="U6" t="s">
        <v>28</v>
      </c>
      <c r="V6">
        <v>0.11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57</v>
      </c>
      <c r="B10">
        <v>177</v>
      </c>
      <c r="C10" t="s">
        <v>53</v>
      </c>
      <c r="D10" t="s">
        <v>24</v>
      </c>
      <c r="E10">
        <v>379.99</v>
      </c>
      <c r="F10">
        <v>1</v>
      </c>
      <c r="G10" t="s">
        <v>40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0.3</v>
      </c>
      <c r="P10">
        <v>6295</v>
      </c>
      <c r="Q10">
        <v>3</v>
      </c>
      <c r="R10">
        <v>7.44</v>
      </c>
      <c r="S10">
        <v>10.43</v>
      </c>
      <c r="T10">
        <v>1.02</v>
      </c>
      <c r="U10" t="s">
        <v>26</v>
      </c>
      <c r="V10">
        <v>0.1</v>
      </c>
      <c r="W10">
        <v>4</v>
      </c>
    </row>
    <row r="11" spans="1:23" x14ac:dyDescent="0.3">
      <c r="A11" t="s">
        <v>57</v>
      </c>
      <c r="B11">
        <v>182</v>
      </c>
      <c r="C11" t="s">
        <v>58</v>
      </c>
      <c r="D11" t="s">
        <v>24</v>
      </c>
      <c r="E11">
        <v>349.99</v>
      </c>
      <c r="F11">
        <v>1</v>
      </c>
      <c r="G11" t="s">
        <v>40</v>
      </c>
      <c r="H11">
        <v>22</v>
      </c>
      <c r="I11">
        <v>10</v>
      </c>
      <c r="J11">
        <v>6</v>
      </c>
      <c r="K11">
        <v>2</v>
      </c>
      <c r="L11">
        <v>10</v>
      </c>
      <c r="M11">
        <v>3</v>
      </c>
      <c r="N11">
        <v>3</v>
      </c>
      <c r="O11">
        <v>0.3</v>
      </c>
      <c r="P11">
        <v>2723</v>
      </c>
      <c r="Q11">
        <v>5</v>
      </c>
      <c r="R11">
        <v>7.57</v>
      </c>
      <c r="S11">
        <v>10.47</v>
      </c>
      <c r="T11">
        <v>1.43</v>
      </c>
      <c r="U11" t="s">
        <v>26</v>
      </c>
      <c r="V11">
        <v>0.12</v>
      </c>
      <c r="W11">
        <v>88</v>
      </c>
    </row>
    <row r="13" spans="1:23" s="6" customFormat="1" x14ac:dyDescent="0.3">
      <c r="A13" s="7" t="s">
        <v>100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3" s="6" customFormat="1" x14ac:dyDescent="0.3"/>
    <row r="15" spans="1:23" x14ac:dyDescent="0.3">
      <c r="A15" s="2" t="s">
        <v>87</v>
      </c>
    </row>
    <row r="16" spans="1:23" x14ac:dyDescent="0.3">
      <c r="A16" t="s">
        <v>85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21</v>
      </c>
    </row>
    <row r="17" spans="1:21" x14ac:dyDescent="0.3">
      <c r="A17" t="s">
        <v>57</v>
      </c>
      <c r="B17">
        <v>181</v>
      </c>
      <c r="C17" t="s">
        <v>32</v>
      </c>
      <c r="D17" t="s">
        <v>24</v>
      </c>
      <c r="E17">
        <v>439</v>
      </c>
      <c r="F17">
        <v>1</v>
      </c>
      <c r="G17">
        <f>VLOOKUP(G6,'Warranty Scale'!A2:B6,2,FALSE)</f>
        <v>1</v>
      </c>
      <c r="H17" s="3">
        <f>H6/SUM($H$6:$L$6)</f>
        <v>0.26136363636363635</v>
      </c>
      <c r="I17" s="3">
        <f>I6/SUM($H$6:$L$6)</f>
        <v>0.20454545454545456</v>
      </c>
      <c r="J17" s="3">
        <f>J6/SUM($H$6:$L$6)</f>
        <v>7.9545454545454544E-2</v>
      </c>
      <c r="K17" s="3">
        <f>K6/SUM($H$6:$L$6)</f>
        <v>0.25</v>
      </c>
      <c r="L17" s="3">
        <f>L6/SUM($H$6:$L$6)</f>
        <v>0.20454545454545456</v>
      </c>
      <c r="M17" s="3">
        <f>M6/SUM($M$6:$N$6)</f>
        <v>0.23809523809523808</v>
      </c>
      <c r="N17" s="3">
        <f>N6/SUM($M$6:$N$6)</f>
        <v>0.76190476190476186</v>
      </c>
      <c r="O17">
        <v>0.4</v>
      </c>
      <c r="P17">
        <v>1704</v>
      </c>
      <c r="Q17">
        <v>4.8</v>
      </c>
      <c r="R17">
        <v>8</v>
      </c>
      <c r="S17">
        <v>11.7</v>
      </c>
      <c r="T17">
        <v>1.5</v>
      </c>
      <c r="U17" t="s">
        <v>28</v>
      </c>
    </row>
    <row r="19" spans="1:21" x14ac:dyDescent="0.3">
      <c r="A19" s="2" t="s">
        <v>72</v>
      </c>
    </row>
    <row r="20" spans="1:21" x14ac:dyDescent="0.3">
      <c r="A20" t="s">
        <v>57</v>
      </c>
      <c r="B20">
        <v>177</v>
      </c>
      <c r="C20" t="s">
        <v>53</v>
      </c>
      <c r="D20" t="s">
        <v>24</v>
      </c>
      <c r="E20">
        <v>379.99</v>
      </c>
      <c r="F20">
        <v>1</v>
      </c>
      <c r="G20">
        <f>VLOOKUP(G10,'Warranty Scale'!$A$2:$B$6,2,FALSE)</f>
        <v>3</v>
      </c>
      <c r="H20" s="3">
        <f>H10/SUM($H$10:$L$10)</f>
        <v>0.33333333333333331</v>
      </c>
      <c r="I20" s="3">
        <f>I10/SUM($H$10:$L$10)</f>
        <v>0</v>
      </c>
      <c r="J20" s="3">
        <f>J10/SUM($H$10:$L$10)</f>
        <v>0.33333333333333331</v>
      </c>
      <c r="K20" s="3">
        <f>K10/SUM($H$10:$L$10)</f>
        <v>0.33333333333333331</v>
      </c>
      <c r="L20" s="3">
        <f>L10/SUM($H$10:$L$10)</f>
        <v>0</v>
      </c>
      <c r="M20" s="3">
        <f>M10/SUM($M$10:$N$10)</f>
        <v>0</v>
      </c>
      <c r="N20" s="3">
        <f>N10/SUM($M$10:$N$10)</f>
        <v>1</v>
      </c>
      <c r="O20">
        <v>0.3</v>
      </c>
      <c r="P20">
        <v>6295</v>
      </c>
      <c r="Q20">
        <v>3</v>
      </c>
      <c r="R20">
        <v>7.44</v>
      </c>
      <c r="S20">
        <v>10.43</v>
      </c>
      <c r="T20">
        <v>1.02</v>
      </c>
      <c r="U20" t="s">
        <v>26</v>
      </c>
    </row>
    <row r="21" spans="1:21" x14ac:dyDescent="0.3">
      <c r="A21" t="s">
        <v>57</v>
      </c>
      <c r="B21">
        <v>182</v>
      </c>
      <c r="C21" t="s">
        <v>58</v>
      </c>
      <c r="D21" t="s">
        <v>24</v>
      </c>
      <c r="E21">
        <v>349.99</v>
      </c>
      <c r="F21">
        <v>1</v>
      </c>
      <c r="G21">
        <f>VLOOKUP(G11,'Warranty Scale'!$A$2:$B$6,2,FALSE)</f>
        <v>3</v>
      </c>
      <c r="H21" s="3">
        <f>H11/SUM($H$11:$L$11)</f>
        <v>0.44</v>
      </c>
      <c r="I21">
        <v>1</v>
      </c>
      <c r="J21">
        <v>0</v>
      </c>
      <c r="K21">
        <v>0</v>
      </c>
      <c r="L21">
        <v>0</v>
      </c>
      <c r="M21" s="3">
        <f>M11/SUM($M$11:$N$11)</f>
        <v>0.5</v>
      </c>
      <c r="N21" s="3">
        <f>N11/SUM($M$11:$N$11)</f>
        <v>0.5</v>
      </c>
      <c r="O21">
        <v>0.3</v>
      </c>
      <c r="P21">
        <v>2723</v>
      </c>
      <c r="Q21">
        <v>5</v>
      </c>
      <c r="R21">
        <v>7.57</v>
      </c>
      <c r="S21">
        <v>10.47</v>
      </c>
      <c r="T21">
        <v>1.43</v>
      </c>
      <c r="U21" t="s">
        <v>26</v>
      </c>
    </row>
    <row r="23" spans="1:21" s="8" customFormat="1" x14ac:dyDescent="0.3">
      <c r="A23" s="7" t="s">
        <v>90</v>
      </c>
    </row>
    <row r="24" spans="1:21" x14ac:dyDescent="0.3">
      <c r="A24" t="s">
        <v>85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21</v>
      </c>
    </row>
    <row r="25" spans="1:21" x14ac:dyDescent="0.3">
      <c r="A25" s="2" t="s">
        <v>160</v>
      </c>
    </row>
    <row r="26" spans="1:21" x14ac:dyDescent="0.3">
      <c r="A26" t="s">
        <v>57</v>
      </c>
      <c r="B26">
        <v>177</v>
      </c>
      <c r="C26">
        <f>IF(C$17=C20,0,1)</f>
        <v>1</v>
      </c>
      <c r="D26">
        <f>IF(D$17=D20,0,1)</f>
        <v>0</v>
      </c>
      <c r="E26">
        <f>ABS(E$17-E20)</f>
        <v>59.009999999999991</v>
      </c>
      <c r="F26">
        <f>ABS(F$17-F20)</f>
        <v>0</v>
      </c>
      <c r="G26">
        <f>ABS($G$17-G20)</f>
        <v>2</v>
      </c>
      <c r="H26" s="3">
        <f t="shared" ref="H26:T26" si="0">ABS(H$17-H20)</f>
        <v>7.1969696969696961E-2</v>
      </c>
      <c r="I26" s="3">
        <f t="shared" si="0"/>
        <v>0.20454545454545456</v>
      </c>
      <c r="J26" s="3">
        <f t="shared" si="0"/>
        <v>0.25378787878787878</v>
      </c>
      <c r="K26" s="3">
        <f t="shared" si="0"/>
        <v>8.3333333333333315E-2</v>
      </c>
      <c r="L26" s="3">
        <f t="shared" si="0"/>
        <v>0.20454545454545456</v>
      </c>
      <c r="M26" s="3">
        <f t="shared" si="0"/>
        <v>0.23809523809523808</v>
      </c>
      <c r="N26" s="3">
        <f t="shared" si="0"/>
        <v>0.23809523809523814</v>
      </c>
      <c r="O26" s="3">
        <f t="shared" si="0"/>
        <v>0.10000000000000003</v>
      </c>
      <c r="P26" s="3">
        <f t="shared" si="0"/>
        <v>4591</v>
      </c>
      <c r="Q26" s="3">
        <f t="shared" si="0"/>
        <v>1.7999999999999998</v>
      </c>
      <c r="R26" s="3">
        <f t="shared" si="0"/>
        <v>0.55999999999999961</v>
      </c>
      <c r="S26" s="3">
        <f t="shared" si="0"/>
        <v>1.2699999999999996</v>
      </c>
      <c r="T26" s="3">
        <f t="shared" si="0"/>
        <v>0.48</v>
      </c>
      <c r="U26">
        <f>IF(U$17 = U20,0,1)</f>
        <v>1</v>
      </c>
    </row>
    <row r="27" spans="1:21" x14ac:dyDescent="0.3">
      <c r="A27" t="s">
        <v>57</v>
      </c>
      <c r="B27">
        <v>182</v>
      </c>
      <c r="C27">
        <f>IF(C$17=C21,0,1)</f>
        <v>1</v>
      </c>
      <c r="D27">
        <f>IF(D$17=D21,0,1)</f>
        <v>0</v>
      </c>
      <c r="E27">
        <f>ABS(E$17-E21)</f>
        <v>89.009999999999991</v>
      </c>
      <c r="F27">
        <f>ABS(F$17-F21)</f>
        <v>0</v>
      </c>
      <c r="G27">
        <f>ABS($G$17-G21)</f>
        <v>2</v>
      </c>
      <c r="H27" s="3">
        <f t="shared" ref="H27:T27" si="1">ABS(H$17-H21)</f>
        <v>0.17863636363636365</v>
      </c>
      <c r="I27" s="3">
        <f t="shared" si="1"/>
        <v>0.79545454545454541</v>
      </c>
      <c r="J27" s="3">
        <f t="shared" si="1"/>
        <v>7.9545454545454544E-2</v>
      </c>
      <c r="K27" s="3">
        <f t="shared" si="1"/>
        <v>0.25</v>
      </c>
      <c r="L27" s="3">
        <f t="shared" si="1"/>
        <v>0.20454545454545456</v>
      </c>
      <c r="M27" s="3">
        <f t="shared" si="1"/>
        <v>0.26190476190476192</v>
      </c>
      <c r="N27" s="3">
        <f t="shared" si="1"/>
        <v>0.26190476190476186</v>
      </c>
      <c r="O27" s="3">
        <f t="shared" si="1"/>
        <v>0.10000000000000003</v>
      </c>
      <c r="P27" s="3">
        <f t="shared" si="1"/>
        <v>1019</v>
      </c>
      <c r="Q27" s="3">
        <f t="shared" si="1"/>
        <v>0.20000000000000018</v>
      </c>
      <c r="R27" s="3">
        <f t="shared" si="1"/>
        <v>0.42999999999999972</v>
      </c>
      <c r="S27" s="3">
        <f t="shared" si="1"/>
        <v>1.2299999999999986</v>
      </c>
      <c r="T27" s="3">
        <f t="shared" si="1"/>
        <v>7.0000000000000062E-2</v>
      </c>
      <c r="U27">
        <f>IF(U$17 = U21,0,1)</f>
        <v>1</v>
      </c>
    </row>
    <row r="29" spans="1:21" s="8" customFormat="1" x14ac:dyDescent="0.3">
      <c r="A29" s="7" t="s">
        <v>89</v>
      </c>
    </row>
    <row r="30" spans="1:21" x14ac:dyDescent="0.3">
      <c r="A30" t="s">
        <v>85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21</v>
      </c>
    </row>
    <row r="31" spans="1:21" x14ac:dyDescent="0.3">
      <c r="A31" t="s">
        <v>73</v>
      </c>
      <c r="B31" t="s">
        <v>73</v>
      </c>
      <c r="C31">
        <v>1.5</v>
      </c>
      <c r="D31">
        <v>1</v>
      </c>
      <c r="E31">
        <v>1.7</v>
      </c>
      <c r="F31">
        <v>1</v>
      </c>
      <c r="G31">
        <v>1.5</v>
      </c>
      <c r="H31">
        <v>2</v>
      </c>
      <c r="I31">
        <v>1.5</v>
      </c>
      <c r="J31">
        <v>1</v>
      </c>
      <c r="K31">
        <v>0.75</v>
      </c>
      <c r="L31">
        <v>0.5</v>
      </c>
      <c r="M31">
        <v>1</v>
      </c>
      <c r="N31">
        <v>1</v>
      </c>
      <c r="O31">
        <v>1</v>
      </c>
      <c r="P31">
        <v>0</v>
      </c>
      <c r="Q31">
        <v>1.7</v>
      </c>
      <c r="R31">
        <v>1.4</v>
      </c>
      <c r="S31">
        <v>1.4</v>
      </c>
      <c r="T31">
        <v>1.4</v>
      </c>
      <c r="U31">
        <v>1</v>
      </c>
    </row>
    <row r="32" spans="1:21" ht="16.5" customHeight="1" x14ac:dyDescent="0.3"/>
    <row r="33" spans="1:21" s="8" customFormat="1" x14ac:dyDescent="0.3">
      <c r="A33" s="7" t="s">
        <v>92</v>
      </c>
    </row>
    <row r="35" spans="1:21" x14ac:dyDescent="0.3">
      <c r="A35" t="s">
        <v>57</v>
      </c>
      <c r="B35">
        <v>177</v>
      </c>
      <c r="C35" s="3">
        <f>C26*C$31</f>
        <v>1.5</v>
      </c>
      <c r="D35" s="3">
        <f t="shared" ref="D35:U35" si="2">D26*D31</f>
        <v>0</v>
      </c>
      <c r="E35" s="3">
        <f t="shared" si="2"/>
        <v>100.31699999999998</v>
      </c>
      <c r="F35" s="3">
        <f t="shared" si="2"/>
        <v>0</v>
      </c>
      <c r="G35" s="3">
        <f t="shared" si="2"/>
        <v>3</v>
      </c>
      <c r="H35" s="3">
        <f t="shared" si="2"/>
        <v>0.14393939393939392</v>
      </c>
      <c r="I35" s="3">
        <f t="shared" si="2"/>
        <v>0.30681818181818182</v>
      </c>
      <c r="J35" s="3">
        <f t="shared" si="2"/>
        <v>0.25378787878787878</v>
      </c>
      <c r="K35" s="3">
        <f t="shared" si="2"/>
        <v>6.2499999999999986E-2</v>
      </c>
      <c r="L35" s="3">
        <f t="shared" si="2"/>
        <v>0.10227272727272728</v>
      </c>
      <c r="M35" s="3">
        <f t="shared" si="2"/>
        <v>0.23809523809523808</v>
      </c>
      <c r="N35" s="3">
        <f t="shared" si="2"/>
        <v>0.23809523809523814</v>
      </c>
      <c r="O35" s="3">
        <f t="shared" si="2"/>
        <v>0.10000000000000003</v>
      </c>
      <c r="P35" s="3">
        <f t="shared" si="2"/>
        <v>0</v>
      </c>
      <c r="Q35" s="3">
        <f t="shared" si="2"/>
        <v>3.0599999999999996</v>
      </c>
      <c r="R35" s="3">
        <f t="shared" si="2"/>
        <v>0.78399999999999936</v>
      </c>
      <c r="S35" s="3">
        <f t="shared" si="2"/>
        <v>1.7779999999999994</v>
      </c>
      <c r="T35" s="3">
        <f t="shared" si="2"/>
        <v>0.67199999999999993</v>
      </c>
      <c r="U35">
        <f t="shared" si="2"/>
        <v>1</v>
      </c>
    </row>
    <row r="36" spans="1:21" x14ac:dyDescent="0.3">
      <c r="A36" t="s">
        <v>57</v>
      </c>
      <c r="B36">
        <v>182</v>
      </c>
      <c r="C36" s="3">
        <f>C27*C$31</f>
        <v>1.5</v>
      </c>
      <c r="D36" s="3">
        <f>D27*D$31</f>
        <v>0</v>
      </c>
      <c r="E36" s="3">
        <f>E27*E$31</f>
        <v>151.31699999999998</v>
      </c>
      <c r="F36" s="3">
        <f>F27*F$31</f>
        <v>0</v>
      </c>
      <c r="G36" s="3">
        <f>G27*G31</f>
        <v>3</v>
      </c>
      <c r="H36" s="3">
        <f t="shared" ref="H36:U36" si="3">H27*H$31</f>
        <v>0.3572727272727273</v>
      </c>
      <c r="I36" s="3">
        <f t="shared" si="3"/>
        <v>1.1931818181818181</v>
      </c>
      <c r="J36" s="3">
        <f t="shared" si="3"/>
        <v>7.9545454545454544E-2</v>
      </c>
      <c r="K36" s="3">
        <f t="shared" si="3"/>
        <v>0.1875</v>
      </c>
      <c r="L36" s="3">
        <f t="shared" si="3"/>
        <v>0.10227272727272728</v>
      </c>
      <c r="M36" s="3">
        <f t="shared" si="3"/>
        <v>0.26190476190476192</v>
      </c>
      <c r="N36" s="3">
        <f t="shared" si="3"/>
        <v>0.26190476190476186</v>
      </c>
      <c r="O36" s="3">
        <f t="shared" si="3"/>
        <v>0.10000000000000003</v>
      </c>
      <c r="P36" s="3">
        <f t="shared" si="3"/>
        <v>0</v>
      </c>
      <c r="Q36" s="3">
        <f t="shared" si="3"/>
        <v>0.3400000000000003</v>
      </c>
      <c r="R36" s="3">
        <f t="shared" si="3"/>
        <v>0.60199999999999954</v>
      </c>
      <c r="S36" s="3">
        <f t="shared" si="3"/>
        <v>1.721999999999998</v>
      </c>
      <c r="T36" s="3">
        <f t="shared" si="3"/>
        <v>9.8000000000000087E-2</v>
      </c>
      <c r="U36">
        <f t="shared" si="3"/>
        <v>1</v>
      </c>
    </row>
    <row r="39" spans="1:21" s="8" customFormat="1" x14ac:dyDescent="0.3">
      <c r="A39" s="7" t="s">
        <v>91</v>
      </c>
    </row>
    <row r="40" spans="1:21" x14ac:dyDescent="0.3">
      <c r="A40" s="2" t="s">
        <v>160</v>
      </c>
    </row>
    <row r="41" spans="1:21" x14ac:dyDescent="0.3">
      <c r="A41" s="2" t="s">
        <v>85</v>
      </c>
      <c r="B41" s="2" t="s">
        <v>1</v>
      </c>
      <c r="C41" s="2" t="s">
        <v>93</v>
      </c>
      <c r="D41" s="2" t="s">
        <v>94</v>
      </c>
    </row>
    <row r="42" spans="1:21" x14ac:dyDescent="0.3">
      <c r="A42" t="s">
        <v>57</v>
      </c>
      <c r="B42">
        <v>177</v>
      </c>
      <c r="C42" s="3">
        <f>SUM(C35:U35)</f>
        <v>113.55650865800865</v>
      </c>
      <c r="D42">
        <v>4</v>
      </c>
    </row>
    <row r="43" spans="1:21" x14ac:dyDescent="0.3">
      <c r="A43" t="s">
        <v>57</v>
      </c>
      <c r="B43">
        <v>182</v>
      </c>
      <c r="C43" s="3">
        <f>SUM(C36:U36)</f>
        <v>162.12258225108224</v>
      </c>
      <c r="D43">
        <v>88</v>
      </c>
    </row>
    <row r="45" spans="1:21" s="11" customFormat="1" x14ac:dyDescent="0.3">
      <c r="A45" s="13" t="s">
        <v>161</v>
      </c>
    </row>
    <row r="46" spans="1:21" x14ac:dyDescent="0.3">
      <c r="A46" s="2" t="s">
        <v>160</v>
      </c>
    </row>
    <row r="47" spans="1:21" x14ac:dyDescent="0.3">
      <c r="A47" t="s">
        <v>95</v>
      </c>
      <c r="B47">
        <v>4</v>
      </c>
      <c r="C47" t="s">
        <v>162</v>
      </c>
    </row>
    <row r="48" spans="1:21" x14ac:dyDescent="0.3">
      <c r="A48" t="s">
        <v>109</v>
      </c>
      <c r="B48" s="12">
        <v>439</v>
      </c>
      <c r="C48" t="s">
        <v>106</v>
      </c>
    </row>
    <row r="49" spans="1:3" x14ac:dyDescent="0.3">
      <c r="A49" t="s">
        <v>102</v>
      </c>
      <c r="B49" s="12">
        <f>B47*B48</f>
        <v>1756</v>
      </c>
      <c r="C49" t="s">
        <v>108</v>
      </c>
    </row>
    <row r="50" spans="1:3" x14ac:dyDescent="0.3">
      <c r="A50" t="s">
        <v>96</v>
      </c>
      <c r="B50">
        <f>'Potential New Product List'!V10</f>
        <v>0.11</v>
      </c>
      <c r="C50" t="s">
        <v>106</v>
      </c>
    </row>
    <row r="51" spans="1:3" x14ac:dyDescent="0.3">
      <c r="A51" t="s">
        <v>107</v>
      </c>
      <c r="B51" s="12">
        <f>B49*B50</f>
        <v>193.16</v>
      </c>
      <c r="C51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26" workbookViewId="0">
      <selection activeCell="C31" sqref="C31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163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57</v>
      </c>
      <c r="B6">
        <v>183</v>
      </c>
      <c r="C6" t="s">
        <v>53</v>
      </c>
      <c r="D6" t="s">
        <v>24</v>
      </c>
      <c r="E6">
        <v>330</v>
      </c>
      <c r="F6">
        <v>1</v>
      </c>
      <c r="G6" t="s">
        <v>40</v>
      </c>
      <c r="H6">
        <v>3</v>
      </c>
      <c r="I6">
        <v>4</v>
      </c>
      <c r="J6">
        <v>0</v>
      </c>
      <c r="K6">
        <v>1</v>
      </c>
      <c r="L6">
        <v>0</v>
      </c>
      <c r="M6">
        <v>1</v>
      </c>
      <c r="N6">
        <v>0</v>
      </c>
      <c r="O6">
        <v>0.7</v>
      </c>
      <c r="P6">
        <v>5128</v>
      </c>
      <c r="Q6">
        <v>4.3</v>
      </c>
      <c r="R6">
        <v>7.4</v>
      </c>
      <c r="S6">
        <v>10.4</v>
      </c>
      <c r="T6">
        <v>0.97</v>
      </c>
      <c r="U6" t="s">
        <v>26</v>
      </c>
      <c r="V6">
        <v>0.09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57</v>
      </c>
      <c r="B10">
        <v>177</v>
      </c>
      <c r="C10" t="s">
        <v>53</v>
      </c>
      <c r="D10" t="s">
        <v>24</v>
      </c>
      <c r="E10">
        <v>379.99</v>
      </c>
      <c r="F10">
        <v>1</v>
      </c>
      <c r="G10" t="s">
        <v>40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0.3</v>
      </c>
      <c r="P10">
        <v>6295</v>
      </c>
      <c r="Q10">
        <v>3</v>
      </c>
      <c r="R10">
        <v>7.44</v>
      </c>
      <c r="S10">
        <v>10.43</v>
      </c>
      <c r="T10">
        <v>1.02</v>
      </c>
      <c r="U10" t="s">
        <v>26</v>
      </c>
      <c r="V10">
        <v>0.1</v>
      </c>
      <c r="W10">
        <v>4</v>
      </c>
    </row>
    <row r="11" spans="1:23" x14ac:dyDescent="0.3">
      <c r="A11" t="s">
        <v>57</v>
      </c>
      <c r="B11">
        <v>182</v>
      </c>
      <c r="C11" t="s">
        <v>58</v>
      </c>
      <c r="D11" t="s">
        <v>24</v>
      </c>
      <c r="E11">
        <v>349.99</v>
      </c>
      <c r="F11">
        <v>1</v>
      </c>
      <c r="G11" t="s">
        <v>40</v>
      </c>
      <c r="H11">
        <v>22</v>
      </c>
      <c r="I11">
        <v>10</v>
      </c>
      <c r="J11">
        <v>6</v>
      </c>
      <c r="K11">
        <v>2</v>
      </c>
      <c r="L11">
        <v>10</v>
      </c>
      <c r="M11">
        <v>3</v>
      </c>
      <c r="N11">
        <v>3</v>
      </c>
      <c r="O11">
        <v>0.3</v>
      </c>
      <c r="P11">
        <v>2723</v>
      </c>
      <c r="Q11">
        <v>5</v>
      </c>
      <c r="R11">
        <v>7.57</v>
      </c>
      <c r="S11">
        <v>10.47</v>
      </c>
      <c r="T11">
        <v>1.43</v>
      </c>
      <c r="U11" t="s">
        <v>26</v>
      </c>
      <c r="V11">
        <v>0.12</v>
      </c>
      <c r="W11">
        <v>88</v>
      </c>
    </row>
    <row r="13" spans="1:23" s="6" customFormat="1" x14ac:dyDescent="0.3">
      <c r="A13" s="7" t="s">
        <v>100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3" s="6" customFormat="1" x14ac:dyDescent="0.3"/>
    <row r="15" spans="1:23" x14ac:dyDescent="0.3">
      <c r="A15" s="2" t="s">
        <v>87</v>
      </c>
    </row>
    <row r="16" spans="1:23" x14ac:dyDescent="0.3">
      <c r="A16" t="s">
        <v>85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21</v>
      </c>
    </row>
    <row r="17" spans="1:21" x14ac:dyDescent="0.3">
      <c r="A17" t="s">
        <v>57</v>
      </c>
      <c r="B17">
        <v>183</v>
      </c>
      <c r="C17" t="s">
        <v>53</v>
      </c>
      <c r="D17" t="s">
        <v>24</v>
      </c>
      <c r="E17">
        <v>330</v>
      </c>
      <c r="F17">
        <v>1</v>
      </c>
      <c r="G17">
        <f>VLOOKUP(G6,'Warranty Scale'!A2:B6,2,FALSE)</f>
        <v>3</v>
      </c>
      <c r="H17" s="3">
        <f>H6/SUM($H$6:$L$6)</f>
        <v>0.375</v>
      </c>
      <c r="I17" s="3">
        <f>I6/SUM($H$6:$L$6)</f>
        <v>0.5</v>
      </c>
      <c r="J17" s="3">
        <f>J6/SUM($H$6:$L$6)</f>
        <v>0</v>
      </c>
      <c r="K17" s="3">
        <f>K6/SUM($H$6:$L$6)</f>
        <v>0.125</v>
      </c>
      <c r="L17" s="3">
        <f>L6/SUM($H$6:$L$6)</f>
        <v>0</v>
      </c>
      <c r="M17" s="3">
        <f>M6/SUM($M$6:$N$6)</f>
        <v>1</v>
      </c>
      <c r="N17" s="3">
        <f>N6/SUM($M$6:$N$6)</f>
        <v>0</v>
      </c>
      <c r="O17">
        <v>0.7</v>
      </c>
      <c r="P17">
        <v>5128</v>
      </c>
      <c r="Q17">
        <v>4.3</v>
      </c>
      <c r="R17">
        <v>7.4</v>
      </c>
      <c r="S17">
        <v>10.4</v>
      </c>
      <c r="T17">
        <v>0.97</v>
      </c>
      <c r="U17" t="s">
        <v>26</v>
      </c>
    </row>
    <row r="19" spans="1:21" x14ac:dyDescent="0.3">
      <c r="A19" s="2" t="s">
        <v>72</v>
      </c>
    </row>
    <row r="20" spans="1:21" x14ac:dyDescent="0.3">
      <c r="A20" t="s">
        <v>57</v>
      </c>
      <c r="B20">
        <v>177</v>
      </c>
      <c r="C20" t="s">
        <v>53</v>
      </c>
      <c r="D20" t="s">
        <v>24</v>
      </c>
      <c r="E20">
        <v>379.99</v>
      </c>
      <c r="F20">
        <v>1</v>
      </c>
      <c r="G20">
        <f>VLOOKUP(G10,'Warranty Scale'!$A$2:$B$6,2,FALSE)</f>
        <v>3</v>
      </c>
      <c r="H20" s="3">
        <f>H10/SUM($H$10:$L$10)</f>
        <v>0.33333333333333331</v>
      </c>
      <c r="I20" s="3">
        <f>I10/SUM($H$10:$L$10)</f>
        <v>0</v>
      </c>
      <c r="J20" s="3">
        <f>J10/SUM($H$10:$L$10)</f>
        <v>0.33333333333333331</v>
      </c>
      <c r="K20" s="3">
        <f>K10/SUM($H$10:$L$10)</f>
        <v>0.33333333333333331</v>
      </c>
      <c r="L20" s="3">
        <f>L10/SUM($H$10:$L$10)</f>
        <v>0</v>
      </c>
      <c r="M20" s="3">
        <f>M10/SUM($M$10:$N$10)</f>
        <v>0</v>
      </c>
      <c r="N20" s="3">
        <f>N10/SUM($M$10:$N$10)</f>
        <v>1</v>
      </c>
      <c r="O20">
        <v>0.3</v>
      </c>
      <c r="P20">
        <v>6295</v>
      </c>
      <c r="Q20">
        <v>3</v>
      </c>
      <c r="R20">
        <v>7.44</v>
      </c>
      <c r="S20">
        <v>10.43</v>
      </c>
      <c r="T20">
        <v>1.02</v>
      </c>
      <c r="U20" t="s">
        <v>26</v>
      </c>
    </row>
    <row r="21" spans="1:21" x14ac:dyDescent="0.3">
      <c r="A21" t="s">
        <v>57</v>
      </c>
      <c r="B21">
        <v>182</v>
      </c>
      <c r="C21" t="s">
        <v>58</v>
      </c>
      <c r="D21" t="s">
        <v>24</v>
      </c>
      <c r="E21">
        <v>349.99</v>
      </c>
      <c r="F21">
        <v>1</v>
      </c>
      <c r="G21">
        <f>VLOOKUP(G11,'Warranty Scale'!$A$2:$B$6,2,FALSE)</f>
        <v>3</v>
      </c>
      <c r="H21" s="3">
        <f>H11/SUM($H$11:$L$11)</f>
        <v>0.44</v>
      </c>
      <c r="I21">
        <v>1</v>
      </c>
      <c r="J21">
        <v>0</v>
      </c>
      <c r="K21">
        <v>0</v>
      </c>
      <c r="L21">
        <v>0</v>
      </c>
      <c r="M21" s="3">
        <f>M11/SUM($M$11:$N$11)</f>
        <v>0.5</v>
      </c>
      <c r="N21" s="3">
        <f>N11/SUM($M$11:$N$11)</f>
        <v>0.5</v>
      </c>
      <c r="O21">
        <v>0.3</v>
      </c>
      <c r="P21">
        <v>2723</v>
      </c>
      <c r="Q21">
        <v>5</v>
      </c>
      <c r="R21">
        <v>7.57</v>
      </c>
      <c r="S21">
        <v>10.47</v>
      </c>
      <c r="T21">
        <v>1.43</v>
      </c>
      <c r="U21" t="s">
        <v>26</v>
      </c>
    </row>
    <row r="23" spans="1:21" s="8" customFormat="1" x14ac:dyDescent="0.3">
      <c r="A23" s="7" t="s">
        <v>90</v>
      </c>
    </row>
    <row r="24" spans="1:21" x14ac:dyDescent="0.3">
      <c r="A24" t="s">
        <v>85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21</v>
      </c>
    </row>
    <row r="25" spans="1:21" x14ac:dyDescent="0.3">
      <c r="A25" s="2" t="s">
        <v>164</v>
      </c>
    </row>
    <row r="26" spans="1:21" x14ac:dyDescent="0.3">
      <c r="A26" t="s">
        <v>57</v>
      </c>
      <c r="B26">
        <v>177</v>
      </c>
      <c r="C26">
        <f>IF(C$17=C20,0,1)</f>
        <v>0</v>
      </c>
      <c r="D26">
        <f>IF(D$17=D20,0,1)</f>
        <v>0</v>
      </c>
      <c r="E26">
        <f>ABS(E$17-E20)</f>
        <v>49.990000000000009</v>
      </c>
      <c r="F26">
        <f>ABS(F$17-F20)</f>
        <v>0</v>
      </c>
      <c r="G26">
        <f>ABS($G$17-G20)</f>
        <v>0</v>
      </c>
      <c r="H26" s="3">
        <f t="shared" ref="H26:T26" si="0">ABS(H$17-H20)</f>
        <v>4.1666666666666685E-2</v>
      </c>
      <c r="I26" s="3">
        <f t="shared" si="0"/>
        <v>0.5</v>
      </c>
      <c r="J26" s="3">
        <f t="shared" si="0"/>
        <v>0.33333333333333331</v>
      </c>
      <c r="K26" s="3">
        <f t="shared" si="0"/>
        <v>0.20833333333333331</v>
      </c>
      <c r="L26" s="3">
        <f t="shared" si="0"/>
        <v>0</v>
      </c>
      <c r="M26" s="3">
        <f t="shared" si="0"/>
        <v>1</v>
      </c>
      <c r="N26" s="3">
        <f t="shared" si="0"/>
        <v>1</v>
      </c>
      <c r="O26" s="3">
        <f t="shared" si="0"/>
        <v>0.39999999999999997</v>
      </c>
      <c r="P26" s="3">
        <f t="shared" si="0"/>
        <v>1167</v>
      </c>
      <c r="Q26" s="3">
        <f t="shared" si="0"/>
        <v>1.2999999999999998</v>
      </c>
      <c r="R26" s="3">
        <f t="shared" si="0"/>
        <v>4.0000000000000036E-2</v>
      </c>
      <c r="S26" s="3">
        <f t="shared" si="0"/>
        <v>2.9999999999999361E-2</v>
      </c>
      <c r="T26" s="3">
        <f t="shared" si="0"/>
        <v>5.0000000000000044E-2</v>
      </c>
      <c r="U26">
        <f>IF(U$17 = U20,0,1)</f>
        <v>0</v>
      </c>
    </row>
    <row r="27" spans="1:21" x14ac:dyDescent="0.3">
      <c r="A27" t="s">
        <v>57</v>
      </c>
      <c r="B27">
        <v>182</v>
      </c>
      <c r="C27">
        <f>IF(C$17=C21,0,1)</f>
        <v>1</v>
      </c>
      <c r="D27">
        <f>IF(D$17=D21,0,1)</f>
        <v>0</v>
      </c>
      <c r="E27">
        <f>ABS(E$17-E21)</f>
        <v>19.990000000000009</v>
      </c>
      <c r="F27">
        <f>ABS(F$17-F21)</f>
        <v>0</v>
      </c>
      <c r="G27">
        <f>ABS($G$17-G21)</f>
        <v>0</v>
      </c>
      <c r="H27" s="3">
        <f t="shared" ref="H27:T27" si="1">ABS(H$17-H21)</f>
        <v>6.5000000000000002E-2</v>
      </c>
      <c r="I27" s="3">
        <f t="shared" si="1"/>
        <v>0.5</v>
      </c>
      <c r="J27" s="3">
        <f t="shared" si="1"/>
        <v>0</v>
      </c>
      <c r="K27" s="3">
        <f t="shared" si="1"/>
        <v>0.125</v>
      </c>
      <c r="L27" s="3">
        <f t="shared" si="1"/>
        <v>0</v>
      </c>
      <c r="M27" s="3">
        <f t="shared" si="1"/>
        <v>0.5</v>
      </c>
      <c r="N27" s="3">
        <f t="shared" si="1"/>
        <v>0.5</v>
      </c>
      <c r="O27" s="3">
        <f t="shared" si="1"/>
        <v>0.39999999999999997</v>
      </c>
      <c r="P27" s="3">
        <f t="shared" si="1"/>
        <v>2405</v>
      </c>
      <c r="Q27" s="3">
        <f t="shared" si="1"/>
        <v>0.70000000000000018</v>
      </c>
      <c r="R27" s="3">
        <f t="shared" si="1"/>
        <v>0.16999999999999993</v>
      </c>
      <c r="S27" s="3">
        <f t="shared" si="1"/>
        <v>7.0000000000000284E-2</v>
      </c>
      <c r="T27" s="3">
        <f t="shared" si="1"/>
        <v>0.45999999999999996</v>
      </c>
      <c r="U27">
        <f>IF(U$17 = U21,0,1)</f>
        <v>0</v>
      </c>
    </row>
    <row r="29" spans="1:21" s="8" customFormat="1" x14ac:dyDescent="0.3">
      <c r="A29" s="7" t="s">
        <v>89</v>
      </c>
    </row>
    <row r="30" spans="1:21" x14ac:dyDescent="0.3">
      <c r="A30" t="s">
        <v>85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21</v>
      </c>
    </row>
    <row r="31" spans="1:21" x14ac:dyDescent="0.3">
      <c r="A31" t="s">
        <v>73</v>
      </c>
      <c r="B31" t="s">
        <v>73</v>
      </c>
      <c r="C31">
        <v>1.5</v>
      </c>
      <c r="D31">
        <v>1</v>
      </c>
      <c r="E31">
        <v>1.7</v>
      </c>
      <c r="F31">
        <v>1</v>
      </c>
      <c r="G31">
        <v>1.5</v>
      </c>
      <c r="H31">
        <v>2</v>
      </c>
      <c r="I31">
        <v>1.5</v>
      </c>
      <c r="J31">
        <v>1</v>
      </c>
      <c r="K31">
        <v>0.75</v>
      </c>
      <c r="L31">
        <v>0.5</v>
      </c>
      <c r="M31">
        <v>1</v>
      </c>
      <c r="N31">
        <v>1</v>
      </c>
      <c r="O31">
        <v>1</v>
      </c>
      <c r="P31">
        <v>0</v>
      </c>
      <c r="Q31">
        <v>1.7</v>
      </c>
      <c r="R31">
        <v>1.4</v>
      </c>
      <c r="S31">
        <v>1.4</v>
      </c>
      <c r="T31">
        <v>1.4</v>
      </c>
      <c r="U31">
        <v>1</v>
      </c>
    </row>
    <row r="32" spans="1:21" ht="16.5" customHeight="1" x14ac:dyDescent="0.3"/>
    <row r="33" spans="1:21" s="8" customFormat="1" x14ac:dyDescent="0.3">
      <c r="A33" s="7" t="s">
        <v>92</v>
      </c>
    </row>
    <row r="35" spans="1:21" x14ac:dyDescent="0.3">
      <c r="A35" t="s">
        <v>57</v>
      </c>
      <c r="B35">
        <v>177</v>
      </c>
      <c r="C35" s="3">
        <f>C26*C$31</f>
        <v>0</v>
      </c>
      <c r="D35" s="3">
        <f t="shared" ref="D35:U35" si="2">D26*D31</f>
        <v>0</v>
      </c>
      <c r="E35" s="3">
        <f t="shared" si="2"/>
        <v>84.983000000000018</v>
      </c>
      <c r="F35" s="3">
        <f t="shared" si="2"/>
        <v>0</v>
      </c>
      <c r="G35" s="3">
        <f t="shared" si="2"/>
        <v>0</v>
      </c>
      <c r="H35" s="3">
        <f t="shared" si="2"/>
        <v>8.333333333333337E-2</v>
      </c>
      <c r="I35" s="3">
        <f t="shared" si="2"/>
        <v>0.75</v>
      </c>
      <c r="J35" s="3">
        <f t="shared" si="2"/>
        <v>0.33333333333333331</v>
      </c>
      <c r="K35" s="3">
        <f t="shared" si="2"/>
        <v>0.15625</v>
      </c>
      <c r="L35" s="3">
        <f t="shared" si="2"/>
        <v>0</v>
      </c>
      <c r="M35" s="3">
        <f t="shared" si="2"/>
        <v>1</v>
      </c>
      <c r="N35" s="3">
        <f t="shared" si="2"/>
        <v>1</v>
      </c>
      <c r="O35" s="3">
        <f t="shared" si="2"/>
        <v>0.39999999999999997</v>
      </c>
      <c r="P35" s="3">
        <f t="shared" si="2"/>
        <v>0</v>
      </c>
      <c r="Q35" s="3">
        <f t="shared" si="2"/>
        <v>2.2099999999999995</v>
      </c>
      <c r="R35" s="3">
        <f t="shared" si="2"/>
        <v>5.6000000000000043E-2</v>
      </c>
      <c r="S35" s="3">
        <f t="shared" si="2"/>
        <v>4.1999999999999101E-2</v>
      </c>
      <c r="T35" s="3">
        <f t="shared" si="2"/>
        <v>7.0000000000000062E-2</v>
      </c>
      <c r="U35">
        <f t="shared" si="2"/>
        <v>0</v>
      </c>
    </row>
    <row r="36" spans="1:21" x14ac:dyDescent="0.3">
      <c r="A36" t="s">
        <v>57</v>
      </c>
      <c r="B36">
        <v>182</v>
      </c>
      <c r="C36" s="3">
        <f>C27*C$31</f>
        <v>1.5</v>
      </c>
      <c r="D36" s="3">
        <f>D27*D$31</f>
        <v>0</v>
      </c>
      <c r="E36" s="3">
        <f>E27*E$31</f>
        <v>33.983000000000011</v>
      </c>
      <c r="F36" s="3">
        <f>F27*F$31</f>
        <v>0</v>
      </c>
      <c r="G36" s="3">
        <f>G27*G31</f>
        <v>0</v>
      </c>
      <c r="H36" s="3">
        <f t="shared" ref="H36:U36" si="3">H27*H$31</f>
        <v>0.13</v>
      </c>
      <c r="I36" s="3">
        <f t="shared" si="3"/>
        <v>0.75</v>
      </c>
      <c r="J36" s="3">
        <f t="shared" si="3"/>
        <v>0</v>
      </c>
      <c r="K36" s="3">
        <f t="shared" si="3"/>
        <v>9.375E-2</v>
      </c>
      <c r="L36" s="3">
        <f t="shared" si="3"/>
        <v>0</v>
      </c>
      <c r="M36" s="3">
        <f t="shared" si="3"/>
        <v>0.5</v>
      </c>
      <c r="N36" s="3">
        <f t="shared" si="3"/>
        <v>0.5</v>
      </c>
      <c r="O36" s="3">
        <f t="shared" si="3"/>
        <v>0.39999999999999997</v>
      </c>
      <c r="P36" s="3">
        <f t="shared" si="3"/>
        <v>0</v>
      </c>
      <c r="Q36" s="3">
        <f t="shared" si="3"/>
        <v>1.1900000000000002</v>
      </c>
      <c r="R36" s="3">
        <f t="shared" si="3"/>
        <v>0.23799999999999988</v>
      </c>
      <c r="S36" s="3">
        <f t="shared" si="3"/>
        <v>9.8000000000000392E-2</v>
      </c>
      <c r="T36" s="3">
        <f t="shared" si="3"/>
        <v>0.64399999999999991</v>
      </c>
      <c r="U36">
        <f t="shared" si="3"/>
        <v>0</v>
      </c>
    </row>
    <row r="39" spans="1:21" s="8" customFormat="1" x14ac:dyDescent="0.3">
      <c r="A39" s="7" t="s">
        <v>91</v>
      </c>
    </row>
    <row r="40" spans="1:21" x14ac:dyDescent="0.3">
      <c r="A40" s="2" t="s">
        <v>164</v>
      </c>
    </row>
    <row r="41" spans="1:21" x14ac:dyDescent="0.3">
      <c r="A41" s="2" t="s">
        <v>85</v>
      </c>
      <c r="B41" s="2" t="s">
        <v>1</v>
      </c>
      <c r="C41" s="2" t="s">
        <v>93</v>
      </c>
      <c r="D41" s="2" t="s">
        <v>94</v>
      </c>
    </row>
    <row r="42" spans="1:21" x14ac:dyDescent="0.3">
      <c r="A42" t="s">
        <v>57</v>
      </c>
      <c r="B42">
        <v>177</v>
      </c>
      <c r="C42" s="3">
        <f>SUM(C35:U35)</f>
        <v>91.083916666666667</v>
      </c>
      <c r="D42">
        <v>4</v>
      </c>
    </row>
    <row r="43" spans="1:21" x14ac:dyDescent="0.3">
      <c r="A43" t="s">
        <v>57</v>
      </c>
      <c r="B43">
        <v>182</v>
      </c>
      <c r="C43" s="3">
        <f>SUM(C36:U36)</f>
        <v>40.026750000000007</v>
      </c>
      <c r="D43">
        <v>88</v>
      </c>
    </row>
    <row r="45" spans="1:21" s="11" customFormat="1" x14ac:dyDescent="0.3">
      <c r="A45" s="13" t="s">
        <v>165</v>
      </c>
    </row>
    <row r="46" spans="1:21" x14ac:dyDescent="0.3">
      <c r="A46" s="2" t="s">
        <v>164</v>
      </c>
    </row>
    <row r="47" spans="1:21" x14ac:dyDescent="0.3">
      <c r="A47" t="s">
        <v>95</v>
      </c>
      <c r="B47">
        <v>88</v>
      </c>
      <c r="C47" t="s">
        <v>166</v>
      </c>
    </row>
    <row r="48" spans="1:21" x14ac:dyDescent="0.3">
      <c r="A48" t="s">
        <v>109</v>
      </c>
      <c r="B48" s="12">
        <v>330</v>
      </c>
      <c r="C48" t="s">
        <v>106</v>
      </c>
    </row>
    <row r="49" spans="1:3" x14ac:dyDescent="0.3">
      <c r="A49" t="s">
        <v>102</v>
      </c>
      <c r="B49" s="12">
        <f>B47*B48</f>
        <v>29040</v>
      </c>
      <c r="C49" t="s">
        <v>108</v>
      </c>
    </row>
    <row r="50" spans="1:3" x14ac:dyDescent="0.3">
      <c r="A50" t="s">
        <v>96</v>
      </c>
      <c r="B50">
        <f>'Potential New Product List'!V11</f>
        <v>0.09</v>
      </c>
      <c r="C50" t="s">
        <v>106</v>
      </c>
    </row>
    <row r="51" spans="1:3" x14ac:dyDescent="0.3">
      <c r="A51" t="s">
        <v>107</v>
      </c>
      <c r="B51" s="12">
        <f>B49*B50</f>
        <v>2613.6</v>
      </c>
      <c r="C51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T34" sqref="T34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167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59</v>
      </c>
      <c r="B6">
        <v>186</v>
      </c>
      <c r="C6" t="s">
        <v>62</v>
      </c>
      <c r="D6" t="s">
        <v>35</v>
      </c>
      <c r="E6">
        <v>629</v>
      </c>
      <c r="F6">
        <v>1</v>
      </c>
      <c r="G6" t="s">
        <v>25</v>
      </c>
      <c r="H6">
        <v>296</v>
      </c>
      <c r="I6">
        <v>66</v>
      </c>
      <c r="J6">
        <v>30</v>
      </c>
      <c r="K6">
        <v>21</v>
      </c>
      <c r="L6">
        <v>36</v>
      </c>
      <c r="M6">
        <v>28</v>
      </c>
      <c r="N6">
        <v>9</v>
      </c>
      <c r="O6">
        <v>0.8</v>
      </c>
      <c r="P6">
        <v>34</v>
      </c>
      <c r="Q6">
        <v>3</v>
      </c>
      <c r="R6">
        <v>7.31</v>
      </c>
      <c r="S6">
        <v>9.5</v>
      </c>
      <c r="T6">
        <v>0.37</v>
      </c>
      <c r="U6" t="s">
        <v>26</v>
      </c>
      <c r="V6">
        <v>0.1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59</v>
      </c>
      <c r="B10">
        <v>185</v>
      </c>
      <c r="C10" t="s">
        <v>32</v>
      </c>
      <c r="D10" t="s">
        <v>36</v>
      </c>
      <c r="E10">
        <v>499</v>
      </c>
      <c r="F10">
        <v>1</v>
      </c>
      <c r="G10" t="s">
        <v>25</v>
      </c>
      <c r="H10">
        <v>148</v>
      </c>
      <c r="I10">
        <v>66</v>
      </c>
      <c r="J10">
        <v>30</v>
      </c>
      <c r="K10">
        <v>20</v>
      </c>
      <c r="L10">
        <v>29</v>
      </c>
      <c r="M10">
        <v>12</v>
      </c>
      <c r="N10">
        <v>6</v>
      </c>
      <c r="O10">
        <v>0.8</v>
      </c>
      <c r="P10">
        <v>134</v>
      </c>
      <c r="Q10">
        <v>2.2000000000000002</v>
      </c>
      <c r="R10">
        <v>7.1</v>
      </c>
      <c r="S10">
        <v>10.4</v>
      </c>
      <c r="T10">
        <v>0.3</v>
      </c>
      <c r="U10" t="s">
        <v>26</v>
      </c>
      <c r="V10">
        <v>0.13</v>
      </c>
      <c r="W10">
        <v>592</v>
      </c>
    </row>
    <row r="11" spans="1:23" x14ac:dyDescent="0.3">
      <c r="A11" t="s">
        <v>59</v>
      </c>
      <c r="B11">
        <v>188</v>
      </c>
      <c r="C11" t="s">
        <v>53</v>
      </c>
      <c r="D11" t="s">
        <v>24</v>
      </c>
      <c r="E11">
        <v>499</v>
      </c>
      <c r="F11">
        <v>1</v>
      </c>
      <c r="G11" t="s">
        <v>25</v>
      </c>
      <c r="H11">
        <v>86</v>
      </c>
      <c r="I11">
        <v>51</v>
      </c>
      <c r="J11">
        <v>17</v>
      </c>
      <c r="K11">
        <v>12</v>
      </c>
      <c r="L11">
        <v>9</v>
      </c>
      <c r="M11">
        <v>14</v>
      </c>
      <c r="N11">
        <v>2</v>
      </c>
      <c r="O11">
        <v>0.8</v>
      </c>
      <c r="P11">
        <v>4</v>
      </c>
      <c r="Q11">
        <v>2</v>
      </c>
      <c r="R11">
        <v>10.1</v>
      </c>
      <c r="S11">
        <v>6.9</v>
      </c>
      <c r="T11">
        <v>0.38</v>
      </c>
      <c r="U11" t="s">
        <v>26</v>
      </c>
      <c r="V11">
        <v>0.2</v>
      </c>
      <c r="W11">
        <v>344</v>
      </c>
    </row>
    <row r="12" spans="1:23" x14ac:dyDescent="0.3">
      <c r="A12" t="s">
        <v>59</v>
      </c>
      <c r="B12">
        <v>189</v>
      </c>
      <c r="C12" t="s">
        <v>60</v>
      </c>
      <c r="D12" t="s">
        <v>24</v>
      </c>
      <c r="E12">
        <v>419</v>
      </c>
      <c r="F12">
        <v>1</v>
      </c>
      <c r="G12" t="s">
        <v>25</v>
      </c>
      <c r="H12">
        <v>3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0.9</v>
      </c>
      <c r="P12">
        <v>544</v>
      </c>
      <c r="Q12">
        <v>2.2000000000000002</v>
      </c>
      <c r="R12">
        <v>7</v>
      </c>
      <c r="S12">
        <v>10.199999999999999</v>
      </c>
      <c r="T12">
        <v>0.4</v>
      </c>
      <c r="U12" t="s">
        <v>26</v>
      </c>
      <c r="V12">
        <v>0.18</v>
      </c>
      <c r="W12">
        <v>12</v>
      </c>
    </row>
    <row r="14" spans="1:23" s="6" customFormat="1" x14ac:dyDescent="0.3">
      <c r="A14" s="7" t="s">
        <v>100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3" s="6" customFormat="1" x14ac:dyDescent="0.3"/>
    <row r="16" spans="1:23" x14ac:dyDescent="0.3">
      <c r="A16" s="2" t="s">
        <v>87</v>
      </c>
    </row>
    <row r="17" spans="1:21" x14ac:dyDescent="0.3">
      <c r="A17" t="s">
        <v>85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21</v>
      </c>
    </row>
    <row r="18" spans="1:21" x14ac:dyDescent="0.3">
      <c r="A18" t="s">
        <v>59</v>
      </c>
      <c r="B18">
        <v>186</v>
      </c>
      <c r="C18" t="s">
        <v>62</v>
      </c>
      <c r="D18" t="s">
        <v>35</v>
      </c>
      <c r="E18">
        <v>629</v>
      </c>
      <c r="F18">
        <v>1</v>
      </c>
      <c r="G18">
        <f>VLOOKUP(G6,'Warranty Scale'!A2:B6,2,FALSE)</f>
        <v>1</v>
      </c>
      <c r="H18" s="3">
        <f>H6/SUM($H$6:$L$6)</f>
        <v>0.65924276169265028</v>
      </c>
      <c r="I18" s="3">
        <f>I6/SUM($H$6:$L$6)</f>
        <v>0.14699331848552338</v>
      </c>
      <c r="J18" s="3">
        <f>J6/SUM($H$6:$L$6)</f>
        <v>6.6815144766147E-2</v>
      </c>
      <c r="K18" s="3">
        <f>K6/SUM($H$6:$L$6)</f>
        <v>4.6770601336302897E-2</v>
      </c>
      <c r="L18" s="3">
        <f>L6/SUM($H$6:$L$6)</f>
        <v>8.0178173719376397E-2</v>
      </c>
      <c r="M18" s="3">
        <f>M6/SUM($M$6:$N$6)</f>
        <v>0.7567567567567568</v>
      </c>
      <c r="N18" s="3">
        <f>N6/SUM($M$6:$N$6)</f>
        <v>0.24324324324324326</v>
      </c>
      <c r="O18">
        <v>0.8</v>
      </c>
      <c r="P18">
        <v>34</v>
      </c>
      <c r="Q18">
        <v>3</v>
      </c>
      <c r="R18">
        <v>7.31</v>
      </c>
      <c r="S18">
        <v>9.5</v>
      </c>
      <c r="T18">
        <v>0.37</v>
      </c>
      <c r="U18" t="s">
        <v>26</v>
      </c>
    </row>
    <row r="20" spans="1:21" x14ac:dyDescent="0.3">
      <c r="A20" s="2" t="s">
        <v>72</v>
      </c>
    </row>
    <row r="21" spans="1:21" x14ac:dyDescent="0.3">
      <c r="A21" t="s">
        <v>59</v>
      </c>
      <c r="B21">
        <v>185</v>
      </c>
      <c r="C21" t="s">
        <v>32</v>
      </c>
      <c r="D21" t="s">
        <v>36</v>
      </c>
      <c r="E21">
        <v>499</v>
      </c>
      <c r="F21">
        <v>1</v>
      </c>
      <c r="G21">
        <f>VLOOKUP(G10,'Warranty Scale'!$A$2:$B$6,2,FALSE)</f>
        <v>1</v>
      </c>
      <c r="H21" s="3">
        <f>H10/SUM($H$10:$L$10)</f>
        <v>0.50511945392491464</v>
      </c>
      <c r="I21" s="3">
        <f>I10/SUM($H$10:$L$10)</f>
        <v>0.22525597269624573</v>
      </c>
      <c r="J21" s="3">
        <f>J10/SUM($H$10:$L$10)</f>
        <v>0.10238907849829351</v>
      </c>
      <c r="K21" s="3">
        <f>K10/SUM($H$10:$L$10)</f>
        <v>6.8259385665529013E-2</v>
      </c>
      <c r="L21" s="3">
        <f>L10/SUM($H$10:$L$10)</f>
        <v>9.8976109215017066E-2</v>
      </c>
      <c r="M21" s="3">
        <f>M10/SUM($M$10:$N$10)</f>
        <v>0.66666666666666663</v>
      </c>
      <c r="N21" s="3">
        <f>N10/SUM($M$10:$N$10)</f>
        <v>0.33333333333333331</v>
      </c>
      <c r="O21">
        <v>0.8</v>
      </c>
      <c r="P21">
        <v>134</v>
      </c>
      <c r="Q21">
        <v>2.2000000000000002</v>
      </c>
      <c r="R21">
        <v>7.1</v>
      </c>
      <c r="S21">
        <v>10.4</v>
      </c>
      <c r="T21">
        <v>0.3</v>
      </c>
      <c r="U21" t="s">
        <v>26</v>
      </c>
    </row>
    <row r="22" spans="1:21" x14ac:dyDescent="0.3">
      <c r="A22" t="s">
        <v>59</v>
      </c>
      <c r="B22">
        <v>188</v>
      </c>
      <c r="C22" t="s">
        <v>53</v>
      </c>
      <c r="D22" t="s">
        <v>24</v>
      </c>
      <c r="E22">
        <v>499</v>
      </c>
      <c r="F22">
        <v>1</v>
      </c>
      <c r="G22">
        <f>VLOOKUP(G11,'Warranty Scale'!$A$2:$B$6,2,FALSE)</f>
        <v>1</v>
      </c>
      <c r="H22" s="3">
        <f>H11/SUM($H$11:$L$11)</f>
        <v>0.49142857142857144</v>
      </c>
      <c r="I22">
        <v>1</v>
      </c>
      <c r="J22">
        <v>0</v>
      </c>
      <c r="K22">
        <v>0</v>
      </c>
      <c r="L22">
        <v>0</v>
      </c>
      <c r="M22" s="3">
        <f>M11/SUM($M$11:$N$11)</f>
        <v>0.875</v>
      </c>
      <c r="N22" s="3">
        <f>N11/SUM($M$11:$N$11)</f>
        <v>0.125</v>
      </c>
      <c r="O22">
        <v>0.8</v>
      </c>
      <c r="P22">
        <v>4</v>
      </c>
      <c r="Q22">
        <v>2</v>
      </c>
      <c r="R22">
        <v>10.1</v>
      </c>
      <c r="S22">
        <v>6.9</v>
      </c>
      <c r="T22">
        <v>0.38</v>
      </c>
      <c r="U22" t="s">
        <v>26</v>
      </c>
    </row>
    <row r="23" spans="1:21" x14ac:dyDescent="0.3">
      <c r="A23" t="s">
        <v>59</v>
      </c>
      <c r="B23">
        <v>189</v>
      </c>
      <c r="C23" t="s">
        <v>60</v>
      </c>
      <c r="D23" t="s">
        <v>24</v>
      </c>
      <c r="E23">
        <v>419</v>
      </c>
      <c r="F23">
        <v>1</v>
      </c>
      <c r="G23">
        <f>VLOOKUP(G12,'Warranty Scale'!$A$2:$B$6,2,FALSE)</f>
        <v>1</v>
      </c>
      <c r="H23" s="3">
        <f>H12/SUM($H$12:$L$12)</f>
        <v>0.75</v>
      </c>
      <c r="I23" s="3">
        <f>I12/SUM($H$12:$L$12)</f>
        <v>0.25</v>
      </c>
      <c r="J23" s="3">
        <f>J12/SUM($H$12:$L$12)</f>
        <v>0</v>
      </c>
      <c r="K23" s="3">
        <f>K12/SUM($H$12:$L$12)</f>
        <v>0</v>
      </c>
      <c r="L23" s="3">
        <f>L12/SUM($H$12:$L$12)</f>
        <v>0</v>
      </c>
      <c r="M23" s="3">
        <v>0.5</v>
      </c>
      <c r="N23" s="3">
        <v>0.5</v>
      </c>
      <c r="O23">
        <v>0.9</v>
      </c>
      <c r="P23">
        <v>544</v>
      </c>
      <c r="Q23">
        <v>2.2000000000000002</v>
      </c>
      <c r="R23">
        <v>7</v>
      </c>
      <c r="S23">
        <v>10.199999999999999</v>
      </c>
      <c r="T23">
        <v>0.4</v>
      </c>
      <c r="U23" t="s">
        <v>26</v>
      </c>
    </row>
    <row r="25" spans="1:21" s="8" customFormat="1" x14ac:dyDescent="0.3">
      <c r="A25" s="7" t="s">
        <v>90</v>
      </c>
    </row>
    <row r="26" spans="1:21" x14ac:dyDescent="0.3">
      <c r="A26" t="s">
        <v>85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21</v>
      </c>
    </row>
    <row r="27" spans="1:21" x14ac:dyDescent="0.3">
      <c r="A27" s="2" t="s">
        <v>168</v>
      </c>
    </row>
    <row r="28" spans="1:21" x14ac:dyDescent="0.3">
      <c r="A28" t="s">
        <v>59</v>
      </c>
      <c r="B28">
        <v>185</v>
      </c>
      <c r="C28">
        <f t="shared" ref="C28:D30" si="0">IF(C$18=C21,0,1)</f>
        <v>1</v>
      </c>
      <c r="D28">
        <f t="shared" si="0"/>
        <v>1</v>
      </c>
      <c r="E28">
        <f t="shared" ref="E28:F30" si="1">ABS(E$18-E21)</f>
        <v>130</v>
      </c>
      <c r="F28">
        <f t="shared" si="1"/>
        <v>0</v>
      </c>
      <c r="G28">
        <f>ABS($G$18-G21)</f>
        <v>0</v>
      </c>
      <c r="H28" s="3">
        <f t="shared" ref="H28:T28" si="2">ABS(H$18-H21)</f>
        <v>0.15412330776773564</v>
      </c>
      <c r="I28" s="3">
        <f t="shared" si="2"/>
        <v>7.8262654210722343E-2</v>
      </c>
      <c r="J28" s="3">
        <f t="shared" si="2"/>
        <v>3.5573933732146512E-2</v>
      </c>
      <c r="K28" s="3">
        <f t="shared" si="2"/>
        <v>2.1488784329226115E-2</v>
      </c>
      <c r="L28" s="3">
        <f t="shared" si="2"/>
        <v>1.8797935495640669E-2</v>
      </c>
      <c r="M28" s="3">
        <f t="shared" si="2"/>
        <v>9.0090090090090169E-2</v>
      </c>
      <c r="N28" s="3">
        <f t="shared" si="2"/>
        <v>9.0090090090090058E-2</v>
      </c>
      <c r="O28" s="3">
        <f t="shared" si="2"/>
        <v>0</v>
      </c>
      <c r="P28" s="3">
        <f t="shared" si="2"/>
        <v>100</v>
      </c>
      <c r="Q28" s="3">
        <f t="shared" si="2"/>
        <v>0.79999999999999982</v>
      </c>
      <c r="R28" s="3">
        <f t="shared" si="2"/>
        <v>0.20999999999999996</v>
      </c>
      <c r="S28" s="3">
        <f t="shared" si="2"/>
        <v>0.90000000000000036</v>
      </c>
      <c r="T28" s="3">
        <f t="shared" si="2"/>
        <v>7.0000000000000007E-2</v>
      </c>
      <c r="U28">
        <f>IF(U$18 = U21,0,1)</f>
        <v>0</v>
      </c>
    </row>
    <row r="29" spans="1:21" x14ac:dyDescent="0.3">
      <c r="A29" t="s">
        <v>59</v>
      </c>
      <c r="B29">
        <v>188</v>
      </c>
      <c r="C29">
        <f t="shared" si="0"/>
        <v>1</v>
      </c>
      <c r="D29">
        <f t="shared" si="0"/>
        <v>1</v>
      </c>
      <c r="E29">
        <f t="shared" si="1"/>
        <v>130</v>
      </c>
      <c r="F29">
        <f t="shared" si="1"/>
        <v>0</v>
      </c>
      <c r="G29">
        <f>ABS($G$18-G22)</f>
        <v>0</v>
      </c>
      <c r="H29" s="3">
        <f t="shared" ref="H29:T29" si="3">ABS(H$18-H22)</f>
        <v>0.16781419026407884</v>
      </c>
      <c r="I29" s="3">
        <f t="shared" si="3"/>
        <v>0.85300668151447656</v>
      </c>
      <c r="J29" s="3">
        <f t="shared" si="3"/>
        <v>6.6815144766147E-2</v>
      </c>
      <c r="K29" s="3">
        <f t="shared" si="3"/>
        <v>4.6770601336302897E-2</v>
      </c>
      <c r="L29" s="3">
        <f t="shared" si="3"/>
        <v>8.0178173719376397E-2</v>
      </c>
      <c r="M29" s="3">
        <f t="shared" si="3"/>
        <v>0.1182432432432432</v>
      </c>
      <c r="N29" s="3">
        <f t="shared" si="3"/>
        <v>0.11824324324324326</v>
      </c>
      <c r="O29" s="3">
        <f t="shared" si="3"/>
        <v>0</v>
      </c>
      <c r="P29" s="3">
        <f t="shared" si="3"/>
        <v>30</v>
      </c>
      <c r="Q29" s="3">
        <f t="shared" si="3"/>
        <v>1</v>
      </c>
      <c r="R29" s="3">
        <f t="shared" si="3"/>
        <v>2.79</v>
      </c>
      <c r="S29" s="3">
        <f t="shared" si="3"/>
        <v>2.5999999999999996</v>
      </c>
      <c r="T29" s="3">
        <f t="shared" si="3"/>
        <v>1.0000000000000009E-2</v>
      </c>
      <c r="U29">
        <f>IF(U$18 = U22,0,1)</f>
        <v>0</v>
      </c>
    </row>
    <row r="30" spans="1:21" x14ac:dyDescent="0.3">
      <c r="A30" t="s">
        <v>59</v>
      </c>
      <c r="B30">
        <v>189</v>
      </c>
      <c r="C30">
        <f t="shared" si="0"/>
        <v>1</v>
      </c>
      <c r="D30">
        <f t="shared" si="0"/>
        <v>1</v>
      </c>
      <c r="E30">
        <f t="shared" si="1"/>
        <v>210</v>
      </c>
      <c r="F30">
        <f t="shared" si="1"/>
        <v>0</v>
      </c>
      <c r="G30">
        <f>ABS($G$18-G23)</f>
        <v>0</v>
      </c>
      <c r="H30" s="3">
        <f t="shared" ref="H30:T30" si="4">ABS(H$18-H23)</f>
        <v>9.0757238307349719E-2</v>
      </c>
      <c r="I30" s="3">
        <f t="shared" si="4"/>
        <v>0.10300668151447662</v>
      </c>
      <c r="J30" s="3">
        <f t="shared" si="4"/>
        <v>6.6815144766147E-2</v>
      </c>
      <c r="K30" s="3">
        <f t="shared" si="4"/>
        <v>4.6770601336302897E-2</v>
      </c>
      <c r="L30" s="3">
        <f t="shared" si="4"/>
        <v>8.0178173719376397E-2</v>
      </c>
      <c r="M30" s="3">
        <f t="shared" si="4"/>
        <v>0.2567567567567568</v>
      </c>
      <c r="N30" s="3">
        <f t="shared" si="4"/>
        <v>0.25675675675675674</v>
      </c>
      <c r="O30" s="3">
        <f t="shared" si="4"/>
        <v>9.9999999999999978E-2</v>
      </c>
      <c r="P30" s="3">
        <f t="shared" si="4"/>
        <v>510</v>
      </c>
      <c r="Q30" s="3">
        <f t="shared" si="4"/>
        <v>0.79999999999999982</v>
      </c>
      <c r="R30" s="3">
        <f t="shared" si="4"/>
        <v>0.30999999999999961</v>
      </c>
      <c r="S30" s="3">
        <f t="shared" si="4"/>
        <v>0.69999999999999929</v>
      </c>
      <c r="T30" s="3">
        <f t="shared" si="4"/>
        <v>3.0000000000000027E-2</v>
      </c>
      <c r="U30">
        <f>IF(U$18 = U23,0,1)</f>
        <v>0</v>
      </c>
    </row>
    <row r="32" spans="1:21" s="8" customFormat="1" x14ac:dyDescent="0.3">
      <c r="A32" s="7" t="s">
        <v>89</v>
      </c>
    </row>
    <row r="33" spans="1:21" x14ac:dyDescent="0.3">
      <c r="A33" t="s">
        <v>85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21</v>
      </c>
    </row>
    <row r="34" spans="1:21" x14ac:dyDescent="0.3">
      <c r="A34" t="s">
        <v>73</v>
      </c>
      <c r="B34" t="s">
        <v>73</v>
      </c>
      <c r="C34">
        <v>1.5</v>
      </c>
      <c r="D34">
        <v>1</v>
      </c>
      <c r="E34">
        <v>1.7</v>
      </c>
      <c r="F34">
        <v>1</v>
      </c>
      <c r="G34">
        <v>1.5</v>
      </c>
      <c r="H34">
        <v>2</v>
      </c>
      <c r="I34">
        <v>1.5</v>
      </c>
      <c r="J34">
        <v>1</v>
      </c>
      <c r="K34">
        <v>0.75</v>
      </c>
      <c r="L34">
        <v>0.5</v>
      </c>
      <c r="M34">
        <v>1</v>
      </c>
      <c r="N34">
        <v>1</v>
      </c>
      <c r="O34">
        <v>1</v>
      </c>
      <c r="P34">
        <v>0</v>
      </c>
      <c r="Q34">
        <v>1.7</v>
      </c>
      <c r="R34">
        <v>1.4</v>
      </c>
      <c r="S34">
        <v>1.4</v>
      </c>
      <c r="T34">
        <v>1.4</v>
      </c>
      <c r="U34">
        <v>1</v>
      </c>
    </row>
    <row r="35" spans="1:21" ht="16.5" customHeight="1" x14ac:dyDescent="0.3"/>
    <row r="36" spans="1:21" s="8" customFormat="1" x14ac:dyDescent="0.3">
      <c r="A36" s="7" t="s">
        <v>92</v>
      </c>
    </row>
    <row r="38" spans="1:21" x14ac:dyDescent="0.3">
      <c r="A38" t="s">
        <v>59</v>
      </c>
      <c r="B38">
        <v>185</v>
      </c>
      <c r="C38" s="3">
        <f>C28*C$34</f>
        <v>1.5</v>
      </c>
      <c r="D38" s="3">
        <f>D28*D34</f>
        <v>1</v>
      </c>
      <c r="E38" s="3">
        <f>E28*E34</f>
        <v>221</v>
      </c>
      <c r="F38" s="3">
        <f>F28*F34</f>
        <v>0</v>
      </c>
      <c r="G38" s="3">
        <v>0</v>
      </c>
      <c r="H38" s="3">
        <f t="shared" ref="H38:U38" si="5">H28*H34</f>
        <v>0.30824661553547128</v>
      </c>
      <c r="I38" s="3">
        <f t="shared" si="5"/>
        <v>0.11739398131608351</v>
      </c>
      <c r="J38" s="3">
        <f t="shared" si="5"/>
        <v>3.5573933732146512E-2</v>
      </c>
      <c r="K38" s="3">
        <f t="shared" si="5"/>
        <v>1.6116588246919587E-2</v>
      </c>
      <c r="L38" s="3">
        <f t="shared" si="5"/>
        <v>9.3989677478203346E-3</v>
      </c>
      <c r="M38" s="3">
        <f t="shared" si="5"/>
        <v>9.0090090090090169E-2</v>
      </c>
      <c r="N38" s="3">
        <f t="shared" si="5"/>
        <v>9.0090090090090058E-2</v>
      </c>
      <c r="O38" s="3">
        <f t="shared" si="5"/>
        <v>0</v>
      </c>
      <c r="P38" s="3">
        <f t="shared" si="5"/>
        <v>0</v>
      </c>
      <c r="Q38" s="3">
        <f t="shared" si="5"/>
        <v>1.3599999999999997</v>
      </c>
      <c r="R38" s="3">
        <f t="shared" si="5"/>
        <v>0.29399999999999993</v>
      </c>
      <c r="S38" s="3">
        <f t="shared" si="5"/>
        <v>1.2600000000000005</v>
      </c>
      <c r="T38" s="3">
        <f t="shared" si="5"/>
        <v>9.8000000000000004E-2</v>
      </c>
      <c r="U38">
        <f t="shared" si="5"/>
        <v>0</v>
      </c>
    </row>
    <row r="39" spans="1:21" x14ac:dyDescent="0.3">
      <c r="A39" t="s">
        <v>59</v>
      </c>
      <c r="B39">
        <v>188</v>
      </c>
      <c r="C39" s="3">
        <f>C29*C$34</f>
        <v>1.5</v>
      </c>
      <c r="D39" s="3">
        <f t="shared" ref="D39:F40" si="6">D29*D$34</f>
        <v>1</v>
      </c>
      <c r="E39" s="3">
        <f t="shared" si="6"/>
        <v>221</v>
      </c>
      <c r="F39" s="3">
        <f t="shared" si="6"/>
        <v>0</v>
      </c>
      <c r="G39" s="3">
        <v>2</v>
      </c>
      <c r="H39" s="3">
        <f t="shared" ref="H39:U39" si="7">H29*H$34</f>
        <v>0.33562838052815769</v>
      </c>
      <c r="I39" s="3">
        <f t="shared" si="7"/>
        <v>1.2795100222717148</v>
      </c>
      <c r="J39" s="3">
        <f t="shared" si="7"/>
        <v>6.6815144766147E-2</v>
      </c>
      <c r="K39" s="3">
        <f t="shared" si="7"/>
        <v>3.5077951002227173E-2</v>
      </c>
      <c r="L39" s="3">
        <f t="shared" si="7"/>
        <v>4.0089086859688199E-2</v>
      </c>
      <c r="M39" s="3">
        <f t="shared" si="7"/>
        <v>0.1182432432432432</v>
      </c>
      <c r="N39" s="3">
        <f t="shared" si="7"/>
        <v>0.11824324324324326</v>
      </c>
      <c r="O39" s="3">
        <f t="shared" si="7"/>
        <v>0</v>
      </c>
      <c r="P39" s="3">
        <f t="shared" si="7"/>
        <v>0</v>
      </c>
      <c r="Q39" s="3">
        <f t="shared" si="7"/>
        <v>1.7</v>
      </c>
      <c r="R39" s="3">
        <f t="shared" si="7"/>
        <v>3.9059999999999997</v>
      </c>
      <c r="S39" s="3">
        <f t="shared" si="7"/>
        <v>3.6399999999999992</v>
      </c>
      <c r="T39" s="3">
        <f t="shared" si="7"/>
        <v>1.4000000000000011E-2</v>
      </c>
      <c r="U39">
        <f t="shared" si="7"/>
        <v>0</v>
      </c>
    </row>
    <row r="40" spans="1:21" x14ac:dyDescent="0.3">
      <c r="A40" t="s">
        <v>59</v>
      </c>
      <c r="B40">
        <v>189</v>
      </c>
      <c r="C40" s="3">
        <f>C30*C$34</f>
        <v>1.5</v>
      </c>
      <c r="D40" s="3">
        <f t="shared" si="6"/>
        <v>1</v>
      </c>
      <c r="E40" s="3">
        <f t="shared" si="6"/>
        <v>357</v>
      </c>
      <c r="F40" s="3">
        <f t="shared" si="6"/>
        <v>0</v>
      </c>
      <c r="G40" s="3">
        <v>0</v>
      </c>
      <c r="H40" s="3">
        <f t="shared" ref="H40:U40" si="8">H30*H$34</f>
        <v>0.18151447661469944</v>
      </c>
      <c r="I40" s="3">
        <f t="shared" si="8"/>
        <v>0.15451002227171493</v>
      </c>
      <c r="J40" s="3">
        <f t="shared" si="8"/>
        <v>6.6815144766147E-2</v>
      </c>
      <c r="K40" s="3">
        <f t="shared" si="8"/>
        <v>3.5077951002227173E-2</v>
      </c>
      <c r="L40" s="3">
        <f t="shared" si="8"/>
        <v>4.0089086859688199E-2</v>
      </c>
      <c r="M40" s="3">
        <f t="shared" si="8"/>
        <v>0.2567567567567568</v>
      </c>
      <c r="N40" s="3">
        <f t="shared" si="8"/>
        <v>0.25675675675675674</v>
      </c>
      <c r="O40" s="3">
        <f t="shared" si="8"/>
        <v>9.9999999999999978E-2</v>
      </c>
      <c r="P40" s="3">
        <f t="shared" si="8"/>
        <v>0</v>
      </c>
      <c r="Q40" s="3">
        <f t="shared" si="8"/>
        <v>1.3599999999999997</v>
      </c>
      <c r="R40" s="3">
        <f t="shared" si="8"/>
        <v>0.43399999999999944</v>
      </c>
      <c r="S40" s="3">
        <f t="shared" si="8"/>
        <v>0.97999999999999898</v>
      </c>
      <c r="T40" s="3">
        <f t="shared" si="8"/>
        <v>4.2000000000000037E-2</v>
      </c>
      <c r="U40">
        <f t="shared" si="8"/>
        <v>0</v>
      </c>
    </row>
    <row r="43" spans="1:21" s="8" customFormat="1" x14ac:dyDescent="0.3">
      <c r="A43" s="7" t="s">
        <v>91</v>
      </c>
    </row>
    <row r="44" spans="1:21" x14ac:dyDescent="0.3">
      <c r="A44" s="2" t="s">
        <v>168</v>
      </c>
    </row>
    <row r="45" spans="1:21" x14ac:dyDescent="0.3">
      <c r="A45" s="2" t="s">
        <v>85</v>
      </c>
      <c r="B45" s="2" t="s">
        <v>1</v>
      </c>
      <c r="C45" s="2" t="s">
        <v>93</v>
      </c>
      <c r="D45" s="2" t="s">
        <v>94</v>
      </c>
    </row>
    <row r="46" spans="1:21" x14ac:dyDescent="0.3">
      <c r="A46" t="s">
        <v>59</v>
      </c>
      <c r="B46">
        <v>185</v>
      </c>
      <c r="C46" s="3">
        <f>SUM(C38:U38)</f>
        <v>227.17891026675861</v>
      </c>
      <c r="D46">
        <v>592</v>
      </c>
    </row>
    <row r="47" spans="1:21" x14ac:dyDescent="0.3">
      <c r="A47" t="s">
        <v>59</v>
      </c>
      <c r="B47">
        <v>188</v>
      </c>
      <c r="C47" s="3">
        <f>SUM(C39:U39)</f>
        <v>236.75360707191444</v>
      </c>
      <c r="D47">
        <v>344</v>
      </c>
    </row>
    <row r="48" spans="1:21" x14ac:dyDescent="0.3">
      <c r="A48" t="s">
        <v>59</v>
      </c>
      <c r="B48">
        <v>189</v>
      </c>
      <c r="C48" s="3">
        <f>SUM(C40:U40)</f>
        <v>363.4075201950281</v>
      </c>
      <c r="D48">
        <v>12</v>
      </c>
    </row>
    <row r="50" spans="1:3" s="11" customFormat="1" x14ac:dyDescent="0.3">
      <c r="A50" s="13" t="s">
        <v>169</v>
      </c>
    </row>
    <row r="51" spans="1:3" x14ac:dyDescent="0.3">
      <c r="A51" s="2" t="s">
        <v>168</v>
      </c>
    </row>
    <row r="52" spans="1:3" x14ac:dyDescent="0.3">
      <c r="A52" t="s">
        <v>95</v>
      </c>
      <c r="B52">
        <v>592</v>
      </c>
      <c r="C52" t="s">
        <v>170</v>
      </c>
    </row>
    <row r="53" spans="1:3" x14ac:dyDescent="0.3">
      <c r="A53" t="s">
        <v>109</v>
      </c>
      <c r="B53" s="12">
        <v>629</v>
      </c>
      <c r="C53" t="s">
        <v>106</v>
      </c>
    </row>
    <row r="54" spans="1:3" x14ac:dyDescent="0.3">
      <c r="A54" t="s">
        <v>102</v>
      </c>
      <c r="B54" s="12">
        <f>B52*B53</f>
        <v>372368</v>
      </c>
      <c r="C54" t="s">
        <v>108</v>
      </c>
    </row>
    <row r="55" spans="1:3" x14ac:dyDescent="0.3">
      <c r="A55" t="s">
        <v>96</v>
      </c>
      <c r="B55">
        <f>'Potential New Product List'!V12</f>
        <v>0.1</v>
      </c>
      <c r="C55" t="s">
        <v>106</v>
      </c>
    </row>
    <row r="56" spans="1:3" x14ac:dyDescent="0.3">
      <c r="A56" t="s">
        <v>107</v>
      </c>
      <c r="B56" s="12">
        <f>B54*B55</f>
        <v>37236.800000000003</v>
      </c>
      <c r="C56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6" workbookViewId="0">
      <selection activeCell="T34" sqref="T34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171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59</v>
      </c>
      <c r="B6">
        <v>187</v>
      </c>
      <c r="C6" t="s">
        <v>69</v>
      </c>
      <c r="D6" t="s">
        <v>24</v>
      </c>
      <c r="E6">
        <v>199</v>
      </c>
      <c r="F6">
        <v>1</v>
      </c>
      <c r="G6" t="s">
        <v>25</v>
      </c>
      <c r="H6">
        <v>943</v>
      </c>
      <c r="I6">
        <v>437</v>
      </c>
      <c r="J6">
        <v>224</v>
      </c>
      <c r="K6">
        <v>160</v>
      </c>
      <c r="L6">
        <v>247</v>
      </c>
      <c r="M6">
        <v>90</v>
      </c>
      <c r="N6">
        <v>23</v>
      </c>
      <c r="O6">
        <v>0.8</v>
      </c>
      <c r="P6">
        <v>1</v>
      </c>
      <c r="Q6">
        <v>0.9</v>
      </c>
      <c r="R6">
        <v>5.4</v>
      </c>
      <c r="S6">
        <v>7.6</v>
      </c>
      <c r="T6">
        <v>0.4</v>
      </c>
      <c r="U6" t="s">
        <v>28</v>
      </c>
      <c r="V6">
        <v>0.2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59</v>
      </c>
      <c r="B10">
        <v>185</v>
      </c>
      <c r="C10" t="s">
        <v>32</v>
      </c>
      <c r="D10" t="s">
        <v>36</v>
      </c>
      <c r="E10">
        <v>499</v>
      </c>
      <c r="F10">
        <v>1</v>
      </c>
      <c r="G10" t="s">
        <v>25</v>
      </c>
      <c r="H10">
        <v>148</v>
      </c>
      <c r="I10">
        <v>66</v>
      </c>
      <c r="J10">
        <v>30</v>
      </c>
      <c r="K10">
        <v>20</v>
      </c>
      <c r="L10">
        <v>29</v>
      </c>
      <c r="M10">
        <v>12</v>
      </c>
      <c r="N10">
        <v>6</v>
      </c>
      <c r="O10">
        <v>0.8</v>
      </c>
      <c r="P10">
        <v>134</v>
      </c>
      <c r="Q10">
        <v>2.2000000000000002</v>
      </c>
      <c r="R10">
        <v>7.1</v>
      </c>
      <c r="S10">
        <v>10.4</v>
      </c>
      <c r="T10">
        <v>0.3</v>
      </c>
      <c r="U10" t="s">
        <v>26</v>
      </c>
      <c r="V10">
        <v>0.13</v>
      </c>
      <c r="W10">
        <v>592</v>
      </c>
    </row>
    <row r="11" spans="1:23" x14ac:dyDescent="0.3">
      <c r="A11" t="s">
        <v>59</v>
      </c>
      <c r="B11">
        <v>188</v>
      </c>
      <c r="C11" t="s">
        <v>53</v>
      </c>
      <c r="D11" t="s">
        <v>24</v>
      </c>
      <c r="E11">
        <v>499</v>
      </c>
      <c r="F11">
        <v>1</v>
      </c>
      <c r="G11" t="s">
        <v>25</v>
      </c>
      <c r="H11">
        <v>86</v>
      </c>
      <c r="I11">
        <v>51</v>
      </c>
      <c r="J11">
        <v>17</v>
      </c>
      <c r="K11">
        <v>12</v>
      </c>
      <c r="L11">
        <v>9</v>
      </c>
      <c r="M11">
        <v>14</v>
      </c>
      <c r="N11">
        <v>2</v>
      </c>
      <c r="O11">
        <v>0.8</v>
      </c>
      <c r="P11">
        <v>4</v>
      </c>
      <c r="Q11">
        <v>2</v>
      </c>
      <c r="R11">
        <v>10.1</v>
      </c>
      <c r="S11">
        <v>6.9</v>
      </c>
      <c r="T11">
        <v>0.38</v>
      </c>
      <c r="U11" t="s">
        <v>26</v>
      </c>
      <c r="V11">
        <v>0.2</v>
      </c>
      <c r="W11">
        <v>344</v>
      </c>
    </row>
    <row r="12" spans="1:23" x14ac:dyDescent="0.3">
      <c r="A12" t="s">
        <v>59</v>
      </c>
      <c r="B12">
        <v>189</v>
      </c>
      <c r="C12" t="s">
        <v>60</v>
      </c>
      <c r="D12" t="s">
        <v>24</v>
      </c>
      <c r="E12">
        <v>419</v>
      </c>
      <c r="F12">
        <v>1</v>
      </c>
      <c r="G12" t="s">
        <v>25</v>
      </c>
      <c r="H12">
        <v>3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0.9</v>
      </c>
      <c r="P12">
        <v>544</v>
      </c>
      <c r="Q12">
        <v>2.2000000000000002</v>
      </c>
      <c r="R12">
        <v>7</v>
      </c>
      <c r="S12">
        <v>10.199999999999999</v>
      </c>
      <c r="T12">
        <v>0.4</v>
      </c>
      <c r="U12" t="s">
        <v>26</v>
      </c>
      <c r="V12">
        <v>0.18</v>
      </c>
      <c r="W12">
        <v>12</v>
      </c>
    </row>
    <row r="14" spans="1:23" s="6" customFormat="1" x14ac:dyDescent="0.3">
      <c r="A14" s="7" t="s">
        <v>100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3" s="6" customFormat="1" x14ac:dyDescent="0.3"/>
    <row r="16" spans="1:23" x14ac:dyDescent="0.3">
      <c r="A16" s="2" t="s">
        <v>87</v>
      </c>
    </row>
    <row r="17" spans="1:21" x14ac:dyDescent="0.3">
      <c r="A17" t="s">
        <v>85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21</v>
      </c>
    </row>
    <row r="18" spans="1:21" x14ac:dyDescent="0.3">
      <c r="A18" t="s">
        <v>59</v>
      </c>
      <c r="B18">
        <v>187</v>
      </c>
      <c r="C18" t="s">
        <v>69</v>
      </c>
      <c r="D18" t="s">
        <v>24</v>
      </c>
      <c r="E18">
        <v>199</v>
      </c>
      <c r="F18">
        <v>1</v>
      </c>
      <c r="G18">
        <f>VLOOKUP(G6,'Warranty Scale'!A2:B6,2,FALSE)</f>
        <v>1</v>
      </c>
      <c r="H18" s="3">
        <f>H6/SUM($H$6:$L$6)</f>
        <v>0.46892093485827946</v>
      </c>
      <c r="I18" s="3">
        <f>I6/SUM($H$6:$L$6)</f>
        <v>0.21730482347090999</v>
      </c>
      <c r="J18" s="3">
        <f>J6/SUM($H$6:$L$6)</f>
        <v>0.11138736946792641</v>
      </c>
      <c r="K18" s="3">
        <f>K6/SUM($H$6:$L$6)</f>
        <v>7.9562406762804572E-2</v>
      </c>
      <c r="L18" s="3">
        <f>L6/SUM($H$6:$L$6)</f>
        <v>0.12282446544007956</v>
      </c>
      <c r="M18" s="3">
        <f>M6/SUM($M$6:$N$6)</f>
        <v>0.79646017699115046</v>
      </c>
      <c r="N18" s="3">
        <f>N6/SUM($M$6:$N$6)</f>
        <v>0.20353982300884957</v>
      </c>
      <c r="O18">
        <v>0.8</v>
      </c>
      <c r="P18">
        <v>1</v>
      </c>
      <c r="Q18">
        <v>0.9</v>
      </c>
      <c r="R18">
        <v>5.4</v>
      </c>
      <c r="S18">
        <v>7.6</v>
      </c>
      <c r="T18">
        <v>0.4</v>
      </c>
      <c r="U18" t="s">
        <v>28</v>
      </c>
    </row>
    <row r="20" spans="1:21" x14ac:dyDescent="0.3">
      <c r="A20" s="2" t="s">
        <v>72</v>
      </c>
    </row>
    <row r="21" spans="1:21" x14ac:dyDescent="0.3">
      <c r="A21" t="s">
        <v>59</v>
      </c>
      <c r="B21">
        <v>185</v>
      </c>
      <c r="C21" t="s">
        <v>32</v>
      </c>
      <c r="D21" t="s">
        <v>36</v>
      </c>
      <c r="E21">
        <v>499</v>
      </c>
      <c r="F21">
        <v>1</v>
      </c>
      <c r="G21">
        <f>VLOOKUP(G10,'Warranty Scale'!$A$2:$B$6,2,FALSE)</f>
        <v>1</v>
      </c>
      <c r="H21" s="3">
        <f>H10/SUM($H$10:$L$10)</f>
        <v>0.50511945392491464</v>
      </c>
      <c r="I21" s="3">
        <f>I10/SUM($H$10:$L$10)</f>
        <v>0.22525597269624573</v>
      </c>
      <c r="J21" s="3">
        <f>J10/SUM($H$10:$L$10)</f>
        <v>0.10238907849829351</v>
      </c>
      <c r="K21" s="3">
        <f>K10/SUM($H$10:$L$10)</f>
        <v>6.8259385665529013E-2</v>
      </c>
      <c r="L21" s="3">
        <f>L10/SUM($H$10:$L$10)</f>
        <v>9.8976109215017066E-2</v>
      </c>
      <c r="M21" s="3">
        <f>M10/SUM($M$10:$N$10)</f>
        <v>0.66666666666666663</v>
      </c>
      <c r="N21" s="3">
        <f>N10/SUM($M$10:$N$10)</f>
        <v>0.33333333333333331</v>
      </c>
      <c r="O21">
        <v>0.8</v>
      </c>
      <c r="P21">
        <v>134</v>
      </c>
      <c r="Q21">
        <v>2.2000000000000002</v>
      </c>
      <c r="R21">
        <v>7.1</v>
      </c>
      <c r="S21">
        <v>10.4</v>
      </c>
      <c r="T21">
        <v>0.3</v>
      </c>
      <c r="U21" t="s">
        <v>26</v>
      </c>
    </row>
    <row r="22" spans="1:21" x14ac:dyDescent="0.3">
      <c r="A22" t="s">
        <v>59</v>
      </c>
      <c r="B22">
        <v>188</v>
      </c>
      <c r="C22" t="s">
        <v>53</v>
      </c>
      <c r="D22" t="s">
        <v>24</v>
      </c>
      <c r="E22">
        <v>499</v>
      </c>
      <c r="F22">
        <v>1</v>
      </c>
      <c r="G22">
        <f>VLOOKUP(G11,'Warranty Scale'!$A$2:$B$6,2,FALSE)</f>
        <v>1</v>
      </c>
      <c r="H22" s="3">
        <f>H11/SUM($H$11:$L$11)</f>
        <v>0.49142857142857144</v>
      </c>
      <c r="I22">
        <v>1</v>
      </c>
      <c r="J22">
        <v>0</v>
      </c>
      <c r="K22">
        <v>0</v>
      </c>
      <c r="L22">
        <v>0</v>
      </c>
      <c r="M22" s="3">
        <f>M11/SUM($M$11:$N$11)</f>
        <v>0.875</v>
      </c>
      <c r="N22" s="3">
        <f>N11/SUM($M$11:$N$11)</f>
        <v>0.125</v>
      </c>
      <c r="O22">
        <v>0.8</v>
      </c>
      <c r="P22">
        <v>4</v>
      </c>
      <c r="Q22">
        <v>2</v>
      </c>
      <c r="R22">
        <v>10.1</v>
      </c>
      <c r="S22">
        <v>6.9</v>
      </c>
      <c r="T22">
        <v>0.38</v>
      </c>
      <c r="U22" t="s">
        <v>26</v>
      </c>
    </row>
    <row r="23" spans="1:21" x14ac:dyDescent="0.3">
      <c r="A23" t="s">
        <v>59</v>
      </c>
      <c r="B23">
        <v>189</v>
      </c>
      <c r="C23" t="s">
        <v>60</v>
      </c>
      <c r="D23" t="s">
        <v>24</v>
      </c>
      <c r="E23">
        <v>419</v>
      </c>
      <c r="F23">
        <v>1</v>
      </c>
      <c r="G23">
        <f>VLOOKUP(G12,'Warranty Scale'!$A$2:$B$6,2,FALSE)</f>
        <v>1</v>
      </c>
      <c r="H23" s="3">
        <f>H12/SUM($H$12:$L$12)</f>
        <v>0.75</v>
      </c>
      <c r="I23" s="3">
        <f>I12/SUM($H$12:$L$12)</f>
        <v>0.25</v>
      </c>
      <c r="J23" s="3">
        <f>J12/SUM($H$12:$L$12)</f>
        <v>0</v>
      </c>
      <c r="K23" s="3">
        <f>K12/SUM($H$12:$L$12)</f>
        <v>0</v>
      </c>
      <c r="L23" s="3">
        <f>L12/SUM($H$12:$L$12)</f>
        <v>0</v>
      </c>
      <c r="M23" s="3">
        <v>0.5</v>
      </c>
      <c r="N23" s="3">
        <v>0.5</v>
      </c>
      <c r="O23">
        <v>0.9</v>
      </c>
      <c r="P23">
        <v>544</v>
      </c>
      <c r="Q23">
        <v>2.2000000000000002</v>
      </c>
      <c r="R23">
        <v>7</v>
      </c>
      <c r="S23">
        <v>10.199999999999999</v>
      </c>
      <c r="T23">
        <v>0.4</v>
      </c>
      <c r="U23" t="s">
        <v>26</v>
      </c>
    </row>
    <row r="25" spans="1:21" s="8" customFormat="1" x14ac:dyDescent="0.3">
      <c r="A25" s="7" t="s">
        <v>90</v>
      </c>
    </row>
    <row r="26" spans="1:21" x14ac:dyDescent="0.3">
      <c r="A26" t="s">
        <v>85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21</v>
      </c>
    </row>
    <row r="27" spans="1:21" x14ac:dyDescent="0.3">
      <c r="A27" s="2" t="s">
        <v>172</v>
      </c>
    </row>
    <row r="28" spans="1:21" x14ac:dyDescent="0.3">
      <c r="A28" t="s">
        <v>59</v>
      </c>
      <c r="B28">
        <v>185</v>
      </c>
      <c r="C28">
        <f t="shared" ref="C28:D30" si="0">IF(C$18=C21,0,1)</f>
        <v>1</v>
      </c>
      <c r="D28">
        <f t="shared" si="0"/>
        <v>1</v>
      </c>
      <c r="E28">
        <f t="shared" ref="E28:F30" si="1">ABS(E$18-E21)</f>
        <v>300</v>
      </c>
      <c r="F28">
        <f t="shared" si="1"/>
        <v>0</v>
      </c>
      <c r="G28">
        <f>ABS($G$18-G21)</f>
        <v>0</v>
      </c>
      <c r="H28" s="3">
        <f t="shared" ref="H28:T28" si="2">ABS(H$18-H21)</f>
        <v>3.6198519066635182E-2</v>
      </c>
      <c r="I28" s="3">
        <f t="shared" si="2"/>
        <v>7.9511492253357408E-3</v>
      </c>
      <c r="J28" s="3">
        <f t="shared" si="2"/>
        <v>8.9982909696328939E-3</v>
      </c>
      <c r="K28" s="3">
        <f t="shared" si="2"/>
        <v>1.1303021097275559E-2</v>
      </c>
      <c r="L28" s="3">
        <f t="shared" si="2"/>
        <v>2.3848356225062498E-2</v>
      </c>
      <c r="M28" s="3">
        <f t="shared" si="2"/>
        <v>0.12979351032448383</v>
      </c>
      <c r="N28" s="3">
        <f t="shared" si="2"/>
        <v>0.12979351032448375</v>
      </c>
      <c r="O28" s="3">
        <f t="shared" si="2"/>
        <v>0</v>
      </c>
      <c r="P28" s="3">
        <f t="shared" si="2"/>
        <v>133</v>
      </c>
      <c r="Q28" s="3">
        <f t="shared" si="2"/>
        <v>1.3000000000000003</v>
      </c>
      <c r="R28" s="3">
        <f t="shared" si="2"/>
        <v>1.6999999999999993</v>
      </c>
      <c r="S28" s="3">
        <f t="shared" si="2"/>
        <v>2.8000000000000007</v>
      </c>
      <c r="T28" s="3">
        <f t="shared" si="2"/>
        <v>0.10000000000000003</v>
      </c>
      <c r="U28">
        <f>IF(U$18 = U21,0,1)</f>
        <v>1</v>
      </c>
    </row>
    <row r="29" spans="1:21" x14ac:dyDescent="0.3">
      <c r="A29" t="s">
        <v>59</v>
      </c>
      <c r="B29">
        <v>188</v>
      </c>
      <c r="C29">
        <f t="shared" si="0"/>
        <v>1</v>
      </c>
      <c r="D29">
        <f t="shared" si="0"/>
        <v>0</v>
      </c>
      <c r="E29">
        <f t="shared" si="1"/>
        <v>300</v>
      </c>
      <c r="F29">
        <f t="shared" si="1"/>
        <v>0</v>
      </c>
      <c r="G29">
        <f>ABS($G$18-G22)</f>
        <v>0</v>
      </c>
      <c r="H29" s="3">
        <f t="shared" ref="H29:T29" si="3">ABS(H$18-H22)</f>
        <v>2.2507636570291978E-2</v>
      </c>
      <c r="I29" s="3">
        <f t="shared" si="3"/>
        <v>0.78269517652909004</v>
      </c>
      <c r="J29" s="3">
        <f t="shared" si="3"/>
        <v>0.11138736946792641</v>
      </c>
      <c r="K29" s="3">
        <f t="shared" si="3"/>
        <v>7.9562406762804572E-2</v>
      </c>
      <c r="L29" s="3">
        <f t="shared" si="3"/>
        <v>0.12282446544007956</v>
      </c>
      <c r="M29" s="3">
        <f t="shared" si="3"/>
        <v>7.8539823008849541E-2</v>
      </c>
      <c r="N29" s="3">
        <f t="shared" si="3"/>
        <v>7.8539823008849569E-2</v>
      </c>
      <c r="O29" s="3">
        <f t="shared" si="3"/>
        <v>0</v>
      </c>
      <c r="P29" s="3">
        <f t="shared" si="3"/>
        <v>3</v>
      </c>
      <c r="Q29" s="3">
        <f t="shared" si="3"/>
        <v>1.1000000000000001</v>
      </c>
      <c r="R29" s="3">
        <f t="shared" si="3"/>
        <v>4.6999999999999993</v>
      </c>
      <c r="S29" s="3">
        <f t="shared" si="3"/>
        <v>0.69999999999999929</v>
      </c>
      <c r="T29" s="3">
        <f t="shared" si="3"/>
        <v>2.0000000000000018E-2</v>
      </c>
      <c r="U29">
        <f>IF(U$18 = U22,0,1)</f>
        <v>1</v>
      </c>
    </row>
    <row r="30" spans="1:21" x14ac:dyDescent="0.3">
      <c r="A30" t="s">
        <v>59</v>
      </c>
      <c r="B30">
        <v>189</v>
      </c>
      <c r="C30">
        <f t="shared" si="0"/>
        <v>1</v>
      </c>
      <c r="D30">
        <f t="shared" si="0"/>
        <v>0</v>
      </c>
      <c r="E30">
        <f t="shared" si="1"/>
        <v>220</v>
      </c>
      <c r="F30">
        <f t="shared" si="1"/>
        <v>0</v>
      </c>
      <c r="G30">
        <f>ABS($G$18-G23)</f>
        <v>0</v>
      </c>
      <c r="H30" s="3">
        <f t="shared" ref="H30:T30" si="4">ABS(H$18-H23)</f>
        <v>0.28107906514172054</v>
      </c>
      <c r="I30" s="3">
        <f t="shared" si="4"/>
        <v>3.2695176529090014E-2</v>
      </c>
      <c r="J30" s="3">
        <f t="shared" si="4"/>
        <v>0.11138736946792641</v>
      </c>
      <c r="K30" s="3">
        <f t="shared" si="4"/>
        <v>7.9562406762804572E-2</v>
      </c>
      <c r="L30" s="3">
        <f t="shared" si="4"/>
        <v>0.12282446544007956</v>
      </c>
      <c r="M30" s="3">
        <f t="shared" si="4"/>
        <v>0.29646017699115046</v>
      </c>
      <c r="N30" s="3">
        <f t="shared" si="4"/>
        <v>0.29646017699115046</v>
      </c>
      <c r="O30" s="3">
        <f t="shared" si="4"/>
        <v>9.9999999999999978E-2</v>
      </c>
      <c r="P30" s="3">
        <f t="shared" si="4"/>
        <v>543</v>
      </c>
      <c r="Q30" s="3">
        <f t="shared" si="4"/>
        <v>1.3000000000000003</v>
      </c>
      <c r="R30" s="3">
        <f t="shared" si="4"/>
        <v>1.5999999999999996</v>
      </c>
      <c r="S30" s="3">
        <f t="shared" si="4"/>
        <v>2.5999999999999996</v>
      </c>
      <c r="T30" s="3">
        <f t="shared" si="4"/>
        <v>0</v>
      </c>
      <c r="U30">
        <f>IF(U$18 = U23,0,1)</f>
        <v>1</v>
      </c>
    </row>
    <row r="32" spans="1:21" s="8" customFormat="1" x14ac:dyDescent="0.3">
      <c r="A32" s="7" t="s">
        <v>89</v>
      </c>
    </row>
    <row r="33" spans="1:21" x14ac:dyDescent="0.3">
      <c r="A33" t="s">
        <v>85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21</v>
      </c>
    </row>
    <row r="34" spans="1:21" x14ac:dyDescent="0.3">
      <c r="A34" t="s">
        <v>73</v>
      </c>
      <c r="B34" t="s">
        <v>73</v>
      </c>
      <c r="C34">
        <v>1.5</v>
      </c>
      <c r="D34">
        <v>1</v>
      </c>
      <c r="E34">
        <v>1.7</v>
      </c>
      <c r="F34">
        <v>1</v>
      </c>
      <c r="G34">
        <v>1.5</v>
      </c>
      <c r="H34">
        <v>2</v>
      </c>
      <c r="I34">
        <v>1.5</v>
      </c>
      <c r="J34">
        <v>1</v>
      </c>
      <c r="K34">
        <v>0.75</v>
      </c>
      <c r="L34">
        <v>0.5</v>
      </c>
      <c r="M34">
        <v>1</v>
      </c>
      <c r="N34">
        <v>1</v>
      </c>
      <c r="O34">
        <v>1</v>
      </c>
      <c r="P34">
        <v>0</v>
      </c>
      <c r="Q34">
        <v>1.7</v>
      </c>
      <c r="R34">
        <v>1.4</v>
      </c>
      <c r="S34">
        <v>1.4</v>
      </c>
      <c r="T34">
        <v>1.4</v>
      </c>
      <c r="U34">
        <v>1</v>
      </c>
    </row>
    <row r="35" spans="1:21" ht="16.5" customHeight="1" x14ac:dyDescent="0.3"/>
    <row r="36" spans="1:21" s="8" customFormat="1" x14ac:dyDescent="0.3">
      <c r="A36" s="7" t="s">
        <v>92</v>
      </c>
    </row>
    <row r="38" spans="1:21" x14ac:dyDescent="0.3">
      <c r="A38" t="s">
        <v>59</v>
      </c>
      <c r="B38">
        <v>185</v>
      </c>
      <c r="C38" s="3">
        <f>C28*C$34</f>
        <v>1.5</v>
      </c>
      <c r="D38" s="3">
        <f>D28*D34</f>
        <v>1</v>
      </c>
      <c r="E38" s="3">
        <f>E28*E34</f>
        <v>510</v>
      </c>
      <c r="F38" s="3">
        <f>F28*F34</f>
        <v>0</v>
      </c>
      <c r="G38" s="3">
        <v>0</v>
      </c>
      <c r="H38" s="3">
        <f t="shared" ref="H38:U38" si="5">H28*H34</f>
        <v>7.2397038133270364E-2</v>
      </c>
      <c r="I38" s="3">
        <f t="shared" si="5"/>
        <v>1.1926723838003611E-2</v>
      </c>
      <c r="J38" s="3">
        <f t="shared" si="5"/>
        <v>8.9982909696328939E-3</v>
      </c>
      <c r="K38" s="3">
        <f t="shared" si="5"/>
        <v>8.4772658229566693E-3</v>
      </c>
      <c r="L38" s="3">
        <f t="shared" si="5"/>
        <v>1.1924178112531249E-2</v>
      </c>
      <c r="M38" s="3">
        <f t="shared" si="5"/>
        <v>0.12979351032448383</v>
      </c>
      <c r="N38" s="3">
        <f t="shared" si="5"/>
        <v>0.12979351032448375</v>
      </c>
      <c r="O38" s="3">
        <f t="shared" si="5"/>
        <v>0</v>
      </c>
      <c r="P38" s="3">
        <f t="shared" si="5"/>
        <v>0</v>
      </c>
      <c r="Q38" s="3">
        <f t="shared" si="5"/>
        <v>2.2100000000000004</v>
      </c>
      <c r="R38" s="3">
        <f t="shared" si="5"/>
        <v>2.379999999999999</v>
      </c>
      <c r="S38" s="3">
        <f t="shared" si="5"/>
        <v>3.9200000000000008</v>
      </c>
      <c r="T38" s="3">
        <f t="shared" si="5"/>
        <v>0.14000000000000004</v>
      </c>
      <c r="U38">
        <f t="shared" si="5"/>
        <v>1</v>
      </c>
    </row>
    <row r="39" spans="1:21" x14ac:dyDescent="0.3">
      <c r="A39" t="s">
        <v>59</v>
      </c>
      <c r="B39">
        <v>188</v>
      </c>
      <c r="C39" s="3">
        <f>C29*C$34</f>
        <v>1.5</v>
      </c>
      <c r="D39" s="3">
        <f t="shared" ref="D39:F40" si="6">D29*D$34</f>
        <v>0</v>
      </c>
      <c r="E39" s="3">
        <f t="shared" si="6"/>
        <v>510</v>
      </c>
      <c r="F39" s="3">
        <f t="shared" si="6"/>
        <v>0</v>
      </c>
      <c r="G39" s="3">
        <v>2</v>
      </c>
      <c r="H39" s="3">
        <f t="shared" ref="H39:U39" si="7">H29*H$34</f>
        <v>4.5015273140583956E-2</v>
      </c>
      <c r="I39" s="3">
        <f t="shared" si="7"/>
        <v>1.1740427647936351</v>
      </c>
      <c r="J39" s="3">
        <f t="shared" si="7"/>
        <v>0.11138736946792641</v>
      </c>
      <c r="K39" s="3">
        <f t="shared" si="7"/>
        <v>5.9671805072103429E-2</v>
      </c>
      <c r="L39" s="3">
        <f t="shared" si="7"/>
        <v>6.1412232720039782E-2</v>
      </c>
      <c r="M39" s="3">
        <f t="shared" si="7"/>
        <v>7.8539823008849541E-2</v>
      </c>
      <c r="N39" s="3">
        <f t="shared" si="7"/>
        <v>7.8539823008849569E-2</v>
      </c>
      <c r="O39" s="3">
        <f t="shared" si="7"/>
        <v>0</v>
      </c>
      <c r="P39" s="3">
        <f t="shared" si="7"/>
        <v>0</v>
      </c>
      <c r="Q39" s="3">
        <f t="shared" si="7"/>
        <v>1.87</v>
      </c>
      <c r="R39" s="3">
        <f t="shared" si="7"/>
        <v>6.5799999999999983</v>
      </c>
      <c r="S39" s="3">
        <f t="shared" si="7"/>
        <v>0.97999999999999898</v>
      </c>
      <c r="T39" s="3">
        <f t="shared" si="7"/>
        <v>2.8000000000000021E-2</v>
      </c>
      <c r="U39">
        <f t="shared" si="7"/>
        <v>1</v>
      </c>
    </row>
    <row r="40" spans="1:21" x14ac:dyDescent="0.3">
      <c r="A40" t="s">
        <v>59</v>
      </c>
      <c r="B40">
        <v>189</v>
      </c>
      <c r="C40" s="3">
        <f>C30*C$34</f>
        <v>1.5</v>
      </c>
      <c r="D40" s="3">
        <f t="shared" si="6"/>
        <v>0</v>
      </c>
      <c r="E40" s="3">
        <f t="shared" si="6"/>
        <v>374</v>
      </c>
      <c r="F40" s="3">
        <f t="shared" si="6"/>
        <v>0</v>
      </c>
      <c r="G40" s="3">
        <v>0</v>
      </c>
      <c r="H40" s="3">
        <f t="shared" ref="H40:U40" si="8">H30*H$34</f>
        <v>0.56215813028344108</v>
      </c>
      <c r="I40" s="3">
        <f t="shared" si="8"/>
        <v>4.9042764793635021E-2</v>
      </c>
      <c r="J40" s="3">
        <f t="shared" si="8"/>
        <v>0.11138736946792641</v>
      </c>
      <c r="K40" s="3">
        <f t="shared" si="8"/>
        <v>5.9671805072103429E-2</v>
      </c>
      <c r="L40" s="3">
        <f t="shared" si="8"/>
        <v>6.1412232720039782E-2</v>
      </c>
      <c r="M40" s="3">
        <f t="shared" si="8"/>
        <v>0.29646017699115046</v>
      </c>
      <c r="N40" s="3">
        <f t="shared" si="8"/>
        <v>0.29646017699115046</v>
      </c>
      <c r="O40" s="3">
        <f t="shared" si="8"/>
        <v>9.9999999999999978E-2</v>
      </c>
      <c r="P40" s="3">
        <f t="shared" si="8"/>
        <v>0</v>
      </c>
      <c r="Q40" s="3">
        <f t="shared" si="8"/>
        <v>2.2100000000000004</v>
      </c>
      <c r="R40" s="3">
        <f t="shared" si="8"/>
        <v>2.2399999999999993</v>
      </c>
      <c r="S40" s="3">
        <f t="shared" si="8"/>
        <v>3.6399999999999992</v>
      </c>
      <c r="T40" s="3">
        <f t="shared" si="8"/>
        <v>0</v>
      </c>
      <c r="U40">
        <f t="shared" si="8"/>
        <v>1</v>
      </c>
    </row>
    <row r="43" spans="1:21" s="8" customFormat="1" x14ac:dyDescent="0.3">
      <c r="A43" s="7" t="s">
        <v>91</v>
      </c>
    </row>
    <row r="44" spans="1:21" x14ac:dyDescent="0.3">
      <c r="A44" s="2" t="s">
        <v>172</v>
      </c>
    </row>
    <row r="45" spans="1:21" x14ac:dyDescent="0.3">
      <c r="A45" s="2" t="s">
        <v>85</v>
      </c>
      <c r="B45" s="2" t="s">
        <v>1</v>
      </c>
      <c r="C45" s="2" t="s">
        <v>93</v>
      </c>
      <c r="D45" s="2" t="s">
        <v>94</v>
      </c>
    </row>
    <row r="46" spans="1:21" x14ac:dyDescent="0.3">
      <c r="A46" t="s">
        <v>59</v>
      </c>
      <c r="B46">
        <v>185</v>
      </c>
      <c r="C46" s="3">
        <f>SUM(C38:U38)</f>
        <v>522.52331051752537</v>
      </c>
      <c r="D46">
        <v>592</v>
      </c>
    </row>
    <row r="47" spans="1:21" x14ac:dyDescent="0.3">
      <c r="A47" t="s">
        <v>59</v>
      </c>
      <c r="B47">
        <v>188</v>
      </c>
      <c r="C47" s="3">
        <f>SUM(C39:U39)</f>
        <v>525.56660909121217</v>
      </c>
      <c r="D47">
        <v>344</v>
      </c>
    </row>
    <row r="48" spans="1:21" x14ac:dyDescent="0.3">
      <c r="A48" t="s">
        <v>59</v>
      </c>
      <c r="B48">
        <v>189</v>
      </c>
      <c r="C48" s="3">
        <f>SUM(C40:U40)</f>
        <v>386.12659265631947</v>
      </c>
      <c r="D48">
        <v>12</v>
      </c>
    </row>
    <row r="50" spans="1:3" s="11" customFormat="1" x14ac:dyDescent="0.3">
      <c r="A50" s="13" t="s">
        <v>173</v>
      </c>
    </row>
    <row r="51" spans="1:3" x14ac:dyDescent="0.3">
      <c r="A51" s="2" t="s">
        <v>172</v>
      </c>
    </row>
    <row r="52" spans="1:3" x14ac:dyDescent="0.3">
      <c r="A52" t="s">
        <v>95</v>
      </c>
      <c r="B52">
        <v>12</v>
      </c>
      <c r="C52" t="s">
        <v>174</v>
      </c>
    </row>
    <row r="53" spans="1:3" x14ac:dyDescent="0.3">
      <c r="A53" t="s">
        <v>109</v>
      </c>
      <c r="B53" s="12">
        <v>199</v>
      </c>
      <c r="C53" t="s">
        <v>106</v>
      </c>
    </row>
    <row r="54" spans="1:3" x14ac:dyDescent="0.3">
      <c r="A54" t="s">
        <v>102</v>
      </c>
      <c r="B54" s="12">
        <f>B52*B53</f>
        <v>2388</v>
      </c>
      <c r="C54" t="s">
        <v>108</v>
      </c>
    </row>
    <row r="55" spans="1:3" x14ac:dyDescent="0.3">
      <c r="A55" t="s">
        <v>96</v>
      </c>
      <c r="B55">
        <f>'Potential New Product List'!V13</f>
        <v>0.2</v>
      </c>
      <c r="C55" t="s">
        <v>106</v>
      </c>
    </row>
    <row r="56" spans="1:3" x14ac:dyDescent="0.3">
      <c r="A56" t="s">
        <v>107</v>
      </c>
      <c r="B56" s="12">
        <f>B54*B55</f>
        <v>477.6</v>
      </c>
      <c r="C56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39" workbookViewId="0">
      <selection activeCell="A39" sqref="A39:XFD39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178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61</v>
      </c>
      <c r="B6">
        <v>193</v>
      </c>
      <c r="C6" t="s">
        <v>48</v>
      </c>
      <c r="D6" t="s">
        <v>24</v>
      </c>
      <c r="E6" s="3">
        <v>199</v>
      </c>
      <c r="F6">
        <v>1</v>
      </c>
      <c r="G6" t="s">
        <v>25</v>
      </c>
      <c r="H6">
        <v>99</v>
      </c>
      <c r="I6">
        <v>26</v>
      </c>
      <c r="J6">
        <v>12</v>
      </c>
      <c r="K6">
        <v>16</v>
      </c>
      <c r="L6">
        <v>35</v>
      </c>
      <c r="M6">
        <v>8</v>
      </c>
      <c r="N6">
        <v>6</v>
      </c>
      <c r="O6">
        <v>0.4</v>
      </c>
      <c r="P6">
        <v>1277</v>
      </c>
      <c r="Q6">
        <v>0.9</v>
      </c>
      <c r="R6">
        <v>2.7</v>
      </c>
      <c r="S6">
        <v>5.2</v>
      </c>
      <c r="T6">
        <v>0.4</v>
      </c>
      <c r="U6" t="s">
        <v>26</v>
      </c>
      <c r="V6">
        <v>0.2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61</v>
      </c>
      <c r="B10">
        <v>190</v>
      </c>
      <c r="C10" t="s">
        <v>62</v>
      </c>
      <c r="D10" t="s">
        <v>35</v>
      </c>
      <c r="E10" s="3">
        <v>199</v>
      </c>
      <c r="F10">
        <v>1</v>
      </c>
      <c r="G10" t="s">
        <v>25</v>
      </c>
      <c r="H10">
        <v>4</v>
      </c>
      <c r="I10">
        <v>1</v>
      </c>
      <c r="J10">
        <v>0</v>
      </c>
      <c r="K10">
        <v>2</v>
      </c>
      <c r="L10">
        <v>2</v>
      </c>
      <c r="M10">
        <v>1</v>
      </c>
      <c r="N10">
        <v>1</v>
      </c>
      <c r="O10">
        <v>0.5</v>
      </c>
      <c r="P10">
        <v>829</v>
      </c>
      <c r="Q10">
        <v>1.1000000000000001</v>
      </c>
      <c r="R10">
        <v>4.5</v>
      </c>
      <c r="S10">
        <v>2.5</v>
      </c>
      <c r="T10">
        <v>0.5</v>
      </c>
      <c r="U10" t="s">
        <v>26</v>
      </c>
      <c r="V10">
        <v>0.13</v>
      </c>
      <c r="W10">
        <v>592</v>
      </c>
    </row>
    <row r="11" spans="1:23" x14ac:dyDescent="0.3">
      <c r="A11" t="s">
        <v>61</v>
      </c>
      <c r="B11">
        <v>191</v>
      </c>
      <c r="C11" t="s">
        <v>53</v>
      </c>
      <c r="D11" t="s">
        <v>24</v>
      </c>
      <c r="E11" s="3">
        <v>200</v>
      </c>
      <c r="F11">
        <v>1</v>
      </c>
      <c r="G11" t="s">
        <v>25</v>
      </c>
      <c r="H11">
        <v>62</v>
      </c>
      <c r="I11">
        <v>25</v>
      </c>
      <c r="J11">
        <v>10</v>
      </c>
      <c r="K11">
        <v>11</v>
      </c>
      <c r="L11">
        <v>12</v>
      </c>
      <c r="M11">
        <v>9</v>
      </c>
      <c r="N11">
        <v>3</v>
      </c>
      <c r="O11">
        <v>0.8</v>
      </c>
      <c r="P11">
        <v>720</v>
      </c>
      <c r="Q11">
        <v>0.9</v>
      </c>
      <c r="R11">
        <v>2.8</v>
      </c>
      <c r="S11">
        <v>5.4</v>
      </c>
      <c r="T11">
        <v>0.3</v>
      </c>
      <c r="U11" t="s">
        <v>26</v>
      </c>
      <c r="V11">
        <v>0.2</v>
      </c>
      <c r="W11">
        <v>344</v>
      </c>
    </row>
    <row r="12" spans="1:23" x14ac:dyDescent="0.3">
      <c r="A12" t="s">
        <v>61</v>
      </c>
      <c r="B12">
        <v>192</v>
      </c>
      <c r="C12" t="s">
        <v>63</v>
      </c>
      <c r="D12" t="s">
        <v>24</v>
      </c>
      <c r="E12" s="3">
        <v>99</v>
      </c>
      <c r="F12">
        <v>2</v>
      </c>
      <c r="G12" t="s">
        <v>25</v>
      </c>
      <c r="H12">
        <v>18</v>
      </c>
      <c r="I12">
        <v>17</v>
      </c>
      <c r="J12">
        <v>6</v>
      </c>
      <c r="K12">
        <v>2</v>
      </c>
      <c r="L12">
        <v>12</v>
      </c>
      <c r="M12">
        <v>5</v>
      </c>
      <c r="N12">
        <v>4</v>
      </c>
      <c r="O12">
        <v>0.7</v>
      </c>
      <c r="P12">
        <v>5742</v>
      </c>
      <c r="Q12">
        <v>0.7</v>
      </c>
      <c r="R12">
        <v>2.8</v>
      </c>
      <c r="S12">
        <v>5.3</v>
      </c>
      <c r="T12">
        <v>0.4</v>
      </c>
      <c r="U12" t="s">
        <v>28</v>
      </c>
      <c r="V12">
        <v>0.18</v>
      </c>
      <c r="W12">
        <v>12</v>
      </c>
    </row>
    <row r="13" spans="1:23" x14ac:dyDescent="0.3">
      <c r="A13" t="s">
        <v>61</v>
      </c>
      <c r="B13">
        <v>197</v>
      </c>
      <c r="C13" t="s">
        <v>64</v>
      </c>
      <c r="D13" t="s">
        <v>24</v>
      </c>
      <c r="E13" s="3">
        <v>499</v>
      </c>
      <c r="F13">
        <v>1</v>
      </c>
      <c r="G13" t="s">
        <v>25</v>
      </c>
      <c r="H13">
        <v>368</v>
      </c>
      <c r="I13">
        <v>28</v>
      </c>
      <c r="J13">
        <v>14</v>
      </c>
      <c r="K13">
        <v>10</v>
      </c>
      <c r="L13">
        <v>23</v>
      </c>
      <c r="M13">
        <v>22</v>
      </c>
      <c r="N13">
        <v>3</v>
      </c>
      <c r="O13">
        <v>0.9</v>
      </c>
      <c r="P13">
        <v>14086</v>
      </c>
      <c r="Q13">
        <v>0.9</v>
      </c>
      <c r="R13">
        <v>2.7</v>
      </c>
      <c r="S13">
        <v>5</v>
      </c>
      <c r="T13">
        <v>0.4</v>
      </c>
      <c r="U13" t="s">
        <v>26</v>
      </c>
    </row>
    <row r="14" spans="1:23" s="6" customForma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3" s="6" customFormat="1" x14ac:dyDescent="0.3">
      <c r="A15" s="7" t="s">
        <v>100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">
      <c r="A17" s="2" t="s">
        <v>87</v>
      </c>
    </row>
    <row r="18" spans="1:21" x14ac:dyDescent="0.3">
      <c r="A18" t="s">
        <v>85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21</v>
      </c>
    </row>
    <row r="19" spans="1:21" x14ac:dyDescent="0.3">
      <c r="A19" t="s">
        <v>61</v>
      </c>
      <c r="B19">
        <v>193</v>
      </c>
      <c r="C19" t="s">
        <v>48</v>
      </c>
      <c r="D19" t="s">
        <v>24</v>
      </c>
      <c r="E19" s="3">
        <v>199</v>
      </c>
      <c r="F19">
        <v>1</v>
      </c>
      <c r="G19">
        <f>VLOOKUP(G6,'[1]Warranty Scale'!A2:B6,2,FALSE)</f>
        <v>1</v>
      </c>
      <c r="H19" s="3">
        <f>H6/SUM($H$6:$L$6)</f>
        <v>0.52659574468085102</v>
      </c>
      <c r="I19" s="3">
        <f>I6/SUM($H$6:$L$6)</f>
        <v>0.13829787234042554</v>
      </c>
      <c r="J19" s="3">
        <f>J6/SUM($H$6:$L$6)</f>
        <v>6.3829787234042548E-2</v>
      </c>
      <c r="K19" s="3">
        <f>K6/SUM($H$6:$L$6)</f>
        <v>8.5106382978723402E-2</v>
      </c>
      <c r="L19" s="3">
        <f>L6/SUM($H$6:$L$6)</f>
        <v>0.18617021276595744</v>
      </c>
      <c r="M19" s="3">
        <f>M6/SUM($M$6:$N$6)</f>
        <v>0.5714285714285714</v>
      </c>
      <c r="N19" s="3">
        <f>N6/SUM($M$6:$N$6)</f>
        <v>0.42857142857142855</v>
      </c>
      <c r="O19">
        <v>0.4</v>
      </c>
      <c r="P19">
        <v>1277</v>
      </c>
      <c r="Q19">
        <v>0.9</v>
      </c>
      <c r="R19">
        <v>2.7</v>
      </c>
      <c r="S19">
        <v>5.2</v>
      </c>
      <c r="T19">
        <v>0.4</v>
      </c>
      <c r="U19" t="s">
        <v>26</v>
      </c>
    </row>
    <row r="21" spans="1:21" x14ac:dyDescent="0.3">
      <c r="A21" s="2" t="s">
        <v>72</v>
      </c>
    </row>
    <row r="22" spans="1:21" x14ac:dyDescent="0.3">
      <c r="A22" t="s">
        <v>61</v>
      </c>
      <c r="B22">
        <v>190</v>
      </c>
      <c r="C22" t="s">
        <v>62</v>
      </c>
      <c r="D22" t="s">
        <v>35</v>
      </c>
      <c r="E22" s="3">
        <v>199</v>
      </c>
      <c r="F22">
        <v>1</v>
      </c>
      <c r="G22">
        <f>VLOOKUP(G10,'[1]Warranty Scale'!$A$2:$B$6,2,FALSE)</f>
        <v>1</v>
      </c>
      <c r="H22" s="3">
        <f>H10/SUM($H$10:$L$10)</f>
        <v>0.44444444444444442</v>
      </c>
      <c r="I22" s="3">
        <f>I10/SUM($H$10:$L$10)</f>
        <v>0.1111111111111111</v>
      </c>
      <c r="J22" s="3">
        <f>J10/SUM($H$10:$L$10)</f>
        <v>0</v>
      </c>
      <c r="K22" s="3">
        <f>K10/SUM($H$10:$L$10)</f>
        <v>0.22222222222222221</v>
      </c>
      <c r="L22" s="3">
        <f>L10/SUM($H$10:$L$10)</f>
        <v>0.22222222222222221</v>
      </c>
      <c r="M22" s="3">
        <f>M10/SUM($M$10:$N$10)</f>
        <v>0.5</v>
      </c>
      <c r="N22" s="3">
        <f>N10/SUM($M$10:$N$10)</f>
        <v>0.5</v>
      </c>
      <c r="O22">
        <v>0.5</v>
      </c>
      <c r="P22">
        <v>829</v>
      </c>
      <c r="Q22">
        <v>1.1000000000000001</v>
      </c>
      <c r="R22">
        <v>4.5</v>
      </c>
      <c r="S22">
        <v>2.5</v>
      </c>
      <c r="T22">
        <v>0.5</v>
      </c>
      <c r="U22" t="s">
        <v>26</v>
      </c>
    </row>
    <row r="23" spans="1:21" x14ac:dyDescent="0.3">
      <c r="A23" t="s">
        <v>61</v>
      </c>
      <c r="B23">
        <v>191</v>
      </c>
      <c r="C23" t="s">
        <v>53</v>
      </c>
      <c r="D23" t="s">
        <v>24</v>
      </c>
      <c r="E23" s="3">
        <v>200</v>
      </c>
      <c r="F23">
        <v>1</v>
      </c>
      <c r="G23">
        <f>VLOOKUP(G11,'[1]Warranty Scale'!$A$2:$B$6,2,FALSE)</f>
        <v>1</v>
      </c>
      <c r="H23" s="3">
        <f>H11/SUM($H$11:$L$11)</f>
        <v>0.51666666666666672</v>
      </c>
      <c r="I23" s="3">
        <f>I11/SUM($H$11:$L$11)</f>
        <v>0.20833333333333334</v>
      </c>
      <c r="J23" s="3">
        <f>J11/SUM($H$11:$L$11)</f>
        <v>8.3333333333333329E-2</v>
      </c>
      <c r="K23" s="3">
        <f>K11/SUM($H$11:$L$11)</f>
        <v>9.166666666666666E-2</v>
      </c>
      <c r="L23" s="3">
        <f>L11/SUM($H$11:$L$11)</f>
        <v>0.1</v>
      </c>
      <c r="M23" s="3">
        <f>M11/SUM($M$11:$N$11)</f>
        <v>0.75</v>
      </c>
      <c r="N23" s="3">
        <f>N11/SUM($M$11:$N$11)</f>
        <v>0.25</v>
      </c>
      <c r="O23">
        <v>0.8</v>
      </c>
      <c r="P23">
        <v>720</v>
      </c>
      <c r="Q23">
        <v>0.9</v>
      </c>
      <c r="R23">
        <v>2.8</v>
      </c>
      <c r="S23">
        <v>5.4</v>
      </c>
      <c r="T23">
        <v>0.3</v>
      </c>
      <c r="U23" t="s">
        <v>26</v>
      </c>
    </row>
    <row r="24" spans="1:21" x14ac:dyDescent="0.3">
      <c r="A24" t="s">
        <v>61</v>
      </c>
      <c r="B24">
        <v>192</v>
      </c>
      <c r="C24" t="s">
        <v>63</v>
      </c>
      <c r="D24" t="s">
        <v>24</v>
      </c>
      <c r="E24" s="3">
        <v>99</v>
      </c>
      <c r="F24">
        <v>2</v>
      </c>
      <c r="G24">
        <f>VLOOKUP(G12,'[1]Warranty Scale'!$A$2:$B$6,2,FALSE)</f>
        <v>1</v>
      </c>
      <c r="H24" s="3">
        <f>H12/SUM($H$12:$L$12)</f>
        <v>0.32727272727272727</v>
      </c>
      <c r="I24" s="3">
        <f>I12/SUM($H$12:$L$12)</f>
        <v>0.30909090909090908</v>
      </c>
      <c r="J24" s="3">
        <f>J12/SUM($H$12:$L$12)</f>
        <v>0.10909090909090909</v>
      </c>
      <c r="K24" s="3">
        <f>K12/SUM($H$12:$L$12)</f>
        <v>3.6363636363636362E-2</v>
      </c>
      <c r="L24" s="3">
        <f>L12/SUM($H$12:$L$12)</f>
        <v>0.21818181818181817</v>
      </c>
      <c r="M24" s="3">
        <f>M12/SUM($M$12:$N$12)</f>
        <v>0.55555555555555558</v>
      </c>
      <c r="N24" s="3">
        <f>N12/SUM($M$12:$N$12)</f>
        <v>0.44444444444444442</v>
      </c>
      <c r="O24">
        <v>0.7</v>
      </c>
      <c r="P24">
        <v>5742</v>
      </c>
      <c r="Q24">
        <v>0.7</v>
      </c>
      <c r="R24">
        <v>2.8</v>
      </c>
      <c r="S24">
        <v>5.3</v>
      </c>
      <c r="T24">
        <v>0.4</v>
      </c>
      <c r="U24" t="s">
        <v>28</v>
      </c>
    </row>
    <row r="25" spans="1:21" s="8" customFormat="1" x14ac:dyDescent="0.3">
      <c r="A25" t="s">
        <v>61</v>
      </c>
      <c r="B25">
        <v>197</v>
      </c>
      <c r="C25" t="s">
        <v>64</v>
      </c>
      <c r="D25" t="s">
        <v>24</v>
      </c>
      <c r="E25" s="3">
        <v>499</v>
      </c>
      <c r="F25">
        <v>1</v>
      </c>
      <c r="G25">
        <f>VLOOKUP(G13,'[1]Warranty Scale'!$A$2:$B$6,2,FALSE)</f>
        <v>1</v>
      </c>
      <c r="H25" s="3">
        <f>H13/SUM($H$13:$L$13)</f>
        <v>0.83069977426636565</v>
      </c>
      <c r="I25" s="3">
        <f>I13/SUM($H$13:$L$13)</f>
        <v>6.320541760722348E-2</v>
      </c>
      <c r="J25" s="3">
        <f>J13/SUM($H$13:$L$13)</f>
        <v>3.160270880361174E-2</v>
      </c>
      <c r="K25" s="3">
        <f>K13/SUM($H$13:$L$13)</f>
        <v>2.2573363431151242E-2</v>
      </c>
      <c r="L25" s="3">
        <f>L13/SUM($H$13:$L$13)</f>
        <v>5.1918735891647853E-2</v>
      </c>
      <c r="M25" s="3">
        <f>M13/SUM($M$13:$N$13)</f>
        <v>0.88</v>
      </c>
      <c r="N25" s="3">
        <f>N13/SUM($M$13:$N$13)</f>
        <v>0.12</v>
      </c>
      <c r="O25">
        <v>0.9</v>
      </c>
      <c r="P25">
        <v>14086</v>
      </c>
      <c r="Q25">
        <v>0.9</v>
      </c>
      <c r="R25">
        <v>2.7</v>
      </c>
      <c r="S25">
        <v>5</v>
      </c>
      <c r="T25">
        <v>0.4</v>
      </c>
      <c r="U25" t="s">
        <v>26</v>
      </c>
    </row>
    <row r="26" spans="1:21" x14ac:dyDescent="0.3">
      <c r="H26" s="3"/>
      <c r="M26" s="3"/>
      <c r="N26" s="3"/>
    </row>
    <row r="28" spans="1:21" x14ac:dyDescent="0.3">
      <c r="A28" s="7" t="s">
        <v>90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t="s">
        <v>85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21</v>
      </c>
    </row>
    <row r="30" spans="1:21" x14ac:dyDescent="0.3">
      <c r="A30" s="2" t="s">
        <v>175</v>
      </c>
    </row>
    <row r="31" spans="1:21" x14ac:dyDescent="0.3">
      <c r="A31" t="s">
        <v>61</v>
      </c>
      <c r="B31">
        <v>190</v>
      </c>
      <c r="C31">
        <f t="shared" ref="C31:D34" si="0">IF(C$19=C22,0,1)</f>
        <v>1</v>
      </c>
      <c r="D31">
        <f t="shared" si="0"/>
        <v>1</v>
      </c>
      <c r="E31">
        <f t="shared" ref="E31:F34" si="1">ABS(E$19-E22)</f>
        <v>0</v>
      </c>
      <c r="F31">
        <f t="shared" si="1"/>
        <v>0</v>
      </c>
      <c r="G31">
        <f>ABS($G$19-G22)</f>
        <v>0</v>
      </c>
      <c r="H31" s="3">
        <f t="shared" ref="H31:T34" si="2">ABS(H$19-H22)</f>
        <v>8.2151300236406599E-2</v>
      </c>
      <c r="I31" s="3">
        <f t="shared" si="2"/>
        <v>2.7186761229314432E-2</v>
      </c>
      <c r="J31" s="3">
        <f t="shared" si="2"/>
        <v>6.3829787234042548E-2</v>
      </c>
      <c r="K31" s="3">
        <f t="shared" si="2"/>
        <v>0.13711583924349879</v>
      </c>
      <c r="L31" s="3">
        <f t="shared" si="2"/>
        <v>3.6052009456264772E-2</v>
      </c>
      <c r="M31" s="3">
        <f t="shared" si="2"/>
        <v>7.1428571428571397E-2</v>
      </c>
      <c r="N31" s="3">
        <f t="shared" si="2"/>
        <v>7.1428571428571452E-2</v>
      </c>
      <c r="O31" s="3">
        <f t="shared" si="2"/>
        <v>9.9999999999999978E-2</v>
      </c>
      <c r="P31" s="3">
        <f t="shared" si="2"/>
        <v>448</v>
      </c>
      <c r="Q31" s="3">
        <f t="shared" si="2"/>
        <v>0.20000000000000007</v>
      </c>
      <c r="R31" s="3">
        <f t="shared" si="2"/>
        <v>1.7999999999999998</v>
      </c>
      <c r="S31" s="3">
        <f t="shared" si="2"/>
        <v>2.7</v>
      </c>
      <c r="T31" s="3">
        <f t="shared" si="2"/>
        <v>9.9999999999999978E-2</v>
      </c>
      <c r="U31">
        <f>IF(U$19 = U22,0,1)</f>
        <v>0</v>
      </c>
    </row>
    <row r="32" spans="1:21" s="8" customFormat="1" x14ac:dyDescent="0.3">
      <c r="A32" t="s">
        <v>61</v>
      </c>
      <c r="B32">
        <v>191</v>
      </c>
      <c r="C32">
        <f t="shared" si="0"/>
        <v>1</v>
      </c>
      <c r="D32">
        <f t="shared" si="0"/>
        <v>0</v>
      </c>
      <c r="E32">
        <f t="shared" si="1"/>
        <v>1</v>
      </c>
      <c r="F32">
        <f t="shared" si="1"/>
        <v>0</v>
      </c>
      <c r="G32">
        <f>ABS($G$19-G23)</f>
        <v>0</v>
      </c>
      <c r="H32" s="3">
        <f t="shared" si="2"/>
        <v>9.9290780141843005E-3</v>
      </c>
      <c r="I32" s="3">
        <f t="shared" si="2"/>
        <v>7.0035460992907805E-2</v>
      </c>
      <c r="J32" s="3">
        <f t="shared" si="2"/>
        <v>1.9503546099290781E-2</v>
      </c>
      <c r="K32" s="3">
        <f t="shared" si="2"/>
        <v>6.560283687943258E-3</v>
      </c>
      <c r="L32" s="3">
        <f t="shared" si="2"/>
        <v>8.6170212765957432E-2</v>
      </c>
      <c r="M32" s="3">
        <f t="shared" si="2"/>
        <v>0.1785714285714286</v>
      </c>
      <c r="N32" s="3">
        <f t="shared" si="2"/>
        <v>0.17857142857142855</v>
      </c>
      <c r="O32" s="3">
        <f t="shared" si="2"/>
        <v>0.4</v>
      </c>
      <c r="P32" s="3">
        <f t="shared" si="2"/>
        <v>557</v>
      </c>
      <c r="Q32" s="3">
        <f t="shared" si="2"/>
        <v>0</v>
      </c>
      <c r="R32" s="3">
        <f t="shared" si="2"/>
        <v>9.9999999999999645E-2</v>
      </c>
      <c r="S32" s="3">
        <f t="shared" si="2"/>
        <v>0.20000000000000018</v>
      </c>
      <c r="T32" s="3">
        <f t="shared" si="2"/>
        <v>0.10000000000000003</v>
      </c>
      <c r="U32">
        <f>IF(U$19 = U23,0,1)</f>
        <v>0</v>
      </c>
    </row>
    <row r="33" spans="1:21" x14ac:dyDescent="0.3">
      <c r="A33" t="s">
        <v>61</v>
      </c>
      <c r="B33">
        <v>192</v>
      </c>
      <c r="C33">
        <f t="shared" si="0"/>
        <v>1</v>
      </c>
      <c r="D33">
        <f t="shared" si="0"/>
        <v>0</v>
      </c>
      <c r="E33">
        <f t="shared" si="1"/>
        <v>100</v>
      </c>
      <c r="F33">
        <f t="shared" si="1"/>
        <v>1</v>
      </c>
      <c r="G33">
        <f>ABS($G$19-G24)</f>
        <v>0</v>
      </c>
      <c r="H33" s="3">
        <f t="shared" si="2"/>
        <v>0.19932301740812375</v>
      </c>
      <c r="I33" s="3">
        <f t="shared" si="2"/>
        <v>0.17079303675048355</v>
      </c>
      <c r="J33" s="3">
        <f t="shared" si="2"/>
        <v>4.5261121856866537E-2</v>
      </c>
      <c r="K33" s="3">
        <f t="shared" si="2"/>
        <v>4.874274661508704E-2</v>
      </c>
      <c r="L33" s="3">
        <f t="shared" si="2"/>
        <v>3.2011605415860733E-2</v>
      </c>
      <c r="M33" s="3">
        <f t="shared" si="2"/>
        <v>1.5873015873015817E-2</v>
      </c>
      <c r="N33" s="3">
        <f t="shared" si="2"/>
        <v>1.5873015873015872E-2</v>
      </c>
      <c r="O33" s="3">
        <f t="shared" si="2"/>
        <v>0.29999999999999993</v>
      </c>
      <c r="P33" s="3">
        <f t="shared" si="2"/>
        <v>4465</v>
      </c>
      <c r="Q33" s="3">
        <f t="shared" si="2"/>
        <v>0.20000000000000007</v>
      </c>
      <c r="R33" s="3">
        <f t="shared" si="2"/>
        <v>9.9999999999999645E-2</v>
      </c>
      <c r="S33" s="3">
        <f t="shared" si="2"/>
        <v>9.9999999999999645E-2</v>
      </c>
      <c r="T33" s="3">
        <f t="shared" si="2"/>
        <v>0</v>
      </c>
      <c r="U33">
        <f>IF(U$19 = U24,0,1)</f>
        <v>1</v>
      </c>
    </row>
    <row r="34" spans="1:21" x14ac:dyDescent="0.3">
      <c r="A34" t="s">
        <v>61</v>
      </c>
      <c r="B34">
        <v>197</v>
      </c>
      <c r="C34">
        <f t="shared" si="0"/>
        <v>1</v>
      </c>
      <c r="D34">
        <f t="shared" si="0"/>
        <v>0</v>
      </c>
      <c r="E34">
        <f t="shared" si="1"/>
        <v>300</v>
      </c>
      <c r="F34">
        <f t="shared" si="1"/>
        <v>0</v>
      </c>
      <c r="G34">
        <f>ABS($G$19-G25)</f>
        <v>0</v>
      </c>
      <c r="H34" s="3">
        <f t="shared" si="2"/>
        <v>0.30410402958551463</v>
      </c>
      <c r="I34" s="3">
        <f t="shared" si="2"/>
        <v>7.5092454733202058E-2</v>
      </c>
      <c r="J34" s="3">
        <f t="shared" si="2"/>
        <v>3.2227078430430808E-2</v>
      </c>
      <c r="K34" s="3">
        <f t="shared" si="2"/>
        <v>6.2533019547572163E-2</v>
      </c>
      <c r="L34" s="3">
        <f t="shared" si="2"/>
        <v>0.13425147687430958</v>
      </c>
      <c r="M34" s="3">
        <f t="shared" si="2"/>
        <v>0.30857142857142861</v>
      </c>
      <c r="N34" s="3">
        <f t="shared" si="2"/>
        <v>0.30857142857142855</v>
      </c>
      <c r="O34" s="3">
        <f t="shared" si="2"/>
        <v>0.5</v>
      </c>
      <c r="P34" s="3">
        <f t="shared" si="2"/>
        <v>12809</v>
      </c>
      <c r="Q34" s="3">
        <f t="shared" si="2"/>
        <v>0</v>
      </c>
      <c r="R34" s="3">
        <f t="shared" si="2"/>
        <v>0</v>
      </c>
      <c r="S34" s="3">
        <f t="shared" si="2"/>
        <v>0.20000000000000018</v>
      </c>
      <c r="T34" s="3">
        <f t="shared" si="2"/>
        <v>0</v>
      </c>
      <c r="U34">
        <f>IF(U$19 = U25,0,1)</f>
        <v>0</v>
      </c>
    </row>
    <row r="35" spans="1:21" ht="16.5" customHeight="1" x14ac:dyDescent="0.3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1" s="8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">
      <c r="A37" s="7" t="s">
        <v>89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3">
      <c r="A38" t="s">
        <v>85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21</v>
      </c>
    </row>
    <row r="39" spans="1:21" x14ac:dyDescent="0.3">
      <c r="A39" t="s">
        <v>73</v>
      </c>
      <c r="B39" t="s">
        <v>73</v>
      </c>
      <c r="C39">
        <v>1.6</v>
      </c>
      <c r="D39">
        <v>1</v>
      </c>
      <c r="E39">
        <v>1</v>
      </c>
      <c r="F39">
        <v>2</v>
      </c>
      <c r="G39">
        <v>1</v>
      </c>
      <c r="H39">
        <v>2</v>
      </c>
      <c r="I39">
        <v>1.5</v>
      </c>
      <c r="J39">
        <v>1</v>
      </c>
      <c r="K39">
        <v>0.75</v>
      </c>
      <c r="L39">
        <v>0.5</v>
      </c>
      <c r="M39">
        <v>1</v>
      </c>
      <c r="N39">
        <v>1</v>
      </c>
      <c r="O39">
        <v>1</v>
      </c>
      <c r="P39">
        <v>0</v>
      </c>
      <c r="Q39">
        <v>1.6</v>
      </c>
      <c r="R39">
        <v>1.6</v>
      </c>
      <c r="S39">
        <v>1.6</v>
      </c>
      <c r="T39">
        <v>1.6</v>
      </c>
      <c r="U39">
        <v>1</v>
      </c>
    </row>
    <row r="41" spans="1:21" x14ac:dyDescent="0.3">
      <c r="A41" s="7" t="s">
        <v>92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3" spans="1:21" s="8" customFormat="1" x14ac:dyDescent="0.3">
      <c r="A43" t="s">
        <v>61</v>
      </c>
      <c r="B43">
        <v>190</v>
      </c>
      <c r="C43" s="3">
        <f>C31*C$39</f>
        <v>1.6</v>
      </c>
      <c r="D43" s="3">
        <f>D31*D39</f>
        <v>1</v>
      </c>
      <c r="E43" s="3">
        <f>E31*E39</f>
        <v>0</v>
      </c>
      <c r="F43" s="3">
        <f>F31*F39</f>
        <v>0</v>
      </c>
      <c r="G43" s="3">
        <f>G31*G39</f>
        <v>0</v>
      </c>
      <c r="H43" s="3">
        <f t="shared" ref="H43:U43" si="3">H31*H39</f>
        <v>0.1643026004728132</v>
      </c>
      <c r="I43" s="3">
        <f t="shared" si="3"/>
        <v>4.0780141843971648E-2</v>
      </c>
      <c r="J43" s="3">
        <f t="shared" si="3"/>
        <v>6.3829787234042548E-2</v>
      </c>
      <c r="K43" s="3">
        <f t="shared" si="3"/>
        <v>0.1028368794326241</v>
      </c>
      <c r="L43" s="3">
        <f t="shared" si="3"/>
        <v>1.8026004728132386E-2</v>
      </c>
      <c r="M43" s="3">
        <f t="shared" si="3"/>
        <v>7.1428571428571397E-2</v>
      </c>
      <c r="N43" s="3">
        <f t="shared" si="3"/>
        <v>7.1428571428571452E-2</v>
      </c>
      <c r="O43" s="3">
        <f t="shared" si="3"/>
        <v>9.9999999999999978E-2</v>
      </c>
      <c r="P43" s="3">
        <f t="shared" si="3"/>
        <v>0</v>
      </c>
      <c r="Q43" s="3">
        <f t="shared" si="3"/>
        <v>0.32000000000000012</v>
      </c>
      <c r="R43" s="3">
        <f t="shared" si="3"/>
        <v>2.88</v>
      </c>
      <c r="S43" s="3">
        <f t="shared" si="3"/>
        <v>4.32</v>
      </c>
      <c r="T43" s="3">
        <f t="shared" si="3"/>
        <v>0.15999999999999998</v>
      </c>
      <c r="U43">
        <f t="shared" si="3"/>
        <v>0</v>
      </c>
    </row>
    <row r="44" spans="1:21" x14ac:dyDescent="0.3">
      <c r="A44" t="s">
        <v>61</v>
      </c>
      <c r="B44">
        <v>191</v>
      </c>
      <c r="C44" s="3">
        <f>C32*C$39</f>
        <v>1.6</v>
      </c>
      <c r="D44" s="3">
        <f t="shared" ref="D44:G46" si="4">D32*D$39</f>
        <v>0</v>
      </c>
      <c r="E44" s="3">
        <f t="shared" si="4"/>
        <v>1</v>
      </c>
      <c r="F44" s="3">
        <f t="shared" si="4"/>
        <v>0</v>
      </c>
      <c r="G44" s="3">
        <f>G32*G$39</f>
        <v>0</v>
      </c>
      <c r="H44" s="3">
        <f t="shared" ref="H44:U46" si="5">H32*H$39</f>
        <v>1.9858156028368601E-2</v>
      </c>
      <c r="I44" s="3">
        <f t="shared" si="5"/>
        <v>0.10505319148936171</v>
      </c>
      <c r="J44" s="3">
        <f t="shared" si="5"/>
        <v>1.9503546099290781E-2</v>
      </c>
      <c r="K44" s="3">
        <f t="shared" si="5"/>
        <v>4.9202127659574435E-3</v>
      </c>
      <c r="L44" s="3">
        <f t="shared" si="5"/>
        <v>4.3085106382978716E-2</v>
      </c>
      <c r="M44" s="3">
        <f t="shared" si="5"/>
        <v>0.1785714285714286</v>
      </c>
      <c r="N44" s="3">
        <f t="shared" si="5"/>
        <v>0.17857142857142855</v>
      </c>
      <c r="O44" s="3">
        <f t="shared" si="5"/>
        <v>0.4</v>
      </c>
      <c r="P44" s="3">
        <f t="shared" si="5"/>
        <v>0</v>
      </c>
      <c r="Q44" s="3">
        <f t="shared" si="5"/>
        <v>0</v>
      </c>
      <c r="R44" s="3">
        <f t="shared" si="5"/>
        <v>0.15999999999999945</v>
      </c>
      <c r="S44" s="3">
        <f t="shared" si="5"/>
        <v>0.32000000000000028</v>
      </c>
      <c r="T44" s="3">
        <f t="shared" si="5"/>
        <v>0.16000000000000006</v>
      </c>
      <c r="U44">
        <f t="shared" si="5"/>
        <v>0</v>
      </c>
    </row>
    <row r="45" spans="1:21" x14ac:dyDescent="0.3">
      <c r="A45" t="s">
        <v>61</v>
      </c>
      <c r="B45">
        <v>192</v>
      </c>
      <c r="C45" s="3">
        <f>C33*C$39</f>
        <v>1.6</v>
      </c>
      <c r="D45" s="3">
        <f t="shared" si="4"/>
        <v>0</v>
      </c>
      <c r="E45" s="3">
        <f t="shared" si="4"/>
        <v>100</v>
      </c>
      <c r="F45" s="3">
        <f t="shared" si="4"/>
        <v>2</v>
      </c>
      <c r="G45" s="3">
        <f t="shared" si="4"/>
        <v>0</v>
      </c>
      <c r="H45" s="3">
        <f t="shared" si="5"/>
        <v>0.3986460348162475</v>
      </c>
      <c r="I45" s="3">
        <f t="shared" si="5"/>
        <v>0.25618955512572533</v>
      </c>
      <c r="J45" s="3">
        <f t="shared" si="5"/>
        <v>4.5261121856866537E-2</v>
      </c>
      <c r="K45" s="3">
        <f t="shared" si="5"/>
        <v>3.655705996131528E-2</v>
      </c>
      <c r="L45" s="3">
        <f t="shared" si="5"/>
        <v>1.6005802707930367E-2</v>
      </c>
      <c r="M45" s="3">
        <f t="shared" si="5"/>
        <v>1.5873015873015817E-2</v>
      </c>
      <c r="N45" s="3">
        <f t="shared" si="5"/>
        <v>1.5873015873015872E-2</v>
      </c>
      <c r="O45" s="3">
        <f t="shared" si="5"/>
        <v>0.29999999999999993</v>
      </c>
      <c r="P45" s="3">
        <f t="shared" si="5"/>
        <v>0</v>
      </c>
      <c r="Q45" s="3">
        <f t="shared" si="5"/>
        <v>0.32000000000000012</v>
      </c>
      <c r="R45" s="3">
        <f t="shared" si="5"/>
        <v>0.15999999999999945</v>
      </c>
      <c r="S45" s="3">
        <f t="shared" si="5"/>
        <v>0.15999999999999945</v>
      </c>
      <c r="T45" s="3">
        <f t="shared" si="5"/>
        <v>0</v>
      </c>
      <c r="U45">
        <f t="shared" si="5"/>
        <v>1</v>
      </c>
    </row>
    <row r="46" spans="1:21" x14ac:dyDescent="0.3">
      <c r="A46" t="s">
        <v>61</v>
      </c>
      <c r="B46">
        <v>197</v>
      </c>
      <c r="C46" s="3">
        <f>C34*C$39</f>
        <v>1.6</v>
      </c>
      <c r="D46" s="3">
        <f t="shared" si="4"/>
        <v>0</v>
      </c>
      <c r="E46" s="3">
        <f t="shared" si="4"/>
        <v>300</v>
      </c>
      <c r="F46" s="3">
        <f t="shared" si="4"/>
        <v>0</v>
      </c>
      <c r="G46" s="3">
        <f t="shared" si="4"/>
        <v>0</v>
      </c>
      <c r="H46" s="3">
        <f t="shared" si="5"/>
        <v>0.60820805917102927</v>
      </c>
      <c r="I46" s="3">
        <f t="shared" si="5"/>
        <v>0.11263868209980309</v>
      </c>
      <c r="J46" s="3">
        <f t="shared" si="5"/>
        <v>3.2227078430430808E-2</v>
      </c>
      <c r="K46" s="3">
        <f t="shared" si="5"/>
        <v>4.6899764660679119E-2</v>
      </c>
      <c r="L46" s="3">
        <f t="shared" si="5"/>
        <v>6.7125738437154789E-2</v>
      </c>
      <c r="M46" s="3">
        <f t="shared" si="5"/>
        <v>0.30857142857142861</v>
      </c>
      <c r="N46" s="3">
        <f t="shared" si="5"/>
        <v>0.30857142857142855</v>
      </c>
      <c r="O46" s="3">
        <f t="shared" si="5"/>
        <v>0.5</v>
      </c>
      <c r="P46" s="3">
        <f t="shared" si="5"/>
        <v>0</v>
      </c>
      <c r="Q46" s="3">
        <f t="shared" si="5"/>
        <v>0</v>
      </c>
      <c r="R46" s="3">
        <f t="shared" si="5"/>
        <v>0</v>
      </c>
      <c r="S46" s="3">
        <f t="shared" si="5"/>
        <v>0.32000000000000028</v>
      </c>
      <c r="T46" s="3">
        <f t="shared" si="5"/>
        <v>0</v>
      </c>
      <c r="U46">
        <f t="shared" si="5"/>
        <v>0</v>
      </c>
    </row>
    <row r="49" spans="1:21" x14ac:dyDescent="0.3">
      <c r="A49" s="7" t="s">
        <v>91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s="11" customFormat="1" x14ac:dyDescent="0.3">
      <c r="A50" s="2" t="s">
        <v>175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3">
      <c r="A51" s="2" t="s">
        <v>85</v>
      </c>
      <c r="B51" s="2" t="s">
        <v>1</v>
      </c>
      <c r="C51" s="2" t="s">
        <v>93</v>
      </c>
      <c r="D51" s="2" t="s">
        <v>94</v>
      </c>
    </row>
    <row r="52" spans="1:21" x14ac:dyDescent="0.3">
      <c r="A52" t="s">
        <v>61</v>
      </c>
      <c r="B52">
        <v>190</v>
      </c>
      <c r="C52" s="3">
        <f>SUM(C43:U43)</f>
        <v>10.912632556568727</v>
      </c>
      <c r="D52">
        <v>16</v>
      </c>
    </row>
    <row r="53" spans="1:21" x14ac:dyDescent="0.3">
      <c r="A53" t="s">
        <v>61</v>
      </c>
      <c r="B53">
        <v>191</v>
      </c>
      <c r="C53" s="3">
        <f>SUM(C44:U44)</f>
        <v>4.1895630699088144</v>
      </c>
      <c r="D53">
        <v>248</v>
      </c>
    </row>
    <row r="54" spans="1:21" x14ac:dyDescent="0.3">
      <c r="A54" t="s">
        <v>61</v>
      </c>
      <c r="B54">
        <v>192</v>
      </c>
      <c r="C54" s="3">
        <f>SUM(C45:U45)</f>
        <v>106.3244056062141</v>
      </c>
      <c r="D54">
        <v>72</v>
      </c>
    </row>
    <row r="55" spans="1:21" x14ac:dyDescent="0.3">
      <c r="A55" t="s">
        <v>61</v>
      </c>
      <c r="B55">
        <v>197</v>
      </c>
      <c r="C55" s="3">
        <f>SUM(C46:U46)</f>
        <v>303.904242179942</v>
      </c>
      <c r="D55">
        <v>1472</v>
      </c>
    </row>
    <row r="56" spans="1:21" x14ac:dyDescent="0.3">
      <c r="C56" s="3"/>
    </row>
    <row r="58" spans="1:21" x14ac:dyDescent="0.3">
      <c r="A58" s="13" t="s">
        <v>176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3">
      <c r="A59" s="2" t="s">
        <v>175</v>
      </c>
    </row>
    <row r="60" spans="1:21" x14ac:dyDescent="0.3">
      <c r="A60" t="s">
        <v>95</v>
      </c>
      <c r="B60">
        <v>248</v>
      </c>
      <c r="C60" t="s">
        <v>177</v>
      </c>
    </row>
    <row r="61" spans="1:21" x14ac:dyDescent="0.3">
      <c r="A61" t="s">
        <v>109</v>
      </c>
      <c r="B61" s="12">
        <v>199</v>
      </c>
      <c r="C61" t="s">
        <v>106</v>
      </c>
    </row>
    <row r="62" spans="1:21" x14ac:dyDescent="0.3">
      <c r="A62" t="s">
        <v>102</v>
      </c>
      <c r="B62" s="12">
        <f>B60*B61</f>
        <v>49352</v>
      </c>
      <c r="C62" t="s">
        <v>108</v>
      </c>
    </row>
    <row r="63" spans="1:21" x14ac:dyDescent="0.3">
      <c r="A63" t="s">
        <v>96</v>
      </c>
      <c r="B63">
        <v>0.11</v>
      </c>
      <c r="C63" t="s">
        <v>106</v>
      </c>
    </row>
    <row r="64" spans="1:21" x14ac:dyDescent="0.3">
      <c r="A64" t="s">
        <v>107</v>
      </c>
      <c r="B64" s="12">
        <f>B62*B63</f>
        <v>5428.72</v>
      </c>
      <c r="C64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3" workbookViewId="0">
      <selection activeCell="A39" sqref="A39:XFD39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179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61</v>
      </c>
      <c r="B6">
        <v>194</v>
      </c>
      <c r="C6" t="s">
        <v>53</v>
      </c>
      <c r="D6" t="s">
        <v>24</v>
      </c>
      <c r="E6" s="3">
        <v>49</v>
      </c>
      <c r="F6">
        <v>1</v>
      </c>
      <c r="G6" t="s">
        <v>40</v>
      </c>
      <c r="H6">
        <v>100</v>
      </c>
      <c r="I6">
        <v>26</v>
      </c>
      <c r="J6">
        <v>37</v>
      </c>
      <c r="K6">
        <v>33</v>
      </c>
      <c r="L6">
        <v>48</v>
      </c>
      <c r="M6">
        <v>14</v>
      </c>
      <c r="N6">
        <v>6</v>
      </c>
      <c r="O6">
        <v>0.6</v>
      </c>
      <c r="P6">
        <v>16966</v>
      </c>
      <c r="Q6">
        <v>0.7</v>
      </c>
      <c r="R6">
        <v>2.67</v>
      </c>
      <c r="S6">
        <v>5.33</v>
      </c>
      <c r="T6">
        <v>0.37</v>
      </c>
      <c r="U6" t="s">
        <v>26</v>
      </c>
      <c r="V6">
        <v>0.12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61</v>
      </c>
      <c r="B10">
        <v>190</v>
      </c>
      <c r="C10" t="s">
        <v>62</v>
      </c>
      <c r="D10" t="s">
        <v>35</v>
      </c>
      <c r="E10" s="3">
        <v>199</v>
      </c>
      <c r="F10">
        <v>1</v>
      </c>
      <c r="G10" t="s">
        <v>25</v>
      </c>
      <c r="H10">
        <v>4</v>
      </c>
      <c r="I10">
        <v>1</v>
      </c>
      <c r="J10">
        <v>0</v>
      </c>
      <c r="K10">
        <v>2</v>
      </c>
      <c r="L10">
        <v>2</v>
      </c>
      <c r="M10">
        <v>1</v>
      </c>
      <c r="N10">
        <v>1</v>
      </c>
      <c r="O10">
        <v>0.5</v>
      </c>
      <c r="P10">
        <v>829</v>
      </c>
      <c r="Q10">
        <v>1.1000000000000001</v>
      </c>
      <c r="R10">
        <v>4.5</v>
      </c>
      <c r="S10">
        <v>2.5</v>
      </c>
      <c r="T10">
        <v>0.5</v>
      </c>
      <c r="U10" t="s">
        <v>26</v>
      </c>
      <c r="V10">
        <v>0.13</v>
      </c>
      <c r="W10">
        <v>592</v>
      </c>
    </row>
    <row r="11" spans="1:23" x14ac:dyDescent="0.3">
      <c r="A11" t="s">
        <v>61</v>
      </c>
      <c r="B11">
        <v>191</v>
      </c>
      <c r="C11" t="s">
        <v>53</v>
      </c>
      <c r="D11" t="s">
        <v>24</v>
      </c>
      <c r="E11" s="3">
        <v>200</v>
      </c>
      <c r="F11">
        <v>1</v>
      </c>
      <c r="G11" t="s">
        <v>25</v>
      </c>
      <c r="H11">
        <v>62</v>
      </c>
      <c r="I11">
        <v>25</v>
      </c>
      <c r="J11">
        <v>10</v>
      </c>
      <c r="K11">
        <v>11</v>
      </c>
      <c r="L11">
        <v>12</v>
      </c>
      <c r="M11">
        <v>9</v>
      </c>
      <c r="N11">
        <v>3</v>
      </c>
      <c r="O11">
        <v>0.8</v>
      </c>
      <c r="P11">
        <v>720</v>
      </c>
      <c r="Q11">
        <v>0.9</v>
      </c>
      <c r="R11">
        <v>2.8</v>
      </c>
      <c r="S11">
        <v>5.4</v>
      </c>
      <c r="T11">
        <v>0.3</v>
      </c>
      <c r="U11" t="s">
        <v>26</v>
      </c>
      <c r="V11">
        <v>0.2</v>
      </c>
      <c r="W11">
        <v>344</v>
      </c>
    </row>
    <row r="12" spans="1:23" x14ac:dyDescent="0.3">
      <c r="A12" t="s">
        <v>61</v>
      </c>
      <c r="B12">
        <v>192</v>
      </c>
      <c r="C12" t="s">
        <v>63</v>
      </c>
      <c r="D12" t="s">
        <v>24</v>
      </c>
      <c r="E12" s="3">
        <v>99</v>
      </c>
      <c r="F12">
        <v>2</v>
      </c>
      <c r="G12" t="s">
        <v>25</v>
      </c>
      <c r="H12">
        <v>18</v>
      </c>
      <c r="I12">
        <v>17</v>
      </c>
      <c r="J12">
        <v>6</v>
      </c>
      <c r="K12">
        <v>2</v>
      </c>
      <c r="L12">
        <v>12</v>
      </c>
      <c r="M12">
        <v>5</v>
      </c>
      <c r="N12">
        <v>4</v>
      </c>
      <c r="O12">
        <v>0.7</v>
      </c>
      <c r="P12">
        <v>5742</v>
      </c>
      <c r="Q12">
        <v>0.7</v>
      </c>
      <c r="R12">
        <v>2.8</v>
      </c>
      <c r="S12">
        <v>5.3</v>
      </c>
      <c r="T12">
        <v>0.4</v>
      </c>
      <c r="U12" t="s">
        <v>28</v>
      </c>
      <c r="V12">
        <v>0.18</v>
      </c>
      <c r="W12">
        <v>12</v>
      </c>
    </row>
    <row r="13" spans="1:23" x14ac:dyDescent="0.3">
      <c r="A13" t="s">
        <v>61</v>
      </c>
      <c r="B13">
        <v>197</v>
      </c>
      <c r="C13" t="s">
        <v>64</v>
      </c>
      <c r="D13" t="s">
        <v>24</v>
      </c>
      <c r="E13" s="3">
        <v>499</v>
      </c>
      <c r="F13">
        <v>1</v>
      </c>
      <c r="G13" t="s">
        <v>25</v>
      </c>
      <c r="H13">
        <v>368</v>
      </c>
      <c r="I13">
        <v>28</v>
      </c>
      <c r="J13">
        <v>14</v>
      </c>
      <c r="K13">
        <v>10</v>
      </c>
      <c r="L13">
        <v>23</v>
      </c>
      <c r="M13">
        <v>22</v>
      </c>
      <c r="N13">
        <v>3</v>
      </c>
      <c r="O13">
        <v>0.9</v>
      </c>
      <c r="P13">
        <v>14086</v>
      </c>
      <c r="Q13">
        <v>0.9</v>
      </c>
      <c r="R13">
        <v>2.7</v>
      </c>
      <c r="S13">
        <v>5</v>
      </c>
      <c r="T13">
        <v>0.4</v>
      </c>
      <c r="U13" t="s">
        <v>26</v>
      </c>
    </row>
    <row r="14" spans="1:23" s="6" customForma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3" s="6" customFormat="1" x14ac:dyDescent="0.3">
      <c r="A15" s="7" t="s">
        <v>100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">
      <c r="A17" s="2" t="s">
        <v>87</v>
      </c>
    </row>
    <row r="18" spans="1:21" x14ac:dyDescent="0.3">
      <c r="A18" t="s">
        <v>85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21</v>
      </c>
    </row>
    <row r="19" spans="1:21" x14ac:dyDescent="0.3">
      <c r="A19" t="s">
        <v>61</v>
      </c>
      <c r="B19">
        <v>194</v>
      </c>
      <c r="C19" t="s">
        <v>53</v>
      </c>
      <c r="D19" t="s">
        <v>24</v>
      </c>
      <c r="E19" s="3">
        <v>49</v>
      </c>
      <c r="F19">
        <v>1</v>
      </c>
      <c r="G19">
        <f>VLOOKUP(G6,'[1]Warranty Scale'!A2:B6,2,FALSE)</f>
        <v>3</v>
      </c>
      <c r="H19" s="3">
        <f>H6/SUM($H$6:$L$6)</f>
        <v>0.4098360655737705</v>
      </c>
      <c r="I19" s="3">
        <f>I6/SUM($H$6:$L$6)</f>
        <v>0.10655737704918032</v>
      </c>
      <c r="J19" s="3">
        <f>J6/SUM($H$6:$L$6)</f>
        <v>0.15163934426229508</v>
      </c>
      <c r="K19" s="3">
        <f>K6/SUM($H$6:$L$6)</f>
        <v>0.13524590163934427</v>
      </c>
      <c r="L19" s="3">
        <f>L6/SUM($H$6:$L$6)</f>
        <v>0.19672131147540983</v>
      </c>
      <c r="M19" s="3">
        <f>M6/SUM($M$6:$N$6)</f>
        <v>0.7</v>
      </c>
      <c r="N19" s="3">
        <f>N6/SUM($M$6:$N$6)</f>
        <v>0.3</v>
      </c>
      <c r="O19">
        <v>0.6</v>
      </c>
      <c r="P19">
        <v>16966</v>
      </c>
      <c r="Q19">
        <v>0.7</v>
      </c>
      <c r="R19">
        <v>2.67</v>
      </c>
      <c r="S19">
        <v>5.33</v>
      </c>
      <c r="T19">
        <v>0.37</v>
      </c>
      <c r="U19" t="s">
        <v>26</v>
      </c>
    </row>
    <row r="21" spans="1:21" x14ac:dyDescent="0.3">
      <c r="A21" s="2" t="s">
        <v>72</v>
      </c>
    </row>
    <row r="22" spans="1:21" x14ac:dyDescent="0.3">
      <c r="A22" t="s">
        <v>61</v>
      </c>
      <c r="B22">
        <v>190</v>
      </c>
      <c r="C22" t="s">
        <v>62</v>
      </c>
      <c r="D22" t="s">
        <v>35</v>
      </c>
      <c r="E22" s="3">
        <v>199</v>
      </c>
      <c r="F22">
        <v>1</v>
      </c>
      <c r="G22">
        <f>VLOOKUP(G10,'[1]Warranty Scale'!$A$2:$B$6,2,FALSE)</f>
        <v>1</v>
      </c>
      <c r="H22" s="3">
        <f>H10/SUM($H$10:$L$10)</f>
        <v>0.44444444444444442</v>
      </c>
      <c r="I22" s="3">
        <f>I10/SUM($H$10:$L$10)</f>
        <v>0.1111111111111111</v>
      </c>
      <c r="J22" s="3">
        <f>J10/SUM($H$10:$L$10)</f>
        <v>0</v>
      </c>
      <c r="K22" s="3">
        <f>K10/SUM($H$10:$L$10)</f>
        <v>0.22222222222222221</v>
      </c>
      <c r="L22" s="3">
        <f>L10/SUM($H$10:$L$10)</f>
        <v>0.22222222222222221</v>
      </c>
      <c r="M22" s="3">
        <f>M10/SUM($M$10:$N$10)</f>
        <v>0.5</v>
      </c>
      <c r="N22" s="3">
        <f>N10/SUM($M$10:$N$10)</f>
        <v>0.5</v>
      </c>
      <c r="O22">
        <v>0.5</v>
      </c>
      <c r="P22">
        <v>829</v>
      </c>
      <c r="Q22">
        <v>1.1000000000000001</v>
      </c>
      <c r="R22">
        <v>4.5</v>
      </c>
      <c r="S22">
        <v>2.5</v>
      </c>
      <c r="T22">
        <v>0.5</v>
      </c>
      <c r="U22" t="s">
        <v>26</v>
      </c>
    </row>
    <row r="23" spans="1:21" x14ac:dyDescent="0.3">
      <c r="A23" t="s">
        <v>61</v>
      </c>
      <c r="B23">
        <v>191</v>
      </c>
      <c r="C23" t="s">
        <v>53</v>
      </c>
      <c r="D23" t="s">
        <v>24</v>
      </c>
      <c r="E23" s="3">
        <v>200</v>
      </c>
      <c r="F23">
        <v>1</v>
      </c>
      <c r="G23">
        <f>VLOOKUP(G11,'[1]Warranty Scale'!$A$2:$B$6,2,FALSE)</f>
        <v>1</v>
      </c>
      <c r="H23" s="3">
        <f>H11/SUM($H$11:$L$11)</f>
        <v>0.51666666666666672</v>
      </c>
      <c r="I23" s="3">
        <f>I11/SUM($H$11:$L$11)</f>
        <v>0.20833333333333334</v>
      </c>
      <c r="J23" s="3">
        <f>J11/SUM($H$11:$L$11)</f>
        <v>8.3333333333333329E-2</v>
      </c>
      <c r="K23" s="3">
        <f>K11/SUM($H$11:$L$11)</f>
        <v>9.166666666666666E-2</v>
      </c>
      <c r="L23" s="3">
        <f>L11/SUM($H$11:$L$11)</f>
        <v>0.1</v>
      </c>
      <c r="M23" s="3">
        <f>M11/SUM($M$11:$N$11)</f>
        <v>0.75</v>
      </c>
      <c r="N23" s="3">
        <f>N11/SUM($M$11:$N$11)</f>
        <v>0.25</v>
      </c>
      <c r="O23">
        <v>0.8</v>
      </c>
      <c r="P23">
        <v>720</v>
      </c>
      <c r="Q23">
        <v>0.9</v>
      </c>
      <c r="R23">
        <v>2.8</v>
      </c>
      <c r="S23">
        <v>5.4</v>
      </c>
      <c r="T23">
        <v>0.3</v>
      </c>
      <c r="U23" t="s">
        <v>26</v>
      </c>
    </row>
    <row r="24" spans="1:21" x14ac:dyDescent="0.3">
      <c r="A24" t="s">
        <v>61</v>
      </c>
      <c r="B24">
        <v>192</v>
      </c>
      <c r="C24" t="s">
        <v>63</v>
      </c>
      <c r="D24" t="s">
        <v>24</v>
      </c>
      <c r="E24" s="3">
        <v>99</v>
      </c>
      <c r="F24">
        <v>2</v>
      </c>
      <c r="G24">
        <f>VLOOKUP(G12,'[1]Warranty Scale'!$A$2:$B$6,2,FALSE)</f>
        <v>1</v>
      </c>
      <c r="H24" s="3">
        <f>H12/SUM($H$12:$L$12)</f>
        <v>0.32727272727272727</v>
      </c>
      <c r="I24" s="3">
        <f>I12/SUM($H$12:$L$12)</f>
        <v>0.30909090909090908</v>
      </c>
      <c r="J24" s="3">
        <f>J12/SUM($H$12:$L$12)</f>
        <v>0.10909090909090909</v>
      </c>
      <c r="K24" s="3">
        <f>K12/SUM($H$12:$L$12)</f>
        <v>3.6363636363636362E-2</v>
      </c>
      <c r="L24" s="3">
        <f>L12/SUM($H$12:$L$12)</f>
        <v>0.21818181818181817</v>
      </c>
      <c r="M24" s="3">
        <f>M12/SUM($M$12:$N$12)</f>
        <v>0.55555555555555558</v>
      </c>
      <c r="N24" s="3">
        <f>N12/SUM($M$12:$N$12)</f>
        <v>0.44444444444444442</v>
      </c>
      <c r="O24">
        <v>0.7</v>
      </c>
      <c r="P24">
        <v>5742</v>
      </c>
      <c r="Q24">
        <v>0.7</v>
      </c>
      <c r="R24">
        <v>2.8</v>
      </c>
      <c r="S24">
        <v>5.3</v>
      </c>
      <c r="T24">
        <v>0.4</v>
      </c>
      <c r="U24" t="s">
        <v>28</v>
      </c>
    </row>
    <row r="25" spans="1:21" s="8" customFormat="1" x14ac:dyDescent="0.3">
      <c r="A25" t="s">
        <v>61</v>
      </c>
      <c r="B25">
        <v>197</v>
      </c>
      <c r="C25" t="s">
        <v>64</v>
      </c>
      <c r="D25" t="s">
        <v>24</v>
      </c>
      <c r="E25" s="3">
        <v>499</v>
      </c>
      <c r="F25">
        <v>1</v>
      </c>
      <c r="G25">
        <f>VLOOKUP(G13,'[1]Warranty Scale'!$A$2:$B$6,2,FALSE)</f>
        <v>1</v>
      </c>
      <c r="H25" s="3">
        <f>H13/SUM($H$13:$L$13)</f>
        <v>0.83069977426636565</v>
      </c>
      <c r="I25" s="3">
        <f>I13/SUM($H$13:$L$13)</f>
        <v>6.320541760722348E-2</v>
      </c>
      <c r="J25" s="3">
        <f>J13/SUM($H$13:$L$13)</f>
        <v>3.160270880361174E-2</v>
      </c>
      <c r="K25" s="3">
        <f>K13/SUM($H$13:$L$13)</f>
        <v>2.2573363431151242E-2</v>
      </c>
      <c r="L25" s="3">
        <f>L13/SUM($H$13:$L$13)</f>
        <v>5.1918735891647853E-2</v>
      </c>
      <c r="M25" s="3">
        <f>M13/SUM($M$13:$N$13)</f>
        <v>0.88</v>
      </c>
      <c r="N25" s="3">
        <f>N13/SUM($M$13:$N$13)</f>
        <v>0.12</v>
      </c>
      <c r="O25">
        <v>0.9</v>
      </c>
      <c r="P25">
        <v>14086</v>
      </c>
      <c r="Q25">
        <v>0.9</v>
      </c>
      <c r="R25">
        <v>2.7</v>
      </c>
      <c r="S25">
        <v>5</v>
      </c>
      <c r="T25">
        <v>0.4</v>
      </c>
      <c r="U25" t="s">
        <v>26</v>
      </c>
    </row>
    <row r="26" spans="1:21" x14ac:dyDescent="0.3">
      <c r="H26" s="3"/>
      <c r="M26" s="3"/>
      <c r="N26" s="3"/>
    </row>
    <row r="28" spans="1:21" x14ac:dyDescent="0.3">
      <c r="A28" s="7" t="s">
        <v>90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t="s">
        <v>85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21</v>
      </c>
    </row>
    <row r="30" spans="1:21" x14ac:dyDescent="0.3">
      <c r="A30" s="2" t="s">
        <v>180</v>
      </c>
    </row>
    <row r="31" spans="1:21" x14ac:dyDescent="0.3">
      <c r="A31" t="s">
        <v>61</v>
      </c>
      <c r="B31">
        <v>190</v>
      </c>
      <c r="C31">
        <f t="shared" ref="C31:D34" si="0">IF(C$19=C22,0,1)</f>
        <v>1</v>
      </c>
      <c r="D31">
        <f t="shared" si="0"/>
        <v>1</v>
      </c>
      <c r="E31">
        <f t="shared" ref="E31:F34" si="1">ABS(E$19-E22)</f>
        <v>150</v>
      </c>
      <c r="F31">
        <f t="shared" si="1"/>
        <v>0</v>
      </c>
      <c r="G31">
        <f>ABS($G$19-G22)</f>
        <v>2</v>
      </c>
      <c r="H31" s="3">
        <f t="shared" ref="H31:T34" si="2">ABS(H$19-H22)</f>
        <v>3.4608378870673917E-2</v>
      </c>
      <c r="I31" s="3">
        <f t="shared" si="2"/>
        <v>4.5537340619307837E-3</v>
      </c>
      <c r="J31" s="3">
        <f t="shared" si="2"/>
        <v>0.15163934426229508</v>
      </c>
      <c r="K31" s="3">
        <f t="shared" si="2"/>
        <v>8.6976320582877936E-2</v>
      </c>
      <c r="L31" s="3">
        <f t="shared" si="2"/>
        <v>2.5500910746812377E-2</v>
      </c>
      <c r="M31" s="3">
        <f t="shared" si="2"/>
        <v>0.19999999999999996</v>
      </c>
      <c r="N31" s="3">
        <f t="shared" si="2"/>
        <v>0.2</v>
      </c>
      <c r="O31" s="3">
        <f t="shared" si="2"/>
        <v>9.9999999999999978E-2</v>
      </c>
      <c r="P31" s="3">
        <f t="shared" si="2"/>
        <v>16137</v>
      </c>
      <c r="Q31" s="3">
        <f t="shared" si="2"/>
        <v>0.40000000000000013</v>
      </c>
      <c r="R31" s="3">
        <f t="shared" si="2"/>
        <v>1.83</v>
      </c>
      <c r="S31" s="3">
        <f t="shared" si="2"/>
        <v>2.83</v>
      </c>
      <c r="T31" s="3">
        <f t="shared" si="2"/>
        <v>0.13</v>
      </c>
      <c r="U31">
        <f>IF(U$19 = U22,0,1)</f>
        <v>0</v>
      </c>
    </row>
    <row r="32" spans="1:21" s="8" customFormat="1" x14ac:dyDescent="0.3">
      <c r="A32" t="s">
        <v>61</v>
      </c>
      <c r="B32">
        <v>191</v>
      </c>
      <c r="C32">
        <f t="shared" si="0"/>
        <v>0</v>
      </c>
      <c r="D32">
        <f t="shared" si="0"/>
        <v>0</v>
      </c>
      <c r="E32">
        <f t="shared" si="1"/>
        <v>151</v>
      </c>
      <c r="F32">
        <f t="shared" si="1"/>
        <v>0</v>
      </c>
      <c r="G32">
        <f>ABS($G$19-G23)</f>
        <v>2</v>
      </c>
      <c r="H32" s="3">
        <f t="shared" si="2"/>
        <v>0.10683060109289622</v>
      </c>
      <c r="I32" s="3">
        <f t="shared" si="2"/>
        <v>0.10177595628415302</v>
      </c>
      <c r="J32" s="3">
        <f t="shared" si="2"/>
        <v>6.8306010928961755E-2</v>
      </c>
      <c r="K32" s="3">
        <f t="shared" si="2"/>
        <v>4.3579234972677613E-2</v>
      </c>
      <c r="L32" s="3">
        <f t="shared" si="2"/>
        <v>9.6721311475409827E-2</v>
      </c>
      <c r="M32" s="3">
        <f t="shared" si="2"/>
        <v>5.0000000000000044E-2</v>
      </c>
      <c r="N32" s="3">
        <f t="shared" si="2"/>
        <v>4.9999999999999989E-2</v>
      </c>
      <c r="O32" s="3">
        <f t="shared" si="2"/>
        <v>0.20000000000000007</v>
      </c>
      <c r="P32" s="3">
        <f t="shared" si="2"/>
        <v>16246</v>
      </c>
      <c r="Q32" s="3">
        <f t="shared" si="2"/>
        <v>0.20000000000000007</v>
      </c>
      <c r="R32" s="3">
        <f t="shared" si="2"/>
        <v>0.12999999999999989</v>
      </c>
      <c r="S32" s="3">
        <f t="shared" si="2"/>
        <v>7.0000000000000284E-2</v>
      </c>
      <c r="T32" s="3">
        <f t="shared" si="2"/>
        <v>7.0000000000000007E-2</v>
      </c>
      <c r="U32">
        <f>IF(U$19 = U23,0,1)</f>
        <v>0</v>
      </c>
    </row>
    <row r="33" spans="1:21" x14ac:dyDescent="0.3">
      <c r="A33" t="s">
        <v>61</v>
      </c>
      <c r="B33">
        <v>192</v>
      </c>
      <c r="C33">
        <f t="shared" si="0"/>
        <v>1</v>
      </c>
      <c r="D33">
        <f t="shared" si="0"/>
        <v>0</v>
      </c>
      <c r="E33">
        <f t="shared" si="1"/>
        <v>50</v>
      </c>
      <c r="F33">
        <f t="shared" si="1"/>
        <v>1</v>
      </c>
      <c r="G33">
        <f>ABS($G$19-G24)</f>
        <v>2</v>
      </c>
      <c r="H33" s="3">
        <f t="shared" si="2"/>
        <v>8.2563338301043232E-2</v>
      </c>
      <c r="I33" s="3">
        <f t="shared" si="2"/>
        <v>0.20253353204172875</v>
      </c>
      <c r="J33" s="3">
        <f t="shared" si="2"/>
        <v>4.2548435171385998E-2</v>
      </c>
      <c r="K33" s="3">
        <f t="shared" si="2"/>
        <v>9.8882265275707912E-2</v>
      </c>
      <c r="L33" s="3">
        <f t="shared" si="2"/>
        <v>2.1460506706408339E-2</v>
      </c>
      <c r="M33" s="3">
        <f t="shared" si="2"/>
        <v>0.14444444444444438</v>
      </c>
      <c r="N33" s="3">
        <f t="shared" si="2"/>
        <v>0.14444444444444443</v>
      </c>
      <c r="O33" s="3">
        <f t="shared" si="2"/>
        <v>9.9999999999999978E-2</v>
      </c>
      <c r="P33" s="3">
        <f t="shared" si="2"/>
        <v>11224</v>
      </c>
      <c r="Q33" s="3">
        <f t="shared" si="2"/>
        <v>0</v>
      </c>
      <c r="R33" s="3">
        <f t="shared" si="2"/>
        <v>0.12999999999999989</v>
      </c>
      <c r="S33" s="3">
        <f t="shared" si="2"/>
        <v>3.0000000000000249E-2</v>
      </c>
      <c r="T33" s="3">
        <f t="shared" si="2"/>
        <v>3.0000000000000027E-2</v>
      </c>
      <c r="U33">
        <f>IF(U$19 = U24,0,1)</f>
        <v>1</v>
      </c>
    </row>
    <row r="34" spans="1:21" x14ac:dyDescent="0.3">
      <c r="A34" t="s">
        <v>61</v>
      </c>
      <c r="B34">
        <v>197</v>
      </c>
      <c r="C34">
        <f t="shared" si="0"/>
        <v>1</v>
      </c>
      <c r="D34">
        <f t="shared" si="0"/>
        <v>0</v>
      </c>
      <c r="E34">
        <f t="shared" si="1"/>
        <v>450</v>
      </c>
      <c r="F34">
        <f t="shared" si="1"/>
        <v>0</v>
      </c>
      <c r="G34">
        <f>ABS($G$19-G25)</f>
        <v>2</v>
      </c>
      <c r="H34" s="3">
        <f t="shared" si="2"/>
        <v>0.42086370869259515</v>
      </c>
      <c r="I34" s="3">
        <f t="shared" si="2"/>
        <v>4.3351959441956842E-2</v>
      </c>
      <c r="J34" s="3">
        <f t="shared" si="2"/>
        <v>0.12003663545868334</v>
      </c>
      <c r="K34" s="3">
        <f t="shared" si="2"/>
        <v>0.11267253820819303</v>
      </c>
      <c r="L34" s="3">
        <f t="shared" si="2"/>
        <v>0.14480257558376197</v>
      </c>
      <c r="M34" s="3">
        <f t="shared" si="2"/>
        <v>0.18000000000000005</v>
      </c>
      <c r="N34" s="3">
        <f t="shared" si="2"/>
        <v>0.18</v>
      </c>
      <c r="O34" s="3">
        <f t="shared" si="2"/>
        <v>0.30000000000000004</v>
      </c>
      <c r="P34" s="3">
        <f t="shared" si="2"/>
        <v>2880</v>
      </c>
      <c r="Q34" s="3">
        <f t="shared" si="2"/>
        <v>0.20000000000000007</v>
      </c>
      <c r="R34" s="3">
        <f t="shared" si="2"/>
        <v>3.0000000000000249E-2</v>
      </c>
      <c r="S34" s="3">
        <f t="shared" si="2"/>
        <v>0.33000000000000007</v>
      </c>
      <c r="T34" s="3">
        <f t="shared" si="2"/>
        <v>3.0000000000000027E-2</v>
      </c>
      <c r="U34">
        <f>IF(U$19 = U25,0,1)</f>
        <v>0</v>
      </c>
    </row>
    <row r="35" spans="1:21" ht="16.5" customHeight="1" x14ac:dyDescent="0.3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1" s="8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">
      <c r="A37" s="7" t="s">
        <v>89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3">
      <c r="A38" t="s">
        <v>85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21</v>
      </c>
    </row>
    <row r="39" spans="1:21" x14ac:dyDescent="0.3">
      <c r="A39" t="s">
        <v>73</v>
      </c>
      <c r="B39" t="s">
        <v>73</v>
      </c>
      <c r="C39">
        <v>1.6</v>
      </c>
      <c r="D39">
        <v>1</v>
      </c>
      <c r="E39">
        <v>1</v>
      </c>
      <c r="F39">
        <v>2</v>
      </c>
      <c r="G39">
        <v>1</v>
      </c>
      <c r="H39">
        <v>2</v>
      </c>
      <c r="I39">
        <v>1.5</v>
      </c>
      <c r="J39">
        <v>1</v>
      </c>
      <c r="K39">
        <v>0.75</v>
      </c>
      <c r="L39">
        <v>0.5</v>
      </c>
      <c r="M39">
        <v>1</v>
      </c>
      <c r="N39">
        <v>1</v>
      </c>
      <c r="O39">
        <v>1</v>
      </c>
      <c r="P39">
        <v>0</v>
      </c>
      <c r="Q39">
        <v>1.6</v>
      </c>
      <c r="R39">
        <v>1.6</v>
      </c>
      <c r="S39">
        <v>1.6</v>
      </c>
      <c r="T39">
        <v>1.6</v>
      </c>
      <c r="U39">
        <v>1</v>
      </c>
    </row>
    <row r="41" spans="1:21" x14ac:dyDescent="0.3">
      <c r="A41" s="7" t="s">
        <v>92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3" spans="1:21" s="8" customFormat="1" x14ac:dyDescent="0.3">
      <c r="A43" t="s">
        <v>61</v>
      </c>
      <c r="B43">
        <v>190</v>
      </c>
      <c r="C43" s="3">
        <f>C31*C$39</f>
        <v>1.6</v>
      </c>
      <c r="D43" s="3">
        <f>D31*D39</f>
        <v>1</v>
      </c>
      <c r="E43" s="3">
        <f>E31*E39</f>
        <v>150</v>
      </c>
      <c r="F43" s="3">
        <f>F31*F39</f>
        <v>0</v>
      </c>
      <c r="G43" s="3">
        <f>G31*G39</f>
        <v>2</v>
      </c>
      <c r="H43" s="3">
        <f t="shared" ref="H43:U43" si="3">H31*H39</f>
        <v>6.9216757741347834E-2</v>
      </c>
      <c r="I43" s="3">
        <f t="shared" si="3"/>
        <v>6.8306010928961755E-3</v>
      </c>
      <c r="J43" s="3">
        <f t="shared" si="3"/>
        <v>0.15163934426229508</v>
      </c>
      <c r="K43" s="3">
        <f t="shared" si="3"/>
        <v>6.5232240437158445E-2</v>
      </c>
      <c r="L43" s="3">
        <f t="shared" si="3"/>
        <v>1.2750455373406189E-2</v>
      </c>
      <c r="M43" s="3">
        <f t="shared" si="3"/>
        <v>0.19999999999999996</v>
      </c>
      <c r="N43" s="3">
        <f t="shared" si="3"/>
        <v>0.2</v>
      </c>
      <c r="O43" s="3">
        <f t="shared" si="3"/>
        <v>9.9999999999999978E-2</v>
      </c>
      <c r="P43" s="3">
        <f t="shared" si="3"/>
        <v>0</v>
      </c>
      <c r="Q43" s="3">
        <f t="shared" si="3"/>
        <v>0.64000000000000024</v>
      </c>
      <c r="R43" s="3">
        <f t="shared" si="3"/>
        <v>2.9280000000000004</v>
      </c>
      <c r="S43" s="3">
        <f t="shared" si="3"/>
        <v>4.5280000000000005</v>
      </c>
      <c r="T43" s="3">
        <f t="shared" si="3"/>
        <v>0.20800000000000002</v>
      </c>
      <c r="U43">
        <f t="shared" si="3"/>
        <v>0</v>
      </c>
    </row>
    <row r="44" spans="1:21" x14ac:dyDescent="0.3">
      <c r="A44" t="s">
        <v>61</v>
      </c>
      <c r="B44">
        <v>191</v>
      </c>
      <c r="C44" s="3">
        <f>C32*C$39</f>
        <v>0</v>
      </c>
      <c r="D44" s="3">
        <f t="shared" ref="D44:G46" si="4">D32*D$39</f>
        <v>0</v>
      </c>
      <c r="E44" s="3">
        <f t="shared" si="4"/>
        <v>151</v>
      </c>
      <c r="F44" s="3">
        <f t="shared" si="4"/>
        <v>0</v>
      </c>
      <c r="G44" s="3">
        <f>G32*G$39</f>
        <v>2</v>
      </c>
      <c r="H44" s="3">
        <f t="shared" ref="H44:U46" si="5">H32*H$39</f>
        <v>0.21366120218579243</v>
      </c>
      <c r="I44" s="3">
        <f t="shared" si="5"/>
        <v>0.15266393442622953</v>
      </c>
      <c r="J44" s="3">
        <f t="shared" si="5"/>
        <v>6.8306010928961755E-2</v>
      </c>
      <c r="K44" s="3">
        <f t="shared" si="5"/>
        <v>3.2684426229508207E-2</v>
      </c>
      <c r="L44" s="3">
        <f t="shared" si="5"/>
        <v>4.8360655737704913E-2</v>
      </c>
      <c r="M44" s="3">
        <f t="shared" si="5"/>
        <v>5.0000000000000044E-2</v>
      </c>
      <c r="N44" s="3">
        <f t="shared" si="5"/>
        <v>4.9999999999999989E-2</v>
      </c>
      <c r="O44" s="3">
        <f t="shared" si="5"/>
        <v>0.20000000000000007</v>
      </c>
      <c r="P44" s="3">
        <f t="shared" si="5"/>
        <v>0</v>
      </c>
      <c r="Q44" s="3">
        <f t="shared" si="5"/>
        <v>0.32000000000000012</v>
      </c>
      <c r="R44" s="3">
        <f t="shared" si="5"/>
        <v>0.20799999999999985</v>
      </c>
      <c r="S44" s="3">
        <f t="shared" si="5"/>
        <v>0.11200000000000046</v>
      </c>
      <c r="T44" s="3">
        <f t="shared" si="5"/>
        <v>0.11200000000000002</v>
      </c>
      <c r="U44">
        <f t="shared" si="5"/>
        <v>0</v>
      </c>
    </row>
    <row r="45" spans="1:21" x14ac:dyDescent="0.3">
      <c r="A45" t="s">
        <v>61</v>
      </c>
      <c r="B45">
        <v>192</v>
      </c>
      <c r="C45" s="3">
        <f>C33*C$39</f>
        <v>1.6</v>
      </c>
      <c r="D45" s="3">
        <f t="shared" si="4"/>
        <v>0</v>
      </c>
      <c r="E45" s="3">
        <f t="shared" si="4"/>
        <v>50</v>
      </c>
      <c r="F45" s="3">
        <f t="shared" si="4"/>
        <v>2</v>
      </c>
      <c r="G45" s="3">
        <f t="shared" si="4"/>
        <v>2</v>
      </c>
      <c r="H45" s="3">
        <f t="shared" si="5"/>
        <v>0.16512667660208646</v>
      </c>
      <c r="I45" s="3">
        <f t="shared" si="5"/>
        <v>0.30380029806259312</v>
      </c>
      <c r="J45" s="3">
        <f t="shared" si="5"/>
        <v>4.2548435171385998E-2</v>
      </c>
      <c r="K45" s="3">
        <f t="shared" si="5"/>
        <v>7.416169895678093E-2</v>
      </c>
      <c r="L45" s="3">
        <f t="shared" si="5"/>
        <v>1.0730253353204169E-2</v>
      </c>
      <c r="M45" s="3">
        <f t="shared" si="5"/>
        <v>0.14444444444444438</v>
      </c>
      <c r="N45" s="3">
        <f t="shared" si="5"/>
        <v>0.14444444444444443</v>
      </c>
      <c r="O45" s="3">
        <f t="shared" si="5"/>
        <v>9.9999999999999978E-2</v>
      </c>
      <c r="P45" s="3">
        <f t="shared" si="5"/>
        <v>0</v>
      </c>
      <c r="Q45" s="3">
        <f t="shared" si="5"/>
        <v>0</v>
      </c>
      <c r="R45" s="3">
        <f t="shared" si="5"/>
        <v>0.20799999999999985</v>
      </c>
      <c r="S45" s="3">
        <f t="shared" si="5"/>
        <v>4.8000000000000403E-2</v>
      </c>
      <c r="T45" s="3">
        <f t="shared" si="5"/>
        <v>4.8000000000000043E-2</v>
      </c>
      <c r="U45">
        <f t="shared" si="5"/>
        <v>1</v>
      </c>
    </row>
    <row r="46" spans="1:21" x14ac:dyDescent="0.3">
      <c r="A46" t="s">
        <v>61</v>
      </c>
      <c r="B46">
        <v>197</v>
      </c>
      <c r="C46" s="3">
        <f>C34*C$39</f>
        <v>1.6</v>
      </c>
      <c r="D46" s="3">
        <f t="shared" si="4"/>
        <v>0</v>
      </c>
      <c r="E46" s="3">
        <f t="shared" si="4"/>
        <v>450</v>
      </c>
      <c r="F46" s="3">
        <f t="shared" si="4"/>
        <v>0</v>
      </c>
      <c r="G46" s="3">
        <f t="shared" si="4"/>
        <v>2</v>
      </c>
      <c r="H46" s="3">
        <f t="shared" si="5"/>
        <v>0.8417274173851903</v>
      </c>
      <c r="I46" s="3">
        <f t="shared" si="5"/>
        <v>6.5027939162935255E-2</v>
      </c>
      <c r="J46" s="3">
        <f t="shared" si="5"/>
        <v>0.12003663545868334</v>
      </c>
      <c r="K46" s="3">
        <f t="shared" si="5"/>
        <v>8.4504403656144783E-2</v>
      </c>
      <c r="L46" s="3">
        <f t="shared" si="5"/>
        <v>7.2401287791880986E-2</v>
      </c>
      <c r="M46" s="3">
        <f t="shared" si="5"/>
        <v>0.18000000000000005</v>
      </c>
      <c r="N46" s="3">
        <f t="shared" si="5"/>
        <v>0.18</v>
      </c>
      <c r="O46" s="3">
        <f t="shared" si="5"/>
        <v>0.30000000000000004</v>
      </c>
      <c r="P46" s="3">
        <f t="shared" si="5"/>
        <v>0</v>
      </c>
      <c r="Q46" s="3">
        <f t="shared" si="5"/>
        <v>0.32000000000000012</v>
      </c>
      <c r="R46" s="3">
        <f t="shared" si="5"/>
        <v>4.8000000000000403E-2</v>
      </c>
      <c r="S46" s="3">
        <f t="shared" si="5"/>
        <v>0.52800000000000014</v>
      </c>
      <c r="T46" s="3">
        <f t="shared" si="5"/>
        <v>4.8000000000000043E-2</v>
      </c>
      <c r="U46">
        <f t="shared" si="5"/>
        <v>0</v>
      </c>
    </row>
    <row r="49" spans="1:21" x14ac:dyDescent="0.3">
      <c r="A49" s="7" t="s">
        <v>91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s="11" customFormat="1" x14ac:dyDescent="0.3">
      <c r="A50" s="2" t="s">
        <v>180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3">
      <c r="A51" s="2" t="s">
        <v>85</v>
      </c>
      <c r="B51" s="2" t="s">
        <v>1</v>
      </c>
      <c r="C51" s="2" t="s">
        <v>93</v>
      </c>
      <c r="D51" s="2" t="s">
        <v>94</v>
      </c>
    </row>
    <row r="52" spans="1:21" x14ac:dyDescent="0.3">
      <c r="A52" t="s">
        <v>61</v>
      </c>
      <c r="B52">
        <v>190</v>
      </c>
      <c r="C52" s="3">
        <f>SUM(C43:U43)</f>
        <v>163.70966939890704</v>
      </c>
      <c r="D52">
        <v>16</v>
      </c>
    </row>
    <row r="53" spans="1:21" x14ac:dyDescent="0.3">
      <c r="A53" t="s">
        <v>61</v>
      </c>
      <c r="B53">
        <v>191</v>
      </c>
      <c r="C53" s="3">
        <f>SUM(C44:U44)</f>
        <v>154.56767622950818</v>
      </c>
      <c r="D53">
        <v>248</v>
      </c>
    </row>
    <row r="54" spans="1:21" x14ac:dyDescent="0.3">
      <c r="A54" t="s">
        <v>61</v>
      </c>
      <c r="B54">
        <v>192</v>
      </c>
      <c r="C54" s="3">
        <f>SUM(C45:U45)</f>
        <v>57.889256251034936</v>
      </c>
      <c r="D54">
        <v>72</v>
      </c>
    </row>
    <row r="55" spans="1:21" x14ac:dyDescent="0.3">
      <c r="A55" t="s">
        <v>61</v>
      </c>
      <c r="B55">
        <v>197</v>
      </c>
      <c r="C55" s="3">
        <f>SUM(C46:U46)</f>
        <v>456.38769768345486</v>
      </c>
      <c r="D55">
        <v>1472</v>
      </c>
    </row>
    <row r="56" spans="1:21" x14ac:dyDescent="0.3">
      <c r="C56" s="3"/>
    </row>
    <row r="58" spans="1:21" x14ac:dyDescent="0.3">
      <c r="A58" s="13" t="s">
        <v>181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3">
      <c r="A59" s="2" t="s">
        <v>180</v>
      </c>
    </row>
    <row r="60" spans="1:21" x14ac:dyDescent="0.3">
      <c r="A60" t="s">
        <v>95</v>
      </c>
      <c r="B60">
        <v>72</v>
      </c>
      <c r="C60" t="s">
        <v>182</v>
      </c>
    </row>
    <row r="61" spans="1:21" x14ac:dyDescent="0.3">
      <c r="A61" t="s">
        <v>109</v>
      </c>
      <c r="B61" s="12">
        <v>49</v>
      </c>
      <c r="C61" t="s">
        <v>106</v>
      </c>
    </row>
    <row r="62" spans="1:21" x14ac:dyDescent="0.3">
      <c r="A62" t="s">
        <v>102</v>
      </c>
      <c r="B62" s="12">
        <f>B60*B61</f>
        <v>3528</v>
      </c>
      <c r="C62" t="s">
        <v>108</v>
      </c>
    </row>
    <row r="63" spans="1:21" x14ac:dyDescent="0.3">
      <c r="A63" t="s">
        <v>96</v>
      </c>
      <c r="B63">
        <v>0.12</v>
      </c>
      <c r="C63" t="s">
        <v>106</v>
      </c>
    </row>
    <row r="64" spans="1:21" x14ac:dyDescent="0.3">
      <c r="A64" t="s">
        <v>107</v>
      </c>
      <c r="B64" s="12">
        <f>B62*B63</f>
        <v>423.35999999999996</v>
      </c>
      <c r="C64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0" workbookViewId="0">
      <selection activeCell="A39" sqref="A39:XFD39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183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61</v>
      </c>
      <c r="B6">
        <v>195</v>
      </c>
      <c r="C6" t="s">
        <v>63</v>
      </c>
      <c r="D6" t="s">
        <v>24</v>
      </c>
      <c r="E6" s="3">
        <v>149</v>
      </c>
      <c r="F6">
        <v>1</v>
      </c>
      <c r="G6" t="s">
        <v>40</v>
      </c>
      <c r="H6">
        <v>42</v>
      </c>
      <c r="I6">
        <v>8</v>
      </c>
      <c r="J6">
        <v>4</v>
      </c>
      <c r="K6">
        <v>4</v>
      </c>
      <c r="L6">
        <v>9</v>
      </c>
      <c r="M6">
        <v>4</v>
      </c>
      <c r="N6">
        <v>1</v>
      </c>
      <c r="O6">
        <v>0.7</v>
      </c>
      <c r="P6">
        <v>6316</v>
      </c>
      <c r="Q6">
        <v>0.8</v>
      </c>
      <c r="R6">
        <v>2.7</v>
      </c>
      <c r="S6">
        <v>5.3</v>
      </c>
      <c r="T6">
        <v>0.4</v>
      </c>
      <c r="U6" t="s">
        <v>28</v>
      </c>
      <c r="V6">
        <v>0.15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61</v>
      </c>
      <c r="B10">
        <v>190</v>
      </c>
      <c r="C10" t="s">
        <v>62</v>
      </c>
      <c r="D10" t="s">
        <v>35</v>
      </c>
      <c r="E10" s="3">
        <v>199</v>
      </c>
      <c r="F10">
        <v>1</v>
      </c>
      <c r="G10" t="s">
        <v>25</v>
      </c>
      <c r="H10">
        <v>4</v>
      </c>
      <c r="I10">
        <v>1</v>
      </c>
      <c r="J10">
        <v>0</v>
      </c>
      <c r="K10">
        <v>2</v>
      </c>
      <c r="L10">
        <v>2</v>
      </c>
      <c r="M10">
        <v>1</v>
      </c>
      <c r="N10">
        <v>1</v>
      </c>
      <c r="O10">
        <v>0.5</v>
      </c>
      <c r="P10">
        <v>829</v>
      </c>
      <c r="Q10">
        <v>1.1000000000000001</v>
      </c>
      <c r="R10">
        <v>4.5</v>
      </c>
      <c r="S10">
        <v>2.5</v>
      </c>
      <c r="T10">
        <v>0.5</v>
      </c>
      <c r="U10" t="s">
        <v>26</v>
      </c>
      <c r="V10">
        <v>0.13</v>
      </c>
      <c r="W10">
        <v>592</v>
      </c>
    </row>
    <row r="11" spans="1:23" x14ac:dyDescent="0.3">
      <c r="A11" t="s">
        <v>61</v>
      </c>
      <c r="B11">
        <v>191</v>
      </c>
      <c r="C11" t="s">
        <v>53</v>
      </c>
      <c r="D11" t="s">
        <v>24</v>
      </c>
      <c r="E11" s="3">
        <v>200</v>
      </c>
      <c r="F11">
        <v>1</v>
      </c>
      <c r="G11" t="s">
        <v>25</v>
      </c>
      <c r="H11">
        <v>62</v>
      </c>
      <c r="I11">
        <v>25</v>
      </c>
      <c r="J11">
        <v>10</v>
      </c>
      <c r="K11">
        <v>11</v>
      </c>
      <c r="L11">
        <v>12</v>
      </c>
      <c r="M11">
        <v>9</v>
      </c>
      <c r="N11">
        <v>3</v>
      </c>
      <c r="O11">
        <v>0.8</v>
      </c>
      <c r="P11">
        <v>720</v>
      </c>
      <c r="Q11">
        <v>0.9</v>
      </c>
      <c r="R11">
        <v>2.8</v>
      </c>
      <c r="S11">
        <v>5.4</v>
      </c>
      <c r="T11">
        <v>0.3</v>
      </c>
      <c r="U11" t="s">
        <v>26</v>
      </c>
      <c r="V11">
        <v>0.2</v>
      </c>
      <c r="W11">
        <v>344</v>
      </c>
    </row>
    <row r="12" spans="1:23" x14ac:dyDescent="0.3">
      <c r="A12" t="s">
        <v>61</v>
      </c>
      <c r="B12">
        <v>192</v>
      </c>
      <c r="C12" t="s">
        <v>63</v>
      </c>
      <c r="D12" t="s">
        <v>24</v>
      </c>
      <c r="E12" s="3">
        <v>99</v>
      </c>
      <c r="F12">
        <v>2</v>
      </c>
      <c r="G12" t="s">
        <v>25</v>
      </c>
      <c r="H12">
        <v>18</v>
      </c>
      <c r="I12">
        <v>17</v>
      </c>
      <c r="J12">
        <v>6</v>
      </c>
      <c r="K12">
        <v>2</v>
      </c>
      <c r="L12">
        <v>12</v>
      </c>
      <c r="M12">
        <v>5</v>
      </c>
      <c r="N12">
        <v>4</v>
      </c>
      <c r="O12">
        <v>0.7</v>
      </c>
      <c r="P12">
        <v>5742</v>
      </c>
      <c r="Q12">
        <v>0.7</v>
      </c>
      <c r="R12">
        <v>2.8</v>
      </c>
      <c r="S12">
        <v>5.3</v>
      </c>
      <c r="T12">
        <v>0.4</v>
      </c>
      <c r="U12" t="s">
        <v>28</v>
      </c>
      <c r="V12">
        <v>0.18</v>
      </c>
      <c r="W12">
        <v>12</v>
      </c>
    </row>
    <row r="13" spans="1:23" x14ac:dyDescent="0.3">
      <c r="A13" t="s">
        <v>61</v>
      </c>
      <c r="B13">
        <v>197</v>
      </c>
      <c r="C13" t="s">
        <v>64</v>
      </c>
      <c r="D13" t="s">
        <v>24</v>
      </c>
      <c r="E13" s="3">
        <v>499</v>
      </c>
      <c r="F13">
        <v>1</v>
      </c>
      <c r="G13" t="s">
        <v>25</v>
      </c>
      <c r="H13">
        <v>368</v>
      </c>
      <c r="I13">
        <v>28</v>
      </c>
      <c r="J13">
        <v>14</v>
      </c>
      <c r="K13">
        <v>10</v>
      </c>
      <c r="L13">
        <v>23</v>
      </c>
      <c r="M13">
        <v>22</v>
      </c>
      <c r="N13">
        <v>3</v>
      </c>
      <c r="O13">
        <v>0.9</v>
      </c>
      <c r="P13">
        <v>14086</v>
      </c>
      <c r="Q13">
        <v>0.9</v>
      </c>
      <c r="R13">
        <v>2.7</v>
      </c>
      <c r="S13">
        <v>5</v>
      </c>
      <c r="T13">
        <v>0.4</v>
      </c>
      <c r="U13" t="s">
        <v>26</v>
      </c>
    </row>
    <row r="14" spans="1:23" s="6" customForma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3" s="6" customFormat="1" x14ac:dyDescent="0.3">
      <c r="A15" s="7" t="s">
        <v>100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">
      <c r="A17" s="2" t="s">
        <v>87</v>
      </c>
    </row>
    <row r="18" spans="1:21" x14ac:dyDescent="0.3">
      <c r="A18" t="s">
        <v>85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21</v>
      </c>
    </row>
    <row r="19" spans="1:21" x14ac:dyDescent="0.3">
      <c r="A19" t="s">
        <v>61</v>
      </c>
      <c r="B19">
        <v>195</v>
      </c>
      <c r="C19" t="s">
        <v>63</v>
      </c>
      <c r="D19" t="s">
        <v>24</v>
      </c>
      <c r="E19" s="3">
        <v>149</v>
      </c>
      <c r="F19">
        <v>1</v>
      </c>
      <c r="G19">
        <f>VLOOKUP(G6,'[1]Warranty Scale'!A2:B6,2,FALSE)</f>
        <v>3</v>
      </c>
      <c r="H19" s="3">
        <f>H6/SUM($H$6:$L$6)</f>
        <v>0.62686567164179108</v>
      </c>
      <c r="I19" s="3">
        <f>I6/SUM($H$6:$L$6)</f>
        <v>0.11940298507462686</v>
      </c>
      <c r="J19" s="3">
        <f>J6/SUM($H$6:$L$6)</f>
        <v>5.9701492537313432E-2</v>
      </c>
      <c r="K19" s="3">
        <f>K6/SUM($H$6:$L$6)</f>
        <v>5.9701492537313432E-2</v>
      </c>
      <c r="L19" s="3">
        <f>L6/SUM($H$6:$L$6)</f>
        <v>0.13432835820895522</v>
      </c>
      <c r="M19" s="3">
        <f>M6/SUM($M$6:$N$6)</f>
        <v>0.8</v>
      </c>
      <c r="N19" s="3">
        <f>N6/SUM($M$6:$N$6)</f>
        <v>0.2</v>
      </c>
      <c r="O19">
        <v>0.7</v>
      </c>
      <c r="P19">
        <v>6316</v>
      </c>
      <c r="Q19">
        <v>0.8</v>
      </c>
      <c r="R19">
        <v>2.7</v>
      </c>
      <c r="S19">
        <v>5.3</v>
      </c>
      <c r="T19">
        <v>0.4</v>
      </c>
      <c r="U19" t="s">
        <v>28</v>
      </c>
    </row>
    <row r="21" spans="1:21" x14ac:dyDescent="0.3">
      <c r="A21" s="2" t="s">
        <v>72</v>
      </c>
    </row>
    <row r="22" spans="1:21" x14ac:dyDescent="0.3">
      <c r="A22" t="s">
        <v>61</v>
      </c>
      <c r="B22">
        <v>190</v>
      </c>
      <c r="C22" t="s">
        <v>62</v>
      </c>
      <c r="D22" t="s">
        <v>35</v>
      </c>
      <c r="E22" s="3">
        <v>199</v>
      </c>
      <c r="F22">
        <v>1</v>
      </c>
      <c r="G22">
        <f>VLOOKUP(G10,'[1]Warranty Scale'!$A$2:$B$6,2,FALSE)</f>
        <v>1</v>
      </c>
      <c r="H22" s="3">
        <f>H10/SUM($H$10:$L$10)</f>
        <v>0.44444444444444442</v>
      </c>
      <c r="I22" s="3">
        <f>I10/SUM($H$10:$L$10)</f>
        <v>0.1111111111111111</v>
      </c>
      <c r="J22" s="3">
        <f>J10/SUM($H$10:$L$10)</f>
        <v>0</v>
      </c>
      <c r="K22" s="3">
        <f>K10/SUM($H$10:$L$10)</f>
        <v>0.22222222222222221</v>
      </c>
      <c r="L22" s="3">
        <f>L10/SUM($H$10:$L$10)</f>
        <v>0.22222222222222221</v>
      </c>
      <c r="M22" s="3">
        <f>M10/SUM($M$10:$N$10)</f>
        <v>0.5</v>
      </c>
      <c r="N22" s="3">
        <f>N10/SUM($M$10:$N$10)</f>
        <v>0.5</v>
      </c>
      <c r="O22">
        <v>0.5</v>
      </c>
      <c r="P22">
        <v>829</v>
      </c>
      <c r="Q22">
        <v>1.1000000000000001</v>
      </c>
      <c r="R22">
        <v>4.5</v>
      </c>
      <c r="S22">
        <v>2.5</v>
      </c>
      <c r="T22">
        <v>0.5</v>
      </c>
      <c r="U22" t="s">
        <v>26</v>
      </c>
    </row>
    <row r="23" spans="1:21" x14ac:dyDescent="0.3">
      <c r="A23" t="s">
        <v>61</v>
      </c>
      <c r="B23">
        <v>191</v>
      </c>
      <c r="C23" t="s">
        <v>53</v>
      </c>
      <c r="D23" t="s">
        <v>24</v>
      </c>
      <c r="E23" s="3">
        <v>200</v>
      </c>
      <c r="F23">
        <v>1</v>
      </c>
      <c r="G23">
        <f>VLOOKUP(G11,'[1]Warranty Scale'!$A$2:$B$6,2,FALSE)</f>
        <v>1</v>
      </c>
      <c r="H23" s="3">
        <f>H11/SUM($H$11:$L$11)</f>
        <v>0.51666666666666672</v>
      </c>
      <c r="I23" s="3">
        <f>I11/SUM($H$11:$L$11)</f>
        <v>0.20833333333333334</v>
      </c>
      <c r="J23" s="3">
        <f>J11/SUM($H$11:$L$11)</f>
        <v>8.3333333333333329E-2</v>
      </c>
      <c r="K23" s="3">
        <f>K11/SUM($H$11:$L$11)</f>
        <v>9.166666666666666E-2</v>
      </c>
      <c r="L23" s="3">
        <f>L11/SUM($H$11:$L$11)</f>
        <v>0.1</v>
      </c>
      <c r="M23" s="3">
        <f>M11/SUM($M$11:$N$11)</f>
        <v>0.75</v>
      </c>
      <c r="N23" s="3">
        <f>N11/SUM($M$11:$N$11)</f>
        <v>0.25</v>
      </c>
      <c r="O23">
        <v>0.8</v>
      </c>
      <c r="P23">
        <v>720</v>
      </c>
      <c r="Q23">
        <v>0.9</v>
      </c>
      <c r="R23">
        <v>2.8</v>
      </c>
      <c r="S23">
        <v>5.4</v>
      </c>
      <c r="T23">
        <v>0.3</v>
      </c>
      <c r="U23" t="s">
        <v>26</v>
      </c>
    </row>
    <row r="24" spans="1:21" x14ac:dyDescent="0.3">
      <c r="A24" t="s">
        <v>61</v>
      </c>
      <c r="B24">
        <v>192</v>
      </c>
      <c r="C24" t="s">
        <v>63</v>
      </c>
      <c r="D24" t="s">
        <v>24</v>
      </c>
      <c r="E24" s="3">
        <v>99</v>
      </c>
      <c r="F24">
        <v>2</v>
      </c>
      <c r="G24">
        <f>VLOOKUP(G12,'[1]Warranty Scale'!$A$2:$B$6,2,FALSE)</f>
        <v>1</v>
      </c>
      <c r="H24" s="3">
        <f>H12/SUM($H$12:$L$12)</f>
        <v>0.32727272727272727</v>
      </c>
      <c r="I24" s="3">
        <f>I12/SUM($H$12:$L$12)</f>
        <v>0.30909090909090908</v>
      </c>
      <c r="J24" s="3">
        <f>J12/SUM($H$12:$L$12)</f>
        <v>0.10909090909090909</v>
      </c>
      <c r="K24" s="3">
        <f>K12/SUM($H$12:$L$12)</f>
        <v>3.6363636363636362E-2</v>
      </c>
      <c r="L24" s="3">
        <f>L12/SUM($H$12:$L$12)</f>
        <v>0.21818181818181817</v>
      </c>
      <c r="M24" s="3">
        <f>M12/SUM($M$12:$N$12)</f>
        <v>0.55555555555555558</v>
      </c>
      <c r="N24" s="3">
        <f>N12/SUM($M$12:$N$12)</f>
        <v>0.44444444444444442</v>
      </c>
      <c r="O24">
        <v>0.7</v>
      </c>
      <c r="P24">
        <v>5742</v>
      </c>
      <c r="Q24">
        <v>0.7</v>
      </c>
      <c r="R24">
        <v>2.8</v>
      </c>
      <c r="S24">
        <v>5.3</v>
      </c>
      <c r="T24">
        <v>0.4</v>
      </c>
      <c r="U24" t="s">
        <v>28</v>
      </c>
    </row>
    <row r="25" spans="1:21" s="8" customFormat="1" x14ac:dyDescent="0.3">
      <c r="A25" t="s">
        <v>61</v>
      </c>
      <c r="B25">
        <v>197</v>
      </c>
      <c r="C25" t="s">
        <v>64</v>
      </c>
      <c r="D25" t="s">
        <v>24</v>
      </c>
      <c r="E25" s="3">
        <v>499</v>
      </c>
      <c r="F25">
        <v>1</v>
      </c>
      <c r="G25">
        <f>VLOOKUP(G13,'[1]Warranty Scale'!$A$2:$B$6,2,FALSE)</f>
        <v>1</v>
      </c>
      <c r="H25" s="3">
        <f>H13/SUM($H$13:$L$13)</f>
        <v>0.83069977426636565</v>
      </c>
      <c r="I25" s="3">
        <f>I13/SUM($H$13:$L$13)</f>
        <v>6.320541760722348E-2</v>
      </c>
      <c r="J25" s="3">
        <f>J13/SUM($H$13:$L$13)</f>
        <v>3.160270880361174E-2</v>
      </c>
      <c r="K25" s="3">
        <f>K13/SUM($H$13:$L$13)</f>
        <v>2.2573363431151242E-2</v>
      </c>
      <c r="L25" s="3">
        <f>L13/SUM($H$13:$L$13)</f>
        <v>5.1918735891647853E-2</v>
      </c>
      <c r="M25" s="3">
        <f>M13/SUM($M$13:$N$13)</f>
        <v>0.88</v>
      </c>
      <c r="N25" s="3">
        <f>N13/SUM($M$13:$N$13)</f>
        <v>0.12</v>
      </c>
      <c r="O25">
        <v>0.9</v>
      </c>
      <c r="P25">
        <v>14086</v>
      </c>
      <c r="Q25">
        <v>0.9</v>
      </c>
      <c r="R25">
        <v>2.7</v>
      </c>
      <c r="S25">
        <v>5</v>
      </c>
      <c r="T25">
        <v>0.4</v>
      </c>
      <c r="U25" t="s">
        <v>26</v>
      </c>
    </row>
    <row r="26" spans="1:21" x14ac:dyDescent="0.3">
      <c r="H26" s="3"/>
      <c r="M26" s="3"/>
      <c r="N26" s="3"/>
    </row>
    <row r="28" spans="1:21" x14ac:dyDescent="0.3">
      <c r="A28" s="7" t="s">
        <v>90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t="s">
        <v>85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21</v>
      </c>
    </row>
    <row r="30" spans="1:21" x14ac:dyDescent="0.3">
      <c r="A30" s="2" t="s">
        <v>184</v>
      </c>
    </row>
    <row r="31" spans="1:21" x14ac:dyDescent="0.3">
      <c r="A31" t="s">
        <v>61</v>
      </c>
      <c r="B31">
        <v>190</v>
      </c>
      <c r="C31">
        <f t="shared" ref="C31:D34" si="0">IF(C$19=C22,0,1)</f>
        <v>1</v>
      </c>
      <c r="D31">
        <f t="shared" si="0"/>
        <v>1</v>
      </c>
      <c r="E31">
        <f t="shared" ref="E31:F34" si="1">ABS(E$19-E22)</f>
        <v>50</v>
      </c>
      <c r="F31">
        <f t="shared" si="1"/>
        <v>0</v>
      </c>
      <c r="G31">
        <f>ABS($G$19-G22)</f>
        <v>2</v>
      </c>
      <c r="H31" s="3">
        <f t="shared" ref="H31:T34" si="2">ABS(H$19-H22)</f>
        <v>0.18242122719734666</v>
      </c>
      <c r="I31" s="3">
        <f t="shared" si="2"/>
        <v>8.2918739635157584E-3</v>
      </c>
      <c r="J31" s="3">
        <f t="shared" si="2"/>
        <v>5.9701492537313432E-2</v>
      </c>
      <c r="K31" s="3">
        <f t="shared" si="2"/>
        <v>0.16252072968490877</v>
      </c>
      <c r="L31" s="3">
        <f t="shared" si="2"/>
        <v>8.7893864013266987E-2</v>
      </c>
      <c r="M31" s="3">
        <f t="shared" si="2"/>
        <v>0.30000000000000004</v>
      </c>
      <c r="N31" s="3">
        <f t="shared" si="2"/>
        <v>0.3</v>
      </c>
      <c r="O31" s="3">
        <f t="shared" si="2"/>
        <v>0.19999999999999996</v>
      </c>
      <c r="P31" s="3">
        <f t="shared" si="2"/>
        <v>5487</v>
      </c>
      <c r="Q31" s="3">
        <f t="shared" si="2"/>
        <v>0.30000000000000004</v>
      </c>
      <c r="R31" s="3">
        <f t="shared" si="2"/>
        <v>1.7999999999999998</v>
      </c>
      <c r="S31" s="3">
        <f t="shared" si="2"/>
        <v>2.8</v>
      </c>
      <c r="T31" s="3">
        <f t="shared" si="2"/>
        <v>9.9999999999999978E-2</v>
      </c>
      <c r="U31">
        <f>IF(U$19 = U22,0,1)</f>
        <v>1</v>
      </c>
    </row>
    <row r="32" spans="1:21" s="8" customFormat="1" x14ac:dyDescent="0.3">
      <c r="A32" t="s">
        <v>61</v>
      </c>
      <c r="B32">
        <v>191</v>
      </c>
      <c r="C32">
        <f t="shared" si="0"/>
        <v>1</v>
      </c>
      <c r="D32">
        <f t="shared" si="0"/>
        <v>0</v>
      </c>
      <c r="E32">
        <f t="shared" si="1"/>
        <v>51</v>
      </c>
      <c r="F32">
        <f t="shared" si="1"/>
        <v>0</v>
      </c>
      <c r="G32">
        <f>ABS($G$19-G23)</f>
        <v>2</v>
      </c>
      <c r="H32" s="3">
        <f t="shared" si="2"/>
        <v>0.11019900497512436</v>
      </c>
      <c r="I32" s="3">
        <f t="shared" si="2"/>
        <v>8.8930348258706479E-2</v>
      </c>
      <c r="J32" s="3">
        <f t="shared" si="2"/>
        <v>2.3631840796019897E-2</v>
      </c>
      <c r="K32" s="3">
        <f t="shared" si="2"/>
        <v>3.1965174129353228E-2</v>
      </c>
      <c r="L32" s="3">
        <f t="shared" si="2"/>
        <v>3.4328358208955218E-2</v>
      </c>
      <c r="M32" s="3">
        <f t="shared" si="2"/>
        <v>5.0000000000000044E-2</v>
      </c>
      <c r="N32" s="3">
        <f t="shared" si="2"/>
        <v>4.9999999999999989E-2</v>
      </c>
      <c r="O32" s="3">
        <f t="shared" si="2"/>
        <v>0.10000000000000009</v>
      </c>
      <c r="P32" s="3">
        <f t="shared" si="2"/>
        <v>5596</v>
      </c>
      <c r="Q32" s="3">
        <f t="shared" si="2"/>
        <v>9.9999999999999978E-2</v>
      </c>
      <c r="R32" s="3">
        <f t="shared" si="2"/>
        <v>9.9999999999999645E-2</v>
      </c>
      <c r="S32" s="3">
        <f t="shared" si="2"/>
        <v>0.10000000000000053</v>
      </c>
      <c r="T32" s="3">
        <f t="shared" si="2"/>
        <v>0.10000000000000003</v>
      </c>
      <c r="U32">
        <f>IF(U$19 = U23,0,1)</f>
        <v>1</v>
      </c>
    </row>
    <row r="33" spans="1:21" x14ac:dyDescent="0.3">
      <c r="A33" t="s">
        <v>61</v>
      </c>
      <c r="B33">
        <v>192</v>
      </c>
      <c r="C33">
        <f t="shared" si="0"/>
        <v>0</v>
      </c>
      <c r="D33">
        <f t="shared" si="0"/>
        <v>0</v>
      </c>
      <c r="E33">
        <f t="shared" si="1"/>
        <v>50</v>
      </c>
      <c r="F33">
        <f t="shared" si="1"/>
        <v>1</v>
      </c>
      <c r="G33">
        <f>ABS($G$19-G24)</f>
        <v>2</v>
      </c>
      <c r="H33" s="3">
        <f t="shared" si="2"/>
        <v>0.29959294436906381</v>
      </c>
      <c r="I33" s="3">
        <f t="shared" si="2"/>
        <v>0.18968792401628221</v>
      </c>
      <c r="J33" s="3">
        <f t="shared" si="2"/>
        <v>4.9389416553595654E-2</v>
      </c>
      <c r="K33" s="3">
        <f t="shared" si="2"/>
        <v>2.333785617367707E-2</v>
      </c>
      <c r="L33" s="3">
        <f t="shared" si="2"/>
        <v>8.3853459972862948E-2</v>
      </c>
      <c r="M33" s="3">
        <f t="shared" si="2"/>
        <v>0.24444444444444446</v>
      </c>
      <c r="N33" s="3">
        <f t="shared" si="2"/>
        <v>0.24444444444444441</v>
      </c>
      <c r="O33" s="3">
        <f t="shared" si="2"/>
        <v>0</v>
      </c>
      <c r="P33" s="3">
        <f t="shared" si="2"/>
        <v>574</v>
      </c>
      <c r="Q33" s="3">
        <f t="shared" si="2"/>
        <v>0.10000000000000009</v>
      </c>
      <c r="R33" s="3">
        <f t="shared" si="2"/>
        <v>9.9999999999999645E-2</v>
      </c>
      <c r="S33" s="3">
        <f t="shared" si="2"/>
        <v>0</v>
      </c>
      <c r="T33" s="3">
        <f t="shared" si="2"/>
        <v>0</v>
      </c>
      <c r="U33">
        <f>IF(U$19 = U24,0,1)</f>
        <v>0</v>
      </c>
    </row>
    <row r="34" spans="1:21" x14ac:dyDescent="0.3">
      <c r="A34" t="s">
        <v>61</v>
      </c>
      <c r="B34">
        <v>197</v>
      </c>
      <c r="C34">
        <f t="shared" si="0"/>
        <v>1</v>
      </c>
      <c r="D34">
        <f t="shared" si="0"/>
        <v>0</v>
      </c>
      <c r="E34">
        <f t="shared" si="1"/>
        <v>350</v>
      </c>
      <c r="F34">
        <f t="shared" si="1"/>
        <v>0</v>
      </c>
      <c r="G34">
        <f>ABS($G$19-G25)</f>
        <v>2</v>
      </c>
      <c r="H34" s="3">
        <f t="shared" si="2"/>
        <v>0.20383410262457458</v>
      </c>
      <c r="I34" s="3">
        <f t="shared" si="2"/>
        <v>5.6197567467403384E-2</v>
      </c>
      <c r="J34" s="3">
        <f t="shared" si="2"/>
        <v>2.8098783733701692E-2</v>
      </c>
      <c r="K34" s="3">
        <f t="shared" si="2"/>
        <v>3.7128129106162186E-2</v>
      </c>
      <c r="L34" s="3">
        <f t="shared" si="2"/>
        <v>8.2409622317307363E-2</v>
      </c>
      <c r="M34" s="3">
        <f t="shared" si="2"/>
        <v>7.999999999999996E-2</v>
      </c>
      <c r="N34" s="3">
        <f t="shared" si="2"/>
        <v>8.0000000000000016E-2</v>
      </c>
      <c r="O34" s="3">
        <f t="shared" si="2"/>
        <v>0.20000000000000007</v>
      </c>
      <c r="P34" s="3">
        <f t="shared" si="2"/>
        <v>7770</v>
      </c>
      <c r="Q34" s="3">
        <f t="shared" si="2"/>
        <v>9.9999999999999978E-2</v>
      </c>
      <c r="R34" s="3">
        <f t="shared" si="2"/>
        <v>0</v>
      </c>
      <c r="S34" s="3">
        <f t="shared" si="2"/>
        <v>0.29999999999999982</v>
      </c>
      <c r="T34" s="3">
        <f t="shared" si="2"/>
        <v>0</v>
      </c>
      <c r="U34">
        <f>IF(U$19 = U25,0,1)</f>
        <v>1</v>
      </c>
    </row>
    <row r="35" spans="1:21" ht="16.5" customHeight="1" x14ac:dyDescent="0.3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1" s="8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">
      <c r="A37" s="7" t="s">
        <v>89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3">
      <c r="A38" t="s">
        <v>85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21</v>
      </c>
    </row>
    <row r="39" spans="1:21" x14ac:dyDescent="0.3">
      <c r="A39" t="s">
        <v>73</v>
      </c>
      <c r="B39" t="s">
        <v>73</v>
      </c>
      <c r="C39">
        <v>1.6</v>
      </c>
      <c r="D39">
        <v>1</v>
      </c>
      <c r="E39">
        <v>1</v>
      </c>
      <c r="F39">
        <v>2</v>
      </c>
      <c r="G39">
        <v>1</v>
      </c>
      <c r="H39">
        <v>2</v>
      </c>
      <c r="I39">
        <v>1.5</v>
      </c>
      <c r="J39">
        <v>1</v>
      </c>
      <c r="K39">
        <v>0.75</v>
      </c>
      <c r="L39">
        <v>0.5</v>
      </c>
      <c r="M39">
        <v>1</v>
      </c>
      <c r="N39">
        <v>1</v>
      </c>
      <c r="O39">
        <v>1</v>
      </c>
      <c r="P39">
        <v>0</v>
      </c>
      <c r="Q39">
        <v>1.6</v>
      </c>
      <c r="R39">
        <v>1.6</v>
      </c>
      <c r="S39">
        <v>1.6</v>
      </c>
      <c r="T39">
        <v>1.6</v>
      </c>
      <c r="U39">
        <v>1</v>
      </c>
    </row>
    <row r="41" spans="1:21" x14ac:dyDescent="0.3">
      <c r="A41" s="7" t="s">
        <v>92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3" spans="1:21" s="8" customFormat="1" x14ac:dyDescent="0.3">
      <c r="A43" t="s">
        <v>61</v>
      </c>
      <c r="B43">
        <v>190</v>
      </c>
      <c r="C43" s="3">
        <f>C31*C$39</f>
        <v>1.6</v>
      </c>
      <c r="D43" s="3">
        <f>D31*D39</f>
        <v>1</v>
      </c>
      <c r="E43" s="3">
        <f>E31*E39</f>
        <v>50</v>
      </c>
      <c r="F43" s="3">
        <f>F31*F39</f>
        <v>0</v>
      </c>
      <c r="G43" s="3">
        <f>G31*G39</f>
        <v>2</v>
      </c>
      <c r="H43" s="3">
        <f t="shared" ref="H43:U43" si="3">H31*H39</f>
        <v>0.36484245439469332</v>
      </c>
      <c r="I43" s="3">
        <f t="shared" si="3"/>
        <v>1.2437810945273638E-2</v>
      </c>
      <c r="J43" s="3">
        <f t="shared" si="3"/>
        <v>5.9701492537313432E-2</v>
      </c>
      <c r="K43" s="3">
        <f t="shared" si="3"/>
        <v>0.12189054726368158</v>
      </c>
      <c r="L43" s="3">
        <f t="shared" si="3"/>
        <v>4.3946932006633493E-2</v>
      </c>
      <c r="M43" s="3">
        <f t="shared" si="3"/>
        <v>0.30000000000000004</v>
      </c>
      <c r="N43" s="3">
        <f t="shared" si="3"/>
        <v>0.3</v>
      </c>
      <c r="O43" s="3">
        <f t="shared" si="3"/>
        <v>0.19999999999999996</v>
      </c>
      <c r="P43" s="3">
        <f t="shared" si="3"/>
        <v>0</v>
      </c>
      <c r="Q43" s="3">
        <f t="shared" si="3"/>
        <v>0.48000000000000009</v>
      </c>
      <c r="R43" s="3">
        <f t="shared" si="3"/>
        <v>2.88</v>
      </c>
      <c r="S43" s="3">
        <f t="shared" si="3"/>
        <v>4.4799999999999995</v>
      </c>
      <c r="T43" s="3">
        <f t="shared" si="3"/>
        <v>0.15999999999999998</v>
      </c>
      <c r="U43">
        <f t="shared" si="3"/>
        <v>1</v>
      </c>
    </row>
    <row r="44" spans="1:21" x14ac:dyDescent="0.3">
      <c r="A44" t="s">
        <v>61</v>
      </c>
      <c r="B44">
        <v>191</v>
      </c>
      <c r="C44" s="3">
        <f>C32*C$39</f>
        <v>1.6</v>
      </c>
      <c r="D44" s="3">
        <f t="shared" ref="D44:G46" si="4">D32*D$39</f>
        <v>0</v>
      </c>
      <c r="E44" s="3">
        <f t="shared" si="4"/>
        <v>51</v>
      </c>
      <c r="F44" s="3">
        <f t="shared" si="4"/>
        <v>0</v>
      </c>
      <c r="G44" s="3">
        <f>G32*G$39</f>
        <v>2</v>
      </c>
      <c r="H44" s="3">
        <f t="shared" ref="H44:U46" si="5">H32*H$39</f>
        <v>0.22039800995024872</v>
      </c>
      <c r="I44" s="3">
        <f t="shared" si="5"/>
        <v>0.13339552238805971</v>
      </c>
      <c r="J44" s="3">
        <f t="shared" si="5"/>
        <v>2.3631840796019897E-2</v>
      </c>
      <c r="K44" s="3">
        <f t="shared" si="5"/>
        <v>2.397388059701492E-2</v>
      </c>
      <c r="L44" s="3">
        <f t="shared" si="5"/>
        <v>1.7164179104477609E-2</v>
      </c>
      <c r="M44" s="3">
        <f t="shared" si="5"/>
        <v>5.0000000000000044E-2</v>
      </c>
      <c r="N44" s="3">
        <f t="shared" si="5"/>
        <v>4.9999999999999989E-2</v>
      </c>
      <c r="O44" s="3">
        <f t="shared" si="5"/>
        <v>0.10000000000000009</v>
      </c>
      <c r="P44" s="3">
        <f t="shared" si="5"/>
        <v>0</v>
      </c>
      <c r="Q44" s="3">
        <f t="shared" si="5"/>
        <v>0.15999999999999998</v>
      </c>
      <c r="R44" s="3">
        <f t="shared" si="5"/>
        <v>0.15999999999999945</v>
      </c>
      <c r="S44" s="3">
        <f t="shared" si="5"/>
        <v>0.16000000000000086</v>
      </c>
      <c r="T44" s="3">
        <f t="shared" si="5"/>
        <v>0.16000000000000006</v>
      </c>
      <c r="U44">
        <f t="shared" si="5"/>
        <v>1</v>
      </c>
    </row>
    <row r="45" spans="1:21" x14ac:dyDescent="0.3">
      <c r="A45" t="s">
        <v>61</v>
      </c>
      <c r="B45">
        <v>192</v>
      </c>
      <c r="C45" s="3">
        <f>C33*C$39</f>
        <v>0</v>
      </c>
      <c r="D45" s="3">
        <f t="shared" si="4"/>
        <v>0</v>
      </c>
      <c r="E45" s="3">
        <f t="shared" si="4"/>
        <v>50</v>
      </c>
      <c r="F45" s="3">
        <f t="shared" si="4"/>
        <v>2</v>
      </c>
      <c r="G45" s="3">
        <f t="shared" si="4"/>
        <v>2</v>
      </c>
      <c r="H45" s="3">
        <f t="shared" si="5"/>
        <v>0.59918588873812761</v>
      </c>
      <c r="I45" s="3">
        <f t="shared" si="5"/>
        <v>0.28453188602442331</v>
      </c>
      <c r="J45" s="3">
        <f t="shared" si="5"/>
        <v>4.9389416553595654E-2</v>
      </c>
      <c r="K45" s="3">
        <f t="shared" si="5"/>
        <v>1.7503392130257804E-2</v>
      </c>
      <c r="L45" s="3">
        <f t="shared" si="5"/>
        <v>4.1926729986431474E-2</v>
      </c>
      <c r="M45" s="3">
        <f t="shared" si="5"/>
        <v>0.24444444444444446</v>
      </c>
      <c r="N45" s="3">
        <f t="shared" si="5"/>
        <v>0.24444444444444441</v>
      </c>
      <c r="O45" s="3">
        <f t="shared" si="5"/>
        <v>0</v>
      </c>
      <c r="P45" s="3">
        <f t="shared" si="5"/>
        <v>0</v>
      </c>
      <c r="Q45" s="3">
        <f t="shared" si="5"/>
        <v>0.16000000000000014</v>
      </c>
      <c r="R45" s="3">
        <f t="shared" si="5"/>
        <v>0.15999999999999945</v>
      </c>
      <c r="S45" s="3">
        <f t="shared" si="5"/>
        <v>0</v>
      </c>
      <c r="T45" s="3">
        <f t="shared" si="5"/>
        <v>0</v>
      </c>
      <c r="U45">
        <f t="shared" si="5"/>
        <v>0</v>
      </c>
    </row>
    <row r="46" spans="1:21" x14ac:dyDescent="0.3">
      <c r="A46" t="s">
        <v>61</v>
      </c>
      <c r="B46">
        <v>197</v>
      </c>
      <c r="C46" s="3">
        <f>C34*C$39</f>
        <v>1.6</v>
      </c>
      <c r="D46" s="3">
        <f t="shared" si="4"/>
        <v>0</v>
      </c>
      <c r="E46" s="3">
        <f t="shared" si="4"/>
        <v>350</v>
      </c>
      <c r="F46" s="3">
        <f t="shared" si="4"/>
        <v>0</v>
      </c>
      <c r="G46" s="3">
        <f t="shared" si="4"/>
        <v>2</v>
      </c>
      <c r="H46" s="3">
        <f t="shared" si="5"/>
        <v>0.40766820524914915</v>
      </c>
      <c r="I46" s="3">
        <f t="shared" si="5"/>
        <v>8.4296351201105069E-2</v>
      </c>
      <c r="J46" s="3">
        <f t="shared" si="5"/>
        <v>2.8098783733701692E-2</v>
      </c>
      <c r="K46" s="3">
        <f t="shared" si="5"/>
        <v>2.7846096829621639E-2</v>
      </c>
      <c r="L46" s="3">
        <f t="shared" si="5"/>
        <v>4.1204811158653681E-2</v>
      </c>
      <c r="M46" s="3">
        <f t="shared" si="5"/>
        <v>7.999999999999996E-2</v>
      </c>
      <c r="N46" s="3">
        <f t="shared" si="5"/>
        <v>8.0000000000000016E-2</v>
      </c>
      <c r="O46" s="3">
        <f t="shared" si="5"/>
        <v>0.20000000000000007</v>
      </c>
      <c r="P46" s="3">
        <f t="shared" si="5"/>
        <v>0</v>
      </c>
      <c r="Q46" s="3">
        <f t="shared" si="5"/>
        <v>0.15999999999999998</v>
      </c>
      <c r="R46" s="3">
        <f t="shared" si="5"/>
        <v>0</v>
      </c>
      <c r="S46" s="3">
        <f t="shared" si="5"/>
        <v>0.47999999999999976</v>
      </c>
      <c r="T46" s="3">
        <f t="shared" si="5"/>
        <v>0</v>
      </c>
      <c r="U46">
        <f t="shared" si="5"/>
        <v>1</v>
      </c>
    </row>
    <row r="49" spans="1:21" x14ac:dyDescent="0.3">
      <c r="A49" s="7" t="s">
        <v>91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s="11" customFormat="1" x14ac:dyDescent="0.3">
      <c r="A50" s="2" t="s">
        <v>184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3">
      <c r="A51" s="2" t="s">
        <v>85</v>
      </c>
      <c r="B51" s="2" t="s">
        <v>1</v>
      </c>
      <c r="C51" s="2" t="s">
        <v>93</v>
      </c>
      <c r="D51" s="2" t="s">
        <v>94</v>
      </c>
    </row>
    <row r="52" spans="1:21" x14ac:dyDescent="0.3">
      <c r="A52" t="s">
        <v>61</v>
      </c>
      <c r="B52">
        <v>190</v>
      </c>
      <c r="C52" s="3">
        <f>SUM(C43:U43)</f>
        <v>65.002819237147591</v>
      </c>
      <c r="D52">
        <v>16</v>
      </c>
    </row>
    <row r="53" spans="1:21" x14ac:dyDescent="0.3">
      <c r="A53" t="s">
        <v>61</v>
      </c>
      <c r="B53">
        <v>191</v>
      </c>
      <c r="C53" s="3">
        <f>SUM(C44:U44)</f>
        <v>56.858563432835808</v>
      </c>
      <c r="D53">
        <v>248</v>
      </c>
    </row>
    <row r="54" spans="1:21" x14ac:dyDescent="0.3">
      <c r="A54" t="s">
        <v>61</v>
      </c>
      <c r="B54">
        <v>192</v>
      </c>
      <c r="C54" s="3">
        <f>SUM(C45:U45)</f>
        <v>55.801426202321721</v>
      </c>
      <c r="D54">
        <v>72</v>
      </c>
    </row>
    <row r="55" spans="1:21" x14ac:dyDescent="0.3">
      <c r="A55" t="s">
        <v>61</v>
      </c>
      <c r="B55">
        <v>197</v>
      </c>
      <c r="C55" s="3">
        <f>SUM(C46:U46)</f>
        <v>356.18911424817225</v>
      </c>
      <c r="D55">
        <v>1472</v>
      </c>
    </row>
    <row r="56" spans="1:21" x14ac:dyDescent="0.3">
      <c r="C56" s="3"/>
    </row>
    <row r="58" spans="1:21" x14ac:dyDescent="0.3">
      <c r="A58" s="13" t="s">
        <v>185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3">
      <c r="A59" s="2" t="s">
        <v>184</v>
      </c>
    </row>
    <row r="60" spans="1:21" x14ac:dyDescent="0.3">
      <c r="A60" t="s">
        <v>95</v>
      </c>
      <c r="B60">
        <v>72</v>
      </c>
      <c r="C60" t="s">
        <v>186</v>
      </c>
    </row>
    <row r="61" spans="1:21" x14ac:dyDescent="0.3">
      <c r="A61" t="s">
        <v>109</v>
      </c>
      <c r="B61" s="12">
        <v>149</v>
      </c>
      <c r="C61" t="s">
        <v>106</v>
      </c>
    </row>
    <row r="62" spans="1:21" x14ac:dyDescent="0.3">
      <c r="A62" t="s">
        <v>102</v>
      </c>
      <c r="B62" s="12">
        <f>B60*B61</f>
        <v>10728</v>
      </c>
      <c r="C62" t="s">
        <v>108</v>
      </c>
    </row>
    <row r="63" spans="1:21" x14ac:dyDescent="0.3">
      <c r="A63" t="s">
        <v>96</v>
      </c>
      <c r="B63">
        <v>0.15</v>
      </c>
      <c r="C63" t="s">
        <v>106</v>
      </c>
    </row>
    <row r="64" spans="1:21" x14ac:dyDescent="0.3">
      <c r="A64" t="s">
        <v>107</v>
      </c>
      <c r="B64" s="12">
        <f>B62*B63</f>
        <v>1609.2</v>
      </c>
      <c r="C64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42" sqref="C42"/>
    </sheetView>
  </sheetViews>
  <sheetFormatPr defaultColWidth="11.5546875" defaultRowHeight="14.4" x14ac:dyDescent="0.3"/>
  <cols>
    <col min="1" max="1" width="15.109375" customWidth="1"/>
  </cols>
  <sheetData>
    <row r="1" spans="1:5" x14ac:dyDescent="0.3">
      <c r="A1" t="s">
        <v>121</v>
      </c>
    </row>
    <row r="3" spans="1:5" x14ac:dyDescent="0.3">
      <c r="A3" s="2" t="s">
        <v>197</v>
      </c>
    </row>
    <row r="4" spans="1:5" x14ac:dyDescent="0.3">
      <c r="A4" s="9" t="s">
        <v>199</v>
      </c>
      <c r="B4" t="s">
        <v>200</v>
      </c>
      <c r="C4" t="s">
        <v>201</v>
      </c>
      <c r="D4" t="s">
        <v>202</v>
      </c>
      <c r="E4" t="s">
        <v>198</v>
      </c>
    </row>
    <row r="5" spans="1:5" x14ac:dyDescent="0.3">
      <c r="A5" s="9" t="s">
        <v>203</v>
      </c>
    </row>
    <row r="7" spans="1:5" x14ac:dyDescent="0.3">
      <c r="A7" s="2" t="s">
        <v>122</v>
      </c>
    </row>
    <row r="8" spans="1:5" x14ac:dyDescent="0.3">
      <c r="A8" t="s">
        <v>123</v>
      </c>
      <c r="B8" t="s">
        <v>124</v>
      </c>
      <c r="C8" t="s">
        <v>125</v>
      </c>
    </row>
    <row r="9" spans="1:5" x14ac:dyDescent="0.3">
      <c r="A9" t="s">
        <v>4</v>
      </c>
      <c r="B9">
        <v>1.7</v>
      </c>
      <c r="C9" t="s">
        <v>209</v>
      </c>
    </row>
    <row r="10" spans="1:5" x14ac:dyDescent="0.3">
      <c r="A10" t="s">
        <v>127</v>
      </c>
      <c r="B10">
        <v>1.5</v>
      </c>
      <c r="C10" t="s">
        <v>128</v>
      </c>
    </row>
    <row r="12" spans="1:5" x14ac:dyDescent="0.3">
      <c r="A12" s="2" t="s">
        <v>126</v>
      </c>
    </row>
    <row r="13" spans="1:5" x14ac:dyDescent="0.3">
      <c r="A13" t="s">
        <v>123</v>
      </c>
      <c r="B13" t="s">
        <v>124</v>
      </c>
      <c r="C13" t="s">
        <v>125</v>
      </c>
    </row>
    <row r="14" spans="1:5" x14ac:dyDescent="0.3">
      <c r="A14" t="s">
        <v>205</v>
      </c>
      <c r="B14" s="18" t="s">
        <v>206</v>
      </c>
      <c r="C14" t="s">
        <v>207</v>
      </c>
    </row>
    <row r="15" spans="1:5" x14ac:dyDescent="0.3">
      <c r="A15" t="s">
        <v>204</v>
      </c>
      <c r="B15">
        <v>1.7</v>
      </c>
      <c r="C15" t="s">
        <v>129</v>
      </c>
    </row>
    <row r="16" spans="1:5" x14ac:dyDescent="0.3">
      <c r="A16" t="s">
        <v>4</v>
      </c>
      <c r="B16">
        <v>1.7</v>
      </c>
      <c r="C16" t="s">
        <v>209</v>
      </c>
    </row>
    <row r="18" spans="1:3" x14ac:dyDescent="0.3">
      <c r="A18" s="2" t="s">
        <v>130</v>
      </c>
    </row>
    <row r="19" spans="1:3" x14ac:dyDescent="0.3">
      <c r="A19" t="s">
        <v>131</v>
      </c>
    </row>
    <row r="20" spans="1:3" x14ac:dyDescent="0.3">
      <c r="A20" t="s">
        <v>123</v>
      </c>
      <c r="B20" t="s">
        <v>124</v>
      </c>
      <c r="C20" t="s">
        <v>125</v>
      </c>
    </row>
    <row r="21" spans="1:3" x14ac:dyDescent="0.3">
      <c r="A21" t="s">
        <v>127</v>
      </c>
      <c r="B21">
        <v>1.5</v>
      </c>
      <c r="C21" t="s">
        <v>208</v>
      </c>
    </row>
    <row r="22" spans="1:3" x14ac:dyDescent="0.3">
      <c r="A22" t="s">
        <v>4</v>
      </c>
      <c r="B22">
        <v>1.7</v>
      </c>
      <c r="C22" t="s">
        <v>209</v>
      </c>
    </row>
    <row r="23" spans="1:3" x14ac:dyDescent="0.3">
      <c r="A23" t="s">
        <v>6</v>
      </c>
      <c r="B23">
        <v>1.5</v>
      </c>
      <c r="C23" t="s">
        <v>133</v>
      </c>
    </row>
    <row r="24" spans="1:3" x14ac:dyDescent="0.3">
      <c r="A24" t="s">
        <v>204</v>
      </c>
      <c r="B24">
        <v>1.7</v>
      </c>
      <c r="C24" t="s">
        <v>210</v>
      </c>
    </row>
    <row r="25" spans="1:3" x14ac:dyDescent="0.3">
      <c r="A25" t="s">
        <v>205</v>
      </c>
      <c r="B25">
        <v>1.4</v>
      </c>
      <c r="C25" t="s">
        <v>211</v>
      </c>
    </row>
    <row r="27" spans="1:3" x14ac:dyDescent="0.3">
      <c r="A27" s="2" t="s">
        <v>212</v>
      </c>
    </row>
    <row r="28" spans="1:3" x14ac:dyDescent="0.3">
      <c r="A28" t="s">
        <v>123</v>
      </c>
      <c r="B28" t="s">
        <v>124</v>
      </c>
      <c r="C28" t="s">
        <v>125</v>
      </c>
    </row>
    <row r="29" spans="1:3" x14ac:dyDescent="0.3">
      <c r="A29" t="s">
        <v>127</v>
      </c>
      <c r="B29">
        <v>1.6</v>
      </c>
      <c r="C29" t="s">
        <v>208</v>
      </c>
    </row>
    <row r="30" spans="1:3" x14ac:dyDescent="0.3">
      <c r="A30" t="s">
        <v>132</v>
      </c>
      <c r="B30">
        <v>2</v>
      </c>
      <c r="C30" t="s">
        <v>213</v>
      </c>
    </row>
    <row r="31" spans="1:3" x14ac:dyDescent="0.3">
      <c r="A31" t="s">
        <v>204</v>
      </c>
      <c r="B31">
        <v>1.6</v>
      </c>
      <c r="C31" t="s">
        <v>214</v>
      </c>
    </row>
    <row r="32" spans="1:3" x14ac:dyDescent="0.3">
      <c r="A32" t="s">
        <v>205</v>
      </c>
      <c r="B32">
        <v>1.6</v>
      </c>
      <c r="C32" t="s">
        <v>215</v>
      </c>
    </row>
    <row r="34" spans="1:3" x14ac:dyDescent="0.3">
      <c r="A34" s="2" t="s">
        <v>134</v>
      </c>
    </row>
    <row r="35" spans="1:3" x14ac:dyDescent="0.3">
      <c r="A35" t="s">
        <v>123</v>
      </c>
      <c r="B35" t="s">
        <v>124</v>
      </c>
      <c r="C35" t="s">
        <v>125</v>
      </c>
    </row>
    <row r="36" spans="1:3" x14ac:dyDescent="0.3">
      <c r="A36" t="s">
        <v>4</v>
      </c>
      <c r="B36">
        <v>2</v>
      </c>
      <c r="C36" t="s">
        <v>209</v>
      </c>
    </row>
    <row r="37" spans="1:3" x14ac:dyDescent="0.3">
      <c r="A37" t="s">
        <v>127</v>
      </c>
      <c r="B37">
        <v>1.5</v>
      </c>
      <c r="C37" t="s">
        <v>208</v>
      </c>
    </row>
    <row r="39" spans="1:3" x14ac:dyDescent="0.3">
      <c r="A39" s="2" t="s">
        <v>135</v>
      </c>
    </row>
    <row r="40" spans="1:3" x14ac:dyDescent="0.3">
      <c r="A40" t="s">
        <v>123</v>
      </c>
      <c r="B40" t="s">
        <v>124</v>
      </c>
      <c r="C40" t="s">
        <v>125</v>
      </c>
    </row>
    <row r="41" spans="1:3" x14ac:dyDescent="0.3">
      <c r="A41" t="s">
        <v>127</v>
      </c>
      <c r="B41">
        <v>1.5</v>
      </c>
      <c r="C41" t="s">
        <v>136</v>
      </c>
    </row>
    <row r="42" spans="1:3" x14ac:dyDescent="0.3">
      <c r="A42" t="s">
        <v>4</v>
      </c>
      <c r="B42">
        <v>1.3</v>
      </c>
      <c r="C42" t="s">
        <v>137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0" workbookViewId="0">
      <selection activeCell="A39" sqref="A39:XFD39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187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61</v>
      </c>
      <c r="B6">
        <v>196</v>
      </c>
      <c r="C6" t="s">
        <v>48</v>
      </c>
      <c r="D6" t="s">
        <v>24</v>
      </c>
      <c r="E6" s="3">
        <v>300</v>
      </c>
      <c r="F6">
        <v>1</v>
      </c>
      <c r="G6" t="s">
        <v>25</v>
      </c>
      <c r="H6">
        <v>50</v>
      </c>
      <c r="I6">
        <v>19</v>
      </c>
      <c r="J6">
        <v>13</v>
      </c>
      <c r="K6">
        <v>20</v>
      </c>
      <c r="L6">
        <v>22</v>
      </c>
      <c r="M6">
        <v>5</v>
      </c>
      <c r="N6">
        <v>7</v>
      </c>
      <c r="O6">
        <v>0.6</v>
      </c>
      <c r="P6">
        <v>44465</v>
      </c>
      <c r="Q6">
        <v>0.9</v>
      </c>
      <c r="R6">
        <v>2.6</v>
      </c>
      <c r="S6">
        <v>5</v>
      </c>
      <c r="T6">
        <v>0.4</v>
      </c>
      <c r="U6" t="s">
        <v>26</v>
      </c>
      <c r="V6">
        <v>0.11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61</v>
      </c>
      <c r="B10">
        <v>190</v>
      </c>
      <c r="C10" t="s">
        <v>62</v>
      </c>
      <c r="D10" t="s">
        <v>35</v>
      </c>
      <c r="E10" s="3">
        <v>199</v>
      </c>
      <c r="F10">
        <v>1</v>
      </c>
      <c r="G10" t="s">
        <v>25</v>
      </c>
      <c r="H10">
        <v>4</v>
      </c>
      <c r="I10">
        <v>1</v>
      </c>
      <c r="J10">
        <v>0</v>
      </c>
      <c r="K10">
        <v>2</v>
      </c>
      <c r="L10">
        <v>2</v>
      </c>
      <c r="M10">
        <v>1</v>
      </c>
      <c r="N10">
        <v>1</v>
      </c>
      <c r="O10">
        <v>0.5</v>
      </c>
      <c r="P10">
        <v>829</v>
      </c>
      <c r="Q10">
        <v>1.1000000000000001</v>
      </c>
      <c r="R10">
        <v>4.5</v>
      </c>
      <c r="S10">
        <v>2.5</v>
      </c>
      <c r="T10">
        <v>0.5</v>
      </c>
      <c r="U10" t="s">
        <v>26</v>
      </c>
      <c r="V10">
        <v>0.13</v>
      </c>
      <c r="W10">
        <v>592</v>
      </c>
    </row>
    <row r="11" spans="1:23" x14ac:dyDescent="0.3">
      <c r="A11" t="s">
        <v>61</v>
      </c>
      <c r="B11">
        <v>191</v>
      </c>
      <c r="C11" t="s">
        <v>53</v>
      </c>
      <c r="D11" t="s">
        <v>24</v>
      </c>
      <c r="E11" s="3">
        <v>200</v>
      </c>
      <c r="F11">
        <v>1</v>
      </c>
      <c r="G11" t="s">
        <v>25</v>
      </c>
      <c r="H11">
        <v>62</v>
      </c>
      <c r="I11">
        <v>25</v>
      </c>
      <c r="J11">
        <v>10</v>
      </c>
      <c r="K11">
        <v>11</v>
      </c>
      <c r="L11">
        <v>12</v>
      </c>
      <c r="M11">
        <v>9</v>
      </c>
      <c r="N11">
        <v>3</v>
      </c>
      <c r="O11">
        <v>0.8</v>
      </c>
      <c r="P11">
        <v>720</v>
      </c>
      <c r="Q11">
        <v>0.9</v>
      </c>
      <c r="R11">
        <v>2.8</v>
      </c>
      <c r="S11">
        <v>5.4</v>
      </c>
      <c r="T11">
        <v>0.3</v>
      </c>
      <c r="U11" t="s">
        <v>26</v>
      </c>
      <c r="V11">
        <v>0.2</v>
      </c>
      <c r="W11">
        <v>344</v>
      </c>
    </row>
    <row r="12" spans="1:23" x14ac:dyDescent="0.3">
      <c r="A12" t="s">
        <v>61</v>
      </c>
      <c r="B12">
        <v>192</v>
      </c>
      <c r="C12" t="s">
        <v>63</v>
      </c>
      <c r="D12" t="s">
        <v>24</v>
      </c>
      <c r="E12" s="3">
        <v>99</v>
      </c>
      <c r="F12">
        <v>2</v>
      </c>
      <c r="G12" t="s">
        <v>25</v>
      </c>
      <c r="H12">
        <v>18</v>
      </c>
      <c r="I12">
        <v>17</v>
      </c>
      <c r="J12">
        <v>6</v>
      </c>
      <c r="K12">
        <v>2</v>
      </c>
      <c r="L12">
        <v>12</v>
      </c>
      <c r="M12">
        <v>5</v>
      </c>
      <c r="N12">
        <v>4</v>
      </c>
      <c r="O12">
        <v>0.7</v>
      </c>
      <c r="P12">
        <v>5742</v>
      </c>
      <c r="Q12">
        <v>0.7</v>
      </c>
      <c r="R12">
        <v>2.8</v>
      </c>
      <c r="S12">
        <v>5.3</v>
      </c>
      <c r="T12">
        <v>0.4</v>
      </c>
      <c r="U12" t="s">
        <v>28</v>
      </c>
      <c r="V12">
        <v>0.18</v>
      </c>
      <c r="W12">
        <v>12</v>
      </c>
    </row>
    <row r="13" spans="1:23" x14ac:dyDescent="0.3">
      <c r="A13" t="s">
        <v>61</v>
      </c>
      <c r="B13">
        <v>197</v>
      </c>
      <c r="C13" t="s">
        <v>64</v>
      </c>
      <c r="D13" t="s">
        <v>24</v>
      </c>
      <c r="E13" s="3">
        <v>499</v>
      </c>
      <c r="F13">
        <v>1</v>
      </c>
      <c r="G13" t="s">
        <v>25</v>
      </c>
      <c r="H13">
        <v>368</v>
      </c>
      <c r="I13">
        <v>28</v>
      </c>
      <c r="J13">
        <v>14</v>
      </c>
      <c r="K13">
        <v>10</v>
      </c>
      <c r="L13">
        <v>23</v>
      </c>
      <c r="M13">
        <v>22</v>
      </c>
      <c r="N13">
        <v>3</v>
      </c>
      <c r="O13">
        <v>0.9</v>
      </c>
      <c r="P13">
        <v>14086</v>
      </c>
      <c r="Q13">
        <v>0.9</v>
      </c>
      <c r="R13">
        <v>2.7</v>
      </c>
      <c r="S13">
        <v>5</v>
      </c>
      <c r="T13">
        <v>0.4</v>
      </c>
      <c r="U13" t="s">
        <v>26</v>
      </c>
    </row>
    <row r="14" spans="1:23" s="6" customForma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3" s="6" customFormat="1" x14ac:dyDescent="0.3">
      <c r="A15" s="7" t="s">
        <v>100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">
      <c r="A17" s="2" t="s">
        <v>87</v>
      </c>
    </row>
    <row r="18" spans="1:21" x14ac:dyDescent="0.3">
      <c r="A18" t="s">
        <v>85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21</v>
      </c>
    </row>
    <row r="19" spans="1:21" x14ac:dyDescent="0.3">
      <c r="A19" t="s">
        <v>61</v>
      </c>
      <c r="B19">
        <v>196</v>
      </c>
      <c r="C19" t="s">
        <v>48</v>
      </c>
      <c r="D19" t="s">
        <v>24</v>
      </c>
      <c r="E19" s="3">
        <v>300</v>
      </c>
      <c r="F19">
        <v>1</v>
      </c>
      <c r="G19">
        <f>VLOOKUP(G6,'[1]Warranty Scale'!A2:B6,2,FALSE)</f>
        <v>1</v>
      </c>
      <c r="H19" s="3">
        <f>H6/SUM($H$6:$L$6)</f>
        <v>0.40322580645161288</v>
      </c>
      <c r="I19" s="3">
        <f>I6/SUM($H$6:$L$6)</f>
        <v>0.15322580645161291</v>
      </c>
      <c r="J19" s="3">
        <f>J6/SUM($H$6:$L$6)</f>
        <v>0.10483870967741936</v>
      </c>
      <c r="K19" s="3">
        <f>K6/SUM($H$6:$L$6)</f>
        <v>0.16129032258064516</v>
      </c>
      <c r="L19" s="3">
        <f>L6/SUM($H$6:$L$6)</f>
        <v>0.17741935483870969</v>
      </c>
      <c r="M19" s="3">
        <f>M6/SUM($M$6:$N$6)</f>
        <v>0.41666666666666669</v>
      </c>
      <c r="N19" s="3">
        <f>N6/SUM($M$6:$N$6)</f>
        <v>0.58333333333333337</v>
      </c>
      <c r="O19">
        <v>0.6</v>
      </c>
      <c r="P19">
        <v>44465</v>
      </c>
      <c r="Q19">
        <v>0.9</v>
      </c>
      <c r="R19">
        <v>2.6</v>
      </c>
      <c r="S19">
        <v>5</v>
      </c>
      <c r="T19">
        <v>0.4</v>
      </c>
      <c r="U19" t="s">
        <v>26</v>
      </c>
    </row>
    <row r="21" spans="1:21" x14ac:dyDescent="0.3">
      <c r="A21" s="2" t="s">
        <v>72</v>
      </c>
    </row>
    <row r="22" spans="1:21" x14ac:dyDescent="0.3">
      <c r="A22" t="s">
        <v>61</v>
      </c>
      <c r="B22">
        <v>190</v>
      </c>
      <c r="C22" t="s">
        <v>62</v>
      </c>
      <c r="D22" t="s">
        <v>35</v>
      </c>
      <c r="E22" s="3">
        <v>199</v>
      </c>
      <c r="F22">
        <v>1</v>
      </c>
      <c r="G22">
        <f>VLOOKUP(G10,'[1]Warranty Scale'!$A$2:$B$6,2,FALSE)</f>
        <v>1</v>
      </c>
      <c r="H22" s="3">
        <f>H10/SUM($H$10:$L$10)</f>
        <v>0.44444444444444442</v>
      </c>
      <c r="I22" s="3">
        <f>I10/SUM($H$10:$L$10)</f>
        <v>0.1111111111111111</v>
      </c>
      <c r="J22" s="3">
        <f>J10/SUM($H$10:$L$10)</f>
        <v>0</v>
      </c>
      <c r="K22" s="3">
        <f>K10/SUM($H$10:$L$10)</f>
        <v>0.22222222222222221</v>
      </c>
      <c r="L22" s="3">
        <f>L10/SUM($H$10:$L$10)</f>
        <v>0.22222222222222221</v>
      </c>
      <c r="M22" s="3">
        <f>M10/SUM($M$10:$N$10)</f>
        <v>0.5</v>
      </c>
      <c r="N22" s="3">
        <f>N10/SUM($M$10:$N$10)</f>
        <v>0.5</v>
      </c>
      <c r="O22">
        <v>0.5</v>
      </c>
      <c r="P22">
        <v>829</v>
      </c>
      <c r="Q22">
        <v>1.1000000000000001</v>
      </c>
      <c r="R22">
        <v>4.5</v>
      </c>
      <c r="S22">
        <v>2.5</v>
      </c>
      <c r="T22">
        <v>0.5</v>
      </c>
      <c r="U22" t="s">
        <v>26</v>
      </c>
    </row>
    <row r="23" spans="1:21" x14ac:dyDescent="0.3">
      <c r="A23" t="s">
        <v>61</v>
      </c>
      <c r="B23">
        <v>191</v>
      </c>
      <c r="C23" t="s">
        <v>53</v>
      </c>
      <c r="D23" t="s">
        <v>24</v>
      </c>
      <c r="E23" s="3">
        <v>200</v>
      </c>
      <c r="F23">
        <v>1</v>
      </c>
      <c r="G23">
        <f>VLOOKUP(G11,'[1]Warranty Scale'!$A$2:$B$6,2,FALSE)</f>
        <v>1</v>
      </c>
      <c r="H23" s="3">
        <f>H11/SUM($H$11:$L$11)</f>
        <v>0.51666666666666672</v>
      </c>
      <c r="I23" s="3">
        <f>I11/SUM($H$11:$L$11)</f>
        <v>0.20833333333333334</v>
      </c>
      <c r="J23" s="3">
        <f>J11/SUM($H$11:$L$11)</f>
        <v>8.3333333333333329E-2</v>
      </c>
      <c r="K23" s="3">
        <f>K11/SUM($H$11:$L$11)</f>
        <v>9.166666666666666E-2</v>
      </c>
      <c r="L23" s="3">
        <f>L11/SUM($H$11:$L$11)</f>
        <v>0.1</v>
      </c>
      <c r="M23" s="3">
        <f>M11/SUM($M$11:$N$11)</f>
        <v>0.75</v>
      </c>
      <c r="N23" s="3">
        <f>N11/SUM($M$11:$N$11)</f>
        <v>0.25</v>
      </c>
      <c r="O23">
        <v>0.8</v>
      </c>
      <c r="P23">
        <v>720</v>
      </c>
      <c r="Q23">
        <v>0.9</v>
      </c>
      <c r="R23">
        <v>2.8</v>
      </c>
      <c r="S23">
        <v>5.4</v>
      </c>
      <c r="T23">
        <v>0.3</v>
      </c>
      <c r="U23" t="s">
        <v>26</v>
      </c>
    </row>
    <row r="24" spans="1:21" x14ac:dyDescent="0.3">
      <c r="A24" t="s">
        <v>61</v>
      </c>
      <c r="B24">
        <v>192</v>
      </c>
      <c r="C24" t="s">
        <v>63</v>
      </c>
      <c r="D24" t="s">
        <v>24</v>
      </c>
      <c r="E24" s="3">
        <v>99</v>
      </c>
      <c r="F24">
        <v>2</v>
      </c>
      <c r="G24">
        <f>VLOOKUP(G12,'[1]Warranty Scale'!$A$2:$B$6,2,FALSE)</f>
        <v>1</v>
      </c>
      <c r="H24" s="3">
        <f>H12/SUM($H$12:$L$12)</f>
        <v>0.32727272727272727</v>
      </c>
      <c r="I24" s="3">
        <f>I12/SUM($H$12:$L$12)</f>
        <v>0.30909090909090908</v>
      </c>
      <c r="J24" s="3">
        <f>J12/SUM($H$12:$L$12)</f>
        <v>0.10909090909090909</v>
      </c>
      <c r="K24" s="3">
        <f>K12/SUM($H$12:$L$12)</f>
        <v>3.6363636363636362E-2</v>
      </c>
      <c r="L24" s="3">
        <f>L12/SUM($H$12:$L$12)</f>
        <v>0.21818181818181817</v>
      </c>
      <c r="M24" s="3">
        <f>M12/SUM($M$12:$N$12)</f>
        <v>0.55555555555555558</v>
      </c>
      <c r="N24" s="3">
        <f>N12/SUM($M$12:$N$12)</f>
        <v>0.44444444444444442</v>
      </c>
      <c r="O24">
        <v>0.7</v>
      </c>
      <c r="P24">
        <v>5742</v>
      </c>
      <c r="Q24">
        <v>0.7</v>
      </c>
      <c r="R24">
        <v>2.8</v>
      </c>
      <c r="S24">
        <v>5.3</v>
      </c>
      <c r="T24">
        <v>0.4</v>
      </c>
      <c r="U24" t="s">
        <v>28</v>
      </c>
    </row>
    <row r="25" spans="1:21" s="8" customFormat="1" x14ac:dyDescent="0.3">
      <c r="A25" t="s">
        <v>61</v>
      </c>
      <c r="B25">
        <v>197</v>
      </c>
      <c r="C25" t="s">
        <v>64</v>
      </c>
      <c r="D25" t="s">
        <v>24</v>
      </c>
      <c r="E25" s="3">
        <v>499</v>
      </c>
      <c r="F25">
        <v>1</v>
      </c>
      <c r="G25">
        <f>VLOOKUP(G13,'[1]Warranty Scale'!$A$2:$B$6,2,FALSE)</f>
        <v>1</v>
      </c>
      <c r="H25" s="3">
        <f>H13/SUM($H$13:$L$13)</f>
        <v>0.83069977426636565</v>
      </c>
      <c r="I25" s="3">
        <f>I13/SUM($H$13:$L$13)</f>
        <v>6.320541760722348E-2</v>
      </c>
      <c r="J25" s="3">
        <f>J13/SUM($H$13:$L$13)</f>
        <v>3.160270880361174E-2</v>
      </c>
      <c r="K25" s="3">
        <f>K13/SUM($H$13:$L$13)</f>
        <v>2.2573363431151242E-2</v>
      </c>
      <c r="L25" s="3">
        <f>L13/SUM($H$13:$L$13)</f>
        <v>5.1918735891647853E-2</v>
      </c>
      <c r="M25" s="3">
        <f>M13/SUM($M$13:$N$13)</f>
        <v>0.88</v>
      </c>
      <c r="N25" s="3">
        <f>N13/SUM($M$13:$N$13)</f>
        <v>0.12</v>
      </c>
      <c r="O25">
        <v>0.9</v>
      </c>
      <c r="P25">
        <v>14086</v>
      </c>
      <c r="Q25">
        <v>0.9</v>
      </c>
      <c r="R25">
        <v>2.7</v>
      </c>
      <c r="S25">
        <v>5</v>
      </c>
      <c r="T25">
        <v>0.4</v>
      </c>
      <c r="U25" t="s">
        <v>26</v>
      </c>
    </row>
    <row r="26" spans="1:21" x14ac:dyDescent="0.3">
      <c r="H26" s="3"/>
      <c r="M26" s="3"/>
      <c r="N26" s="3"/>
    </row>
    <row r="28" spans="1:21" x14ac:dyDescent="0.3">
      <c r="A28" s="7" t="s">
        <v>90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t="s">
        <v>85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21</v>
      </c>
    </row>
    <row r="30" spans="1:21" x14ac:dyDescent="0.3">
      <c r="A30" s="2" t="s">
        <v>188</v>
      </c>
    </row>
    <row r="31" spans="1:21" x14ac:dyDescent="0.3">
      <c r="A31" t="s">
        <v>61</v>
      </c>
      <c r="B31">
        <v>190</v>
      </c>
      <c r="C31">
        <f t="shared" ref="C31:D34" si="0">IF(C$19=C22,0,1)</f>
        <v>1</v>
      </c>
      <c r="D31">
        <f t="shared" si="0"/>
        <v>1</v>
      </c>
      <c r="E31">
        <f t="shared" ref="E31:F34" si="1">ABS(E$19-E22)</f>
        <v>101</v>
      </c>
      <c r="F31">
        <f t="shared" si="1"/>
        <v>0</v>
      </c>
      <c r="G31">
        <f>ABS($G$19-G22)</f>
        <v>0</v>
      </c>
      <c r="H31" s="3">
        <f t="shared" ref="H31:T34" si="2">ABS(H$19-H22)</f>
        <v>4.1218637992831542E-2</v>
      </c>
      <c r="I31" s="3">
        <f t="shared" si="2"/>
        <v>4.2114695340501801E-2</v>
      </c>
      <c r="J31" s="3">
        <f t="shared" si="2"/>
        <v>0.10483870967741936</v>
      </c>
      <c r="K31" s="3">
        <f t="shared" si="2"/>
        <v>6.0931899641577053E-2</v>
      </c>
      <c r="L31" s="3">
        <f t="shared" si="2"/>
        <v>4.4802867383512524E-2</v>
      </c>
      <c r="M31" s="3">
        <f t="shared" si="2"/>
        <v>8.3333333333333315E-2</v>
      </c>
      <c r="N31" s="3">
        <f t="shared" si="2"/>
        <v>8.333333333333337E-2</v>
      </c>
      <c r="O31" s="3">
        <f t="shared" si="2"/>
        <v>9.9999999999999978E-2</v>
      </c>
      <c r="P31" s="3">
        <f t="shared" si="2"/>
        <v>43636</v>
      </c>
      <c r="Q31" s="3">
        <f t="shared" si="2"/>
        <v>0.20000000000000007</v>
      </c>
      <c r="R31" s="3">
        <f t="shared" si="2"/>
        <v>1.9</v>
      </c>
      <c r="S31" s="3">
        <f t="shared" si="2"/>
        <v>2.5</v>
      </c>
      <c r="T31" s="3">
        <f t="shared" si="2"/>
        <v>9.9999999999999978E-2</v>
      </c>
      <c r="U31">
        <f>IF(U$19 = U22,0,1)</f>
        <v>0</v>
      </c>
    </row>
    <row r="32" spans="1:21" s="8" customFormat="1" x14ac:dyDescent="0.3">
      <c r="A32" t="s">
        <v>61</v>
      </c>
      <c r="B32">
        <v>191</v>
      </c>
      <c r="C32">
        <f t="shared" si="0"/>
        <v>1</v>
      </c>
      <c r="D32">
        <f t="shared" si="0"/>
        <v>0</v>
      </c>
      <c r="E32">
        <f t="shared" si="1"/>
        <v>100</v>
      </c>
      <c r="F32">
        <f t="shared" si="1"/>
        <v>0</v>
      </c>
      <c r="G32">
        <f>ABS($G$19-G23)</f>
        <v>0</v>
      </c>
      <c r="H32" s="3">
        <f t="shared" si="2"/>
        <v>0.11344086021505384</v>
      </c>
      <c r="I32" s="3">
        <f t="shared" si="2"/>
        <v>5.5107526881720437E-2</v>
      </c>
      <c r="J32" s="3">
        <f t="shared" si="2"/>
        <v>2.150537634408603E-2</v>
      </c>
      <c r="K32" s="3">
        <f t="shared" si="2"/>
        <v>6.9623655913978497E-2</v>
      </c>
      <c r="L32" s="3">
        <f t="shared" si="2"/>
        <v>7.7419354838709681E-2</v>
      </c>
      <c r="M32" s="3">
        <f t="shared" si="2"/>
        <v>0.33333333333333331</v>
      </c>
      <c r="N32" s="3">
        <f t="shared" si="2"/>
        <v>0.33333333333333337</v>
      </c>
      <c r="O32" s="3">
        <f t="shared" si="2"/>
        <v>0.20000000000000007</v>
      </c>
      <c r="P32" s="3">
        <f t="shared" si="2"/>
        <v>43745</v>
      </c>
      <c r="Q32" s="3">
        <f t="shared" si="2"/>
        <v>0</v>
      </c>
      <c r="R32" s="3">
        <f t="shared" si="2"/>
        <v>0.19999999999999973</v>
      </c>
      <c r="S32" s="3">
        <f t="shared" si="2"/>
        <v>0.40000000000000036</v>
      </c>
      <c r="T32" s="3">
        <f t="shared" si="2"/>
        <v>0.10000000000000003</v>
      </c>
      <c r="U32">
        <f>IF(U$19 = U23,0,1)</f>
        <v>0</v>
      </c>
    </row>
    <row r="33" spans="1:21" x14ac:dyDescent="0.3">
      <c r="A33" t="s">
        <v>61</v>
      </c>
      <c r="B33">
        <v>192</v>
      </c>
      <c r="C33">
        <f t="shared" si="0"/>
        <v>1</v>
      </c>
      <c r="D33">
        <f t="shared" si="0"/>
        <v>0</v>
      </c>
      <c r="E33">
        <f t="shared" si="1"/>
        <v>201</v>
      </c>
      <c r="F33">
        <f t="shared" si="1"/>
        <v>1</v>
      </c>
      <c r="G33">
        <f>ABS($G$19-G24)</f>
        <v>0</v>
      </c>
      <c r="H33" s="3">
        <f t="shared" si="2"/>
        <v>7.5953079178885607E-2</v>
      </c>
      <c r="I33" s="3">
        <f t="shared" si="2"/>
        <v>0.15586510263929618</v>
      </c>
      <c r="J33" s="3">
        <f t="shared" si="2"/>
        <v>4.2521994134897267E-3</v>
      </c>
      <c r="K33" s="3">
        <f t="shared" si="2"/>
        <v>0.12492668621700879</v>
      </c>
      <c r="L33" s="3">
        <f t="shared" si="2"/>
        <v>4.0762463343108485E-2</v>
      </c>
      <c r="M33" s="3">
        <f t="shared" si="2"/>
        <v>0.1388888888888889</v>
      </c>
      <c r="N33" s="3">
        <f t="shared" si="2"/>
        <v>0.13888888888888895</v>
      </c>
      <c r="O33" s="3">
        <f t="shared" si="2"/>
        <v>9.9999999999999978E-2</v>
      </c>
      <c r="P33" s="3">
        <f t="shared" si="2"/>
        <v>38723</v>
      </c>
      <c r="Q33" s="3">
        <f t="shared" si="2"/>
        <v>0.20000000000000007</v>
      </c>
      <c r="R33" s="3">
        <f t="shared" si="2"/>
        <v>0.19999999999999973</v>
      </c>
      <c r="S33" s="3">
        <f t="shared" si="2"/>
        <v>0.29999999999999982</v>
      </c>
      <c r="T33" s="3">
        <f t="shared" si="2"/>
        <v>0</v>
      </c>
      <c r="U33">
        <f>IF(U$19 = U24,0,1)</f>
        <v>1</v>
      </c>
    </row>
    <row r="34" spans="1:21" x14ac:dyDescent="0.3">
      <c r="A34" t="s">
        <v>61</v>
      </c>
      <c r="B34">
        <v>197</v>
      </c>
      <c r="C34">
        <f t="shared" si="0"/>
        <v>1</v>
      </c>
      <c r="D34">
        <f t="shared" si="0"/>
        <v>0</v>
      </c>
      <c r="E34">
        <f t="shared" si="1"/>
        <v>199</v>
      </c>
      <c r="F34">
        <f t="shared" si="1"/>
        <v>0</v>
      </c>
      <c r="G34">
        <f>ABS($G$19-G25)</f>
        <v>0</v>
      </c>
      <c r="H34" s="3">
        <f t="shared" si="2"/>
        <v>0.42747396781475278</v>
      </c>
      <c r="I34" s="3">
        <f t="shared" si="2"/>
        <v>9.0020388844389426E-2</v>
      </c>
      <c r="J34" s="3">
        <f t="shared" si="2"/>
        <v>7.3236000873807619E-2</v>
      </c>
      <c r="K34" s="3">
        <f t="shared" si="2"/>
        <v>0.13871695914949392</v>
      </c>
      <c r="L34" s="3">
        <f t="shared" si="2"/>
        <v>0.12550061894706183</v>
      </c>
      <c r="M34" s="3">
        <f t="shared" si="2"/>
        <v>0.46333333333333332</v>
      </c>
      <c r="N34" s="3">
        <f t="shared" si="2"/>
        <v>0.46333333333333337</v>
      </c>
      <c r="O34" s="3">
        <f t="shared" si="2"/>
        <v>0.30000000000000004</v>
      </c>
      <c r="P34" s="3">
        <f t="shared" si="2"/>
        <v>30379</v>
      </c>
      <c r="Q34" s="3">
        <f t="shared" si="2"/>
        <v>0</v>
      </c>
      <c r="R34" s="3">
        <f t="shared" si="2"/>
        <v>0.10000000000000009</v>
      </c>
      <c r="S34" s="3">
        <f t="shared" si="2"/>
        <v>0</v>
      </c>
      <c r="T34" s="3">
        <f t="shared" si="2"/>
        <v>0</v>
      </c>
      <c r="U34">
        <f>IF(U$19 = U25,0,1)</f>
        <v>0</v>
      </c>
    </row>
    <row r="35" spans="1:21" ht="16.5" customHeight="1" x14ac:dyDescent="0.3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1" s="8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">
      <c r="A37" s="7" t="s">
        <v>89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3">
      <c r="A38" t="s">
        <v>85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21</v>
      </c>
    </row>
    <row r="39" spans="1:21" x14ac:dyDescent="0.3">
      <c r="A39" t="s">
        <v>73</v>
      </c>
      <c r="B39" t="s">
        <v>73</v>
      </c>
      <c r="C39">
        <v>1.6</v>
      </c>
      <c r="D39">
        <v>1</v>
      </c>
      <c r="E39">
        <v>1</v>
      </c>
      <c r="F39">
        <v>2</v>
      </c>
      <c r="G39">
        <v>1</v>
      </c>
      <c r="H39">
        <v>2</v>
      </c>
      <c r="I39">
        <v>1.5</v>
      </c>
      <c r="J39">
        <v>1</v>
      </c>
      <c r="K39">
        <v>0.75</v>
      </c>
      <c r="L39">
        <v>0.5</v>
      </c>
      <c r="M39">
        <v>1</v>
      </c>
      <c r="N39">
        <v>1</v>
      </c>
      <c r="O39">
        <v>1</v>
      </c>
      <c r="P39">
        <v>0</v>
      </c>
      <c r="Q39">
        <v>1.6</v>
      </c>
      <c r="R39">
        <v>1.6</v>
      </c>
      <c r="S39">
        <v>1.6</v>
      </c>
      <c r="T39">
        <v>1.6</v>
      </c>
      <c r="U39">
        <v>1</v>
      </c>
    </row>
    <row r="41" spans="1:21" x14ac:dyDescent="0.3">
      <c r="A41" s="7" t="s">
        <v>92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3" spans="1:21" s="8" customFormat="1" x14ac:dyDescent="0.3">
      <c r="A43" t="s">
        <v>61</v>
      </c>
      <c r="B43">
        <v>190</v>
      </c>
      <c r="C43" s="3">
        <f>C31*C$39</f>
        <v>1.6</v>
      </c>
      <c r="D43" s="3">
        <f>D31*D39</f>
        <v>1</v>
      </c>
      <c r="E43" s="3">
        <f>E31*E39</f>
        <v>101</v>
      </c>
      <c r="F43" s="3">
        <f>F31*F39</f>
        <v>0</v>
      </c>
      <c r="G43" s="3">
        <f>G31*G39</f>
        <v>0</v>
      </c>
      <c r="H43" s="3">
        <f t="shared" ref="H43:U43" si="3">H31*H39</f>
        <v>8.2437275985663083E-2</v>
      </c>
      <c r="I43" s="3">
        <f t="shared" si="3"/>
        <v>6.3172043010752701E-2</v>
      </c>
      <c r="J43" s="3">
        <f t="shared" si="3"/>
        <v>0.10483870967741936</v>
      </c>
      <c r="K43" s="3">
        <f t="shared" si="3"/>
        <v>4.569892473118279E-2</v>
      </c>
      <c r="L43" s="3">
        <f t="shared" si="3"/>
        <v>2.2401433691756262E-2</v>
      </c>
      <c r="M43" s="3">
        <f t="shared" si="3"/>
        <v>8.3333333333333315E-2</v>
      </c>
      <c r="N43" s="3">
        <f t="shared" si="3"/>
        <v>8.333333333333337E-2</v>
      </c>
      <c r="O43" s="3">
        <f t="shared" si="3"/>
        <v>9.9999999999999978E-2</v>
      </c>
      <c r="P43" s="3">
        <f t="shared" si="3"/>
        <v>0</v>
      </c>
      <c r="Q43" s="3">
        <f t="shared" si="3"/>
        <v>0.32000000000000012</v>
      </c>
      <c r="R43" s="3">
        <f t="shared" si="3"/>
        <v>3.04</v>
      </c>
      <c r="S43" s="3">
        <f t="shared" si="3"/>
        <v>4</v>
      </c>
      <c r="T43" s="3">
        <f t="shared" si="3"/>
        <v>0.15999999999999998</v>
      </c>
      <c r="U43">
        <f t="shared" si="3"/>
        <v>0</v>
      </c>
    </row>
    <row r="44" spans="1:21" x14ac:dyDescent="0.3">
      <c r="A44" t="s">
        <v>61</v>
      </c>
      <c r="B44">
        <v>191</v>
      </c>
      <c r="C44" s="3">
        <f>C32*C$39</f>
        <v>1.6</v>
      </c>
      <c r="D44" s="3">
        <f t="shared" ref="D44:G46" si="4">D32*D$39</f>
        <v>0</v>
      </c>
      <c r="E44" s="3">
        <f t="shared" si="4"/>
        <v>100</v>
      </c>
      <c r="F44" s="3">
        <f t="shared" si="4"/>
        <v>0</v>
      </c>
      <c r="G44" s="3">
        <f>G32*G$39</f>
        <v>0</v>
      </c>
      <c r="H44" s="3">
        <f t="shared" ref="H44:U46" si="5">H32*H$39</f>
        <v>0.22688172043010768</v>
      </c>
      <c r="I44" s="3">
        <f t="shared" si="5"/>
        <v>8.2661290322580655E-2</v>
      </c>
      <c r="J44" s="3">
        <f t="shared" si="5"/>
        <v>2.150537634408603E-2</v>
      </c>
      <c r="K44" s="3">
        <f t="shared" si="5"/>
        <v>5.2217741935483869E-2</v>
      </c>
      <c r="L44" s="3">
        <f t="shared" si="5"/>
        <v>3.870967741935484E-2</v>
      </c>
      <c r="M44" s="3">
        <f t="shared" si="5"/>
        <v>0.33333333333333331</v>
      </c>
      <c r="N44" s="3">
        <f t="shared" si="5"/>
        <v>0.33333333333333337</v>
      </c>
      <c r="O44" s="3">
        <f t="shared" si="5"/>
        <v>0.20000000000000007</v>
      </c>
      <c r="P44" s="3">
        <f t="shared" si="5"/>
        <v>0</v>
      </c>
      <c r="Q44" s="3">
        <f t="shared" si="5"/>
        <v>0</v>
      </c>
      <c r="R44" s="3">
        <f t="shared" si="5"/>
        <v>0.31999999999999962</v>
      </c>
      <c r="S44" s="3">
        <f t="shared" si="5"/>
        <v>0.64000000000000057</v>
      </c>
      <c r="T44" s="3">
        <f t="shared" si="5"/>
        <v>0.16000000000000006</v>
      </c>
      <c r="U44">
        <f t="shared" si="5"/>
        <v>0</v>
      </c>
    </row>
    <row r="45" spans="1:21" x14ac:dyDescent="0.3">
      <c r="A45" t="s">
        <v>61</v>
      </c>
      <c r="B45">
        <v>192</v>
      </c>
      <c r="C45" s="3">
        <f>C33*C$39</f>
        <v>1.6</v>
      </c>
      <c r="D45" s="3">
        <f t="shared" si="4"/>
        <v>0</v>
      </c>
      <c r="E45" s="3">
        <f t="shared" si="4"/>
        <v>201</v>
      </c>
      <c r="F45" s="3">
        <f t="shared" si="4"/>
        <v>2</v>
      </c>
      <c r="G45" s="3">
        <f t="shared" si="4"/>
        <v>0</v>
      </c>
      <c r="H45" s="3">
        <f t="shared" si="5"/>
        <v>0.15190615835777121</v>
      </c>
      <c r="I45" s="3">
        <f t="shared" si="5"/>
        <v>0.23379765395894425</v>
      </c>
      <c r="J45" s="3">
        <f t="shared" si="5"/>
        <v>4.2521994134897267E-3</v>
      </c>
      <c r="K45" s="3">
        <f t="shared" si="5"/>
        <v>9.3695014662756593E-2</v>
      </c>
      <c r="L45" s="3">
        <f t="shared" si="5"/>
        <v>2.0381231671554242E-2</v>
      </c>
      <c r="M45" s="3">
        <f t="shared" si="5"/>
        <v>0.1388888888888889</v>
      </c>
      <c r="N45" s="3">
        <f t="shared" si="5"/>
        <v>0.13888888888888895</v>
      </c>
      <c r="O45" s="3">
        <f t="shared" si="5"/>
        <v>9.9999999999999978E-2</v>
      </c>
      <c r="P45" s="3">
        <f t="shared" si="5"/>
        <v>0</v>
      </c>
      <c r="Q45" s="3">
        <f t="shared" si="5"/>
        <v>0.32000000000000012</v>
      </c>
      <c r="R45" s="3">
        <f t="shared" si="5"/>
        <v>0.31999999999999962</v>
      </c>
      <c r="S45" s="3">
        <f t="shared" si="5"/>
        <v>0.47999999999999976</v>
      </c>
      <c r="T45" s="3">
        <f t="shared" si="5"/>
        <v>0</v>
      </c>
      <c r="U45">
        <f t="shared" si="5"/>
        <v>1</v>
      </c>
    </row>
    <row r="46" spans="1:21" x14ac:dyDescent="0.3">
      <c r="A46" t="s">
        <v>61</v>
      </c>
      <c r="B46">
        <v>197</v>
      </c>
      <c r="C46" s="3">
        <f>C34*C$39</f>
        <v>1.6</v>
      </c>
      <c r="D46" s="3">
        <f t="shared" si="4"/>
        <v>0</v>
      </c>
      <c r="E46" s="3">
        <f t="shared" si="4"/>
        <v>199</v>
      </c>
      <c r="F46" s="3">
        <f t="shared" si="4"/>
        <v>0</v>
      </c>
      <c r="G46" s="3">
        <f t="shared" si="4"/>
        <v>0</v>
      </c>
      <c r="H46" s="3">
        <f t="shared" si="5"/>
        <v>0.85494793562950555</v>
      </c>
      <c r="I46" s="3">
        <f t="shared" si="5"/>
        <v>0.13503058326658413</v>
      </c>
      <c r="J46" s="3">
        <f t="shared" si="5"/>
        <v>7.3236000873807619E-2</v>
      </c>
      <c r="K46" s="3">
        <f t="shared" si="5"/>
        <v>0.10403771936212045</v>
      </c>
      <c r="L46" s="3">
        <f t="shared" si="5"/>
        <v>6.2750309473530913E-2</v>
      </c>
      <c r="M46" s="3">
        <f t="shared" si="5"/>
        <v>0.46333333333333332</v>
      </c>
      <c r="N46" s="3">
        <f t="shared" si="5"/>
        <v>0.46333333333333337</v>
      </c>
      <c r="O46" s="3">
        <f t="shared" si="5"/>
        <v>0.30000000000000004</v>
      </c>
      <c r="P46" s="3">
        <f t="shared" si="5"/>
        <v>0</v>
      </c>
      <c r="Q46" s="3">
        <f t="shared" si="5"/>
        <v>0</v>
      </c>
      <c r="R46" s="3">
        <f t="shared" si="5"/>
        <v>0.16000000000000014</v>
      </c>
      <c r="S46" s="3">
        <f t="shared" si="5"/>
        <v>0</v>
      </c>
      <c r="T46" s="3">
        <f t="shared" si="5"/>
        <v>0</v>
      </c>
      <c r="U46">
        <f t="shared" si="5"/>
        <v>0</v>
      </c>
    </row>
    <row r="49" spans="1:21" x14ac:dyDescent="0.3">
      <c r="A49" s="7" t="s">
        <v>91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s="11" customFormat="1" x14ac:dyDescent="0.3">
      <c r="A50" s="2" t="s">
        <v>175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3">
      <c r="A51" s="2" t="s">
        <v>85</v>
      </c>
      <c r="B51" s="2" t="s">
        <v>1</v>
      </c>
      <c r="C51" s="2" t="s">
        <v>93</v>
      </c>
      <c r="D51" s="2" t="s">
        <v>94</v>
      </c>
    </row>
    <row r="52" spans="1:21" x14ac:dyDescent="0.3">
      <c r="A52" t="s">
        <v>61</v>
      </c>
      <c r="B52">
        <v>190</v>
      </c>
      <c r="C52" s="3">
        <f>SUM(C43:U43)</f>
        <v>111.70521505376342</v>
      </c>
      <c r="D52">
        <v>16</v>
      </c>
    </row>
    <row r="53" spans="1:21" x14ac:dyDescent="0.3">
      <c r="A53" t="s">
        <v>61</v>
      </c>
      <c r="B53">
        <v>191</v>
      </c>
      <c r="C53" s="3">
        <f>SUM(C44:U44)</f>
        <v>104.00864247311824</v>
      </c>
      <c r="D53">
        <v>248</v>
      </c>
    </row>
    <row r="54" spans="1:21" x14ac:dyDescent="0.3">
      <c r="A54" t="s">
        <v>61</v>
      </c>
      <c r="B54">
        <v>192</v>
      </c>
      <c r="C54" s="3">
        <f>SUM(C45:U45)</f>
        <v>207.60181003584225</v>
      </c>
      <c r="D54">
        <v>72</v>
      </c>
    </row>
    <row r="55" spans="1:21" x14ac:dyDescent="0.3">
      <c r="A55" t="s">
        <v>61</v>
      </c>
      <c r="B55">
        <v>197</v>
      </c>
      <c r="C55" s="3">
        <f>SUM(C46:U46)</f>
        <v>203.21666921527222</v>
      </c>
      <c r="D55">
        <v>1472</v>
      </c>
    </row>
    <row r="56" spans="1:21" x14ac:dyDescent="0.3">
      <c r="C56" s="3"/>
    </row>
    <row r="58" spans="1:21" x14ac:dyDescent="0.3">
      <c r="A58" s="13" t="s">
        <v>176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3">
      <c r="A59" s="2" t="s">
        <v>175</v>
      </c>
    </row>
    <row r="60" spans="1:21" x14ac:dyDescent="0.3">
      <c r="A60" t="s">
        <v>95</v>
      </c>
      <c r="B60">
        <v>248</v>
      </c>
      <c r="C60" t="s">
        <v>177</v>
      </c>
    </row>
    <row r="61" spans="1:21" x14ac:dyDescent="0.3">
      <c r="A61" t="s">
        <v>109</v>
      </c>
      <c r="B61" s="12">
        <v>300</v>
      </c>
      <c r="C61" t="s">
        <v>106</v>
      </c>
    </row>
    <row r="62" spans="1:21" x14ac:dyDescent="0.3">
      <c r="A62" t="s">
        <v>102</v>
      </c>
      <c r="B62" s="12">
        <f>B60*B61</f>
        <v>74400</v>
      </c>
      <c r="C62" t="s">
        <v>108</v>
      </c>
    </row>
    <row r="63" spans="1:21" x14ac:dyDescent="0.3">
      <c r="A63" t="s">
        <v>96</v>
      </c>
      <c r="B63">
        <v>0.11</v>
      </c>
      <c r="C63" t="s">
        <v>106</v>
      </c>
    </row>
    <row r="64" spans="1:21" x14ac:dyDescent="0.3">
      <c r="A64" t="s">
        <v>107</v>
      </c>
      <c r="B64" s="12">
        <f>B62*B63</f>
        <v>8184</v>
      </c>
      <c r="C64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27" workbookViewId="0">
      <selection activeCell="F36" sqref="F36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189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65</v>
      </c>
      <c r="B6">
        <v>199</v>
      </c>
      <c r="C6" t="s">
        <v>23</v>
      </c>
      <c r="D6" t="s">
        <v>24</v>
      </c>
      <c r="E6">
        <v>249.99</v>
      </c>
      <c r="F6">
        <v>1</v>
      </c>
      <c r="G6" t="s">
        <v>25</v>
      </c>
      <c r="H6">
        <v>462</v>
      </c>
      <c r="I6">
        <v>97</v>
      </c>
      <c r="J6">
        <v>25</v>
      </c>
      <c r="K6">
        <v>17</v>
      </c>
      <c r="L6">
        <v>58</v>
      </c>
      <c r="M6">
        <v>32</v>
      </c>
      <c r="N6">
        <v>12</v>
      </c>
      <c r="O6">
        <v>0.8</v>
      </c>
      <c r="P6">
        <v>115</v>
      </c>
      <c r="Q6">
        <v>8.4</v>
      </c>
      <c r="R6">
        <v>6.2</v>
      </c>
      <c r="S6">
        <v>13.2</v>
      </c>
      <c r="T6">
        <v>13.2</v>
      </c>
      <c r="U6" t="s">
        <v>26</v>
      </c>
      <c r="V6">
        <v>0.09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65</v>
      </c>
      <c r="B10">
        <v>198</v>
      </c>
      <c r="C10" t="s">
        <v>66</v>
      </c>
      <c r="D10" t="s">
        <v>24</v>
      </c>
      <c r="E10">
        <v>129</v>
      </c>
      <c r="F10">
        <v>1</v>
      </c>
      <c r="G10" t="s">
        <v>67</v>
      </c>
      <c r="H10">
        <v>1759</v>
      </c>
      <c r="I10">
        <v>296</v>
      </c>
      <c r="J10">
        <v>109</v>
      </c>
      <c r="K10">
        <v>56</v>
      </c>
      <c r="L10">
        <v>44</v>
      </c>
      <c r="M10">
        <v>56</v>
      </c>
      <c r="N10">
        <v>13</v>
      </c>
      <c r="O10">
        <v>0.9</v>
      </c>
      <c r="P10">
        <v>215</v>
      </c>
      <c r="Q10">
        <v>7.25</v>
      </c>
      <c r="R10">
        <v>8.5</v>
      </c>
      <c r="S10">
        <v>6</v>
      </c>
      <c r="T10">
        <v>1.75</v>
      </c>
      <c r="U10" t="s">
        <v>26</v>
      </c>
      <c r="V10">
        <v>0.18</v>
      </c>
      <c r="W10">
        <v>7036</v>
      </c>
    </row>
    <row r="11" spans="1:23" x14ac:dyDescent="0.3">
      <c r="A11" t="s">
        <v>65</v>
      </c>
      <c r="B11">
        <v>200</v>
      </c>
      <c r="C11" t="s">
        <v>37</v>
      </c>
      <c r="D11" t="s">
        <v>35</v>
      </c>
      <c r="E11">
        <v>299.99</v>
      </c>
      <c r="F11">
        <v>1</v>
      </c>
      <c r="G11" t="s">
        <v>25</v>
      </c>
      <c r="H11">
        <v>421</v>
      </c>
      <c r="I11">
        <v>87</v>
      </c>
      <c r="J11">
        <v>20</v>
      </c>
      <c r="K11">
        <v>14</v>
      </c>
      <c r="L11">
        <v>39</v>
      </c>
      <c r="M11">
        <v>29</v>
      </c>
      <c r="N11">
        <v>14</v>
      </c>
      <c r="O11">
        <v>0.9</v>
      </c>
      <c r="P11">
        <v>352</v>
      </c>
      <c r="Q11">
        <v>10.94</v>
      </c>
      <c r="R11">
        <v>12</v>
      </c>
      <c r="S11">
        <v>11.5</v>
      </c>
      <c r="T11">
        <v>7.25</v>
      </c>
      <c r="U11" t="s">
        <v>28</v>
      </c>
      <c r="V11">
        <v>0.12</v>
      </c>
      <c r="W11">
        <v>1684</v>
      </c>
    </row>
    <row r="13" spans="1:23" s="6" customFormat="1" x14ac:dyDescent="0.3">
      <c r="A13" s="7" t="s">
        <v>100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3" s="6" customFormat="1" x14ac:dyDescent="0.3"/>
    <row r="15" spans="1:23" x14ac:dyDescent="0.3">
      <c r="A15" s="2" t="s">
        <v>87</v>
      </c>
    </row>
    <row r="16" spans="1:23" x14ac:dyDescent="0.3">
      <c r="A16" t="s">
        <v>85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21</v>
      </c>
    </row>
    <row r="17" spans="1:21" x14ac:dyDescent="0.3">
      <c r="A17" t="s">
        <v>65</v>
      </c>
      <c r="B17">
        <v>199</v>
      </c>
      <c r="C17" t="s">
        <v>23</v>
      </c>
      <c r="D17" t="s">
        <v>24</v>
      </c>
      <c r="E17">
        <v>249.99</v>
      </c>
      <c r="F17">
        <v>1</v>
      </c>
      <c r="G17">
        <f>VLOOKUP(G6,'Warranty Scale'!A2:B6,2,FALSE)</f>
        <v>1</v>
      </c>
      <c r="H17" s="3">
        <f>H6/SUM($H$6:$L$6)</f>
        <v>0.70106221547799696</v>
      </c>
      <c r="I17" s="3">
        <f>I6/SUM($H$6:$L$6)</f>
        <v>0.14719271623672231</v>
      </c>
      <c r="J17" s="3">
        <f>J6/SUM($H$6:$L$6)</f>
        <v>3.7936267071320182E-2</v>
      </c>
      <c r="K17" s="3">
        <f>K6/SUM($H$6:$L$6)</f>
        <v>2.5796661608497723E-2</v>
      </c>
      <c r="L17" s="3">
        <f>L6/SUM($H$6:$L$6)</f>
        <v>8.8012139605462822E-2</v>
      </c>
      <c r="M17" s="3">
        <f>M6/SUM($M$6:$N$6)</f>
        <v>0.72727272727272729</v>
      </c>
      <c r="N17" s="3">
        <f>N6/SUM($M$6:$N$6)</f>
        <v>0.27272727272727271</v>
      </c>
      <c r="O17">
        <v>0.8</v>
      </c>
      <c r="P17">
        <v>115</v>
      </c>
      <c r="Q17">
        <v>8.4</v>
      </c>
      <c r="R17">
        <v>6.2</v>
      </c>
      <c r="S17">
        <v>13.2</v>
      </c>
      <c r="T17">
        <v>13.2</v>
      </c>
      <c r="U17" t="s">
        <v>26</v>
      </c>
    </row>
    <row r="19" spans="1:21" x14ac:dyDescent="0.3">
      <c r="A19" s="2" t="s">
        <v>72</v>
      </c>
    </row>
    <row r="20" spans="1:21" x14ac:dyDescent="0.3">
      <c r="A20" t="s">
        <v>65</v>
      </c>
      <c r="B20">
        <v>198</v>
      </c>
      <c r="C20" t="s">
        <v>66</v>
      </c>
      <c r="D20" t="s">
        <v>24</v>
      </c>
      <c r="E20">
        <v>129</v>
      </c>
      <c r="F20">
        <v>1</v>
      </c>
      <c r="G20">
        <f>VLOOKUP(G10,'Warranty Scale'!$A$2:$B$6,2,FALSE)</f>
        <v>2</v>
      </c>
      <c r="H20" s="3">
        <f>H10/SUM($H$10:$L$10)</f>
        <v>0.77694346289752647</v>
      </c>
      <c r="I20" s="3">
        <f>I10/SUM($H$10:$L$10)</f>
        <v>0.13074204946996468</v>
      </c>
      <c r="J20" s="3">
        <f>J10/SUM($H$10:$L$10)</f>
        <v>4.8144876325088341E-2</v>
      </c>
      <c r="K20" s="3">
        <f>K10/SUM($H$10:$L$10)</f>
        <v>2.4734982332155476E-2</v>
      </c>
      <c r="L20" s="3">
        <f>L10/SUM($H$10:$L$10)</f>
        <v>1.9434628975265017E-2</v>
      </c>
      <c r="M20" s="3">
        <f>M10/SUM($M$10:$N$10)</f>
        <v>0.81159420289855078</v>
      </c>
      <c r="N20" s="3">
        <f>N10/SUM($M$10:$N$10)</f>
        <v>0.18840579710144928</v>
      </c>
      <c r="O20">
        <v>0.9</v>
      </c>
      <c r="P20">
        <v>215</v>
      </c>
      <c r="Q20">
        <v>7.25</v>
      </c>
      <c r="R20">
        <v>8.5</v>
      </c>
      <c r="S20">
        <v>6</v>
      </c>
      <c r="T20">
        <v>1.75</v>
      </c>
      <c r="U20" t="s">
        <v>26</v>
      </c>
    </row>
    <row r="21" spans="1:21" x14ac:dyDescent="0.3">
      <c r="A21" t="s">
        <v>65</v>
      </c>
      <c r="B21">
        <v>200</v>
      </c>
      <c r="C21" t="s">
        <v>37</v>
      </c>
      <c r="D21" t="s">
        <v>35</v>
      </c>
      <c r="E21">
        <v>299.99</v>
      </c>
      <c r="F21">
        <v>1</v>
      </c>
      <c r="G21">
        <f>VLOOKUP(G11,'Warranty Scale'!$A$2:$B$6,2,FALSE)</f>
        <v>1</v>
      </c>
      <c r="H21" s="3">
        <f>H11/SUM($H$11:$L$11)</f>
        <v>0.7246127366609294</v>
      </c>
      <c r="I21">
        <v>1</v>
      </c>
      <c r="J21">
        <v>0</v>
      </c>
      <c r="K21">
        <v>0</v>
      </c>
      <c r="L21">
        <v>0</v>
      </c>
      <c r="M21" s="3">
        <f>M11/SUM($M$11:$N$11)</f>
        <v>0.67441860465116277</v>
      </c>
      <c r="N21" s="3">
        <f>N11/SUM($M$11:$N$11)</f>
        <v>0.32558139534883723</v>
      </c>
      <c r="O21">
        <v>0.9</v>
      </c>
      <c r="P21">
        <v>352</v>
      </c>
      <c r="Q21">
        <v>10.94</v>
      </c>
      <c r="R21">
        <v>12</v>
      </c>
      <c r="S21">
        <v>11.5</v>
      </c>
      <c r="T21">
        <v>7.25</v>
      </c>
      <c r="U21" t="s">
        <v>28</v>
      </c>
    </row>
    <row r="23" spans="1:21" s="8" customFormat="1" x14ac:dyDescent="0.3">
      <c r="A23" s="7" t="s">
        <v>90</v>
      </c>
    </row>
    <row r="24" spans="1:21" x14ac:dyDescent="0.3">
      <c r="A24" t="s">
        <v>85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21</v>
      </c>
    </row>
    <row r="25" spans="1:21" x14ac:dyDescent="0.3">
      <c r="A25" s="2" t="s">
        <v>190</v>
      </c>
    </row>
    <row r="26" spans="1:21" x14ac:dyDescent="0.3">
      <c r="A26" t="s">
        <v>65</v>
      </c>
      <c r="B26">
        <v>198</v>
      </c>
      <c r="C26">
        <f>IF(C$17=C20,0,1)</f>
        <v>1</v>
      </c>
      <c r="D26">
        <f>IF(D$17=D20,0,1)</f>
        <v>0</v>
      </c>
      <c r="E26">
        <f>ABS(E$17-E20)</f>
        <v>120.99000000000001</v>
      </c>
      <c r="F26">
        <f>ABS(F$17-F20)</f>
        <v>0</v>
      </c>
      <c r="G26">
        <f>ABS($G$17-G20)</f>
        <v>1</v>
      </c>
      <c r="H26" s="3">
        <f>ABS(H$17-H20)</f>
        <v>7.5881247419529507E-2</v>
      </c>
      <c r="I26" s="3">
        <f>ABS(I$17-I20)</f>
        <v>1.6450666766757632E-2</v>
      </c>
      <c r="J26" s="3">
        <f>ABS(J$17-J20)</f>
        <v>1.020860925376816E-2</v>
      </c>
      <c r="K26" s="3">
        <f>ABS(K$17-K20)</f>
        <v>1.0616792763422471E-3</v>
      </c>
      <c r="L26" s="3">
        <f>ABS(L$17-L20)</f>
        <v>6.8577510630197805E-2</v>
      </c>
      <c r="M26" s="3">
        <f>ABS(M$17-M20)</f>
        <v>8.4321475625823483E-2</v>
      </c>
      <c r="N26" s="3">
        <f>ABS(N$17-N20)</f>
        <v>8.4321475625823428E-2</v>
      </c>
      <c r="O26" s="3">
        <f>ABS(O$17-O20)</f>
        <v>9.9999999999999978E-2</v>
      </c>
      <c r="P26" s="3">
        <f>ABS(P$17-P20)</f>
        <v>100</v>
      </c>
      <c r="Q26" s="3">
        <f>ABS(Q$17-Q20)</f>
        <v>1.1500000000000004</v>
      </c>
      <c r="R26" s="3">
        <f>ABS(R$17-R20)</f>
        <v>2.2999999999999998</v>
      </c>
      <c r="S26" s="3">
        <f>ABS(S$17-S20)</f>
        <v>7.1999999999999993</v>
      </c>
      <c r="T26" s="3">
        <f>ABS(T$17-T20)</f>
        <v>11.45</v>
      </c>
      <c r="U26">
        <f>IF(U$17 = U20,0,1)</f>
        <v>0</v>
      </c>
    </row>
    <row r="27" spans="1:21" x14ac:dyDescent="0.3">
      <c r="A27" t="s">
        <v>65</v>
      </c>
      <c r="B27">
        <v>200</v>
      </c>
      <c r="C27">
        <f>IF(C$17=C21,0,1)</f>
        <v>1</v>
      </c>
      <c r="D27">
        <f>IF(D$17=D21,0,1)</f>
        <v>1</v>
      </c>
      <c r="E27">
        <f>ABS(E$17-E21)</f>
        <v>50</v>
      </c>
      <c r="F27">
        <f>ABS(F$17-F21)</f>
        <v>0</v>
      </c>
      <c r="G27">
        <f>ABS($G$17-G21)</f>
        <v>0</v>
      </c>
      <c r="H27" s="3">
        <f>ABS(H$17-H21)</f>
        <v>2.3550521182932438E-2</v>
      </c>
      <c r="I27" s="3">
        <f>ABS(I$17-I21)</f>
        <v>0.85280728376327763</v>
      </c>
      <c r="J27" s="3">
        <f>ABS(J$17-J21)</f>
        <v>3.7936267071320182E-2</v>
      </c>
      <c r="K27" s="3">
        <f>ABS(K$17-K21)</f>
        <v>2.5796661608497723E-2</v>
      </c>
      <c r="L27" s="3">
        <f>ABS(L$17-L21)</f>
        <v>8.8012139605462822E-2</v>
      </c>
      <c r="M27" s="3">
        <f>ABS(M$17-M21)</f>
        <v>5.2854122621564525E-2</v>
      </c>
      <c r="N27" s="3">
        <f>ABS(N$17-N21)</f>
        <v>5.2854122621564525E-2</v>
      </c>
      <c r="O27" s="3">
        <f>ABS(O$17-O21)</f>
        <v>9.9999999999999978E-2</v>
      </c>
      <c r="P27" s="3">
        <f>ABS(P$17-P21)</f>
        <v>237</v>
      </c>
      <c r="Q27" s="3">
        <f>ABS(Q$17-Q21)</f>
        <v>2.5399999999999991</v>
      </c>
      <c r="R27" s="3">
        <f>ABS(R$17-R21)</f>
        <v>5.8</v>
      </c>
      <c r="S27" s="3">
        <f>ABS(S$17-S21)</f>
        <v>1.6999999999999993</v>
      </c>
      <c r="T27" s="3">
        <f>ABS(T$17-T21)</f>
        <v>5.9499999999999993</v>
      </c>
      <c r="U27">
        <f>IF(U$17 = U21,0,1)</f>
        <v>1</v>
      </c>
    </row>
    <row r="29" spans="1:21" s="8" customFormat="1" x14ac:dyDescent="0.3">
      <c r="A29" s="7" t="s">
        <v>89</v>
      </c>
    </row>
    <row r="30" spans="1:21" x14ac:dyDescent="0.3">
      <c r="A30" t="s">
        <v>85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21</v>
      </c>
    </row>
    <row r="31" spans="1:21" x14ac:dyDescent="0.3">
      <c r="A31" t="s">
        <v>73</v>
      </c>
      <c r="B31" t="s">
        <v>73</v>
      </c>
      <c r="C31">
        <v>1.5</v>
      </c>
      <c r="D31">
        <v>1</v>
      </c>
      <c r="E31">
        <v>1.3</v>
      </c>
      <c r="F31">
        <v>1</v>
      </c>
      <c r="G31">
        <v>1</v>
      </c>
      <c r="H31">
        <v>2</v>
      </c>
      <c r="I31">
        <v>1.5</v>
      </c>
      <c r="J31">
        <v>1</v>
      </c>
      <c r="K31">
        <v>0.75</v>
      </c>
      <c r="L31">
        <v>0.5</v>
      </c>
      <c r="M31">
        <v>1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ht="16.5" customHeight="1" x14ac:dyDescent="0.3"/>
    <row r="33" spans="1:21" s="8" customFormat="1" x14ac:dyDescent="0.3">
      <c r="A33" s="7" t="s">
        <v>92</v>
      </c>
    </row>
    <row r="35" spans="1:21" x14ac:dyDescent="0.3">
      <c r="A35" t="s">
        <v>65</v>
      </c>
      <c r="B35">
        <v>198</v>
      </c>
      <c r="C35" s="3">
        <f>C26*C$31</f>
        <v>1.5</v>
      </c>
      <c r="D35" s="3">
        <f>D26*D31</f>
        <v>0</v>
      </c>
      <c r="E35" s="3">
        <f>E26*E31</f>
        <v>157.28700000000001</v>
      </c>
      <c r="F35" s="3">
        <f>F26*F31</f>
        <v>0</v>
      </c>
      <c r="G35" s="3">
        <v>0</v>
      </c>
      <c r="H35" s="3">
        <f>H26*H31</f>
        <v>0.15176249483905901</v>
      </c>
      <c r="I35" s="3">
        <f>I26*I31</f>
        <v>2.4676000150136448E-2</v>
      </c>
      <c r="J35" s="3">
        <f>J26*J31</f>
        <v>1.020860925376816E-2</v>
      </c>
      <c r="K35" s="3">
        <f>K26*K31</f>
        <v>7.9625945725668532E-4</v>
      </c>
      <c r="L35" s="3">
        <f>L26*L31</f>
        <v>3.4288755315098902E-2</v>
      </c>
      <c r="M35" s="3">
        <f>M26*M31</f>
        <v>8.4321475625823483E-2</v>
      </c>
      <c r="N35" s="3">
        <f>N26*N31</f>
        <v>8.4321475625823428E-2</v>
      </c>
      <c r="O35" s="3">
        <f>O26*O31</f>
        <v>9.9999999999999978E-2</v>
      </c>
      <c r="P35" s="3">
        <f>P26*P31</f>
        <v>0</v>
      </c>
      <c r="Q35" s="3">
        <f>Q26*Q31</f>
        <v>1.1500000000000004</v>
      </c>
      <c r="R35" s="3">
        <f>R26*R31</f>
        <v>2.2999999999999998</v>
      </c>
      <c r="S35" s="3">
        <f>S26*S31</f>
        <v>7.1999999999999993</v>
      </c>
      <c r="T35" s="3">
        <f>T26*T31</f>
        <v>11.45</v>
      </c>
      <c r="U35">
        <f>U26*U31</f>
        <v>0</v>
      </c>
    </row>
    <row r="36" spans="1:21" x14ac:dyDescent="0.3">
      <c r="A36" t="s">
        <v>65</v>
      </c>
      <c r="B36">
        <v>200</v>
      </c>
      <c r="C36" s="3">
        <f>C27*C$31</f>
        <v>1.5</v>
      </c>
      <c r="D36" s="3">
        <f>D27*D$31</f>
        <v>1</v>
      </c>
      <c r="E36" s="3">
        <f>E27*E$31</f>
        <v>65</v>
      </c>
      <c r="F36" s="3">
        <f>F27*F$31</f>
        <v>0</v>
      </c>
      <c r="G36" s="3">
        <v>2</v>
      </c>
      <c r="H36" s="3">
        <f>H27*H$31</f>
        <v>4.7101042365864876E-2</v>
      </c>
      <c r="I36" s="3">
        <f>I27*I$31</f>
        <v>1.2792109256449165</v>
      </c>
      <c r="J36" s="3">
        <f>J27*J$31</f>
        <v>3.7936267071320182E-2</v>
      </c>
      <c r="K36" s="3">
        <f>K27*K$31</f>
        <v>1.9347496206373292E-2</v>
      </c>
      <c r="L36" s="3">
        <f>L27*L$31</f>
        <v>4.4006069802731411E-2</v>
      </c>
      <c r="M36" s="3">
        <f>M27*M$31</f>
        <v>5.2854122621564525E-2</v>
      </c>
      <c r="N36" s="3">
        <f>N27*N$31</f>
        <v>5.2854122621564525E-2</v>
      </c>
      <c r="O36" s="3">
        <f>O27*O$31</f>
        <v>9.9999999999999978E-2</v>
      </c>
      <c r="P36" s="3">
        <f>P27*P$31</f>
        <v>0</v>
      </c>
      <c r="Q36" s="3">
        <f>Q27*Q$31</f>
        <v>2.5399999999999991</v>
      </c>
      <c r="R36" s="3">
        <f>R27*R$31</f>
        <v>5.8</v>
      </c>
      <c r="S36" s="3">
        <f>S27*S$31</f>
        <v>1.6999999999999993</v>
      </c>
      <c r="T36" s="3">
        <f>T27*T$31</f>
        <v>5.9499999999999993</v>
      </c>
      <c r="U36">
        <f>U27*U$31</f>
        <v>1</v>
      </c>
    </row>
    <row r="39" spans="1:21" s="8" customFormat="1" x14ac:dyDescent="0.3">
      <c r="A39" s="7" t="s">
        <v>91</v>
      </c>
    </row>
    <row r="40" spans="1:21" x14ac:dyDescent="0.3">
      <c r="A40" s="2" t="s">
        <v>190</v>
      </c>
    </row>
    <row r="41" spans="1:21" x14ac:dyDescent="0.3">
      <c r="A41" s="2" t="s">
        <v>85</v>
      </c>
      <c r="B41" s="2" t="s">
        <v>1</v>
      </c>
      <c r="C41" s="2" t="s">
        <v>93</v>
      </c>
      <c r="D41" s="2" t="s">
        <v>94</v>
      </c>
    </row>
    <row r="42" spans="1:21" x14ac:dyDescent="0.3">
      <c r="A42" t="s">
        <v>65</v>
      </c>
      <c r="B42">
        <v>198</v>
      </c>
      <c r="C42" s="3">
        <f>SUM(C35:U35)</f>
        <v>181.37737507026691</v>
      </c>
      <c r="D42">
        <v>7036</v>
      </c>
    </row>
    <row r="43" spans="1:21" x14ac:dyDescent="0.3">
      <c r="A43" t="s">
        <v>65</v>
      </c>
      <c r="B43">
        <v>200</v>
      </c>
      <c r="C43" s="3">
        <f>SUM(C36:U36)</f>
        <v>88.123310046334339</v>
      </c>
      <c r="D43">
        <v>1684</v>
      </c>
    </row>
    <row r="45" spans="1:21" s="11" customFormat="1" x14ac:dyDescent="0.3">
      <c r="A45" s="13" t="s">
        <v>191</v>
      </c>
    </row>
    <row r="46" spans="1:21" x14ac:dyDescent="0.3">
      <c r="A46" s="2" t="s">
        <v>190</v>
      </c>
    </row>
    <row r="47" spans="1:21" x14ac:dyDescent="0.3">
      <c r="A47" t="s">
        <v>95</v>
      </c>
      <c r="B47">
        <v>1684</v>
      </c>
      <c r="C47" t="s">
        <v>192</v>
      </c>
    </row>
    <row r="48" spans="1:21" x14ac:dyDescent="0.3">
      <c r="A48" t="s">
        <v>109</v>
      </c>
      <c r="B48" s="12">
        <v>249.99</v>
      </c>
      <c r="C48" t="s">
        <v>106</v>
      </c>
    </row>
    <row r="49" spans="1:3" x14ac:dyDescent="0.3">
      <c r="A49" t="s">
        <v>102</v>
      </c>
      <c r="B49" s="12">
        <f>B47*B48</f>
        <v>420983.16000000003</v>
      </c>
      <c r="C49" t="s">
        <v>108</v>
      </c>
    </row>
    <row r="50" spans="1:3" x14ac:dyDescent="0.3">
      <c r="A50" t="s">
        <v>96</v>
      </c>
      <c r="B50">
        <v>0.09</v>
      </c>
      <c r="C50" t="s">
        <v>106</v>
      </c>
    </row>
    <row r="51" spans="1:3" x14ac:dyDescent="0.3">
      <c r="A51" t="s">
        <v>107</v>
      </c>
      <c r="B51" s="12">
        <f>B49*B50</f>
        <v>37888.484400000001</v>
      </c>
      <c r="C51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1" workbookViewId="0">
      <selection activeCell="E37" sqref="E37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193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38</v>
      </c>
      <c r="B6">
        <v>201</v>
      </c>
      <c r="C6" t="s">
        <v>32</v>
      </c>
      <c r="D6" t="s">
        <v>24</v>
      </c>
      <c r="E6">
        <v>140</v>
      </c>
      <c r="F6">
        <v>3</v>
      </c>
      <c r="G6" t="s">
        <v>70</v>
      </c>
      <c r="H6">
        <v>4</v>
      </c>
      <c r="I6">
        <v>0</v>
      </c>
      <c r="J6">
        <v>0</v>
      </c>
      <c r="K6">
        <v>0</v>
      </c>
      <c r="L6">
        <v>2</v>
      </c>
      <c r="M6">
        <v>1</v>
      </c>
      <c r="N6">
        <v>1</v>
      </c>
      <c r="O6">
        <v>0.7</v>
      </c>
      <c r="P6">
        <v>324</v>
      </c>
      <c r="Q6">
        <v>8.9</v>
      </c>
      <c r="R6">
        <v>13.6</v>
      </c>
      <c r="S6">
        <v>17.600000000000001</v>
      </c>
      <c r="T6">
        <v>7.3</v>
      </c>
      <c r="U6" t="s">
        <v>26</v>
      </c>
      <c r="V6">
        <v>0.05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38</v>
      </c>
      <c r="B10">
        <v>126</v>
      </c>
      <c r="C10" t="s">
        <v>39</v>
      </c>
      <c r="D10" t="s">
        <v>24</v>
      </c>
      <c r="E10">
        <v>179.99</v>
      </c>
      <c r="F10">
        <v>1</v>
      </c>
      <c r="G10" t="s">
        <v>40</v>
      </c>
      <c r="H10">
        <v>306</v>
      </c>
      <c r="I10">
        <v>114</v>
      </c>
      <c r="J10">
        <v>25</v>
      </c>
      <c r="K10">
        <v>22</v>
      </c>
      <c r="L10">
        <v>28</v>
      </c>
      <c r="M10">
        <v>42</v>
      </c>
      <c r="N10">
        <v>12</v>
      </c>
      <c r="O10">
        <v>0.8</v>
      </c>
      <c r="P10">
        <v>2</v>
      </c>
      <c r="Q10">
        <v>13.7</v>
      </c>
      <c r="R10">
        <v>8.5</v>
      </c>
      <c r="S10">
        <v>22.3</v>
      </c>
      <c r="T10">
        <v>17.5</v>
      </c>
      <c r="U10" t="s">
        <v>28</v>
      </c>
      <c r="V10">
        <v>0.08</v>
      </c>
      <c r="W10">
        <v>1224</v>
      </c>
    </row>
    <row r="11" spans="1:23" x14ac:dyDescent="0.3">
      <c r="A11" t="s">
        <v>38</v>
      </c>
      <c r="B11">
        <v>158</v>
      </c>
      <c r="C11" t="s">
        <v>27</v>
      </c>
      <c r="D11" t="s">
        <v>24</v>
      </c>
      <c r="E11">
        <v>783.98</v>
      </c>
      <c r="F11">
        <v>3</v>
      </c>
      <c r="G11" t="s">
        <v>25</v>
      </c>
      <c r="H11">
        <v>26</v>
      </c>
      <c r="I11">
        <v>13</v>
      </c>
      <c r="J11">
        <v>7</v>
      </c>
      <c r="K11">
        <v>5</v>
      </c>
      <c r="L11">
        <v>16</v>
      </c>
      <c r="M11">
        <v>4</v>
      </c>
      <c r="N11">
        <v>5</v>
      </c>
      <c r="O11">
        <v>0.6</v>
      </c>
      <c r="P11">
        <v>50</v>
      </c>
      <c r="Q11">
        <v>25</v>
      </c>
      <c r="R11">
        <v>29.2</v>
      </c>
      <c r="S11">
        <v>9.9</v>
      </c>
      <c r="T11">
        <v>23</v>
      </c>
      <c r="U11" t="s">
        <v>28</v>
      </c>
      <c r="V11">
        <v>0.16</v>
      </c>
      <c r="W11">
        <v>104</v>
      </c>
    </row>
    <row r="12" spans="1:23" x14ac:dyDescent="0.3">
      <c r="A12" t="s">
        <v>38</v>
      </c>
      <c r="B12">
        <v>159</v>
      </c>
      <c r="C12" t="s">
        <v>51</v>
      </c>
      <c r="D12" t="s">
        <v>24</v>
      </c>
      <c r="E12">
        <v>149.99</v>
      </c>
      <c r="F12">
        <v>1</v>
      </c>
      <c r="G12" t="s">
        <v>25</v>
      </c>
      <c r="H12">
        <v>21</v>
      </c>
      <c r="I12">
        <v>10</v>
      </c>
      <c r="J12">
        <v>3</v>
      </c>
      <c r="K12">
        <v>1</v>
      </c>
      <c r="L12">
        <v>4</v>
      </c>
      <c r="M12">
        <v>4</v>
      </c>
      <c r="N12">
        <v>2</v>
      </c>
      <c r="O12">
        <v>0.8</v>
      </c>
      <c r="P12">
        <v>48</v>
      </c>
      <c r="Q12">
        <v>10</v>
      </c>
      <c r="R12">
        <v>20</v>
      </c>
      <c r="S12">
        <v>15.3</v>
      </c>
      <c r="T12">
        <v>6.4</v>
      </c>
      <c r="U12" t="s">
        <v>26</v>
      </c>
      <c r="V12">
        <v>0.17</v>
      </c>
      <c r="W12">
        <v>84</v>
      </c>
    </row>
    <row r="14" spans="1:23" s="6" customFormat="1" x14ac:dyDescent="0.3">
      <c r="A14" s="7" t="s">
        <v>100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3" s="6" customFormat="1" x14ac:dyDescent="0.3"/>
    <row r="16" spans="1:23" x14ac:dyDescent="0.3">
      <c r="A16" s="2" t="s">
        <v>87</v>
      </c>
    </row>
    <row r="17" spans="1:21" x14ac:dyDescent="0.3">
      <c r="A17" t="s">
        <v>85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21</v>
      </c>
    </row>
    <row r="18" spans="1:21" x14ac:dyDescent="0.3">
      <c r="A18" t="s">
        <v>38</v>
      </c>
      <c r="B18">
        <v>201</v>
      </c>
      <c r="C18" t="s">
        <v>32</v>
      </c>
      <c r="D18" t="s">
        <v>24</v>
      </c>
      <c r="E18">
        <v>140</v>
      </c>
      <c r="F18">
        <v>1</v>
      </c>
      <c r="G18">
        <f>VLOOKUP(G6,'Warranty Scale'!A2:B6,2,FALSE)</f>
        <v>4</v>
      </c>
      <c r="H18" s="3">
        <f>H6/SUM($H$6:$L$6)</f>
        <v>0.66666666666666663</v>
      </c>
      <c r="I18" s="3">
        <f>I6/SUM($H$6:$L$6)</f>
        <v>0</v>
      </c>
      <c r="J18" s="3">
        <f>J6/SUM($H$6:$L$6)</f>
        <v>0</v>
      </c>
      <c r="K18" s="3">
        <f>K6/SUM($H$6:$L$6)</f>
        <v>0</v>
      </c>
      <c r="L18" s="3">
        <f>L6/SUM($H$6:$L$6)</f>
        <v>0.33333333333333331</v>
      </c>
      <c r="M18" s="3">
        <f>M6/SUM($M$6:$N$6)</f>
        <v>0.5</v>
      </c>
      <c r="N18" s="3">
        <f>N6/SUM($M$6:$N$6)</f>
        <v>0.5</v>
      </c>
      <c r="O18">
        <v>0.7</v>
      </c>
      <c r="P18">
        <v>324</v>
      </c>
      <c r="Q18">
        <v>8.9</v>
      </c>
      <c r="R18">
        <v>13.6</v>
      </c>
      <c r="S18">
        <v>17.600000000000001</v>
      </c>
      <c r="T18">
        <v>7.3</v>
      </c>
      <c r="U18" t="s">
        <v>26</v>
      </c>
    </row>
    <row r="20" spans="1:21" x14ac:dyDescent="0.3">
      <c r="A20" s="2" t="s">
        <v>72</v>
      </c>
    </row>
    <row r="21" spans="1:21" x14ac:dyDescent="0.3">
      <c r="A21" t="s">
        <v>38</v>
      </c>
      <c r="B21">
        <v>126</v>
      </c>
      <c r="C21" t="s">
        <v>39</v>
      </c>
      <c r="D21" t="s">
        <v>24</v>
      </c>
      <c r="E21">
        <v>179.99</v>
      </c>
      <c r="F21">
        <v>1</v>
      </c>
      <c r="G21">
        <f>VLOOKUP(G10,'Warranty Scale'!$A$2:$B$6,2,FALSE)</f>
        <v>3</v>
      </c>
      <c r="H21" s="3">
        <f>H10/SUM($H$10:$L$10)</f>
        <v>0.61818181818181817</v>
      </c>
      <c r="I21" s="3">
        <f>I10/SUM($H$10:$L$10)</f>
        <v>0.23030303030303031</v>
      </c>
      <c r="J21" s="3">
        <f>J10/SUM($H$10:$L$10)</f>
        <v>5.0505050505050504E-2</v>
      </c>
      <c r="K21" s="3">
        <f>K10/SUM($H$10:$L$10)</f>
        <v>4.4444444444444446E-2</v>
      </c>
      <c r="L21" s="3">
        <f>L10/SUM($H$10:$L$10)</f>
        <v>5.6565656565656569E-2</v>
      </c>
      <c r="M21" s="3">
        <f>M10/SUM($M$10:$N$10)</f>
        <v>0.77777777777777779</v>
      </c>
      <c r="N21" s="3">
        <f>N10/SUM($M$10:$N$10)</f>
        <v>0.22222222222222221</v>
      </c>
      <c r="O21">
        <v>0.8</v>
      </c>
      <c r="P21">
        <v>2</v>
      </c>
      <c r="Q21">
        <v>13.7</v>
      </c>
      <c r="R21">
        <v>8.5</v>
      </c>
      <c r="S21">
        <v>22.3</v>
      </c>
      <c r="T21">
        <v>17.5</v>
      </c>
      <c r="U21" t="s">
        <v>28</v>
      </c>
    </row>
    <row r="22" spans="1:21" x14ac:dyDescent="0.3">
      <c r="A22" t="s">
        <v>38</v>
      </c>
      <c r="B22">
        <v>158</v>
      </c>
      <c r="C22" t="s">
        <v>27</v>
      </c>
      <c r="D22" t="s">
        <v>24</v>
      </c>
      <c r="E22">
        <v>783.98</v>
      </c>
      <c r="F22">
        <v>1</v>
      </c>
      <c r="G22">
        <f>VLOOKUP(G11,'Warranty Scale'!$A$2:$B$6,2,FALSE)</f>
        <v>1</v>
      </c>
      <c r="H22" s="3">
        <f>H11/SUM($H$11:$L$11)</f>
        <v>0.38805970149253732</v>
      </c>
      <c r="I22">
        <v>1</v>
      </c>
      <c r="J22">
        <v>0</v>
      </c>
      <c r="K22">
        <v>0</v>
      </c>
      <c r="L22">
        <v>0</v>
      </c>
      <c r="M22" s="3">
        <f>M11/SUM($M$11:$N$11)</f>
        <v>0.44444444444444442</v>
      </c>
      <c r="N22" s="3">
        <f>N11/SUM($M$11:$N$11)</f>
        <v>0.55555555555555558</v>
      </c>
      <c r="O22">
        <v>0.6</v>
      </c>
      <c r="P22">
        <v>50</v>
      </c>
      <c r="Q22">
        <v>25</v>
      </c>
      <c r="R22">
        <v>29.2</v>
      </c>
      <c r="S22">
        <v>9.9</v>
      </c>
      <c r="T22">
        <v>23</v>
      </c>
      <c r="U22" t="s">
        <v>28</v>
      </c>
    </row>
    <row r="23" spans="1:21" x14ac:dyDescent="0.3">
      <c r="A23" t="s">
        <v>38</v>
      </c>
      <c r="B23">
        <v>159</v>
      </c>
      <c r="C23" t="s">
        <v>51</v>
      </c>
      <c r="D23" t="s">
        <v>24</v>
      </c>
      <c r="E23">
        <v>149.99</v>
      </c>
      <c r="F23">
        <v>1</v>
      </c>
      <c r="G23">
        <f>VLOOKUP(G12,'Warranty Scale'!$A$2:$B$6,2,FALSE)</f>
        <v>1</v>
      </c>
      <c r="H23" s="3">
        <f>H12/SUM($H$12:$L$12)</f>
        <v>0.53846153846153844</v>
      </c>
      <c r="I23" s="3">
        <f>I12/SUM($H$12:$L$12)</f>
        <v>0.25641025641025639</v>
      </c>
      <c r="J23" s="3">
        <f>J12/SUM($H$12:$L$12)</f>
        <v>7.6923076923076927E-2</v>
      </c>
      <c r="K23" s="3">
        <f>K12/SUM($H$12:$L$12)</f>
        <v>2.564102564102564E-2</v>
      </c>
      <c r="L23" s="3">
        <f>L12/SUM($H$12:$L$12)</f>
        <v>0.10256410256410256</v>
      </c>
      <c r="M23" s="3">
        <f>M12/SUM($M$12:$N$12)</f>
        <v>0.66666666666666663</v>
      </c>
      <c r="N23" s="3">
        <f>N12/SUM($M$12:$N$12)</f>
        <v>0.33333333333333331</v>
      </c>
      <c r="O23">
        <v>0.8</v>
      </c>
      <c r="P23">
        <v>48</v>
      </c>
      <c r="Q23">
        <v>10</v>
      </c>
      <c r="R23">
        <v>20</v>
      </c>
      <c r="S23">
        <v>15.3</v>
      </c>
      <c r="T23">
        <v>6.4</v>
      </c>
      <c r="U23" t="s">
        <v>26</v>
      </c>
    </row>
    <row r="25" spans="1:21" s="8" customFormat="1" x14ac:dyDescent="0.3">
      <c r="A25" s="7" t="s">
        <v>90</v>
      </c>
    </row>
    <row r="26" spans="1:21" x14ac:dyDescent="0.3">
      <c r="A26" t="s">
        <v>85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21</v>
      </c>
    </row>
    <row r="27" spans="1:21" x14ac:dyDescent="0.3">
      <c r="A27" s="2" t="s">
        <v>194</v>
      </c>
    </row>
    <row r="28" spans="1:21" x14ac:dyDescent="0.3">
      <c r="A28" t="s">
        <v>38</v>
      </c>
      <c r="B28">
        <v>126</v>
      </c>
      <c r="C28">
        <f>IF(C$18=C21,0,1)</f>
        <v>1</v>
      </c>
      <c r="D28">
        <f>IF(D$18=D21,0,1)</f>
        <v>0</v>
      </c>
      <c r="E28">
        <f>ABS(E$18-E21)</f>
        <v>39.990000000000009</v>
      </c>
      <c r="F28">
        <f>ABS(F$18-F21)</f>
        <v>0</v>
      </c>
      <c r="G28">
        <f>ABS($G$18-G21)</f>
        <v>1</v>
      </c>
      <c r="H28" s="3">
        <f>ABS(H$18-H21)</f>
        <v>4.8484848484848464E-2</v>
      </c>
      <c r="I28" s="3">
        <f>ABS(I$18-I21)</f>
        <v>0.23030303030303031</v>
      </c>
      <c r="J28" s="3">
        <f>ABS(J$18-J21)</f>
        <v>5.0505050505050504E-2</v>
      </c>
      <c r="K28" s="3">
        <f>ABS(K$18-K21)</f>
        <v>4.4444444444444446E-2</v>
      </c>
      <c r="L28" s="3">
        <f>ABS(L$18-L21)</f>
        <v>0.27676767676767677</v>
      </c>
      <c r="M28" s="3">
        <f>ABS(M$18-M21)</f>
        <v>0.27777777777777779</v>
      </c>
      <c r="N28" s="3">
        <f>ABS(N$18-N21)</f>
        <v>0.27777777777777779</v>
      </c>
      <c r="O28" s="3">
        <f>ABS(O$18-O21)</f>
        <v>0.10000000000000009</v>
      </c>
      <c r="P28" s="3">
        <f>ABS(P$18-P21)</f>
        <v>322</v>
      </c>
      <c r="Q28" s="3">
        <f>ABS(Q$18-Q21)</f>
        <v>4.7999999999999989</v>
      </c>
      <c r="R28" s="3">
        <f>ABS(R$18-R21)</f>
        <v>5.0999999999999996</v>
      </c>
      <c r="S28" s="3">
        <f>ABS(S$18-S21)</f>
        <v>4.6999999999999993</v>
      </c>
      <c r="T28" s="3">
        <f>ABS(T$18-T21)</f>
        <v>10.199999999999999</v>
      </c>
      <c r="U28">
        <f>IF(U$18 = U21,0,1)</f>
        <v>1</v>
      </c>
    </row>
    <row r="29" spans="1:21" x14ac:dyDescent="0.3">
      <c r="A29" t="s">
        <v>38</v>
      </c>
      <c r="B29">
        <v>158</v>
      </c>
      <c r="C29">
        <f>IF(C$18=C22,0,1)</f>
        <v>1</v>
      </c>
      <c r="D29">
        <f>IF(D$18=D22,0,1)</f>
        <v>0</v>
      </c>
      <c r="E29">
        <f>ABS(E$18-E22)</f>
        <v>643.98</v>
      </c>
      <c r="F29">
        <f>ABS(F$18-F22)</f>
        <v>0</v>
      </c>
      <c r="G29">
        <f>ABS($G$18-G22)</f>
        <v>3</v>
      </c>
      <c r="H29" s="3">
        <f>ABS(H$18-H22)</f>
        <v>0.27860696517412931</v>
      </c>
      <c r="I29" s="3">
        <f>ABS(I$18-I22)</f>
        <v>1</v>
      </c>
      <c r="J29" s="3">
        <f>ABS(J$18-J22)</f>
        <v>0</v>
      </c>
      <c r="K29" s="3">
        <f>ABS(K$18-K22)</f>
        <v>0</v>
      </c>
      <c r="L29" s="3">
        <f>ABS(L$18-L22)</f>
        <v>0.33333333333333331</v>
      </c>
      <c r="M29" s="3">
        <f>ABS(M$18-M22)</f>
        <v>5.555555555555558E-2</v>
      </c>
      <c r="N29" s="3">
        <f>ABS(N$18-N22)</f>
        <v>5.555555555555558E-2</v>
      </c>
      <c r="O29" s="3">
        <f>ABS(O$18-O22)</f>
        <v>9.9999999999999978E-2</v>
      </c>
      <c r="P29" s="3">
        <f>ABS(P$18-P22)</f>
        <v>274</v>
      </c>
      <c r="Q29" s="3">
        <f>ABS(Q$18-Q22)</f>
        <v>16.100000000000001</v>
      </c>
      <c r="R29" s="3">
        <f>ABS(R$18-R22)</f>
        <v>15.6</v>
      </c>
      <c r="S29" s="3">
        <f>ABS(S$18-S22)</f>
        <v>7.7000000000000011</v>
      </c>
      <c r="T29" s="3">
        <f>ABS(T$18-T22)</f>
        <v>15.7</v>
      </c>
      <c r="U29">
        <f>IF(U$18 = U22,0,1)</f>
        <v>1</v>
      </c>
    </row>
    <row r="30" spans="1:21" x14ac:dyDescent="0.3">
      <c r="A30" t="s">
        <v>38</v>
      </c>
      <c r="B30">
        <v>159</v>
      </c>
      <c r="C30">
        <f>IF(C$18=C23,0,1)</f>
        <v>1</v>
      </c>
      <c r="D30">
        <f>IF(D$18=D23,0,1)</f>
        <v>0</v>
      </c>
      <c r="E30">
        <f>ABS(E$18-E23)</f>
        <v>9.9900000000000091</v>
      </c>
      <c r="F30">
        <f>ABS(F$18-F23)</f>
        <v>0</v>
      </c>
      <c r="G30">
        <f>ABS($G$18-G23)</f>
        <v>3</v>
      </c>
      <c r="H30" s="3">
        <f>ABS(H$18-H23)</f>
        <v>0.12820512820512819</v>
      </c>
      <c r="I30" s="3">
        <f>ABS(I$18-I23)</f>
        <v>0.25641025641025639</v>
      </c>
      <c r="J30" s="3">
        <f>ABS(J$18-J23)</f>
        <v>7.6923076923076927E-2</v>
      </c>
      <c r="K30" s="3">
        <f>ABS(K$18-K23)</f>
        <v>2.564102564102564E-2</v>
      </c>
      <c r="L30" s="3">
        <f>ABS(L$18-L23)</f>
        <v>0.23076923076923075</v>
      </c>
      <c r="M30" s="3">
        <f>ABS(M$18-M23)</f>
        <v>0.16666666666666663</v>
      </c>
      <c r="N30" s="3">
        <f>ABS(N$18-N23)</f>
        <v>0.16666666666666669</v>
      </c>
      <c r="O30" s="3">
        <f>ABS(O$18-O23)</f>
        <v>0.10000000000000009</v>
      </c>
      <c r="P30" s="3">
        <f>ABS(P$18-P23)</f>
        <v>276</v>
      </c>
      <c r="Q30" s="3">
        <f>ABS(Q$18-Q23)</f>
        <v>1.0999999999999996</v>
      </c>
      <c r="R30" s="3">
        <f>ABS(R$18-R23)</f>
        <v>6.4</v>
      </c>
      <c r="S30" s="3">
        <f>ABS(S$18-S23)</f>
        <v>2.3000000000000007</v>
      </c>
      <c r="T30" s="3">
        <f>ABS(T$18-T23)</f>
        <v>0.89999999999999947</v>
      </c>
      <c r="U30">
        <f>IF(U$18 = U23,0,1)</f>
        <v>0</v>
      </c>
    </row>
    <row r="32" spans="1:21" s="8" customFormat="1" x14ac:dyDescent="0.3">
      <c r="A32" s="7" t="s">
        <v>89</v>
      </c>
    </row>
    <row r="33" spans="1:21" x14ac:dyDescent="0.3">
      <c r="A33" t="s">
        <v>85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21</v>
      </c>
    </row>
    <row r="34" spans="1:21" x14ac:dyDescent="0.3">
      <c r="A34" t="s">
        <v>73</v>
      </c>
      <c r="B34" t="s">
        <v>73</v>
      </c>
      <c r="C34">
        <v>1.5</v>
      </c>
      <c r="D34">
        <v>1</v>
      </c>
      <c r="E34">
        <v>2</v>
      </c>
      <c r="F34">
        <v>1</v>
      </c>
      <c r="G34">
        <v>1</v>
      </c>
      <c r="H34">
        <v>2</v>
      </c>
      <c r="I34">
        <v>1.5</v>
      </c>
      <c r="J34">
        <v>1</v>
      </c>
      <c r="K34">
        <v>0.75</v>
      </c>
      <c r="L34">
        <v>0.5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</row>
    <row r="35" spans="1:21" ht="16.5" customHeight="1" x14ac:dyDescent="0.3"/>
    <row r="36" spans="1:21" s="8" customFormat="1" x14ac:dyDescent="0.3">
      <c r="A36" s="7" t="s">
        <v>92</v>
      </c>
    </row>
    <row r="38" spans="1:21" x14ac:dyDescent="0.3">
      <c r="A38" t="s">
        <v>38</v>
      </c>
      <c r="B38">
        <v>126</v>
      </c>
      <c r="C38" s="3">
        <f>C28*C$34</f>
        <v>1.5</v>
      </c>
      <c r="D38" s="3">
        <f>D28*D34</f>
        <v>0</v>
      </c>
      <c r="E38" s="3">
        <f>E28*E34</f>
        <v>79.980000000000018</v>
      </c>
      <c r="F38" s="3">
        <f>F28*F34</f>
        <v>0</v>
      </c>
      <c r="G38" s="3">
        <v>0</v>
      </c>
      <c r="H38" s="3">
        <f>H28*H34</f>
        <v>9.6969696969696928E-2</v>
      </c>
      <c r="I38" s="3">
        <f>I28*I34</f>
        <v>0.34545454545454546</v>
      </c>
      <c r="J38" s="3">
        <f>J28*J34</f>
        <v>5.0505050505050504E-2</v>
      </c>
      <c r="K38" s="3">
        <f>K28*K34</f>
        <v>3.3333333333333333E-2</v>
      </c>
      <c r="L38" s="3">
        <f>L28*L34</f>
        <v>0.13838383838383839</v>
      </c>
      <c r="M38" s="3">
        <f>M28*M34</f>
        <v>0.27777777777777779</v>
      </c>
      <c r="N38" s="3">
        <f>N28*N34</f>
        <v>0.27777777777777779</v>
      </c>
      <c r="O38" s="3">
        <f>O28*O34</f>
        <v>0.10000000000000009</v>
      </c>
      <c r="P38" s="3">
        <f>P28*P34</f>
        <v>0</v>
      </c>
      <c r="Q38" s="3">
        <f>Q28*Q34</f>
        <v>4.7999999999999989</v>
      </c>
      <c r="R38" s="3">
        <f>R28*R34</f>
        <v>5.0999999999999996</v>
      </c>
      <c r="S38" s="3">
        <f>S28*S34</f>
        <v>4.6999999999999993</v>
      </c>
      <c r="T38" s="3">
        <f>T28*T34</f>
        <v>10.199999999999999</v>
      </c>
      <c r="U38">
        <f>U28*U34</f>
        <v>1</v>
      </c>
    </row>
    <row r="39" spans="1:21" x14ac:dyDescent="0.3">
      <c r="A39" t="s">
        <v>38</v>
      </c>
      <c r="B39">
        <v>158</v>
      </c>
      <c r="C39" s="3">
        <f>C29*C$34</f>
        <v>1.5</v>
      </c>
      <c r="D39" s="3">
        <f>D29*D$34</f>
        <v>0</v>
      </c>
      <c r="E39" s="3">
        <f>E29*E$34</f>
        <v>1287.96</v>
      </c>
      <c r="F39" s="3">
        <f>F29*F$34</f>
        <v>0</v>
      </c>
      <c r="G39" s="3">
        <v>2</v>
      </c>
      <c r="H39" s="3">
        <f>H29*H$34</f>
        <v>0.55721393034825861</v>
      </c>
      <c r="I39" s="3">
        <f>I29*I$34</f>
        <v>1.5</v>
      </c>
      <c r="J39" s="3">
        <f>J29*J$34</f>
        <v>0</v>
      </c>
      <c r="K39" s="3">
        <f>K29*K$34</f>
        <v>0</v>
      </c>
      <c r="L39" s="3">
        <f>L29*L$34</f>
        <v>0.16666666666666666</v>
      </c>
      <c r="M39" s="3">
        <f>M29*M$34</f>
        <v>5.555555555555558E-2</v>
      </c>
      <c r="N39" s="3">
        <f>N29*N$34</f>
        <v>5.555555555555558E-2</v>
      </c>
      <c r="O39" s="3">
        <f>O29*O$34</f>
        <v>9.9999999999999978E-2</v>
      </c>
      <c r="P39" s="3">
        <f>P29*P$34</f>
        <v>0</v>
      </c>
      <c r="Q39" s="3">
        <f>Q29*Q$34</f>
        <v>16.100000000000001</v>
      </c>
      <c r="R39" s="3">
        <f>R29*R$34</f>
        <v>15.6</v>
      </c>
      <c r="S39" s="3">
        <f>S29*S$34</f>
        <v>7.7000000000000011</v>
      </c>
      <c r="T39" s="3">
        <f>T29*T$34</f>
        <v>15.7</v>
      </c>
      <c r="U39">
        <f>U29*U$34</f>
        <v>1</v>
      </c>
    </row>
    <row r="40" spans="1:21" x14ac:dyDescent="0.3">
      <c r="A40" t="s">
        <v>38</v>
      </c>
      <c r="B40">
        <v>159</v>
      </c>
      <c r="C40" s="3">
        <f>C30*C$34</f>
        <v>1.5</v>
      </c>
      <c r="D40" s="3">
        <f>D30*D$34</f>
        <v>0</v>
      </c>
      <c r="E40" s="3">
        <f>E30*E$34</f>
        <v>19.980000000000018</v>
      </c>
      <c r="F40" s="3">
        <f>F30*F$34</f>
        <v>0</v>
      </c>
      <c r="G40" s="3">
        <v>0</v>
      </c>
      <c r="H40" s="3">
        <f>H30*H$34</f>
        <v>0.25641025641025639</v>
      </c>
      <c r="I40" s="3">
        <f>I30*I$34</f>
        <v>0.38461538461538458</v>
      </c>
      <c r="J40" s="3">
        <f>J30*J$34</f>
        <v>7.6923076923076927E-2</v>
      </c>
      <c r="K40" s="3">
        <f>K30*K$34</f>
        <v>1.9230769230769232E-2</v>
      </c>
      <c r="L40" s="3">
        <f>L30*L$34</f>
        <v>0.11538461538461538</v>
      </c>
      <c r="M40" s="3">
        <f>M30*M$34</f>
        <v>0.16666666666666663</v>
      </c>
      <c r="N40" s="3">
        <f>N30*N$34</f>
        <v>0.16666666666666669</v>
      </c>
      <c r="O40" s="3">
        <f>O30*O$34</f>
        <v>0.10000000000000009</v>
      </c>
      <c r="P40" s="3">
        <f>P30*P$34</f>
        <v>0</v>
      </c>
      <c r="Q40" s="3">
        <f>Q30*Q$34</f>
        <v>1.0999999999999996</v>
      </c>
      <c r="R40" s="3">
        <f>R30*R$34</f>
        <v>6.4</v>
      </c>
      <c r="S40" s="3">
        <f>S30*S$34</f>
        <v>2.3000000000000007</v>
      </c>
      <c r="T40" s="3">
        <f>T30*T$34</f>
        <v>0.89999999999999947</v>
      </c>
      <c r="U40">
        <f>U30*U$34</f>
        <v>0</v>
      </c>
    </row>
    <row r="43" spans="1:21" s="8" customFormat="1" x14ac:dyDescent="0.3">
      <c r="A43" s="7" t="s">
        <v>91</v>
      </c>
    </row>
    <row r="44" spans="1:21" x14ac:dyDescent="0.3">
      <c r="A44" s="2" t="s">
        <v>194</v>
      </c>
    </row>
    <row r="45" spans="1:21" x14ac:dyDescent="0.3">
      <c r="A45" s="2" t="s">
        <v>85</v>
      </c>
      <c r="B45" s="2" t="s">
        <v>1</v>
      </c>
      <c r="C45" s="2" t="s">
        <v>93</v>
      </c>
      <c r="D45" s="2" t="s">
        <v>94</v>
      </c>
    </row>
    <row r="46" spans="1:21" x14ac:dyDescent="0.3">
      <c r="A46" t="s">
        <v>38</v>
      </c>
      <c r="B46">
        <v>126</v>
      </c>
      <c r="C46" s="3">
        <f>SUM(C38:U38)</f>
        <v>108.60020202020202</v>
      </c>
      <c r="D46">
        <v>1224</v>
      </c>
    </row>
    <row r="47" spans="1:21" x14ac:dyDescent="0.3">
      <c r="A47" t="s">
        <v>38</v>
      </c>
      <c r="B47">
        <v>158</v>
      </c>
      <c r="C47" s="3">
        <f>SUM(C39:U39)</f>
        <v>1349.9949917081262</v>
      </c>
      <c r="D47">
        <v>104</v>
      </c>
    </row>
    <row r="48" spans="1:21" x14ac:dyDescent="0.3">
      <c r="A48" t="s">
        <v>38</v>
      </c>
      <c r="B48">
        <v>159</v>
      </c>
      <c r="C48" s="3">
        <f>SUM(C40:U40)</f>
        <v>33.465897435897453</v>
      </c>
      <c r="D48">
        <v>84</v>
      </c>
    </row>
    <row r="50" spans="1:3" s="11" customFormat="1" x14ac:dyDescent="0.3">
      <c r="A50" s="13" t="s">
        <v>195</v>
      </c>
    </row>
    <row r="51" spans="1:3" x14ac:dyDescent="0.3">
      <c r="A51" s="2" t="s">
        <v>194</v>
      </c>
    </row>
    <row r="52" spans="1:3" x14ac:dyDescent="0.3">
      <c r="A52" t="s">
        <v>95</v>
      </c>
      <c r="B52">
        <v>84</v>
      </c>
      <c r="C52" t="s">
        <v>196</v>
      </c>
    </row>
    <row r="53" spans="1:3" x14ac:dyDescent="0.3">
      <c r="A53" t="s">
        <v>109</v>
      </c>
      <c r="B53" s="12">
        <v>140</v>
      </c>
      <c r="C53" t="s">
        <v>106</v>
      </c>
    </row>
    <row r="54" spans="1:3" x14ac:dyDescent="0.3">
      <c r="A54" t="s">
        <v>102</v>
      </c>
      <c r="B54" s="12">
        <f>B52*B53</f>
        <v>11760</v>
      </c>
      <c r="C54" t="s">
        <v>108</v>
      </c>
    </row>
    <row r="55" spans="1:3" x14ac:dyDescent="0.3">
      <c r="A55" t="s">
        <v>96</v>
      </c>
      <c r="B55">
        <f>'Potential New Product List'!V19</f>
        <v>0.05</v>
      </c>
      <c r="C55" t="s">
        <v>106</v>
      </c>
    </row>
    <row r="56" spans="1:3" x14ac:dyDescent="0.3">
      <c r="A56" t="s">
        <v>107</v>
      </c>
      <c r="B56" s="12">
        <f>B54*B55</f>
        <v>588</v>
      </c>
      <c r="C56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defaultColWidth="11.44140625" defaultRowHeight="14.4" x14ac:dyDescent="0.3"/>
  <cols>
    <col min="1" max="1" width="24.109375" customWidth="1"/>
    <col min="2" max="2" width="12.88671875" customWidth="1"/>
  </cols>
  <sheetData>
    <row r="1" spans="1:2" x14ac:dyDescent="0.3">
      <c r="A1" s="2" t="s">
        <v>6</v>
      </c>
      <c r="B1" s="2" t="s">
        <v>74</v>
      </c>
    </row>
    <row r="2" spans="1:2" x14ac:dyDescent="0.3">
      <c r="A2" s="9" t="s">
        <v>45</v>
      </c>
      <c r="B2" s="9">
        <v>0</v>
      </c>
    </row>
    <row r="3" spans="1:2" x14ac:dyDescent="0.3">
      <c r="A3" t="s">
        <v>25</v>
      </c>
      <c r="B3">
        <v>1</v>
      </c>
    </row>
    <row r="4" spans="1:2" x14ac:dyDescent="0.3">
      <c r="A4" t="s">
        <v>67</v>
      </c>
      <c r="B4">
        <v>2</v>
      </c>
    </row>
    <row r="5" spans="1:2" x14ac:dyDescent="0.3">
      <c r="A5" t="s">
        <v>40</v>
      </c>
      <c r="B5">
        <v>3</v>
      </c>
    </row>
    <row r="6" spans="1:2" x14ac:dyDescent="0.3">
      <c r="A6" t="s">
        <v>70</v>
      </c>
      <c r="B6">
        <v>4</v>
      </c>
    </row>
    <row r="8" spans="1:2" x14ac:dyDescent="0.3">
      <c r="A8" t="s">
        <v>82</v>
      </c>
    </row>
    <row r="9" spans="1:2" x14ac:dyDescent="0.3">
      <c r="A9" t="s">
        <v>83</v>
      </c>
    </row>
    <row r="10" spans="1:2" x14ac:dyDescent="0.3">
      <c r="A10" t="s">
        <v>84</v>
      </c>
    </row>
  </sheetData>
  <customSheetViews>
    <customSheetView guid="{E773EDD3-07CB-0342-92CD-1C6EFAD01BAD}">
      <selection activeCell="B6" sqref="B6"/>
      <pageMargins left="0.7" right="0.7" top="0.75" bottom="0.75" header="0.3" footer="0.3"/>
    </customSheetView>
    <customSheetView guid="{0E60F5D3-6264-4CC1-A007-66AE815EFEE7}">
      <selection activeCell="A11" sqref="A11"/>
      <pageMargins left="0.75" right="0.75" top="1" bottom="1" header="0.5" footer="0.5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18" sqref="E18"/>
    </sheetView>
  </sheetViews>
  <sheetFormatPr defaultColWidth="11.5546875" defaultRowHeight="14.4" x14ac:dyDescent="0.3"/>
  <cols>
    <col min="1" max="1" width="13.77734375" customWidth="1"/>
    <col min="2" max="2" width="19" customWidth="1"/>
    <col min="3" max="3" width="13.33203125" customWidth="1"/>
    <col min="4" max="4" width="16.6640625" customWidth="1"/>
    <col min="5" max="5" width="18.109375" customWidth="1"/>
    <col min="6" max="6" width="18.77734375" customWidth="1"/>
    <col min="7" max="7" width="21.33203125" customWidth="1"/>
    <col min="8" max="8" width="13" customWidth="1"/>
    <col min="9" max="9" width="17.109375" customWidth="1"/>
  </cols>
  <sheetData>
    <row r="1" spans="1:9" x14ac:dyDescent="0.3">
      <c r="A1" s="2" t="s">
        <v>138</v>
      </c>
    </row>
    <row r="2" spans="1:9" x14ac:dyDescent="0.3">
      <c r="A2" s="15" t="s">
        <v>139</v>
      </c>
      <c r="B2" s="15" t="s">
        <v>0</v>
      </c>
      <c r="C2" s="15" t="s">
        <v>1</v>
      </c>
      <c r="D2" s="15" t="s">
        <v>2</v>
      </c>
      <c r="E2" s="15" t="s">
        <v>140</v>
      </c>
      <c r="F2" s="15" t="s">
        <v>4</v>
      </c>
      <c r="G2" s="15" t="s">
        <v>141</v>
      </c>
      <c r="H2" s="15" t="s">
        <v>142</v>
      </c>
      <c r="I2" s="15" t="s">
        <v>107</v>
      </c>
    </row>
    <row r="3" spans="1:9" x14ac:dyDescent="0.3">
      <c r="A3" s="16">
        <v>6</v>
      </c>
      <c r="B3" t="s">
        <v>22</v>
      </c>
      <c r="C3" s="16">
        <v>171</v>
      </c>
      <c r="D3" s="16" t="s">
        <v>27</v>
      </c>
      <c r="E3" s="16">
        <v>84</v>
      </c>
      <c r="F3" s="17">
        <v>699</v>
      </c>
      <c r="G3" s="16">
        <f>E3*F3</f>
        <v>58716</v>
      </c>
      <c r="H3" s="16">
        <v>0.25</v>
      </c>
      <c r="I3" s="17">
        <f>G3*H3</f>
        <v>14679</v>
      </c>
    </row>
    <row r="4" spans="1:9" x14ac:dyDescent="0.3">
      <c r="A4" s="16">
        <v>11</v>
      </c>
      <c r="B4" t="s">
        <v>22</v>
      </c>
      <c r="C4" s="16">
        <v>172</v>
      </c>
      <c r="D4" s="16" t="s">
        <v>27</v>
      </c>
      <c r="E4" s="19">
        <v>12</v>
      </c>
      <c r="F4" s="20">
        <v>860</v>
      </c>
      <c r="G4" s="19">
        <f>E4*F4</f>
        <v>10320</v>
      </c>
      <c r="H4" s="19">
        <v>0.2</v>
      </c>
      <c r="I4" s="20">
        <f>G4*H4</f>
        <v>2064</v>
      </c>
    </row>
    <row r="5" spans="1:9" x14ac:dyDescent="0.3">
      <c r="A5" s="16">
        <v>5</v>
      </c>
      <c r="B5" t="s">
        <v>30</v>
      </c>
      <c r="C5" s="16">
        <v>173</v>
      </c>
      <c r="D5" s="16" t="s">
        <v>62</v>
      </c>
      <c r="E5" s="19">
        <v>232</v>
      </c>
      <c r="F5" s="20">
        <v>1199</v>
      </c>
      <c r="G5" s="19">
        <f>E5*F5</f>
        <v>278168</v>
      </c>
      <c r="H5" s="19">
        <v>0.1</v>
      </c>
      <c r="I5" s="20">
        <f>G5*H5</f>
        <v>27816.800000000003</v>
      </c>
    </row>
    <row r="6" spans="1:9" x14ac:dyDescent="0.3">
      <c r="A6" s="16">
        <v>2</v>
      </c>
      <c r="B6" t="s">
        <v>30</v>
      </c>
      <c r="C6" s="16">
        <v>175</v>
      </c>
      <c r="D6" s="16" t="s">
        <v>58</v>
      </c>
      <c r="E6" s="19">
        <v>232</v>
      </c>
      <c r="F6" s="20">
        <v>1199</v>
      </c>
      <c r="G6" s="19">
        <f>E6*F6</f>
        <v>278168</v>
      </c>
      <c r="H6" s="19">
        <v>0.15</v>
      </c>
      <c r="I6" s="20">
        <f>G6*H6</f>
        <v>41725.199999999997</v>
      </c>
    </row>
    <row r="7" spans="1:9" x14ac:dyDescent="0.3">
      <c r="A7" s="16">
        <v>1</v>
      </c>
      <c r="B7" t="s">
        <v>30</v>
      </c>
      <c r="C7" s="16">
        <v>176</v>
      </c>
      <c r="D7" s="16" t="s">
        <v>68</v>
      </c>
      <c r="E7" s="19">
        <v>232</v>
      </c>
      <c r="F7" s="20">
        <v>1999</v>
      </c>
      <c r="G7" s="19">
        <f>E7*F7</f>
        <v>463768</v>
      </c>
      <c r="H7" s="19">
        <v>0.23</v>
      </c>
      <c r="I7" s="20">
        <f>G7*H7</f>
        <v>106666.64</v>
      </c>
    </row>
    <row r="8" spans="1:9" x14ac:dyDescent="0.3">
      <c r="A8" s="16">
        <v>17</v>
      </c>
      <c r="B8" t="s">
        <v>57</v>
      </c>
      <c r="C8" s="16">
        <v>178</v>
      </c>
      <c r="D8" s="16" t="s">
        <v>29</v>
      </c>
      <c r="E8" s="19">
        <v>4</v>
      </c>
      <c r="F8" s="20">
        <v>400</v>
      </c>
      <c r="G8" s="19">
        <f>E8*F8</f>
        <v>1600</v>
      </c>
      <c r="H8" s="19">
        <v>0.08</v>
      </c>
      <c r="I8" s="20">
        <f>G8*H8</f>
        <v>128</v>
      </c>
    </row>
    <row r="9" spans="1:9" x14ac:dyDescent="0.3">
      <c r="A9" s="16">
        <v>10</v>
      </c>
      <c r="B9" t="s">
        <v>57</v>
      </c>
      <c r="C9" s="16">
        <v>180</v>
      </c>
      <c r="D9" s="16" t="s">
        <v>31</v>
      </c>
      <c r="E9" s="19">
        <v>88</v>
      </c>
      <c r="F9" s="20">
        <v>329</v>
      </c>
      <c r="G9" s="19">
        <f>E9*F9</f>
        <v>28952</v>
      </c>
      <c r="H9" s="19">
        <v>0.09</v>
      </c>
      <c r="I9" s="20">
        <f>G9*H9</f>
        <v>2605.6799999999998</v>
      </c>
    </row>
    <row r="10" spans="1:9" x14ac:dyDescent="0.3">
      <c r="A10" s="16">
        <v>16</v>
      </c>
      <c r="B10" t="s">
        <v>57</v>
      </c>
      <c r="C10" s="16">
        <v>181</v>
      </c>
      <c r="D10" s="16" t="s">
        <v>32</v>
      </c>
      <c r="E10" s="19">
        <v>4</v>
      </c>
      <c r="F10" s="20">
        <v>439</v>
      </c>
      <c r="G10" s="19">
        <f>E10*F10</f>
        <v>1756</v>
      </c>
      <c r="H10" s="19">
        <v>0.11</v>
      </c>
      <c r="I10" s="20">
        <f>G10*H10</f>
        <v>193.16</v>
      </c>
    </row>
    <row r="11" spans="1:9" x14ac:dyDescent="0.3">
      <c r="A11" s="16">
        <v>9</v>
      </c>
      <c r="B11" t="s">
        <v>57</v>
      </c>
      <c r="C11" s="16">
        <v>183</v>
      </c>
      <c r="D11" s="16" t="s">
        <v>53</v>
      </c>
      <c r="E11" s="19">
        <v>88</v>
      </c>
      <c r="F11" s="20">
        <v>330</v>
      </c>
      <c r="G11" s="19">
        <f>E11*F11</f>
        <v>29040</v>
      </c>
      <c r="H11" s="19">
        <v>0.09</v>
      </c>
      <c r="I11" s="20">
        <f>G11*H11</f>
        <v>2613.6</v>
      </c>
    </row>
    <row r="12" spans="1:9" x14ac:dyDescent="0.3">
      <c r="A12" s="16">
        <v>4</v>
      </c>
      <c r="B12" t="s">
        <v>59</v>
      </c>
      <c r="C12" s="16">
        <v>186</v>
      </c>
      <c r="D12" s="16" t="s">
        <v>62</v>
      </c>
      <c r="E12" s="19">
        <v>592</v>
      </c>
      <c r="F12" s="20">
        <v>629</v>
      </c>
      <c r="G12" s="19">
        <f>E12*F12</f>
        <v>372368</v>
      </c>
      <c r="H12" s="19">
        <v>0.1</v>
      </c>
      <c r="I12" s="20">
        <f>G12*H12</f>
        <v>37236.800000000003</v>
      </c>
    </row>
    <row r="13" spans="1:9" x14ac:dyDescent="0.3">
      <c r="A13" s="16">
        <v>14</v>
      </c>
      <c r="B13" t="s">
        <v>59</v>
      </c>
      <c r="C13" s="16">
        <v>187</v>
      </c>
      <c r="D13" s="16" t="s">
        <v>69</v>
      </c>
      <c r="E13" s="19">
        <v>12</v>
      </c>
      <c r="F13" s="20">
        <v>199</v>
      </c>
      <c r="G13" s="19">
        <f>E13*F13</f>
        <v>2388</v>
      </c>
      <c r="H13" s="19">
        <v>0.2</v>
      </c>
      <c r="I13" s="20">
        <f>G13*H13</f>
        <v>477.6</v>
      </c>
    </row>
    <row r="14" spans="1:9" x14ac:dyDescent="0.3">
      <c r="A14" s="16">
        <v>8</v>
      </c>
      <c r="B14" t="s">
        <v>61</v>
      </c>
      <c r="C14" s="16">
        <v>193</v>
      </c>
      <c r="D14" s="16" t="s">
        <v>48</v>
      </c>
      <c r="E14" s="19">
        <v>248</v>
      </c>
      <c r="F14" s="20">
        <v>199</v>
      </c>
      <c r="G14" s="19">
        <f>E14*F14</f>
        <v>49352</v>
      </c>
      <c r="H14" s="19">
        <v>0.11</v>
      </c>
      <c r="I14" s="20">
        <f>G14*H14</f>
        <v>5428.72</v>
      </c>
    </row>
    <row r="15" spans="1:9" x14ac:dyDescent="0.3">
      <c r="A15" s="16">
        <v>15</v>
      </c>
      <c r="B15" t="s">
        <v>61</v>
      </c>
      <c r="C15" s="16">
        <v>194</v>
      </c>
      <c r="D15" s="16" t="s">
        <v>53</v>
      </c>
      <c r="E15" s="19">
        <v>72</v>
      </c>
      <c r="F15" s="20">
        <v>49</v>
      </c>
      <c r="G15" s="19">
        <f>E15*F15</f>
        <v>3528</v>
      </c>
      <c r="H15" s="19">
        <v>0.12</v>
      </c>
      <c r="I15" s="20">
        <f>G15*H15</f>
        <v>423.35999999999996</v>
      </c>
    </row>
    <row r="16" spans="1:9" x14ac:dyDescent="0.3">
      <c r="A16" s="16">
        <v>12</v>
      </c>
      <c r="B16" t="s">
        <v>61</v>
      </c>
      <c r="C16" s="16">
        <v>195</v>
      </c>
      <c r="D16" s="16" t="s">
        <v>63</v>
      </c>
      <c r="E16" s="19">
        <v>72</v>
      </c>
      <c r="F16" s="20">
        <v>149</v>
      </c>
      <c r="G16" s="19">
        <f>E16*F16</f>
        <v>10728</v>
      </c>
      <c r="H16" s="19">
        <v>0.15</v>
      </c>
      <c r="I16" s="20">
        <f>G16*H16</f>
        <v>1609.2</v>
      </c>
    </row>
    <row r="17" spans="1:9" x14ac:dyDescent="0.3">
      <c r="A17" s="16">
        <v>7</v>
      </c>
      <c r="B17" t="s">
        <v>61</v>
      </c>
      <c r="C17" s="16">
        <v>196</v>
      </c>
      <c r="D17" s="16" t="s">
        <v>48</v>
      </c>
      <c r="E17" s="19">
        <v>248</v>
      </c>
      <c r="F17" s="20">
        <v>300</v>
      </c>
      <c r="G17" s="19">
        <f>E17*F17</f>
        <v>74400</v>
      </c>
      <c r="H17" s="19">
        <v>0.11</v>
      </c>
      <c r="I17" s="20">
        <f>G17*H17</f>
        <v>8184</v>
      </c>
    </row>
    <row r="18" spans="1:9" x14ac:dyDescent="0.3">
      <c r="A18" s="16">
        <v>3</v>
      </c>
      <c r="B18" t="s">
        <v>65</v>
      </c>
      <c r="C18" s="16">
        <v>199</v>
      </c>
      <c r="D18" s="16" t="s">
        <v>23</v>
      </c>
      <c r="E18" s="19">
        <v>1684</v>
      </c>
      <c r="F18" s="20">
        <v>250</v>
      </c>
      <c r="G18" s="19">
        <f>E18*F18</f>
        <v>421000</v>
      </c>
      <c r="H18" s="19">
        <v>0.09</v>
      </c>
      <c r="I18" s="20">
        <f>G18*H18</f>
        <v>37890</v>
      </c>
    </row>
    <row r="19" spans="1:9" x14ac:dyDescent="0.3">
      <c r="A19" s="16">
        <v>13</v>
      </c>
      <c r="B19" t="s">
        <v>38</v>
      </c>
      <c r="C19" s="16">
        <v>201</v>
      </c>
      <c r="D19" s="16" t="s">
        <v>32</v>
      </c>
      <c r="E19" s="19">
        <v>84</v>
      </c>
      <c r="F19" s="20">
        <v>140</v>
      </c>
      <c r="G19" s="19">
        <f>E19*F19</f>
        <v>11760</v>
      </c>
      <c r="H19" s="19">
        <v>0.05</v>
      </c>
      <c r="I19" s="20">
        <f>G19*H19</f>
        <v>588</v>
      </c>
    </row>
    <row r="22" spans="1:9" x14ac:dyDescent="0.3">
      <c r="A22" t="s">
        <v>216</v>
      </c>
    </row>
    <row r="23" spans="1:9" x14ac:dyDescent="0.3">
      <c r="A23" t="s">
        <v>217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zoomScaleNormal="100" workbookViewId="0">
      <selection activeCell="A18" sqref="A18:XFD19"/>
    </sheetView>
  </sheetViews>
  <sheetFormatPr defaultColWidth="8.88671875" defaultRowHeight="14.4" x14ac:dyDescent="0.3"/>
  <cols>
    <col min="1" max="1" width="24.109375" customWidth="1"/>
    <col min="2" max="2" width="9.33203125" bestFit="1" customWidth="1"/>
    <col min="3" max="3" width="11.88671875" bestFit="1" customWidth="1"/>
    <col min="4" max="4" width="15.88671875" bestFit="1" customWidth="1"/>
    <col min="5" max="5" width="10" style="4" bestFit="1" customWidth="1"/>
    <col min="8" max="12" width="13.88671875" bestFit="1" customWidth="1"/>
    <col min="13" max="13" width="22.44140625" bestFit="1" customWidth="1"/>
    <col min="14" max="14" width="23.33203125" bestFit="1" customWidth="1"/>
    <col min="15" max="15" width="35.44140625" bestFit="1" customWidth="1"/>
    <col min="16" max="16" width="16.109375" bestFit="1" customWidth="1"/>
    <col min="17" max="17" width="20.44140625" bestFit="1" customWidth="1"/>
    <col min="18" max="18" width="13.88671875" bestFit="1" customWidth="1"/>
    <col min="19" max="19" width="14" bestFit="1" customWidth="1"/>
    <col min="20" max="20" width="14.33203125" bestFit="1" customWidth="1"/>
    <col min="21" max="21" width="9.5546875" bestFit="1" customWidth="1"/>
  </cols>
  <sheetData>
    <row r="1" spans="1:23" ht="15.6" x14ac:dyDescent="0.3">
      <c r="A1" s="14" t="s">
        <v>105</v>
      </c>
    </row>
    <row r="2" spans="1:23" s="2" customFormat="1" x14ac:dyDescent="0.3">
      <c r="A2" s="2" t="s">
        <v>85</v>
      </c>
      <c r="B2" s="2" t="s">
        <v>1</v>
      </c>
      <c r="C2" s="2" t="s">
        <v>2</v>
      </c>
      <c r="D2" s="2" t="s">
        <v>3</v>
      </c>
      <c r="E2" s="5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21</v>
      </c>
      <c r="V2" s="2" t="s">
        <v>96</v>
      </c>
      <c r="W2" s="2" t="s">
        <v>104</v>
      </c>
    </row>
    <row r="3" spans="1:23" x14ac:dyDescent="0.3">
      <c r="A3" t="s">
        <v>22</v>
      </c>
      <c r="B3">
        <v>101</v>
      </c>
      <c r="C3" t="s">
        <v>23</v>
      </c>
      <c r="D3" t="s">
        <v>24</v>
      </c>
      <c r="E3" s="4">
        <v>949</v>
      </c>
      <c r="F3">
        <v>1</v>
      </c>
      <c r="G3" t="s">
        <v>25</v>
      </c>
      <c r="H3">
        <v>3</v>
      </c>
      <c r="I3">
        <v>3</v>
      </c>
      <c r="J3">
        <v>2</v>
      </c>
      <c r="K3">
        <v>0</v>
      </c>
      <c r="L3">
        <v>0</v>
      </c>
      <c r="M3">
        <v>2</v>
      </c>
      <c r="N3">
        <v>0</v>
      </c>
      <c r="O3">
        <v>0.9</v>
      </c>
      <c r="P3">
        <v>1967</v>
      </c>
      <c r="Q3">
        <v>25.8</v>
      </c>
      <c r="R3">
        <v>23.94</v>
      </c>
      <c r="S3">
        <v>6.62</v>
      </c>
      <c r="T3">
        <v>16.89</v>
      </c>
      <c r="U3" t="s">
        <v>26</v>
      </c>
      <c r="V3">
        <v>0.15</v>
      </c>
      <c r="W3">
        <v>12</v>
      </c>
    </row>
    <row r="4" spans="1:23" x14ac:dyDescent="0.3">
      <c r="A4" t="s">
        <v>22</v>
      </c>
      <c r="B4">
        <v>102</v>
      </c>
      <c r="C4" t="s">
        <v>27</v>
      </c>
      <c r="D4" t="s">
        <v>24</v>
      </c>
      <c r="E4" s="4">
        <v>2249.9899999999998</v>
      </c>
      <c r="F4">
        <v>1</v>
      </c>
      <c r="G4" t="s">
        <v>40</v>
      </c>
      <c r="H4">
        <v>2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0.9</v>
      </c>
      <c r="P4">
        <v>4806</v>
      </c>
      <c r="Q4">
        <v>50</v>
      </c>
      <c r="R4">
        <v>35</v>
      </c>
      <c r="S4">
        <v>31.75</v>
      </c>
      <c r="T4">
        <v>19</v>
      </c>
      <c r="U4" t="s">
        <v>28</v>
      </c>
      <c r="V4">
        <v>0.25</v>
      </c>
      <c r="W4">
        <v>8</v>
      </c>
    </row>
    <row r="5" spans="1:23" x14ac:dyDescent="0.3">
      <c r="A5" t="s">
        <v>22</v>
      </c>
      <c r="B5">
        <v>103</v>
      </c>
      <c r="C5" t="s">
        <v>29</v>
      </c>
      <c r="D5" t="s">
        <v>24</v>
      </c>
      <c r="E5" s="4">
        <v>399</v>
      </c>
      <c r="F5">
        <v>1</v>
      </c>
      <c r="G5" t="s">
        <v>25</v>
      </c>
      <c r="H5">
        <v>3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0.9</v>
      </c>
      <c r="P5">
        <v>12076</v>
      </c>
      <c r="Q5">
        <v>17.399999999999999</v>
      </c>
      <c r="R5">
        <v>10.5</v>
      </c>
      <c r="S5">
        <v>8.3000000000000007</v>
      </c>
      <c r="T5">
        <v>10.199999999999999</v>
      </c>
      <c r="U5" t="s">
        <v>26</v>
      </c>
      <c r="V5">
        <v>0.08</v>
      </c>
      <c r="W5">
        <v>12</v>
      </c>
    </row>
    <row r="6" spans="1:23" x14ac:dyDescent="0.3">
      <c r="A6" t="s">
        <v>30</v>
      </c>
      <c r="B6">
        <v>104</v>
      </c>
      <c r="C6" t="s">
        <v>31</v>
      </c>
      <c r="D6" t="s">
        <v>24</v>
      </c>
      <c r="E6" s="4">
        <v>409.99</v>
      </c>
      <c r="F6">
        <v>1</v>
      </c>
      <c r="G6" t="s">
        <v>40</v>
      </c>
      <c r="H6">
        <v>49</v>
      </c>
      <c r="I6">
        <v>19</v>
      </c>
      <c r="J6">
        <v>8</v>
      </c>
      <c r="K6">
        <v>3</v>
      </c>
      <c r="L6">
        <v>9</v>
      </c>
      <c r="M6">
        <v>7</v>
      </c>
      <c r="N6">
        <v>8</v>
      </c>
      <c r="O6">
        <v>0.8</v>
      </c>
      <c r="P6">
        <v>109</v>
      </c>
      <c r="Q6">
        <v>5.7</v>
      </c>
      <c r="R6">
        <v>15</v>
      </c>
      <c r="S6">
        <v>9.9</v>
      </c>
      <c r="T6">
        <v>1.3</v>
      </c>
      <c r="U6" t="s">
        <v>28</v>
      </c>
      <c r="V6">
        <v>0.08</v>
      </c>
      <c r="W6">
        <v>196</v>
      </c>
    </row>
    <row r="7" spans="1:23" x14ac:dyDescent="0.3">
      <c r="A7" t="s">
        <v>30</v>
      </c>
      <c r="B7">
        <v>105</v>
      </c>
      <c r="C7" t="s">
        <v>32</v>
      </c>
      <c r="D7" t="s">
        <v>33</v>
      </c>
      <c r="E7" s="4">
        <v>1079.99</v>
      </c>
      <c r="F7">
        <v>1</v>
      </c>
      <c r="G7" t="s">
        <v>40</v>
      </c>
      <c r="H7">
        <v>58</v>
      </c>
      <c r="I7">
        <v>31</v>
      </c>
      <c r="J7">
        <v>11</v>
      </c>
      <c r="K7">
        <v>7</v>
      </c>
      <c r="L7">
        <v>36</v>
      </c>
      <c r="M7">
        <v>7</v>
      </c>
      <c r="N7">
        <v>20</v>
      </c>
      <c r="O7">
        <v>0.7</v>
      </c>
      <c r="P7">
        <v>268</v>
      </c>
      <c r="Q7">
        <v>7</v>
      </c>
      <c r="R7">
        <v>12.9</v>
      </c>
      <c r="S7">
        <v>0.3</v>
      </c>
      <c r="T7">
        <v>8.9</v>
      </c>
      <c r="U7" t="s">
        <v>26</v>
      </c>
      <c r="V7">
        <v>0.09</v>
      </c>
      <c r="W7">
        <v>232</v>
      </c>
    </row>
    <row r="8" spans="1:23" x14ac:dyDescent="0.3">
      <c r="A8" t="s">
        <v>38</v>
      </c>
      <c r="B8">
        <v>126</v>
      </c>
      <c r="C8" t="s">
        <v>39</v>
      </c>
      <c r="D8" t="s">
        <v>24</v>
      </c>
      <c r="E8" s="4">
        <v>179.99</v>
      </c>
      <c r="F8">
        <v>1</v>
      </c>
      <c r="G8" t="s">
        <v>40</v>
      </c>
      <c r="H8">
        <v>306</v>
      </c>
      <c r="I8">
        <v>114</v>
      </c>
      <c r="J8">
        <v>25</v>
      </c>
      <c r="K8">
        <v>22</v>
      </c>
      <c r="L8">
        <v>28</v>
      </c>
      <c r="M8">
        <v>42</v>
      </c>
      <c r="N8">
        <v>12</v>
      </c>
      <c r="O8">
        <v>0.8</v>
      </c>
      <c r="P8">
        <v>2</v>
      </c>
      <c r="Q8">
        <v>13.7</v>
      </c>
      <c r="R8">
        <v>8.5</v>
      </c>
      <c r="S8">
        <v>22.3</v>
      </c>
      <c r="T8">
        <v>17.5</v>
      </c>
      <c r="U8" t="s">
        <v>28</v>
      </c>
      <c r="V8">
        <v>0.08</v>
      </c>
      <c r="W8">
        <v>1224</v>
      </c>
    </row>
    <row r="9" spans="1:23" x14ac:dyDescent="0.3">
      <c r="A9" t="s">
        <v>41</v>
      </c>
      <c r="B9">
        <v>127</v>
      </c>
      <c r="C9" t="s">
        <v>29</v>
      </c>
      <c r="D9" t="s">
        <v>36</v>
      </c>
      <c r="E9" s="4">
        <v>396.35</v>
      </c>
      <c r="F9">
        <v>1</v>
      </c>
      <c r="G9" t="s">
        <v>25</v>
      </c>
      <c r="H9">
        <v>8</v>
      </c>
      <c r="I9">
        <v>0</v>
      </c>
      <c r="J9">
        <v>1</v>
      </c>
      <c r="K9">
        <v>0</v>
      </c>
      <c r="L9">
        <v>2</v>
      </c>
      <c r="M9">
        <v>1</v>
      </c>
      <c r="N9">
        <v>1</v>
      </c>
      <c r="O9">
        <v>0.3</v>
      </c>
      <c r="P9">
        <v>60</v>
      </c>
      <c r="Q9">
        <v>63</v>
      </c>
      <c r="R9">
        <v>17.899999999999999</v>
      </c>
      <c r="S9">
        <v>15.9</v>
      </c>
      <c r="T9">
        <v>12.7</v>
      </c>
      <c r="U9" t="s">
        <v>28</v>
      </c>
      <c r="V9">
        <v>0.12</v>
      </c>
      <c r="W9">
        <v>32</v>
      </c>
    </row>
    <row r="10" spans="1:23" x14ac:dyDescent="0.3">
      <c r="A10" t="s">
        <v>41</v>
      </c>
      <c r="B10">
        <v>128</v>
      </c>
      <c r="C10" t="s">
        <v>42</v>
      </c>
      <c r="D10" t="s">
        <v>24</v>
      </c>
      <c r="E10" s="4">
        <v>262.98</v>
      </c>
      <c r="F10">
        <v>3</v>
      </c>
      <c r="G10" t="s">
        <v>25</v>
      </c>
      <c r="H10">
        <v>22</v>
      </c>
      <c r="I10">
        <v>8</v>
      </c>
      <c r="J10">
        <v>3</v>
      </c>
      <c r="K10">
        <v>1</v>
      </c>
      <c r="L10">
        <v>3</v>
      </c>
      <c r="M10">
        <v>5</v>
      </c>
      <c r="N10">
        <v>1</v>
      </c>
      <c r="O10">
        <v>0.8</v>
      </c>
      <c r="P10">
        <v>29</v>
      </c>
      <c r="Q10">
        <v>57</v>
      </c>
      <c r="R10">
        <v>17.3</v>
      </c>
      <c r="S10">
        <v>23.5</v>
      </c>
      <c r="T10">
        <v>25.8</v>
      </c>
      <c r="U10" t="s">
        <v>26</v>
      </c>
      <c r="V10">
        <v>0.12</v>
      </c>
      <c r="W10">
        <v>88</v>
      </c>
    </row>
    <row r="11" spans="1:23" x14ac:dyDescent="0.3">
      <c r="A11" t="s">
        <v>43</v>
      </c>
      <c r="B11">
        <v>129</v>
      </c>
      <c r="C11" t="s">
        <v>44</v>
      </c>
      <c r="D11" t="s">
        <v>24</v>
      </c>
      <c r="E11" s="4">
        <v>83.11</v>
      </c>
      <c r="F11">
        <v>0.4</v>
      </c>
      <c r="G11" t="s">
        <v>25</v>
      </c>
      <c r="H11">
        <v>0</v>
      </c>
      <c r="I11">
        <v>0</v>
      </c>
      <c r="J11">
        <v>0</v>
      </c>
      <c r="K11">
        <v>1</v>
      </c>
      <c r="L11">
        <v>3</v>
      </c>
      <c r="M11">
        <v>1</v>
      </c>
      <c r="N11">
        <v>1</v>
      </c>
      <c r="O11">
        <v>0.1</v>
      </c>
      <c r="P11">
        <v>17502</v>
      </c>
      <c r="Q11">
        <v>10.3</v>
      </c>
      <c r="R11">
        <v>0</v>
      </c>
      <c r="S11">
        <v>0</v>
      </c>
      <c r="T11">
        <v>0</v>
      </c>
      <c r="U11" t="s">
        <v>28</v>
      </c>
      <c r="V11">
        <v>0.35</v>
      </c>
      <c r="W11">
        <v>0</v>
      </c>
    </row>
    <row r="12" spans="1:23" x14ac:dyDescent="0.3">
      <c r="A12" t="s">
        <v>43</v>
      </c>
      <c r="B12">
        <v>130</v>
      </c>
      <c r="C12" t="s">
        <v>42</v>
      </c>
      <c r="D12" t="s">
        <v>24</v>
      </c>
      <c r="E12" s="4">
        <v>26.78</v>
      </c>
      <c r="F12">
        <v>0</v>
      </c>
      <c r="G12" t="s">
        <v>45</v>
      </c>
      <c r="H12">
        <v>6</v>
      </c>
      <c r="I12">
        <v>2</v>
      </c>
      <c r="J12">
        <v>0</v>
      </c>
      <c r="K12">
        <v>0</v>
      </c>
      <c r="L12">
        <v>1</v>
      </c>
      <c r="M12">
        <v>1</v>
      </c>
      <c r="N12">
        <v>0</v>
      </c>
      <c r="O12">
        <v>0.9</v>
      </c>
      <c r="Q12">
        <v>1</v>
      </c>
      <c r="R12">
        <v>3.3</v>
      </c>
      <c r="S12">
        <v>1.6</v>
      </c>
      <c r="T12">
        <v>4.7</v>
      </c>
      <c r="U12" t="s">
        <v>26</v>
      </c>
      <c r="V12">
        <v>0.3</v>
      </c>
      <c r="W12">
        <v>24</v>
      </c>
    </row>
    <row r="13" spans="1:23" x14ac:dyDescent="0.3">
      <c r="A13" t="s">
        <v>43</v>
      </c>
      <c r="B13">
        <v>131</v>
      </c>
      <c r="C13" t="s">
        <v>42</v>
      </c>
      <c r="D13" t="s">
        <v>24</v>
      </c>
      <c r="E13" s="4">
        <v>43.22</v>
      </c>
      <c r="F13">
        <v>0</v>
      </c>
      <c r="G13" t="s">
        <v>45</v>
      </c>
      <c r="H13">
        <v>5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Q13">
        <v>1</v>
      </c>
      <c r="R13">
        <v>4.7</v>
      </c>
      <c r="S13">
        <v>2.9</v>
      </c>
      <c r="T13">
        <v>6.3</v>
      </c>
      <c r="U13" t="s">
        <v>26</v>
      </c>
      <c r="V13">
        <v>0.3</v>
      </c>
      <c r="W13">
        <v>20</v>
      </c>
    </row>
    <row r="14" spans="1:23" x14ac:dyDescent="0.3">
      <c r="A14" t="s">
        <v>22</v>
      </c>
      <c r="B14">
        <v>142</v>
      </c>
      <c r="C14" t="s">
        <v>46</v>
      </c>
      <c r="D14" t="s">
        <v>24</v>
      </c>
      <c r="E14" s="4">
        <v>609.99</v>
      </c>
      <c r="F14">
        <v>1</v>
      </c>
      <c r="G14" t="s">
        <v>40</v>
      </c>
      <c r="H14">
        <v>21</v>
      </c>
      <c r="I14">
        <v>7</v>
      </c>
      <c r="J14">
        <v>3</v>
      </c>
      <c r="K14">
        <v>0</v>
      </c>
      <c r="L14">
        <v>12</v>
      </c>
      <c r="M14">
        <v>5</v>
      </c>
      <c r="N14">
        <v>3</v>
      </c>
      <c r="O14">
        <v>0.6</v>
      </c>
      <c r="Q14">
        <v>29.1</v>
      </c>
      <c r="R14">
        <v>20.95</v>
      </c>
      <c r="S14">
        <v>8.4700000000000006</v>
      </c>
      <c r="T14">
        <v>20.71</v>
      </c>
      <c r="U14" t="s">
        <v>26</v>
      </c>
      <c r="V14">
        <v>0.09</v>
      </c>
      <c r="W14">
        <v>84</v>
      </c>
    </row>
    <row r="15" spans="1:23" x14ac:dyDescent="0.3">
      <c r="A15" t="s">
        <v>30</v>
      </c>
      <c r="B15">
        <v>143</v>
      </c>
      <c r="C15" t="s">
        <v>23</v>
      </c>
      <c r="D15" t="s">
        <v>47</v>
      </c>
      <c r="E15" s="4">
        <v>770.6</v>
      </c>
      <c r="F15">
        <v>1</v>
      </c>
      <c r="G15" t="s">
        <v>25</v>
      </c>
      <c r="H15">
        <v>22</v>
      </c>
      <c r="I15">
        <v>14</v>
      </c>
      <c r="J15">
        <v>4</v>
      </c>
      <c r="K15">
        <v>5</v>
      </c>
      <c r="L15">
        <v>6</v>
      </c>
      <c r="M15">
        <v>6</v>
      </c>
      <c r="N15">
        <v>2</v>
      </c>
      <c r="O15">
        <v>0.7</v>
      </c>
      <c r="P15">
        <v>1473</v>
      </c>
      <c r="Q15">
        <v>3.54</v>
      </c>
      <c r="R15">
        <v>12.72</v>
      </c>
      <c r="S15">
        <v>8.9</v>
      </c>
      <c r="T15">
        <v>0.71</v>
      </c>
      <c r="U15" t="s">
        <v>26</v>
      </c>
      <c r="V15">
        <v>0.15</v>
      </c>
      <c r="W15">
        <v>88</v>
      </c>
    </row>
    <row r="16" spans="1:23" x14ac:dyDescent="0.3">
      <c r="A16" t="s">
        <v>49</v>
      </c>
      <c r="B16">
        <v>156</v>
      </c>
      <c r="C16" t="s">
        <v>39</v>
      </c>
      <c r="D16" t="s">
        <v>24</v>
      </c>
      <c r="E16" s="4">
        <v>359.99</v>
      </c>
      <c r="F16">
        <v>3</v>
      </c>
      <c r="G16" t="s">
        <v>25</v>
      </c>
      <c r="H16">
        <v>90</v>
      </c>
      <c r="I16">
        <v>27</v>
      </c>
      <c r="J16">
        <v>10</v>
      </c>
      <c r="K16">
        <v>4</v>
      </c>
      <c r="L16">
        <v>4</v>
      </c>
      <c r="M16">
        <v>7</v>
      </c>
      <c r="N16">
        <v>3</v>
      </c>
      <c r="O16">
        <v>0.9</v>
      </c>
      <c r="P16">
        <v>1</v>
      </c>
      <c r="Q16">
        <v>7</v>
      </c>
      <c r="R16">
        <v>9.1999999999999993</v>
      </c>
      <c r="S16">
        <v>11.2</v>
      </c>
      <c r="T16">
        <v>3.2</v>
      </c>
      <c r="U16" t="s">
        <v>26</v>
      </c>
      <c r="V16">
        <v>0.2</v>
      </c>
      <c r="W16">
        <v>360</v>
      </c>
    </row>
    <row r="17" spans="1:23" x14ac:dyDescent="0.3">
      <c r="A17" t="s">
        <v>49</v>
      </c>
      <c r="B17">
        <v>157</v>
      </c>
      <c r="C17" t="s">
        <v>50</v>
      </c>
      <c r="D17" t="s">
        <v>34</v>
      </c>
      <c r="E17" s="4">
        <v>1276.57</v>
      </c>
      <c r="F17">
        <v>2</v>
      </c>
      <c r="G17" t="s">
        <v>25</v>
      </c>
      <c r="H17">
        <v>164</v>
      </c>
      <c r="I17">
        <v>33</v>
      </c>
      <c r="J17">
        <v>6</v>
      </c>
      <c r="K17">
        <v>13</v>
      </c>
      <c r="L17">
        <v>6</v>
      </c>
      <c r="M17">
        <v>12</v>
      </c>
      <c r="N17">
        <v>4</v>
      </c>
      <c r="O17">
        <v>0.9</v>
      </c>
      <c r="P17">
        <v>8</v>
      </c>
      <c r="Q17">
        <v>23</v>
      </c>
      <c r="R17">
        <v>15.5</v>
      </c>
      <c r="S17">
        <v>17.7</v>
      </c>
      <c r="T17">
        <v>5.7</v>
      </c>
      <c r="U17" t="s">
        <v>26</v>
      </c>
      <c r="V17">
        <v>0.25</v>
      </c>
      <c r="W17">
        <v>656</v>
      </c>
    </row>
    <row r="18" spans="1:23" x14ac:dyDescent="0.3">
      <c r="A18" t="s">
        <v>38</v>
      </c>
      <c r="B18">
        <v>158</v>
      </c>
      <c r="C18" t="s">
        <v>27</v>
      </c>
      <c r="D18" t="s">
        <v>24</v>
      </c>
      <c r="E18" s="4">
        <v>783.98</v>
      </c>
      <c r="F18">
        <v>3</v>
      </c>
      <c r="G18" t="s">
        <v>25</v>
      </c>
      <c r="H18">
        <v>26</v>
      </c>
      <c r="I18">
        <v>13</v>
      </c>
      <c r="J18">
        <v>7</v>
      </c>
      <c r="K18">
        <v>5</v>
      </c>
      <c r="L18">
        <v>16</v>
      </c>
      <c r="M18">
        <v>4</v>
      </c>
      <c r="N18">
        <v>5</v>
      </c>
      <c r="O18">
        <v>0.6</v>
      </c>
      <c r="P18">
        <v>50</v>
      </c>
      <c r="Q18">
        <v>25</v>
      </c>
      <c r="R18">
        <v>29.2</v>
      </c>
      <c r="S18">
        <v>9.9</v>
      </c>
      <c r="T18">
        <v>23</v>
      </c>
      <c r="U18" t="s">
        <v>28</v>
      </c>
      <c r="V18">
        <v>0.16</v>
      </c>
      <c r="W18">
        <v>104</v>
      </c>
    </row>
    <row r="19" spans="1:23" x14ac:dyDescent="0.3">
      <c r="A19" t="s">
        <v>38</v>
      </c>
      <c r="B19">
        <v>159</v>
      </c>
      <c r="C19" t="s">
        <v>51</v>
      </c>
      <c r="D19" t="s">
        <v>24</v>
      </c>
      <c r="E19" s="4">
        <v>149.99</v>
      </c>
      <c r="F19">
        <v>1</v>
      </c>
      <c r="G19" t="s">
        <v>25</v>
      </c>
      <c r="H19">
        <v>21</v>
      </c>
      <c r="I19">
        <v>10</v>
      </c>
      <c r="J19">
        <v>3</v>
      </c>
      <c r="K19">
        <v>1</v>
      </c>
      <c r="L19">
        <v>4</v>
      </c>
      <c r="M19">
        <v>4</v>
      </c>
      <c r="N19">
        <v>2</v>
      </c>
      <c r="O19">
        <v>0.8</v>
      </c>
      <c r="P19">
        <v>48</v>
      </c>
      <c r="Q19">
        <v>10</v>
      </c>
      <c r="R19">
        <v>20</v>
      </c>
      <c r="S19">
        <v>15.3</v>
      </c>
      <c r="T19">
        <v>6.4</v>
      </c>
      <c r="U19" t="s">
        <v>26</v>
      </c>
      <c r="V19">
        <v>0.17</v>
      </c>
      <c r="W19">
        <v>84</v>
      </c>
    </row>
    <row r="20" spans="1:23" x14ac:dyDescent="0.3">
      <c r="A20" t="s">
        <v>41</v>
      </c>
      <c r="B20">
        <v>160</v>
      </c>
      <c r="C20" t="s">
        <v>42</v>
      </c>
      <c r="D20" t="s">
        <v>24</v>
      </c>
      <c r="E20" s="4">
        <v>129.99</v>
      </c>
      <c r="F20">
        <v>1</v>
      </c>
      <c r="G20" t="s">
        <v>25</v>
      </c>
      <c r="H20">
        <v>74</v>
      </c>
      <c r="I20">
        <v>25</v>
      </c>
      <c r="J20">
        <v>7</v>
      </c>
      <c r="K20">
        <v>6</v>
      </c>
      <c r="L20">
        <v>9</v>
      </c>
      <c r="M20">
        <v>4</v>
      </c>
      <c r="N20">
        <v>2</v>
      </c>
      <c r="O20">
        <v>0.9</v>
      </c>
      <c r="P20">
        <v>6</v>
      </c>
      <c r="Q20">
        <v>32.200000000000003</v>
      </c>
      <c r="R20">
        <v>15.7</v>
      </c>
      <c r="S20">
        <v>15.9</v>
      </c>
      <c r="T20">
        <v>12.4</v>
      </c>
      <c r="U20" t="s">
        <v>26</v>
      </c>
      <c r="V20">
        <v>0.1</v>
      </c>
      <c r="W20">
        <v>296</v>
      </c>
    </row>
    <row r="21" spans="1:23" x14ac:dyDescent="0.3">
      <c r="A21" t="s">
        <v>41</v>
      </c>
      <c r="B21">
        <v>161</v>
      </c>
      <c r="C21" t="s">
        <v>42</v>
      </c>
      <c r="D21" t="s">
        <v>52</v>
      </c>
      <c r="E21" s="4">
        <v>128.49</v>
      </c>
      <c r="F21">
        <v>1</v>
      </c>
      <c r="G21" t="s">
        <v>25</v>
      </c>
      <c r="H21">
        <v>58</v>
      </c>
      <c r="I21">
        <v>33</v>
      </c>
      <c r="J21">
        <v>10</v>
      </c>
      <c r="K21">
        <v>3</v>
      </c>
      <c r="L21">
        <v>6</v>
      </c>
      <c r="M21">
        <v>5</v>
      </c>
      <c r="N21">
        <v>2</v>
      </c>
      <c r="O21">
        <v>0.9</v>
      </c>
      <c r="P21">
        <v>11</v>
      </c>
      <c r="Q21">
        <v>22.7</v>
      </c>
      <c r="R21">
        <v>15.7</v>
      </c>
      <c r="S21">
        <v>15.9</v>
      </c>
      <c r="T21">
        <v>10.6</v>
      </c>
      <c r="U21" t="s">
        <v>26</v>
      </c>
      <c r="V21">
        <v>0.12</v>
      </c>
      <c r="W21">
        <v>232</v>
      </c>
    </row>
    <row r="22" spans="1:23" x14ac:dyDescent="0.3">
      <c r="A22" t="s">
        <v>41</v>
      </c>
      <c r="B22">
        <v>162</v>
      </c>
      <c r="C22" t="s">
        <v>53</v>
      </c>
      <c r="D22" t="s">
        <v>24</v>
      </c>
      <c r="E22" s="4">
        <v>141.94999999999999</v>
      </c>
      <c r="F22">
        <v>1</v>
      </c>
      <c r="G22" t="s">
        <v>40</v>
      </c>
      <c r="H22">
        <v>4</v>
      </c>
      <c r="I22">
        <v>0</v>
      </c>
      <c r="J22">
        <v>0</v>
      </c>
      <c r="K22">
        <v>0</v>
      </c>
      <c r="L22">
        <v>3</v>
      </c>
      <c r="M22">
        <v>0</v>
      </c>
      <c r="N22">
        <v>1</v>
      </c>
      <c r="O22">
        <v>0.5</v>
      </c>
      <c r="P22">
        <v>76</v>
      </c>
      <c r="Q22">
        <v>25</v>
      </c>
      <c r="R22">
        <v>19.5</v>
      </c>
      <c r="S22">
        <v>18</v>
      </c>
      <c r="T22">
        <v>14</v>
      </c>
      <c r="U22" t="s">
        <v>26</v>
      </c>
      <c r="V22">
        <v>0.14000000000000001</v>
      </c>
      <c r="W22">
        <v>16</v>
      </c>
    </row>
    <row r="23" spans="1:23" x14ac:dyDescent="0.3">
      <c r="A23" t="s">
        <v>41</v>
      </c>
      <c r="B23">
        <v>163</v>
      </c>
      <c r="C23" t="s">
        <v>54</v>
      </c>
      <c r="D23" t="s">
        <v>36</v>
      </c>
      <c r="E23" s="4">
        <v>149.99</v>
      </c>
      <c r="F23">
        <v>2</v>
      </c>
      <c r="G23" t="s">
        <v>25</v>
      </c>
      <c r="H23">
        <v>8</v>
      </c>
      <c r="I23">
        <v>3</v>
      </c>
      <c r="J23">
        <v>3</v>
      </c>
      <c r="K23">
        <v>2</v>
      </c>
      <c r="L23">
        <v>0</v>
      </c>
      <c r="M23">
        <v>0</v>
      </c>
      <c r="N23">
        <v>0</v>
      </c>
      <c r="O23">
        <v>0.7</v>
      </c>
      <c r="Q23">
        <v>35</v>
      </c>
      <c r="R23">
        <v>10.199999999999999</v>
      </c>
      <c r="S23">
        <v>15.98</v>
      </c>
      <c r="T23">
        <v>14.55</v>
      </c>
      <c r="U23" t="s">
        <v>26</v>
      </c>
      <c r="V23">
        <v>0.18</v>
      </c>
      <c r="W23">
        <v>32</v>
      </c>
    </row>
    <row r="24" spans="1:23" x14ac:dyDescent="0.3">
      <c r="A24" t="s">
        <v>41</v>
      </c>
      <c r="B24">
        <v>164</v>
      </c>
      <c r="C24" t="s">
        <v>55</v>
      </c>
      <c r="D24" t="s">
        <v>36</v>
      </c>
      <c r="E24" s="4">
        <v>165.99</v>
      </c>
      <c r="F24">
        <v>1</v>
      </c>
      <c r="G24" t="s">
        <v>25</v>
      </c>
      <c r="H24">
        <v>2</v>
      </c>
      <c r="I24">
        <v>0</v>
      </c>
      <c r="J24">
        <v>1</v>
      </c>
      <c r="K24">
        <v>1</v>
      </c>
      <c r="L24">
        <v>2</v>
      </c>
      <c r="M24">
        <v>1</v>
      </c>
      <c r="N24">
        <v>1</v>
      </c>
      <c r="O24">
        <v>0.5</v>
      </c>
      <c r="Q24">
        <v>31</v>
      </c>
      <c r="R24">
        <v>22.1</v>
      </c>
      <c r="S24">
        <v>18.600000000000001</v>
      </c>
      <c r="T24">
        <v>13.5</v>
      </c>
      <c r="U24" t="s">
        <v>28</v>
      </c>
      <c r="V24">
        <v>0.18</v>
      </c>
      <c r="W24">
        <v>8</v>
      </c>
    </row>
    <row r="25" spans="1:23" x14ac:dyDescent="0.3">
      <c r="A25" t="s">
        <v>41</v>
      </c>
      <c r="B25">
        <v>165</v>
      </c>
      <c r="C25" t="s">
        <v>29</v>
      </c>
      <c r="D25" t="s">
        <v>36</v>
      </c>
      <c r="E25" s="4">
        <v>169.26</v>
      </c>
      <c r="F25">
        <v>1</v>
      </c>
      <c r="G25" t="s">
        <v>25</v>
      </c>
      <c r="H25">
        <v>20</v>
      </c>
      <c r="I25">
        <v>13</v>
      </c>
      <c r="J25">
        <v>8</v>
      </c>
      <c r="K25">
        <v>6</v>
      </c>
      <c r="L25">
        <v>21</v>
      </c>
      <c r="M25">
        <v>4</v>
      </c>
      <c r="N25">
        <v>7</v>
      </c>
      <c r="O25">
        <v>0.5</v>
      </c>
      <c r="Q25">
        <v>32</v>
      </c>
      <c r="R25">
        <v>15.1</v>
      </c>
      <c r="S25">
        <v>11.7</v>
      </c>
      <c r="T25">
        <v>19.600000000000001</v>
      </c>
      <c r="U25" t="s">
        <v>28</v>
      </c>
      <c r="V25">
        <v>0.16</v>
      </c>
      <c r="W25">
        <v>80</v>
      </c>
    </row>
    <row r="26" spans="1:23" x14ac:dyDescent="0.3">
      <c r="A26" t="s">
        <v>41</v>
      </c>
      <c r="B26">
        <v>166</v>
      </c>
      <c r="C26" t="s">
        <v>27</v>
      </c>
      <c r="D26" t="s">
        <v>24</v>
      </c>
      <c r="E26" s="4">
        <v>132.36000000000001</v>
      </c>
      <c r="F26">
        <v>1</v>
      </c>
      <c r="G26" t="s">
        <v>25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0.8</v>
      </c>
      <c r="Q26">
        <v>30.2</v>
      </c>
      <c r="R26">
        <v>20.9</v>
      </c>
      <c r="S26">
        <v>20.9</v>
      </c>
      <c r="T26">
        <v>14.6</v>
      </c>
      <c r="U26" t="s">
        <v>28</v>
      </c>
      <c r="V26">
        <v>0.2</v>
      </c>
      <c r="W26">
        <v>0</v>
      </c>
    </row>
    <row r="27" spans="1:23" x14ac:dyDescent="0.3">
      <c r="A27" t="s">
        <v>41</v>
      </c>
      <c r="B27">
        <v>167</v>
      </c>
      <c r="C27" t="s">
        <v>29</v>
      </c>
      <c r="D27" t="s">
        <v>24</v>
      </c>
      <c r="E27" s="4">
        <v>149.99</v>
      </c>
      <c r="F27">
        <v>1</v>
      </c>
      <c r="G27" t="s">
        <v>25</v>
      </c>
      <c r="H27">
        <v>206</v>
      </c>
      <c r="I27">
        <v>89</v>
      </c>
      <c r="J27">
        <v>20</v>
      </c>
      <c r="K27">
        <v>22</v>
      </c>
      <c r="L27">
        <v>65</v>
      </c>
      <c r="M27">
        <v>42</v>
      </c>
      <c r="N27">
        <v>50</v>
      </c>
      <c r="O27">
        <v>0.7</v>
      </c>
      <c r="P27">
        <v>10</v>
      </c>
      <c r="Q27">
        <v>13</v>
      </c>
      <c r="R27">
        <v>8.8000000000000007</v>
      </c>
      <c r="S27">
        <v>13.7</v>
      </c>
      <c r="T27">
        <v>7.6</v>
      </c>
      <c r="U27" t="s">
        <v>28</v>
      </c>
      <c r="V27">
        <v>0.15</v>
      </c>
      <c r="W27">
        <v>824</v>
      </c>
    </row>
    <row r="28" spans="1:23" x14ac:dyDescent="0.3">
      <c r="A28" t="s">
        <v>41</v>
      </c>
      <c r="B28">
        <v>168</v>
      </c>
      <c r="C28" t="s">
        <v>29</v>
      </c>
      <c r="D28" t="s">
        <v>36</v>
      </c>
      <c r="E28" s="4">
        <v>395</v>
      </c>
      <c r="F28">
        <v>1</v>
      </c>
      <c r="G28" t="s">
        <v>25</v>
      </c>
      <c r="H28">
        <v>8</v>
      </c>
      <c r="I28">
        <v>0</v>
      </c>
      <c r="J28">
        <v>1</v>
      </c>
      <c r="K28">
        <v>0</v>
      </c>
      <c r="L28">
        <v>2</v>
      </c>
      <c r="M28">
        <v>3</v>
      </c>
      <c r="N28">
        <v>0</v>
      </c>
      <c r="O28">
        <v>0.8</v>
      </c>
      <c r="P28">
        <v>69</v>
      </c>
      <c r="Q28">
        <v>63</v>
      </c>
      <c r="R28">
        <v>17.899999999999999</v>
      </c>
      <c r="S28">
        <v>15.9</v>
      </c>
      <c r="T28">
        <v>12.7</v>
      </c>
      <c r="U28" t="s">
        <v>28</v>
      </c>
      <c r="V28">
        <v>0.09</v>
      </c>
      <c r="W28">
        <v>32</v>
      </c>
    </row>
    <row r="29" spans="1:23" x14ac:dyDescent="0.3">
      <c r="A29" t="s">
        <v>41</v>
      </c>
      <c r="B29">
        <v>169</v>
      </c>
      <c r="C29" t="s">
        <v>56</v>
      </c>
      <c r="D29" t="s">
        <v>36</v>
      </c>
      <c r="E29" s="4">
        <v>385.96</v>
      </c>
      <c r="F29">
        <v>1</v>
      </c>
      <c r="G29" t="s">
        <v>25</v>
      </c>
      <c r="H29">
        <v>99</v>
      </c>
      <c r="I29">
        <v>43</v>
      </c>
      <c r="J29">
        <v>17</v>
      </c>
      <c r="K29">
        <v>11</v>
      </c>
      <c r="L29">
        <v>20</v>
      </c>
      <c r="M29">
        <v>8</v>
      </c>
      <c r="N29">
        <v>13</v>
      </c>
      <c r="O29">
        <v>0.7</v>
      </c>
      <c r="Q29">
        <v>39</v>
      </c>
      <c r="R29">
        <v>21</v>
      </c>
      <c r="S29">
        <v>15.4</v>
      </c>
      <c r="T29">
        <v>17.899999999999999</v>
      </c>
      <c r="U29" t="s">
        <v>26</v>
      </c>
      <c r="V29">
        <v>0.11</v>
      </c>
      <c r="W29">
        <v>396</v>
      </c>
    </row>
    <row r="30" spans="1:23" x14ac:dyDescent="0.3">
      <c r="A30" t="s">
        <v>57</v>
      </c>
      <c r="B30">
        <v>177</v>
      </c>
      <c r="C30" t="s">
        <v>53</v>
      </c>
      <c r="D30" t="s">
        <v>24</v>
      </c>
      <c r="E30" s="4">
        <v>379.99</v>
      </c>
      <c r="F30">
        <v>1</v>
      </c>
      <c r="G30" t="s">
        <v>40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0.3</v>
      </c>
      <c r="P30">
        <v>6295</v>
      </c>
      <c r="Q30">
        <v>3</v>
      </c>
      <c r="R30">
        <v>7.44</v>
      </c>
      <c r="S30">
        <v>10.43</v>
      </c>
      <c r="T30">
        <v>1.02</v>
      </c>
      <c r="U30" t="s">
        <v>26</v>
      </c>
      <c r="V30">
        <v>0.1</v>
      </c>
      <c r="W30">
        <v>4</v>
      </c>
    </row>
    <row r="31" spans="1:23" x14ac:dyDescent="0.3">
      <c r="A31" t="s">
        <v>57</v>
      </c>
      <c r="B31">
        <v>182</v>
      </c>
      <c r="C31" t="s">
        <v>58</v>
      </c>
      <c r="D31" t="s">
        <v>24</v>
      </c>
      <c r="E31" s="4">
        <v>349.99</v>
      </c>
      <c r="F31">
        <v>1</v>
      </c>
      <c r="G31" t="s">
        <v>40</v>
      </c>
      <c r="H31">
        <v>22</v>
      </c>
      <c r="I31">
        <v>10</v>
      </c>
      <c r="J31">
        <v>6</v>
      </c>
      <c r="K31">
        <v>2</v>
      </c>
      <c r="L31">
        <v>10</v>
      </c>
      <c r="M31">
        <v>3</v>
      </c>
      <c r="N31">
        <v>3</v>
      </c>
      <c r="O31">
        <v>0.3</v>
      </c>
      <c r="P31">
        <v>2723</v>
      </c>
      <c r="Q31">
        <v>5</v>
      </c>
      <c r="R31">
        <v>7.57</v>
      </c>
      <c r="S31">
        <v>10.47</v>
      </c>
      <c r="T31">
        <v>1.43</v>
      </c>
      <c r="U31" t="s">
        <v>26</v>
      </c>
      <c r="V31">
        <v>0.12</v>
      </c>
      <c r="W31">
        <v>88</v>
      </c>
    </row>
    <row r="32" spans="1:23" x14ac:dyDescent="0.3">
      <c r="A32" t="s">
        <v>59</v>
      </c>
      <c r="B32">
        <v>185</v>
      </c>
      <c r="C32" t="s">
        <v>32</v>
      </c>
      <c r="D32" t="s">
        <v>36</v>
      </c>
      <c r="E32" s="4">
        <v>499</v>
      </c>
      <c r="F32">
        <v>1</v>
      </c>
      <c r="G32" t="s">
        <v>25</v>
      </c>
      <c r="H32">
        <v>148</v>
      </c>
      <c r="I32">
        <v>66</v>
      </c>
      <c r="J32">
        <v>30</v>
      </c>
      <c r="K32">
        <v>20</v>
      </c>
      <c r="L32">
        <v>29</v>
      </c>
      <c r="M32">
        <v>12</v>
      </c>
      <c r="N32">
        <v>6</v>
      </c>
      <c r="O32">
        <v>0.8</v>
      </c>
      <c r="P32">
        <v>134</v>
      </c>
      <c r="Q32">
        <v>2.2000000000000002</v>
      </c>
      <c r="R32">
        <v>7.1</v>
      </c>
      <c r="S32">
        <v>10.4</v>
      </c>
      <c r="T32">
        <v>0.3</v>
      </c>
      <c r="U32" t="s">
        <v>26</v>
      </c>
      <c r="V32">
        <v>0.13</v>
      </c>
      <c r="W32">
        <v>592</v>
      </c>
    </row>
    <row r="33" spans="1:23" x14ac:dyDescent="0.3">
      <c r="A33" t="s">
        <v>59</v>
      </c>
      <c r="B33">
        <v>188</v>
      </c>
      <c r="C33" t="s">
        <v>53</v>
      </c>
      <c r="D33" t="s">
        <v>24</v>
      </c>
      <c r="E33" s="4">
        <v>499</v>
      </c>
      <c r="F33">
        <v>1</v>
      </c>
      <c r="G33" t="s">
        <v>25</v>
      </c>
      <c r="H33">
        <v>86</v>
      </c>
      <c r="I33">
        <v>51</v>
      </c>
      <c r="J33">
        <v>17</v>
      </c>
      <c r="K33">
        <v>12</v>
      </c>
      <c r="L33">
        <v>9</v>
      </c>
      <c r="M33">
        <v>14</v>
      </c>
      <c r="N33">
        <v>2</v>
      </c>
      <c r="O33">
        <v>0.8</v>
      </c>
      <c r="P33">
        <v>4</v>
      </c>
      <c r="Q33">
        <v>2</v>
      </c>
      <c r="R33">
        <v>10.1</v>
      </c>
      <c r="S33">
        <v>6.9</v>
      </c>
      <c r="T33">
        <v>0.38</v>
      </c>
      <c r="U33" t="s">
        <v>26</v>
      </c>
      <c r="V33">
        <v>0.2</v>
      </c>
      <c r="W33">
        <v>344</v>
      </c>
    </row>
    <row r="34" spans="1:23" x14ac:dyDescent="0.3">
      <c r="A34" t="s">
        <v>59</v>
      </c>
      <c r="B34">
        <v>189</v>
      </c>
      <c r="C34" t="s">
        <v>60</v>
      </c>
      <c r="D34" t="s">
        <v>24</v>
      </c>
      <c r="E34" s="4">
        <v>419</v>
      </c>
      <c r="F34">
        <v>1</v>
      </c>
      <c r="G34" t="s">
        <v>25</v>
      </c>
      <c r="H34">
        <v>3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0.9</v>
      </c>
      <c r="P34">
        <v>544</v>
      </c>
      <c r="Q34">
        <v>2.2000000000000002</v>
      </c>
      <c r="R34">
        <v>7</v>
      </c>
      <c r="S34">
        <v>10.199999999999999</v>
      </c>
      <c r="T34">
        <v>0.4</v>
      </c>
      <c r="U34" t="s">
        <v>26</v>
      </c>
      <c r="V34">
        <v>0.18</v>
      </c>
      <c r="W34">
        <v>12</v>
      </c>
    </row>
    <row r="35" spans="1:23" x14ac:dyDescent="0.3">
      <c r="A35" t="s">
        <v>61</v>
      </c>
      <c r="B35">
        <v>190</v>
      </c>
      <c r="C35" t="s">
        <v>62</v>
      </c>
      <c r="D35" t="s">
        <v>35</v>
      </c>
      <c r="E35" s="4">
        <v>199</v>
      </c>
      <c r="F35">
        <v>1</v>
      </c>
      <c r="G35" t="s">
        <v>25</v>
      </c>
      <c r="H35">
        <v>4</v>
      </c>
      <c r="I35">
        <v>1</v>
      </c>
      <c r="J35">
        <v>0</v>
      </c>
      <c r="K35">
        <v>2</v>
      </c>
      <c r="L35">
        <v>2</v>
      </c>
      <c r="M35">
        <v>1</v>
      </c>
      <c r="N35">
        <v>1</v>
      </c>
      <c r="O35">
        <v>0.5</v>
      </c>
      <c r="P35">
        <v>829</v>
      </c>
      <c r="Q35">
        <v>1.1000000000000001</v>
      </c>
      <c r="R35">
        <v>4.5</v>
      </c>
      <c r="S35">
        <v>2.5</v>
      </c>
      <c r="T35">
        <v>0.5</v>
      </c>
      <c r="U35" t="s">
        <v>26</v>
      </c>
      <c r="V35">
        <v>0.1</v>
      </c>
      <c r="W35">
        <v>16</v>
      </c>
    </row>
    <row r="36" spans="1:23" x14ac:dyDescent="0.3">
      <c r="A36" t="s">
        <v>61</v>
      </c>
      <c r="B36">
        <v>191</v>
      </c>
      <c r="C36" t="s">
        <v>53</v>
      </c>
      <c r="D36" t="s">
        <v>24</v>
      </c>
      <c r="E36" s="4">
        <v>200</v>
      </c>
      <c r="F36">
        <v>1</v>
      </c>
      <c r="G36" t="s">
        <v>25</v>
      </c>
      <c r="H36">
        <v>62</v>
      </c>
      <c r="I36">
        <v>25</v>
      </c>
      <c r="J36">
        <v>10</v>
      </c>
      <c r="K36">
        <v>11</v>
      </c>
      <c r="L36">
        <v>12</v>
      </c>
      <c r="M36">
        <v>9</v>
      </c>
      <c r="N36">
        <v>3</v>
      </c>
      <c r="O36">
        <v>0.8</v>
      </c>
      <c r="P36">
        <v>720</v>
      </c>
      <c r="Q36">
        <v>0.9</v>
      </c>
      <c r="R36">
        <v>2.8</v>
      </c>
      <c r="S36">
        <v>5.4</v>
      </c>
      <c r="T36">
        <v>0.3</v>
      </c>
      <c r="U36" t="s">
        <v>26</v>
      </c>
      <c r="V36">
        <v>0.14000000000000001</v>
      </c>
      <c r="W36">
        <v>248</v>
      </c>
    </row>
    <row r="37" spans="1:23" x14ac:dyDescent="0.3">
      <c r="A37" t="s">
        <v>61</v>
      </c>
      <c r="B37">
        <v>192</v>
      </c>
      <c r="C37" t="s">
        <v>63</v>
      </c>
      <c r="D37" t="s">
        <v>24</v>
      </c>
      <c r="E37" s="4">
        <v>99</v>
      </c>
      <c r="F37">
        <v>2</v>
      </c>
      <c r="G37" t="s">
        <v>25</v>
      </c>
      <c r="H37">
        <v>18</v>
      </c>
      <c r="I37">
        <v>17</v>
      </c>
      <c r="J37">
        <v>6</v>
      </c>
      <c r="K37">
        <v>2</v>
      </c>
      <c r="L37">
        <v>12</v>
      </c>
      <c r="M37">
        <v>5</v>
      </c>
      <c r="N37">
        <v>4</v>
      </c>
      <c r="O37">
        <v>0.7</v>
      </c>
      <c r="P37">
        <v>5742</v>
      </c>
      <c r="Q37">
        <v>0.7</v>
      </c>
      <c r="R37">
        <v>2.8</v>
      </c>
      <c r="S37">
        <v>5.3</v>
      </c>
      <c r="T37">
        <v>0.4</v>
      </c>
      <c r="U37" t="s">
        <v>28</v>
      </c>
      <c r="V37">
        <v>0.17</v>
      </c>
      <c r="W37">
        <v>72</v>
      </c>
    </row>
    <row r="38" spans="1:23" x14ac:dyDescent="0.3">
      <c r="A38" t="s">
        <v>61</v>
      </c>
      <c r="B38">
        <v>197</v>
      </c>
      <c r="C38" t="s">
        <v>64</v>
      </c>
      <c r="D38" t="s">
        <v>24</v>
      </c>
      <c r="E38" s="4">
        <v>499</v>
      </c>
      <c r="F38">
        <v>1</v>
      </c>
      <c r="G38" t="s">
        <v>25</v>
      </c>
      <c r="H38">
        <v>368</v>
      </c>
      <c r="I38">
        <v>28</v>
      </c>
      <c r="J38">
        <v>14</v>
      </c>
      <c r="K38">
        <v>10</v>
      </c>
      <c r="L38">
        <v>23</v>
      </c>
      <c r="M38">
        <v>22</v>
      </c>
      <c r="N38">
        <v>3</v>
      </c>
      <c r="O38">
        <v>0.9</v>
      </c>
      <c r="P38">
        <v>14086</v>
      </c>
      <c r="Q38">
        <v>0.9</v>
      </c>
      <c r="R38">
        <v>2.7</v>
      </c>
      <c r="S38">
        <v>5</v>
      </c>
      <c r="T38">
        <v>0.4</v>
      </c>
      <c r="U38" t="s">
        <v>26</v>
      </c>
      <c r="V38">
        <v>0.1</v>
      </c>
      <c r="W38">
        <v>1472</v>
      </c>
    </row>
    <row r="39" spans="1:23" x14ac:dyDescent="0.3">
      <c r="A39" t="s">
        <v>65</v>
      </c>
      <c r="B39">
        <v>198</v>
      </c>
      <c r="C39" t="s">
        <v>66</v>
      </c>
      <c r="D39" t="s">
        <v>24</v>
      </c>
      <c r="E39" s="4">
        <v>129</v>
      </c>
      <c r="F39">
        <v>1</v>
      </c>
      <c r="G39" t="s">
        <v>67</v>
      </c>
      <c r="H39" s="1">
        <v>1759</v>
      </c>
      <c r="I39">
        <v>296</v>
      </c>
      <c r="J39">
        <v>109</v>
      </c>
      <c r="K39">
        <v>56</v>
      </c>
      <c r="L39">
        <v>44</v>
      </c>
      <c r="M39">
        <v>56</v>
      </c>
      <c r="N39">
        <v>13</v>
      </c>
      <c r="O39">
        <v>0.9</v>
      </c>
      <c r="P39">
        <v>215</v>
      </c>
      <c r="Q39">
        <v>7.25</v>
      </c>
      <c r="R39">
        <v>8.5</v>
      </c>
      <c r="S39">
        <v>6</v>
      </c>
      <c r="T39">
        <v>1.75</v>
      </c>
      <c r="U39" t="s">
        <v>26</v>
      </c>
      <c r="V39">
        <v>0.18</v>
      </c>
      <c r="W39">
        <v>7036</v>
      </c>
    </row>
    <row r="40" spans="1:23" x14ac:dyDescent="0.3">
      <c r="A40" t="s">
        <v>65</v>
      </c>
      <c r="B40">
        <v>200</v>
      </c>
      <c r="C40" t="s">
        <v>37</v>
      </c>
      <c r="D40" t="s">
        <v>35</v>
      </c>
      <c r="E40" s="4">
        <v>299.99</v>
      </c>
      <c r="F40">
        <v>1</v>
      </c>
      <c r="G40" t="s">
        <v>25</v>
      </c>
      <c r="H40">
        <v>421</v>
      </c>
      <c r="I40">
        <v>87</v>
      </c>
      <c r="J40">
        <v>20</v>
      </c>
      <c r="K40">
        <v>14</v>
      </c>
      <c r="L40">
        <v>39</v>
      </c>
      <c r="M40">
        <v>29</v>
      </c>
      <c r="N40">
        <v>14</v>
      </c>
      <c r="O40">
        <v>0.9</v>
      </c>
      <c r="P40">
        <v>352</v>
      </c>
      <c r="Q40">
        <v>10.94</v>
      </c>
      <c r="R40">
        <v>12</v>
      </c>
      <c r="S40">
        <v>11.5</v>
      </c>
      <c r="T40">
        <v>7.25</v>
      </c>
      <c r="U40" t="s">
        <v>28</v>
      </c>
      <c r="V40">
        <v>0.12</v>
      </c>
      <c r="W40">
        <v>1684</v>
      </c>
    </row>
  </sheetData>
  <sortState ref="A3:W40">
    <sortCondition ref="B3:B40"/>
  </sortState>
  <customSheetViews>
    <customSheetView guid="{E773EDD3-07CB-0342-92CD-1C6EFAD01BAD}">
      <selection activeCell="D14" sqref="D14"/>
      <pageMargins left="0.7" right="0.7" top="0.75" bottom="0.75" header="0.3" footer="0.3"/>
    </customSheetView>
    <customSheetView guid="{0E60F5D3-6264-4CC1-A007-66AE815EFEE7}" scale="89" topLeftCell="A17">
      <selection activeCell="X1" sqref="X1:Y1048576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9" sqref="A19:XFD19"/>
    </sheetView>
  </sheetViews>
  <sheetFormatPr defaultColWidth="8.88671875" defaultRowHeight="14.4" x14ac:dyDescent="0.3"/>
  <cols>
    <col min="1" max="1" width="13.88671875" bestFit="1" customWidth="1"/>
    <col min="2" max="2" width="9.33203125" bestFit="1" customWidth="1"/>
    <col min="3" max="3" width="11.88671875" bestFit="1" customWidth="1"/>
    <col min="4" max="4" width="6.44140625" bestFit="1" customWidth="1"/>
    <col min="5" max="5" width="9.109375" style="4" bestFit="1" customWidth="1"/>
    <col min="6" max="6" width="21.88671875" bestFit="1" customWidth="1"/>
    <col min="7" max="7" width="18.6640625" bestFit="1" customWidth="1"/>
    <col min="8" max="12" width="13.88671875" bestFit="1" customWidth="1"/>
    <col min="13" max="13" width="22.44140625" bestFit="1" customWidth="1"/>
    <col min="14" max="14" width="23.33203125" bestFit="1" customWidth="1"/>
    <col min="15" max="15" width="35.44140625" bestFit="1" customWidth="1"/>
    <col min="16" max="16" width="16.109375" bestFit="1" customWidth="1"/>
    <col min="17" max="17" width="20.44140625" bestFit="1" customWidth="1"/>
    <col min="18" max="18" width="13.88671875" bestFit="1" customWidth="1"/>
    <col min="19" max="19" width="14" bestFit="1" customWidth="1"/>
    <col min="20" max="20" width="14.33203125" bestFit="1" customWidth="1"/>
    <col min="21" max="21" width="9.6640625" customWidth="1"/>
    <col min="22" max="22" width="12.5546875" bestFit="1" customWidth="1"/>
  </cols>
  <sheetData>
    <row r="1" spans="1:23" ht="15.6" x14ac:dyDescent="0.3">
      <c r="A1" s="14" t="s">
        <v>101</v>
      </c>
    </row>
    <row r="2" spans="1:23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5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21</v>
      </c>
      <c r="V2" s="2" t="s">
        <v>20</v>
      </c>
      <c r="W2" s="2" t="s">
        <v>104</v>
      </c>
    </row>
    <row r="3" spans="1:23" x14ac:dyDescent="0.3">
      <c r="A3" t="s">
        <v>22</v>
      </c>
      <c r="B3">
        <v>171</v>
      </c>
      <c r="C3" t="s">
        <v>27</v>
      </c>
      <c r="D3" t="s">
        <v>24</v>
      </c>
      <c r="E3" s="4">
        <v>699</v>
      </c>
      <c r="F3">
        <v>1</v>
      </c>
      <c r="G3" t="s">
        <v>25</v>
      </c>
      <c r="H3">
        <v>96</v>
      </c>
      <c r="I3">
        <v>26</v>
      </c>
      <c r="J3">
        <v>14</v>
      </c>
      <c r="K3">
        <v>14</v>
      </c>
      <c r="L3">
        <v>25</v>
      </c>
      <c r="M3">
        <v>12</v>
      </c>
      <c r="N3">
        <v>3</v>
      </c>
      <c r="O3">
        <v>0.7</v>
      </c>
      <c r="P3">
        <v>2498</v>
      </c>
      <c r="Q3">
        <v>19.899999999999999</v>
      </c>
      <c r="R3">
        <v>20.63</v>
      </c>
      <c r="S3">
        <v>19.25</v>
      </c>
      <c r="T3">
        <v>8.39</v>
      </c>
      <c r="U3" t="s">
        <v>28</v>
      </c>
      <c r="V3">
        <v>0.25</v>
      </c>
      <c r="W3" t="s">
        <v>103</v>
      </c>
    </row>
    <row r="4" spans="1:23" x14ac:dyDescent="0.3">
      <c r="A4" t="s">
        <v>22</v>
      </c>
      <c r="B4">
        <v>172</v>
      </c>
      <c r="C4" t="s">
        <v>27</v>
      </c>
      <c r="D4" t="s">
        <v>24</v>
      </c>
      <c r="E4" s="4">
        <v>860</v>
      </c>
      <c r="F4">
        <v>1</v>
      </c>
      <c r="G4" t="s">
        <v>25</v>
      </c>
      <c r="H4">
        <v>51</v>
      </c>
      <c r="I4">
        <v>11</v>
      </c>
      <c r="J4">
        <v>10</v>
      </c>
      <c r="K4">
        <v>10</v>
      </c>
      <c r="L4">
        <v>21</v>
      </c>
      <c r="M4">
        <v>7</v>
      </c>
      <c r="N4">
        <v>5</v>
      </c>
      <c r="O4">
        <v>0.6</v>
      </c>
      <c r="P4">
        <v>490</v>
      </c>
      <c r="Q4">
        <v>27</v>
      </c>
      <c r="R4">
        <v>21.89</v>
      </c>
      <c r="S4">
        <v>27.01</v>
      </c>
      <c r="T4">
        <v>9.1300000000000008</v>
      </c>
      <c r="U4" t="s">
        <v>28</v>
      </c>
      <c r="V4">
        <v>0.2</v>
      </c>
      <c r="W4" t="s">
        <v>103</v>
      </c>
    </row>
    <row r="5" spans="1:23" x14ac:dyDescent="0.3">
      <c r="A5" t="s">
        <v>30</v>
      </c>
      <c r="B5">
        <v>173</v>
      </c>
      <c r="C5" t="s">
        <v>62</v>
      </c>
      <c r="D5" t="s">
        <v>35</v>
      </c>
      <c r="E5" s="4">
        <v>1199</v>
      </c>
      <c r="F5">
        <v>1</v>
      </c>
      <c r="G5" t="s">
        <v>25</v>
      </c>
      <c r="H5">
        <v>74</v>
      </c>
      <c r="I5">
        <v>10</v>
      </c>
      <c r="J5">
        <v>3</v>
      </c>
      <c r="K5">
        <v>3</v>
      </c>
      <c r="L5">
        <v>11</v>
      </c>
      <c r="M5">
        <v>11</v>
      </c>
      <c r="N5">
        <v>5</v>
      </c>
      <c r="O5">
        <v>0.8</v>
      </c>
      <c r="P5">
        <v>111</v>
      </c>
      <c r="Q5">
        <v>6.6</v>
      </c>
      <c r="R5">
        <v>8.94</v>
      </c>
      <c r="S5">
        <v>12.8</v>
      </c>
      <c r="T5">
        <v>0.68</v>
      </c>
      <c r="U5" t="s">
        <v>26</v>
      </c>
      <c r="V5">
        <v>0.1</v>
      </c>
      <c r="W5" t="s">
        <v>103</v>
      </c>
    </row>
    <row r="6" spans="1:23" x14ac:dyDescent="0.3">
      <c r="A6" t="s">
        <v>30</v>
      </c>
      <c r="B6">
        <v>175</v>
      </c>
      <c r="C6" t="s">
        <v>58</v>
      </c>
      <c r="D6" t="s">
        <v>24</v>
      </c>
      <c r="E6" s="4">
        <v>1199</v>
      </c>
      <c r="F6">
        <v>1</v>
      </c>
      <c r="G6" t="s">
        <v>40</v>
      </c>
      <c r="H6">
        <v>7</v>
      </c>
      <c r="I6">
        <v>2</v>
      </c>
      <c r="J6">
        <v>1</v>
      </c>
      <c r="K6">
        <v>1</v>
      </c>
      <c r="L6">
        <v>1</v>
      </c>
      <c r="M6">
        <v>2</v>
      </c>
      <c r="N6">
        <v>1</v>
      </c>
      <c r="O6">
        <v>0.6</v>
      </c>
      <c r="P6">
        <v>4446</v>
      </c>
      <c r="Q6">
        <v>13</v>
      </c>
      <c r="R6">
        <v>16.3</v>
      </c>
      <c r="S6">
        <v>10.8</v>
      </c>
      <c r="T6">
        <v>1.4</v>
      </c>
      <c r="U6" t="s">
        <v>26</v>
      </c>
      <c r="V6">
        <v>0.15</v>
      </c>
      <c r="W6" t="s">
        <v>103</v>
      </c>
    </row>
    <row r="7" spans="1:23" x14ac:dyDescent="0.3">
      <c r="A7" t="s">
        <v>30</v>
      </c>
      <c r="B7">
        <v>176</v>
      </c>
      <c r="C7" t="s">
        <v>68</v>
      </c>
      <c r="D7" t="s">
        <v>24</v>
      </c>
      <c r="E7" s="4">
        <v>1999</v>
      </c>
      <c r="F7">
        <v>1</v>
      </c>
      <c r="G7" t="s">
        <v>25</v>
      </c>
      <c r="H7">
        <v>1</v>
      </c>
      <c r="I7">
        <v>1</v>
      </c>
      <c r="J7">
        <v>1</v>
      </c>
      <c r="K7">
        <v>3</v>
      </c>
      <c r="L7">
        <v>0</v>
      </c>
      <c r="M7">
        <v>0</v>
      </c>
      <c r="N7">
        <v>1</v>
      </c>
      <c r="O7">
        <v>0.3</v>
      </c>
      <c r="P7">
        <v>2820</v>
      </c>
      <c r="Q7">
        <v>11.6</v>
      </c>
      <c r="R7">
        <v>16.809999999999999</v>
      </c>
      <c r="S7">
        <v>10.9</v>
      </c>
      <c r="T7">
        <v>0.88</v>
      </c>
      <c r="U7" t="s">
        <v>28</v>
      </c>
      <c r="V7">
        <v>0.23</v>
      </c>
      <c r="W7" t="s">
        <v>103</v>
      </c>
    </row>
    <row r="8" spans="1:23" x14ac:dyDescent="0.3">
      <c r="A8" t="s">
        <v>57</v>
      </c>
      <c r="B8">
        <v>178</v>
      </c>
      <c r="C8" t="s">
        <v>29</v>
      </c>
      <c r="D8" t="s">
        <v>24</v>
      </c>
      <c r="E8" s="4">
        <v>399.99</v>
      </c>
      <c r="F8">
        <v>1</v>
      </c>
      <c r="G8" t="s">
        <v>25</v>
      </c>
      <c r="H8">
        <v>19</v>
      </c>
      <c r="I8">
        <v>8</v>
      </c>
      <c r="J8">
        <v>4</v>
      </c>
      <c r="K8">
        <v>1</v>
      </c>
      <c r="L8">
        <v>10</v>
      </c>
      <c r="M8">
        <v>2</v>
      </c>
      <c r="N8">
        <v>4</v>
      </c>
      <c r="O8">
        <v>0.6</v>
      </c>
      <c r="P8">
        <v>4140</v>
      </c>
      <c r="Q8">
        <v>5.8</v>
      </c>
      <c r="R8">
        <v>8.43</v>
      </c>
      <c r="S8">
        <v>11.42</v>
      </c>
      <c r="T8">
        <v>1.2</v>
      </c>
      <c r="U8" t="s">
        <v>26</v>
      </c>
      <c r="V8">
        <v>0.08</v>
      </c>
      <c r="W8" t="s">
        <v>103</v>
      </c>
    </row>
    <row r="9" spans="1:23" x14ac:dyDescent="0.3">
      <c r="A9" t="s">
        <v>57</v>
      </c>
      <c r="B9">
        <v>180</v>
      </c>
      <c r="C9" t="s">
        <v>31</v>
      </c>
      <c r="D9" t="s">
        <v>24</v>
      </c>
      <c r="E9" s="4">
        <v>329</v>
      </c>
      <c r="F9">
        <v>1</v>
      </c>
      <c r="G9" t="s">
        <v>25</v>
      </c>
      <c r="H9">
        <v>312</v>
      </c>
      <c r="I9">
        <v>112</v>
      </c>
      <c r="J9">
        <v>28</v>
      </c>
      <c r="K9">
        <v>31</v>
      </c>
      <c r="L9">
        <v>47</v>
      </c>
      <c r="M9">
        <v>28</v>
      </c>
      <c r="N9">
        <v>16</v>
      </c>
      <c r="O9">
        <v>0.7</v>
      </c>
      <c r="P9">
        <v>2699</v>
      </c>
      <c r="Q9">
        <v>4.5999999999999996</v>
      </c>
      <c r="R9">
        <v>10.17</v>
      </c>
      <c r="S9">
        <v>7.28</v>
      </c>
      <c r="T9">
        <v>0.95</v>
      </c>
      <c r="U9" t="s">
        <v>26</v>
      </c>
      <c r="V9">
        <v>0.09</v>
      </c>
      <c r="W9" t="s">
        <v>103</v>
      </c>
    </row>
    <row r="10" spans="1:23" x14ac:dyDescent="0.3">
      <c r="A10" t="s">
        <v>57</v>
      </c>
      <c r="B10">
        <v>181</v>
      </c>
      <c r="C10" t="s">
        <v>32</v>
      </c>
      <c r="D10" t="s">
        <v>24</v>
      </c>
      <c r="E10" s="4">
        <v>439</v>
      </c>
      <c r="F10">
        <v>1</v>
      </c>
      <c r="G10" t="s">
        <v>25</v>
      </c>
      <c r="H10">
        <v>23</v>
      </c>
      <c r="I10">
        <v>18</v>
      </c>
      <c r="J10">
        <v>7</v>
      </c>
      <c r="K10">
        <v>22</v>
      </c>
      <c r="L10">
        <v>18</v>
      </c>
      <c r="M10">
        <v>5</v>
      </c>
      <c r="N10">
        <v>16</v>
      </c>
      <c r="O10">
        <v>0.4</v>
      </c>
      <c r="P10">
        <v>1704</v>
      </c>
      <c r="Q10">
        <v>4.8</v>
      </c>
      <c r="R10">
        <v>8</v>
      </c>
      <c r="S10">
        <v>11.7</v>
      </c>
      <c r="T10">
        <v>1.5</v>
      </c>
      <c r="U10" t="s">
        <v>28</v>
      </c>
      <c r="V10">
        <v>0.11</v>
      </c>
      <c r="W10" t="s">
        <v>103</v>
      </c>
    </row>
    <row r="11" spans="1:23" x14ac:dyDescent="0.3">
      <c r="A11" t="s">
        <v>57</v>
      </c>
      <c r="B11">
        <v>183</v>
      </c>
      <c r="C11" t="s">
        <v>53</v>
      </c>
      <c r="D11" t="s">
        <v>24</v>
      </c>
      <c r="E11" s="4">
        <v>330</v>
      </c>
      <c r="F11">
        <v>1</v>
      </c>
      <c r="G11" t="s">
        <v>40</v>
      </c>
      <c r="H11">
        <v>3</v>
      </c>
      <c r="I11">
        <v>4</v>
      </c>
      <c r="J11">
        <v>0</v>
      </c>
      <c r="K11">
        <v>1</v>
      </c>
      <c r="L11">
        <v>0</v>
      </c>
      <c r="M11">
        <v>1</v>
      </c>
      <c r="N11">
        <v>0</v>
      </c>
      <c r="O11">
        <v>0.7</v>
      </c>
      <c r="P11">
        <v>5128</v>
      </c>
      <c r="Q11">
        <v>4.3</v>
      </c>
      <c r="R11">
        <v>7.4</v>
      </c>
      <c r="S11">
        <v>10.4</v>
      </c>
      <c r="T11">
        <v>0.97</v>
      </c>
      <c r="U11" t="s">
        <v>26</v>
      </c>
      <c r="V11">
        <v>0.09</v>
      </c>
      <c r="W11" t="s">
        <v>103</v>
      </c>
    </row>
    <row r="12" spans="1:23" x14ac:dyDescent="0.3">
      <c r="A12" t="s">
        <v>59</v>
      </c>
      <c r="B12">
        <v>186</v>
      </c>
      <c r="C12" t="s">
        <v>62</v>
      </c>
      <c r="D12" t="s">
        <v>35</v>
      </c>
      <c r="E12" s="4">
        <v>629</v>
      </c>
      <c r="F12">
        <v>1</v>
      </c>
      <c r="G12" t="s">
        <v>25</v>
      </c>
      <c r="H12">
        <v>296</v>
      </c>
      <c r="I12">
        <v>66</v>
      </c>
      <c r="J12">
        <v>30</v>
      </c>
      <c r="K12">
        <v>21</v>
      </c>
      <c r="L12">
        <v>36</v>
      </c>
      <c r="M12">
        <v>28</v>
      </c>
      <c r="N12">
        <v>9</v>
      </c>
      <c r="O12">
        <v>0.8</v>
      </c>
      <c r="P12">
        <v>34</v>
      </c>
      <c r="Q12">
        <v>3</v>
      </c>
      <c r="R12">
        <v>7.31</v>
      </c>
      <c r="S12">
        <v>9.5</v>
      </c>
      <c r="T12">
        <v>0.37</v>
      </c>
      <c r="U12" t="s">
        <v>26</v>
      </c>
      <c r="V12">
        <v>0.1</v>
      </c>
      <c r="W12" t="s">
        <v>103</v>
      </c>
    </row>
    <row r="13" spans="1:23" x14ac:dyDescent="0.3">
      <c r="A13" t="s">
        <v>59</v>
      </c>
      <c r="B13">
        <v>187</v>
      </c>
      <c r="C13" t="s">
        <v>69</v>
      </c>
      <c r="D13" t="s">
        <v>24</v>
      </c>
      <c r="E13" s="4">
        <v>199</v>
      </c>
      <c r="F13">
        <v>1</v>
      </c>
      <c r="G13" t="s">
        <v>25</v>
      </c>
      <c r="H13">
        <v>943</v>
      </c>
      <c r="I13">
        <v>437</v>
      </c>
      <c r="J13">
        <v>224</v>
      </c>
      <c r="K13">
        <v>160</v>
      </c>
      <c r="L13">
        <v>247</v>
      </c>
      <c r="M13">
        <v>90</v>
      </c>
      <c r="N13">
        <v>23</v>
      </c>
      <c r="O13">
        <v>0.8</v>
      </c>
      <c r="P13">
        <v>1</v>
      </c>
      <c r="Q13">
        <v>0.9</v>
      </c>
      <c r="R13">
        <v>5.4</v>
      </c>
      <c r="S13">
        <v>7.6</v>
      </c>
      <c r="T13">
        <v>0.4</v>
      </c>
      <c r="U13" t="s">
        <v>28</v>
      </c>
      <c r="V13">
        <v>0.2</v>
      </c>
      <c r="W13" t="s">
        <v>103</v>
      </c>
    </row>
    <row r="14" spans="1:23" x14ac:dyDescent="0.3">
      <c r="A14" t="s">
        <v>61</v>
      </c>
      <c r="B14">
        <v>193</v>
      </c>
      <c r="C14" t="s">
        <v>48</v>
      </c>
      <c r="D14" t="s">
        <v>24</v>
      </c>
      <c r="E14" s="4">
        <v>199</v>
      </c>
      <c r="F14">
        <v>1</v>
      </c>
      <c r="G14" t="s">
        <v>25</v>
      </c>
      <c r="H14">
        <v>99</v>
      </c>
      <c r="I14">
        <v>26</v>
      </c>
      <c r="J14">
        <v>12</v>
      </c>
      <c r="K14">
        <v>16</v>
      </c>
      <c r="L14">
        <v>35</v>
      </c>
      <c r="M14">
        <v>8</v>
      </c>
      <c r="N14">
        <v>6</v>
      </c>
      <c r="O14">
        <v>0.4</v>
      </c>
      <c r="P14">
        <v>1277</v>
      </c>
      <c r="Q14">
        <v>0.9</v>
      </c>
      <c r="R14">
        <v>2.7</v>
      </c>
      <c r="S14">
        <v>5.2</v>
      </c>
      <c r="T14">
        <v>0.4</v>
      </c>
      <c r="U14" t="s">
        <v>26</v>
      </c>
      <c r="V14">
        <v>0.11</v>
      </c>
      <c r="W14" t="s">
        <v>103</v>
      </c>
    </row>
    <row r="15" spans="1:23" x14ac:dyDescent="0.3">
      <c r="A15" t="s">
        <v>61</v>
      </c>
      <c r="B15">
        <v>194</v>
      </c>
      <c r="C15" t="s">
        <v>53</v>
      </c>
      <c r="D15" t="s">
        <v>24</v>
      </c>
      <c r="E15" s="4">
        <v>49</v>
      </c>
      <c r="F15">
        <v>1</v>
      </c>
      <c r="G15" t="s">
        <v>40</v>
      </c>
      <c r="H15">
        <v>100</v>
      </c>
      <c r="I15">
        <v>26</v>
      </c>
      <c r="J15">
        <v>37</v>
      </c>
      <c r="K15">
        <v>33</v>
      </c>
      <c r="L15">
        <v>48</v>
      </c>
      <c r="M15">
        <v>14</v>
      </c>
      <c r="N15">
        <v>6</v>
      </c>
      <c r="O15">
        <v>0.6</v>
      </c>
      <c r="P15">
        <v>16966</v>
      </c>
      <c r="Q15">
        <v>0.7</v>
      </c>
      <c r="R15">
        <v>2.67</v>
      </c>
      <c r="S15">
        <v>5.33</v>
      </c>
      <c r="T15">
        <v>0.37</v>
      </c>
      <c r="U15" t="s">
        <v>26</v>
      </c>
      <c r="V15">
        <v>0.12</v>
      </c>
      <c r="W15" t="s">
        <v>103</v>
      </c>
    </row>
    <row r="16" spans="1:23" x14ac:dyDescent="0.3">
      <c r="A16" t="s">
        <v>61</v>
      </c>
      <c r="B16">
        <v>195</v>
      </c>
      <c r="C16" t="s">
        <v>63</v>
      </c>
      <c r="D16" t="s">
        <v>24</v>
      </c>
      <c r="E16" s="4">
        <v>149</v>
      </c>
      <c r="F16">
        <v>1</v>
      </c>
      <c r="G16" t="s">
        <v>40</v>
      </c>
      <c r="H16">
        <v>42</v>
      </c>
      <c r="I16">
        <v>8</v>
      </c>
      <c r="J16">
        <v>4</v>
      </c>
      <c r="K16">
        <v>4</v>
      </c>
      <c r="L16">
        <v>9</v>
      </c>
      <c r="M16">
        <v>4</v>
      </c>
      <c r="N16">
        <v>1</v>
      </c>
      <c r="O16">
        <v>0.7</v>
      </c>
      <c r="P16">
        <v>6316</v>
      </c>
      <c r="Q16">
        <v>0.8</v>
      </c>
      <c r="R16">
        <v>2.7</v>
      </c>
      <c r="S16">
        <v>5.3</v>
      </c>
      <c r="T16">
        <v>0.4</v>
      </c>
      <c r="U16" t="s">
        <v>28</v>
      </c>
      <c r="V16">
        <v>0.15</v>
      </c>
      <c r="W16" t="s">
        <v>103</v>
      </c>
    </row>
    <row r="17" spans="1:23" x14ac:dyDescent="0.3">
      <c r="A17" t="s">
        <v>61</v>
      </c>
      <c r="B17">
        <v>196</v>
      </c>
      <c r="C17" t="s">
        <v>48</v>
      </c>
      <c r="D17" t="s">
        <v>24</v>
      </c>
      <c r="E17" s="4">
        <v>300</v>
      </c>
      <c r="F17">
        <v>1</v>
      </c>
      <c r="G17" t="s">
        <v>25</v>
      </c>
      <c r="H17">
        <v>50</v>
      </c>
      <c r="I17">
        <v>19</v>
      </c>
      <c r="J17">
        <v>13</v>
      </c>
      <c r="K17">
        <v>20</v>
      </c>
      <c r="L17">
        <v>22</v>
      </c>
      <c r="M17">
        <v>5</v>
      </c>
      <c r="N17">
        <v>7</v>
      </c>
      <c r="O17">
        <v>0.6</v>
      </c>
      <c r="P17">
        <v>44465</v>
      </c>
      <c r="Q17">
        <v>0.9</v>
      </c>
      <c r="R17">
        <v>2.6</v>
      </c>
      <c r="S17">
        <v>5</v>
      </c>
      <c r="T17">
        <v>0.4</v>
      </c>
      <c r="U17" t="s">
        <v>26</v>
      </c>
      <c r="V17">
        <v>0.11</v>
      </c>
      <c r="W17" t="s">
        <v>103</v>
      </c>
    </row>
    <row r="18" spans="1:23" x14ac:dyDescent="0.3">
      <c r="A18" t="s">
        <v>65</v>
      </c>
      <c r="B18">
        <v>199</v>
      </c>
      <c r="C18" t="s">
        <v>23</v>
      </c>
      <c r="D18" t="s">
        <v>24</v>
      </c>
      <c r="E18" s="4">
        <v>249.99</v>
      </c>
      <c r="F18">
        <v>1</v>
      </c>
      <c r="G18" t="s">
        <v>25</v>
      </c>
      <c r="H18">
        <v>462</v>
      </c>
      <c r="I18">
        <v>97</v>
      </c>
      <c r="J18">
        <v>25</v>
      </c>
      <c r="K18">
        <v>17</v>
      </c>
      <c r="L18">
        <v>58</v>
      </c>
      <c r="M18">
        <v>32</v>
      </c>
      <c r="N18">
        <v>12</v>
      </c>
      <c r="O18">
        <v>0.8</v>
      </c>
      <c r="P18">
        <v>115</v>
      </c>
      <c r="Q18">
        <v>8.4</v>
      </c>
      <c r="R18">
        <v>6.2</v>
      </c>
      <c r="S18">
        <v>13.2</v>
      </c>
      <c r="T18">
        <v>13.2</v>
      </c>
      <c r="U18" t="s">
        <v>26</v>
      </c>
      <c r="V18">
        <v>0.09</v>
      </c>
      <c r="W18" t="s">
        <v>103</v>
      </c>
    </row>
    <row r="19" spans="1:23" x14ac:dyDescent="0.3">
      <c r="A19" t="s">
        <v>38</v>
      </c>
      <c r="B19">
        <v>201</v>
      </c>
      <c r="C19" t="s">
        <v>32</v>
      </c>
      <c r="D19" t="s">
        <v>24</v>
      </c>
      <c r="E19" s="4">
        <v>140</v>
      </c>
      <c r="F19">
        <v>3</v>
      </c>
      <c r="G19" t="s">
        <v>70</v>
      </c>
      <c r="H19">
        <v>4</v>
      </c>
      <c r="I19">
        <v>0</v>
      </c>
      <c r="J19">
        <v>0</v>
      </c>
      <c r="K19">
        <v>0</v>
      </c>
      <c r="L19">
        <v>2</v>
      </c>
      <c r="M19">
        <v>1</v>
      </c>
      <c r="N19">
        <v>1</v>
      </c>
      <c r="O19">
        <v>0.7</v>
      </c>
      <c r="P19">
        <v>324</v>
      </c>
      <c r="Q19">
        <v>8.9</v>
      </c>
      <c r="R19">
        <v>13.6</v>
      </c>
      <c r="S19">
        <v>17.600000000000001</v>
      </c>
      <c r="T19">
        <v>7.3</v>
      </c>
      <c r="U19" t="s">
        <v>26</v>
      </c>
      <c r="V19">
        <v>0.05</v>
      </c>
      <c r="W19" t="s">
        <v>103</v>
      </c>
    </row>
  </sheetData>
  <customSheetViews>
    <customSheetView guid="{E773EDD3-07CB-0342-92CD-1C6EFAD01BAD}">
      <selection sqref="A1:XFD1"/>
      <pageMargins left="0.7" right="0.7" top="0.75" bottom="0.75" header="0.3" footer="0.3"/>
    </customSheetView>
    <customSheetView guid="{0E60F5D3-6264-4CC1-A007-66AE815EFEE7}">
      <selection activeCell="A6" sqref="A6"/>
      <pageMargins left="0.7" right="0.7" top="0.75" bottom="0.75" header="0.3" footer="0.3"/>
      <pageSetup orientation="portrait" horizontalDpi="4294967293" verticalDpi="0" r:id="rId1"/>
    </customSheetView>
  </customSheetViews>
  <pageMargins left="0.7" right="0.7" top="0.75" bottom="0.75" header="0.3" footer="0.3"/>
  <pageSetup orientation="portrait" horizontalDpi="4294967293" verticalDpi="0"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35" workbookViewId="0">
      <selection activeCell="A37" sqref="A37:XFD37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bestFit="1" customWidth="1"/>
    <col min="4" max="4" width="12.44140625" customWidth="1"/>
    <col min="5" max="5" width="8" bestFit="1" customWidth="1"/>
    <col min="6" max="6" width="21.6640625" bestFit="1" customWidth="1"/>
    <col min="7" max="7" width="18.6640625" bestFit="1" customWidth="1"/>
    <col min="8" max="12" width="13.88671875" bestFit="1" customWidth="1"/>
    <col min="13" max="13" width="22.44140625" bestFit="1" customWidth="1"/>
    <col min="14" max="14" width="23.33203125" bestFit="1" customWidth="1"/>
    <col min="15" max="15" width="35.33203125" bestFit="1" customWidth="1"/>
    <col min="16" max="16" width="16.109375" bestFit="1" customWidth="1"/>
    <col min="17" max="17" width="20.33203125" bestFit="1" customWidth="1"/>
    <col min="18" max="19" width="13.88671875" bestFit="1" customWidth="1"/>
    <col min="20" max="20" width="14.33203125" bestFit="1" customWidth="1"/>
    <col min="21" max="21" width="9.5546875" bestFit="1" customWidth="1"/>
  </cols>
  <sheetData>
    <row r="1" spans="1:21" ht="15.6" x14ac:dyDescent="0.3">
      <c r="A1" s="10" t="s">
        <v>97</v>
      </c>
      <c r="B1" s="10"/>
      <c r="C1" s="10"/>
      <c r="D1" s="10"/>
    </row>
    <row r="2" spans="1:21" ht="15.6" x14ac:dyDescent="0.3">
      <c r="A2" s="10"/>
      <c r="B2" s="10"/>
      <c r="C2" s="10"/>
      <c r="D2" s="10"/>
    </row>
    <row r="3" spans="1:21" s="11" customFormat="1" x14ac:dyDescent="0.3">
      <c r="A3" s="11" t="s">
        <v>88</v>
      </c>
    </row>
    <row r="4" spans="1:21" x14ac:dyDescent="0.3">
      <c r="A4" s="2" t="s">
        <v>86</v>
      </c>
    </row>
    <row r="5" spans="1:21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1" x14ac:dyDescent="0.3">
      <c r="A6" t="s">
        <v>22</v>
      </c>
      <c r="B6">
        <v>171</v>
      </c>
      <c r="C6" t="s">
        <v>27</v>
      </c>
      <c r="D6" t="s">
        <v>24</v>
      </c>
      <c r="E6">
        <v>699</v>
      </c>
      <c r="F6">
        <v>1</v>
      </c>
      <c r="G6" t="s">
        <v>25</v>
      </c>
      <c r="H6">
        <v>96</v>
      </c>
      <c r="I6">
        <v>26</v>
      </c>
      <c r="J6">
        <v>14</v>
      </c>
      <c r="K6">
        <v>14</v>
      </c>
      <c r="L6">
        <v>25</v>
      </c>
      <c r="M6">
        <v>12</v>
      </c>
      <c r="N6">
        <v>3</v>
      </c>
      <c r="O6">
        <v>0.7</v>
      </c>
      <c r="P6">
        <v>2498</v>
      </c>
      <c r="Q6">
        <v>19.899999999999999</v>
      </c>
      <c r="R6">
        <v>20.63</v>
      </c>
      <c r="S6">
        <v>19.25</v>
      </c>
      <c r="T6">
        <v>8.39</v>
      </c>
      <c r="U6" t="s">
        <v>28</v>
      </c>
    </row>
    <row r="8" spans="1:21" x14ac:dyDescent="0.3">
      <c r="A8" s="2" t="s">
        <v>98</v>
      </c>
    </row>
    <row r="9" spans="1:21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1" x14ac:dyDescent="0.3">
      <c r="A10" t="s">
        <v>22</v>
      </c>
      <c r="B10">
        <v>101</v>
      </c>
      <c r="C10" t="s">
        <v>23</v>
      </c>
      <c r="D10" t="s">
        <v>24</v>
      </c>
      <c r="E10">
        <v>949</v>
      </c>
      <c r="F10">
        <v>1</v>
      </c>
      <c r="G10" t="s">
        <v>25</v>
      </c>
      <c r="H10">
        <v>3</v>
      </c>
      <c r="I10">
        <v>3</v>
      </c>
      <c r="J10">
        <v>2</v>
      </c>
      <c r="K10">
        <v>0</v>
      </c>
      <c r="L10">
        <v>0</v>
      </c>
      <c r="M10">
        <v>2</v>
      </c>
      <c r="N10">
        <v>0</v>
      </c>
      <c r="O10">
        <v>0.9</v>
      </c>
      <c r="P10">
        <v>1967</v>
      </c>
      <c r="Q10">
        <v>25.8</v>
      </c>
      <c r="R10">
        <v>23.94</v>
      </c>
      <c r="S10">
        <v>6.62</v>
      </c>
      <c r="T10">
        <v>16.89</v>
      </c>
      <c r="U10" t="s">
        <v>26</v>
      </c>
    </row>
    <row r="11" spans="1:21" x14ac:dyDescent="0.3">
      <c r="A11" t="s">
        <v>22</v>
      </c>
      <c r="B11">
        <v>102</v>
      </c>
      <c r="C11" t="s">
        <v>27</v>
      </c>
      <c r="D11" t="s">
        <v>24</v>
      </c>
      <c r="E11">
        <v>2249.9899999999998</v>
      </c>
      <c r="F11">
        <v>1</v>
      </c>
      <c r="G11" t="s">
        <v>40</v>
      </c>
      <c r="H11">
        <v>2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0.9</v>
      </c>
      <c r="P11">
        <v>4806</v>
      </c>
      <c r="Q11">
        <v>50</v>
      </c>
      <c r="R11">
        <v>35</v>
      </c>
      <c r="S11">
        <v>31.75</v>
      </c>
      <c r="T11">
        <v>19</v>
      </c>
      <c r="U11" t="s">
        <v>28</v>
      </c>
    </row>
    <row r="12" spans="1:21" x14ac:dyDescent="0.3">
      <c r="A12" t="s">
        <v>22</v>
      </c>
      <c r="B12">
        <v>103</v>
      </c>
      <c r="C12" t="s">
        <v>29</v>
      </c>
      <c r="D12" t="s">
        <v>24</v>
      </c>
      <c r="E12">
        <v>399</v>
      </c>
      <c r="F12">
        <v>1</v>
      </c>
      <c r="G12" t="s">
        <v>25</v>
      </c>
      <c r="H12">
        <v>3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0.9</v>
      </c>
      <c r="P12">
        <v>12076</v>
      </c>
      <c r="Q12">
        <v>17.399999999999999</v>
      </c>
      <c r="R12">
        <v>10.5</v>
      </c>
      <c r="S12">
        <v>8.3000000000000007</v>
      </c>
      <c r="T12">
        <v>10.199999999999999</v>
      </c>
      <c r="U12" t="s">
        <v>26</v>
      </c>
    </row>
    <row r="13" spans="1:21" x14ac:dyDescent="0.3">
      <c r="A13" t="s">
        <v>22</v>
      </c>
      <c r="B13">
        <v>142</v>
      </c>
      <c r="C13" t="s">
        <v>46</v>
      </c>
      <c r="D13" t="s">
        <v>24</v>
      </c>
      <c r="E13">
        <v>609.99</v>
      </c>
      <c r="F13">
        <v>1</v>
      </c>
      <c r="G13" t="s">
        <v>40</v>
      </c>
      <c r="H13">
        <v>21</v>
      </c>
      <c r="I13">
        <v>7</v>
      </c>
      <c r="J13">
        <v>3</v>
      </c>
      <c r="K13">
        <v>0</v>
      </c>
      <c r="L13">
        <v>12</v>
      </c>
      <c r="M13">
        <v>5</v>
      </c>
      <c r="N13">
        <v>3</v>
      </c>
      <c r="O13">
        <v>0.6</v>
      </c>
      <c r="Q13">
        <v>29.1</v>
      </c>
      <c r="R13">
        <v>20.95</v>
      </c>
      <c r="S13">
        <v>8.4700000000000006</v>
      </c>
      <c r="T13">
        <v>20.71</v>
      </c>
      <c r="U13" t="s">
        <v>26</v>
      </c>
    </row>
    <row r="15" spans="1:21" s="6" customFormat="1" x14ac:dyDescent="0.3">
      <c r="A15" s="7" t="s">
        <v>100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s="6" customFormat="1" x14ac:dyDescent="0.3"/>
    <row r="17" spans="1:21" x14ac:dyDescent="0.3">
      <c r="A17" s="2" t="s">
        <v>87</v>
      </c>
    </row>
    <row r="18" spans="1:21" x14ac:dyDescent="0.3">
      <c r="A18" t="s">
        <v>85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21</v>
      </c>
    </row>
    <row r="19" spans="1:21" x14ac:dyDescent="0.3">
      <c r="A19" t="s">
        <v>22</v>
      </c>
      <c r="B19">
        <v>171</v>
      </c>
      <c r="C19" t="s">
        <v>27</v>
      </c>
      <c r="D19" t="s">
        <v>24</v>
      </c>
      <c r="E19">
        <v>699</v>
      </c>
      <c r="F19">
        <v>1</v>
      </c>
      <c r="G19">
        <f>VLOOKUP(G6,'Warranty Scale'!A2:B6,2,FALSE)</f>
        <v>1</v>
      </c>
      <c r="H19" s="3">
        <f>H6/SUM($H$6:$L$6)</f>
        <v>0.5485714285714286</v>
      </c>
      <c r="I19" s="3">
        <f>I6/SUM($H$6:$L$6)</f>
        <v>0.14857142857142858</v>
      </c>
      <c r="J19" s="3">
        <f>J6/SUM($H$6:$L$6)</f>
        <v>0.08</v>
      </c>
      <c r="K19" s="3">
        <f>K6/SUM($H$6:$L$6)</f>
        <v>0.08</v>
      </c>
      <c r="L19" s="3">
        <f>L6/SUM($H$6:$L$6)</f>
        <v>0.14285714285714285</v>
      </c>
      <c r="M19" s="3">
        <f>M6/SUM($M$6:$N$6)</f>
        <v>0.8</v>
      </c>
      <c r="N19" s="3">
        <f>N6/SUM($M$6:$N$6)</f>
        <v>0.2</v>
      </c>
      <c r="O19">
        <v>0.7</v>
      </c>
      <c r="P19">
        <v>2498</v>
      </c>
      <c r="Q19">
        <v>19.899999999999999</v>
      </c>
      <c r="R19">
        <v>20.63</v>
      </c>
      <c r="S19">
        <v>19.25</v>
      </c>
      <c r="T19">
        <v>8.39</v>
      </c>
      <c r="U19" t="s">
        <v>28</v>
      </c>
    </row>
    <row r="21" spans="1:21" x14ac:dyDescent="0.3">
      <c r="A21" s="2" t="s">
        <v>72</v>
      </c>
    </row>
    <row r="22" spans="1:21" x14ac:dyDescent="0.3">
      <c r="A22" t="s">
        <v>22</v>
      </c>
      <c r="B22">
        <v>101</v>
      </c>
      <c r="C22" t="s">
        <v>23</v>
      </c>
      <c r="D22" t="s">
        <v>24</v>
      </c>
      <c r="E22">
        <v>949</v>
      </c>
      <c r="F22">
        <v>1</v>
      </c>
      <c r="G22">
        <f>VLOOKUP(G10,'Warranty Scale'!$A$2:$B$6,2,FALSE)</f>
        <v>1</v>
      </c>
      <c r="H22" s="3">
        <f>H10/SUM($H$10:$L$10)</f>
        <v>0.375</v>
      </c>
      <c r="I22" s="3">
        <f>I10/SUM($H$10:$L$10)</f>
        <v>0.375</v>
      </c>
      <c r="J22" s="3">
        <f>J10/SUM($H$10:$L$10)</f>
        <v>0.25</v>
      </c>
      <c r="K22" s="3">
        <f>K10/SUM($H$10:$L$10)</f>
        <v>0</v>
      </c>
      <c r="L22" s="3">
        <f>L10/SUM($H$10:$L$10)</f>
        <v>0</v>
      </c>
      <c r="M22" s="3">
        <f>M10/SUM($M$10:$N$10)</f>
        <v>1</v>
      </c>
      <c r="N22" s="3">
        <f>N10/SUM($M$10:$N$10)</f>
        <v>0</v>
      </c>
      <c r="O22">
        <v>0.9</v>
      </c>
      <c r="P22">
        <v>1967</v>
      </c>
      <c r="Q22">
        <v>25.8</v>
      </c>
      <c r="R22">
        <v>23.94</v>
      </c>
      <c r="S22">
        <v>6.62</v>
      </c>
      <c r="T22">
        <v>16.89</v>
      </c>
      <c r="U22" t="s">
        <v>26</v>
      </c>
    </row>
    <row r="23" spans="1:21" x14ac:dyDescent="0.3">
      <c r="A23" t="s">
        <v>22</v>
      </c>
      <c r="B23">
        <v>102</v>
      </c>
      <c r="C23" t="s">
        <v>27</v>
      </c>
      <c r="D23" t="s">
        <v>24</v>
      </c>
      <c r="E23">
        <v>2249.9899999999998</v>
      </c>
      <c r="F23">
        <v>1</v>
      </c>
      <c r="G23">
        <f>VLOOKUP(G11,'Warranty Scale'!$A$2:$B$6,2,FALSE)</f>
        <v>3</v>
      </c>
      <c r="H23" s="3">
        <f>H11/SUM($H$11:$L$11)</f>
        <v>0.66666666666666663</v>
      </c>
      <c r="I23">
        <v>1</v>
      </c>
      <c r="J23">
        <v>0</v>
      </c>
      <c r="K23">
        <v>0</v>
      </c>
      <c r="L23">
        <v>0</v>
      </c>
      <c r="M23" s="3">
        <f>M11/SUM($M$11:$N$11)</f>
        <v>1</v>
      </c>
      <c r="N23" s="3">
        <f>N11/SUM($M$11:$N$11)</f>
        <v>0</v>
      </c>
      <c r="O23">
        <v>0.9</v>
      </c>
      <c r="P23">
        <v>4806</v>
      </c>
      <c r="Q23">
        <v>50</v>
      </c>
      <c r="R23">
        <v>35</v>
      </c>
      <c r="S23">
        <v>31.75</v>
      </c>
      <c r="T23">
        <v>19</v>
      </c>
      <c r="U23" t="s">
        <v>28</v>
      </c>
    </row>
    <row r="24" spans="1:21" x14ac:dyDescent="0.3">
      <c r="A24" t="s">
        <v>22</v>
      </c>
      <c r="B24">
        <v>103</v>
      </c>
      <c r="C24" t="s">
        <v>29</v>
      </c>
      <c r="D24" t="s">
        <v>24</v>
      </c>
      <c r="E24">
        <v>399</v>
      </c>
      <c r="F24">
        <v>1</v>
      </c>
      <c r="G24">
        <f>VLOOKUP(G12,'Warranty Scale'!$A$2:$B$6,2,FALSE)</f>
        <v>1</v>
      </c>
      <c r="H24" s="3">
        <f>H12/SUM($H$12:$L$12)</f>
        <v>1</v>
      </c>
      <c r="I24" s="3">
        <f>I12/SUM($H$12:$L$12)</f>
        <v>0</v>
      </c>
      <c r="J24" s="3">
        <f>J12/SUM($H$12:$L$12)</f>
        <v>0</v>
      </c>
      <c r="K24" s="3">
        <f>K12/SUM($H$12:$L$12)</f>
        <v>0</v>
      </c>
      <c r="L24" s="3">
        <f>L12/SUM($H$12:$L$12)</f>
        <v>0</v>
      </c>
      <c r="M24" s="3">
        <f>M12/SUM($M$12:$N$12)</f>
        <v>1</v>
      </c>
      <c r="N24" s="3">
        <f>N12/SUM($M$12:$N$12)</f>
        <v>0</v>
      </c>
      <c r="O24">
        <v>0.9</v>
      </c>
      <c r="P24">
        <v>12076</v>
      </c>
      <c r="Q24">
        <v>17.399999999999999</v>
      </c>
      <c r="R24">
        <v>10.5</v>
      </c>
      <c r="S24">
        <v>8.3000000000000007</v>
      </c>
      <c r="T24">
        <v>10.199999999999999</v>
      </c>
      <c r="U24" t="s">
        <v>26</v>
      </c>
    </row>
    <row r="25" spans="1:21" x14ac:dyDescent="0.3">
      <c r="A25" t="s">
        <v>22</v>
      </c>
      <c r="B25">
        <v>142</v>
      </c>
      <c r="C25" t="s">
        <v>46</v>
      </c>
      <c r="D25" t="s">
        <v>24</v>
      </c>
      <c r="E25">
        <v>609.99</v>
      </c>
      <c r="F25">
        <v>1</v>
      </c>
      <c r="G25">
        <f>VLOOKUP(G13,'Warranty Scale'!$A$2:$B$6,2,FALSE)</f>
        <v>3</v>
      </c>
      <c r="H25" s="3">
        <f>H13/SUM($H$13:$L$13)</f>
        <v>0.48837209302325579</v>
      </c>
      <c r="I25" s="3">
        <f>I13/SUM($H$13:$L$13)</f>
        <v>0.16279069767441862</v>
      </c>
      <c r="J25" s="3">
        <f>J13/SUM($H$13:$L$13)</f>
        <v>6.9767441860465115E-2</v>
      </c>
      <c r="K25" s="3">
        <f>K13/SUM($H$13:$L$13)</f>
        <v>0</v>
      </c>
      <c r="L25" s="3">
        <f>L13/SUM($H$13:$L$13)</f>
        <v>0.27906976744186046</v>
      </c>
      <c r="M25" s="3">
        <f>M13/SUM($M$13:$N$13)</f>
        <v>0.625</v>
      </c>
      <c r="N25" s="3">
        <f>N13/SUM($M$13:$N$13)</f>
        <v>0.375</v>
      </c>
      <c r="O25">
        <v>0.6</v>
      </c>
      <c r="Q25">
        <v>29.1</v>
      </c>
      <c r="R25">
        <v>20.95</v>
      </c>
      <c r="S25">
        <v>8.4700000000000006</v>
      </c>
      <c r="T25">
        <v>20.71</v>
      </c>
      <c r="U25" t="s">
        <v>26</v>
      </c>
    </row>
    <row r="27" spans="1:21" s="8" customFormat="1" x14ac:dyDescent="0.3">
      <c r="A27" s="7" t="s">
        <v>90</v>
      </c>
    </row>
    <row r="28" spans="1:21" x14ac:dyDescent="0.3">
      <c r="A28" t="s">
        <v>85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21</v>
      </c>
    </row>
    <row r="29" spans="1:21" x14ac:dyDescent="0.3">
      <c r="A29" s="2" t="s">
        <v>71</v>
      </c>
    </row>
    <row r="30" spans="1:21" x14ac:dyDescent="0.3">
      <c r="A30" t="s">
        <v>22</v>
      </c>
      <c r="B30">
        <v>101</v>
      </c>
      <c r="C30">
        <f>IF(C$19=C22,0,1)</f>
        <v>1</v>
      </c>
      <c r="D30">
        <f>IF(D$19=D22,0,1)</f>
        <v>0</v>
      </c>
      <c r="E30">
        <f>ABS(E$19-E22)</f>
        <v>250</v>
      </c>
      <c r="F30">
        <f>ABS(F$19-F22)</f>
        <v>0</v>
      </c>
      <c r="G30">
        <f>ABS($G$19-G22)</f>
        <v>0</v>
      </c>
      <c r="H30" s="3">
        <f t="shared" ref="H30:T30" si="0">ABS(H$19-H22)</f>
        <v>0.1735714285714286</v>
      </c>
      <c r="I30" s="3">
        <f t="shared" si="0"/>
        <v>0.22642857142857142</v>
      </c>
      <c r="J30" s="3">
        <f t="shared" si="0"/>
        <v>0.16999999999999998</v>
      </c>
      <c r="K30" s="3">
        <f t="shared" si="0"/>
        <v>0.08</v>
      </c>
      <c r="L30" s="3">
        <f t="shared" si="0"/>
        <v>0.14285714285714285</v>
      </c>
      <c r="M30" s="3">
        <f t="shared" si="0"/>
        <v>0.19999999999999996</v>
      </c>
      <c r="N30" s="3">
        <f t="shared" si="0"/>
        <v>0.2</v>
      </c>
      <c r="O30" s="3">
        <f t="shared" si="0"/>
        <v>0.20000000000000007</v>
      </c>
      <c r="P30" s="3">
        <f t="shared" si="0"/>
        <v>531</v>
      </c>
      <c r="Q30" s="3">
        <f t="shared" si="0"/>
        <v>5.9000000000000021</v>
      </c>
      <c r="R30" s="3">
        <f t="shared" si="0"/>
        <v>3.3100000000000023</v>
      </c>
      <c r="S30" s="3">
        <f t="shared" si="0"/>
        <v>12.629999999999999</v>
      </c>
      <c r="T30" s="3">
        <f t="shared" si="0"/>
        <v>8.5</v>
      </c>
      <c r="U30">
        <f>IF(U$19 = U22,0,1)</f>
        <v>1</v>
      </c>
    </row>
    <row r="31" spans="1:21" x14ac:dyDescent="0.3">
      <c r="A31" t="s">
        <v>22</v>
      </c>
      <c r="B31">
        <v>102</v>
      </c>
      <c r="C31">
        <f t="shared" ref="C31:D33" si="1">IF(C$19=C23,0,1)</f>
        <v>0</v>
      </c>
      <c r="D31">
        <f t="shared" si="1"/>
        <v>0</v>
      </c>
      <c r="E31">
        <f t="shared" ref="E31:F33" si="2">ABS(E$19-E23)</f>
        <v>1550.9899999999998</v>
      </c>
      <c r="F31">
        <f t="shared" si="2"/>
        <v>0</v>
      </c>
      <c r="G31">
        <f t="shared" ref="G31:G33" si="3">ABS($G$19-G23)</f>
        <v>2</v>
      </c>
      <c r="H31" s="3">
        <f t="shared" ref="H31:T31" si="4">ABS(H$19-H23)</f>
        <v>0.11809523809523803</v>
      </c>
      <c r="I31" s="3">
        <f t="shared" si="4"/>
        <v>0.85142857142857142</v>
      </c>
      <c r="J31" s="3">
        <f t="shared" si="4"/>
        <v>0.08</v>
      </c>
      <c r="K31" s="3">
        <f t="shared" si="4"/>
        <v>0.08</v>
      </c>
      <c r="L31" s="3">
        <f t="shared" si="4"/>
        <v>0.14285714285714285</v>
      </c>
      <c r="M31" s="3">
        <f t="shared" si="4"/>
        <v>0.19999999999999996</v>
      </c>
      <c r="N31" s="3">
        <f t="shared" si="4"/>
        <v>0.2</v>
      </c>
      <c r="O31" s="3">
        <f t="shared" si="4"/>
        <v>0.20000000000000007</v>
      </c>
      <c r="P31" s="3">
        <f t="shared" si="4"/>
        <v>2308</v>
      </c>
      <c r="Q31" s="3">
        <f t="shared" si="4"/>
        <v>30.1</v>
      </c>
      <c r="R31" s="3">
        <f t="shared" si="4"/>
        <v>14.370000000000001</v>
      </c>
      <c r="S31" s="3">
        <f t="shared" si="4"/>
        <v>12.5</v>
      </c>
      <c r="T31" s="3">
        <f t="shared" si="4"/>
        <v>10.61</v>
      </c>
      <c r="U31">
        <f>IF(U$19 = U23,0,1)</f>
        <v>0</v>
      </c>
    </row>
    <row r="32" spans="1:21" x14ac:dyDescent="0.3">
      <c r="A32" t="s">
        <v>22</v>
      </c>
      <c r="B32">
        <v>103</v>
      </c>
      <c r="C32">
        <f t="shared" si="1"/>
        <v>1</v>
      </c>
      <c r="D32">
        <f t="shared" si="1"/>
        <v>0</v>
      </c>
      <c r="E32">
        <f t="shared" si="2"/>
        <v>300</v>
      </c>
      <c r="F32">
        <f t="shared" si="2"/>
        <v>0</v>
      </c>
      <c r="G32">
        <f t="shared" si="3"/>
        <v>0</v>
      </c>
      <c r="H32" s="3">
        <f t="shared" ref="H32:T32" si="5">ABS(H$19-H24)</f>
        <v>0.4514285714285714</v>
      </c>
      <c r="I32" s="3">
        <f t="shared" si="5"/>
        <v>0.14857142857142858</v>
      </c>
      <c r="J32" s="3">
        <f t="shared" si="5"/>
        <v>0.08</v>
      </c>
      <c r="K32" s="3">
        <f t="shared" si="5"/>
        <v>0.08</v>
      </c>
      <c r="L32" s="3">
        <f t="shared" si="5"/>
        <v>0.14285714285714285</v>
      </c>
      <c r="M32" s="3">
        <f t="shared" si="5"/>
        <v>0.19999999999999996</v>
      </c>
      <c r="N32" s="3">
        <f t="shared" si="5"/>
        <v>0.2</v>
      </c>
      <c r="O32" s="3">
        <f t="shared" si="5"/>
        <v>0.20000000000000007</v>
      </c>
      <c r="P32" s="3">
        <f t="shared" si="5"/>
        <v>9578</v>
      </c>
      <c r="Q32" s="3">
        <f t="shared" si="5"/>
        <v>2.5</v>
      </c>
      <c r="R32" s="3">
        <f t="shared" si="5"/>
        <v>10.129999999999999</v>
      </c>
      <c r="S32" s="3">
        <f t="shared" si="5"/>
        <v>10.95</v>
      </c>
      <c r="T32" s="3">
        <f t="shared" si="5"/>
        <v>1.8099999999999987</v>
      </c>
      <c r="U32">
        <f>IF(U$19 = U24,0,1)</f>
        <v>1</v>
      </c>
    </row>
    <row r="33" spans="1:21" x14ac:dyDescent="0.3">
      <c r="A33" t="s">
        <v>22</v>
      </c>
      <c r="B33">
        <v>142</v>
      </c>
      <c r="C33">
        <f t="shared" si="1"/>
        <v>1</v>
      </c>
      <c r="D33">
        <f t="shared" si="1"/>
        <v>0</v>
      </c>
      <c r="E33">
        <f t="shared" si="2"/>
        <v>89.009999999999991</v>
      </c>
      <c r="F33">
        <f t="shared" si="2"/>
        <v>0</v>
      </c>
      <c r="G33">
        <f t="shared" si="3"/>
        <v>2</v>
      </c>
      <c r="H33" s="3">
        <f t="shared" ref="H33:T33" si="6">ABS(H$19-H25)</f>
        <v>6.0199335548172805E-2</v>
      </c>
      <c r="I33" s="3">
        <f t="shared" si="6"/>
        <v>1.421926910299004E-2</v>
      </c>
      <c r="J33" s="3">
        <f t="shared" si="6"/>
        <v>1.0232558139534886E-2</v>
      </c>
      <c r="K33" s="3">
        <f t="shared" si="6"/>
        <v>0.08</v>
      </c>
      <c r="L33" s="3">
        <f t="shared" si="6"/>
        <v>0.13621262458471761</v>
      </c>
      <c r="M33" s="3">
        <f t="shared" si="6"/>
        <v>0.17500000000000004</v>
      </c>
      <c r="N33" s="3">
        <f t="shared" si="6"/>
        <v>0.17499999999999999</v>
      </c>
      <c r="O33" s="3">
        <f t="shared" si="6"/>
        <v>9.9999999999999978E-2</v>
      </c>
      <c r="P33" s="3">
        <f t="shared" si="6"/>
        <v>2498</v>
      </c>
      <c r="Q33" s="3">
        <f t="shared" si="6"/>
        <v>9.2000000000000028</v>
      </c>
      <c r="R33" s="3">
        <f t="shared" si="6"/>
        <v>0.32000000000000028</v>
      </c>
      <c r="S33" s="3">
        <f t="shared" si="6"/>
        <v>10.78</v>
      </c>
      <c r="T33" s="3">
        <f t="shared" si="6"/>
        <v>12.32</v>
      </c>
      <c r="U33">
        <f>IF(U$19 = U25,0,1)</f>
        <v>1</v>
      </c>
    </row>
    <row r="35" spans="1:21" s="8" customFormat="1" x14ac:dyDescent="0.3">
      <c r="A35" s="7" t="s">
        <v>89</v>
      </c>
    </row>
    <row r="36" spans="1:21" x14ac:dyDescent="0.3">
      <c r="A36" t="s">
        <v>85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21</v>
      </c>
    </row>
    <row r="37" spans="1:21" x14ac:dyDescent="0.3">
      <c r="A37" t="s">
        <v>73</v>
      </c>
      <c r="B37" t="s">
        <v>73</v>
      </c>
      <c r="C37">
        <v>1.5</v>
      </c>
      <c r="D37">
        <v>1</v>
      </c>
      <c r="E37">
        <v>1.7</v>
      </c>
      <c r="F37">
        <v>1</v>
      </c>
      <c r="G37">
        <v>1</v>
      </c>
      <c r="H37">
        <v>2</v>
      </c>
      <c r="I37">
        <v>1.5</v>
      </c>
      <c r="J37">
        <v>1</v>
      </c>
      <c r="K37">
        <v>0.75</v>
      </c>
      <c r="L37">
        <v>0.5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 ht="16.5" customHeight="1" x14ac:dyDescent="0.3"/>
    <row r="39" spans="1:21" s="8" customFormat="1" x14ac:dyDescent="0.3">
      <c r="A39" s="7" t="s">
        <v>92</v>
      </c>
    </row>
    <row r="41" spans="1:21" x14ac:dyDescent="0.3">
      <c r="A41" t="s">
        <v>22</v>
      </c>
      <c r="B41">
        <v>101</v>
      </c>
      <c r="C41" s="3">
        <f>C30*C$37</f>
        <v>1.5</v>
      </c>
      <c r="D41" s="3">
        <f>D30*D37</f>
        <v>0</v>
      </c>
      <c r="E41" s="3">
        <f>E30*E37</f>
        <v>425</v>
      </c>
      <c r="F41" s="3">
        <f>F30*F37</f>
        <v>0</v>
      </c>
      <c r="G41" s="3">
        <v>0</v>
      </c>
      <c r="H41" s="3">
        <f t="shared" ref="H41:U41" si="7">H30*H37</f>
        <v>0.3471428571428572</v>
      </c>
      <c r="I41" s="3">
        <f t="shared" si="7"/>
        <v>0.33964285714285714</v>
      </c>
      <c r="J41" s="3">
        <f t="shared" si="7"/>
        <v>0.16999999999999998</v>
      </c>
      <c r="K41" s="3">
        <f t="shared" si="7"/>
        <v>0.06</v>
      </c>
      <c r="L41" s="3">
        <f t="shared" si="7"/>
        <v>7.1428571428571425E-2</v>
      </c>
      <c r="M41" s="3">
        <f t="shared" si="7"/>
        <v>0.19999999999999996</v>
      </c>
      <c r="N41" s="3">
        <f t="shared" si="7"/>
        <v>0.2</v>
      </c>
      <c r="O41" s="3">
        <f t="shared" si="7"/>
        <v>0.20000000000000007</v>
      </c>
      <c r="P41" s="3">
        <f t="shared" si="7"/>
        <v>0</v>
      </c>
      <c r="Q41" s="3">
        <f t="shared" si="7"/>
        <v>5.9000000000000021</v>
      </c>
      <c r="R41" s="3">
        <f t="shared" si="7"/>
        <v>3.3100000000000023</v>
      </c>
      <c r="S41" s="3">
        <f t="shared" si="7"/>
        <v>12.629999999999999</v>
      </c>
      <c r="T41" s="3">
        <f t="shared" si="7"/>
        <v>8.5</v>
      </c>
      <c r="U41">
        <f t="shared" si="7"/>
        <v>1</v>
      </c>
    </row>
    <row r="42" spans="1:21" x14ac:dyDescent="0.3">
      <c r="A42" t="s">
        <v>22</v>
      </c>
      <c r="B42">
        <v>102</v>
      </c>
      <c r="C42" s="3">
        <f>C31*C$37</f>
        <v>0</v>
      </c>
      <c r="D42" s="3">
        <f t="shared" ref="D42:F44" si="8">D31*D$37</f>
        <v>0</v>
      </c>
      <c r="E42" s="3">
        <f t="shared" si="8"/>
        <v>2636.6829999999995</v>
      </c>
      <c r="F42" s="3">
        <f t="shared" si="8"/>
        <v>0</v>
      </c>
      <c r="G42" s="3">
        <v>2</v>
      </c>
      <c r="H42" s="3">
        <f t="shared" ref="H42:U42" si="9">H31*H$37</f>
        <v>0.23619047619047606</v>
      </c>
      <c r="I42" s="3">
        <f t="shared" si="9"/>
        <v>1.2771428571428571</v>
      </c>
      <c r="J42" s="3">
        <f t="shared" si="9"/>
        <v>0.08</v>
      </c>
      <c r="K42" s="3">
        <f t="shared" si="9"/>
        <v>0.06</v>
      </c>
      <c r="L42" s="3">
        <f t="shared" si="9"/>
        <v>7.1428571428571425E-2</v>
      </c>
      <c r="M42" s="3">
        <f t="shared" si="9"/>
        <v>0.19999999999999996</v>
      </c>
      <c r="N42" s="3">
        <f t="shared" si="9"/>
        <v>0.2</v>
      </c>
      <c r="O42" s="3">
        <f t="shared" si="9"/>
        <v>0.20000000000000007</v>
      </c>
      <c r="P42" s="3">
        <f t="shared" si="9"/>
        <v>0</v>
      </c>
      <c r="Q42" s="3">
        <f t="shared" si="9"/>
        <v>30.1</v>
      </c>
      <c r="R42" s="3">
        <f t="shared" si="9"/>
        <v>14.370000000000001</v>
      </c>
      <c r="S42" s="3">
        <f t="shared" si="9"/>
        <v>12.5</v>
      </c>
      <c r="T42" s="3">
        <f t="shared" si="9"/>
        <v>10.61</v>
      </c>
      <c r="U42">
        <f t="shared" si="9"/>
        <v>0</v>
      </c>
    </row>
    <row r="43" spans="1:21" x14ac:dyDescent="0.3">
      <c r="A43" t="s">
        <v>22</v>
      </c>
      <c r="B43">
        <v>103</v>
      </c>
      <c r="C43" s="3">
        <f>C32*C$37</f>
        <v>1.5</v>
      </c>
      <c r="D43" s="3">
        <f t="shared" si="8"/>
        <v>0</v>
      </c>
      <c r="E43" s="3">
        <f t="shared" si="8"/>
        <v>510</v>
      </c>
      <c r="F43" s="3">
        <f t="shared" si="8"/>
        <v>0</v>
      </c>
      <c r="G43" s="3">
        <v>0</v>
      </c>
      <c r="H43" s="3">
        <f t="shared" ref="H43:U43" si="10">H32*H$37</f>
        <v>0.9028571428571428</v>
      </c>
      <c r="I43" s="3">
        <f t="shared" si="10"/>
        <v>0.22285714285714286</v>
      </c>
      <c r="J43" s="3">
        <f t="shared" si="10"/>
        <v>0.08</v>
      </c>
      <c r="K43" s="3">
        <f t="shared" si="10"/>
        <v>0.06</v>
      </c>
      <c r="L43" s="3">
        <f t="shared" si="10"/>
        <v>7.1428571428571425E-2</v>
      </c>
      <c r="M43" s="3">
        <f t="shared" si="10"/>
        <v>0.19999999999999996</v>
      </c>
      <c r="N43" s="3">
        <f t="shared" si="10"/>
        <v>0.2</v>
      </c>
      <c r="O43" s="3">
        <f t="shared" si="10"/>
        <v>0.20000000000000007</v>
      </c>
      <c r="P43" s="3">
        <f t="shared" si="10"/>
        <v>0</v>
      </c>
      <c r="Q43" s="3">
        <f t="shared" si="10"/>
        <v>2.5</v>
      </c>
      <c r="R43" s="3">
        <f t="shared" si="10"/>
        <v>10.129999999999999</v>
      </c>
      <c r="S43" s="3">
        <f t="shared" si="10"/>
        <v>10.95</v>
      </c>
      <c r="T43" s="3">
        <f t="shared" si="10"/>
        <v>1.8099999999999987</v>
      </c>
      <c r="U43">
        <f t="shared" si="10"/>
        <v>1</v>
      </c>
    </row>
    <row r="44" spans="1:21" x14ac:dyDescent="0.3">
      <c r="A44" t="s">
        <v>22</v>
      </c>
      <c r="B44">
        <v>142</v>
      </c>
      <c r="C44" s="3">
        <f>C33*C$37</f>
        <v>1.5</v>
      </c>
      <c r="D44" s="3">
        <f t="shared" si="8"/>
        <v>0</v>
      </c>
      <c r="E44" s="3">
        <f t="shared" si="8"/>
        <v>151.31699999999998</v>
      </c>
      <c r="F44" s="3">
        <f t="shared" si="8"/>
        <v>0</v>
      </c>
      <c r="G44" s="3">
        <v>2</v>
      </c>
      <c r="H44" s="3">
        <f t="shared" ref="H44:U44" si="11">H33*H$37</f>
        <v>0.12039867109634561</v>
      </c>
      <c r="I44" s="3">
        <f t="shared" si="11"/>
        <v>2.132890365448506E-2</v>
      </c>
      <c r="J44" s="3">
        <f t="shared" si="11"/>
        <v>1.0232558139534886E-2</v>
      </c>
      <c r="K44" s="3">
        <f t="shared" si="11"/>
        <v>0.06</v>
      </c>
      <c r="L44" s="3">
        <f t="shared" si="11"/>
        <v>6.8106312292358806E-2</v>
      </c>
      <c r="M44" s="3">
        <f t="shared" si="11"/>
        <v>0.17500000000000004</v>
      </c>
      <c r="N44" s="3">
        <f t="shared" si="11"/>
        <v>0.17499999999999999</v>
      </c>
      <c r="O44" s="3">
        <f t="shared" si="11"/>
        <v>9.9999999999999978E-2</v>
      </c>
      <c r="P44" s="3">
        <f t="shared" si="11"/>
        <v>0</v>
      </c>
      <c r="Q44" s="3">
        <f t="shared" si="11"/>
        <v>9.2000000000000028</v>
      </c>
      <c r="R44" s="3">
        <f t="shared" si="11"/>
        <v>0.32000000000000028</v>
      </c>
      <c r="S44" s="3">
        <f t="shared" si="11"/>
        <v>10.78</v>
      </c>
      <c r="T44" s="3">
        <f t="shared" si="11"/>
        <v>12.32</v>
      </c>
      <c r="U44">
        <f t="shared" si="11"/>
        <v>1</v>
      </c>
    </row>
    <row r="47" spans="1:21" s="8" customFormat="1" x14ac:dyDescent="0.3">
      <c r="A47" s="7" t="s">
        <v>91</v>
      </c>
    </row>
    <row r="48" spans="1:21" x14ac:dyDescent="0.3">
      <c r="A48" s="2" t="s">
        <v>71</v>
      </c>
    </row>
    <row r="49" spans="1:4" x14ac:dyDescent="0.3">
      <c r="A49" s="2" t="s">
        <v>85</v>
      </c>
      <c r="B49" s="2" t="s">
        <v>1</v>
      </c>
      <c r="C49" s="2" t="s">
        <v>93</v>
      </c>
      <c r="D49" s="2" t="s">
        <v>94</v>
      </c>
    </row>
    <row r="50" spans="1:4" x14ac:dyDescent="0.3">
      <c r="A50" t="s">
        <v>22</v>
      </c>
      <c r="B50">
        <v>101</v>
      </c>
      <c r="C50" s="3">
        <f>SUM(C41:U41)</f>
        <v>459.4282142857142</v>
      </c>
      <c r="D50">
        <v>12</v>
      </c>
    </row>
    <row r="51" spans="1:4" x14ac:dyDescent="0.3">
      <c r="A51" t="s">
        <v>22</v>
      </c>
      <c r="B51">
        <v>102</v>
      </c>
      <c r="C51" s="3">
        <f>SUM(C42:U42)</f>
        <v>2708.5877619047606</v>
      </c>
      <c r="D51">
        <v>8</v>
      </c>
    </row>
    <row r="52" spans="1:4" x14ac:dyDescent="0.3">
      <c r="A52" t="s">
        <v>22</v>
      </c>
      <c r="B52">
        <v>103</v>
      </c>
      <c r="C52" s="3">
        <f>SUM(C43:U43)</f>
        <v>539.82714285714292</v>
      </c>
      <c r="D52">
        <v>12</v>
      </c>
    </row>
    <row r="53" spans="1:4" x14ac:dyDescent="0.3">
      <c r="A53" t="s">
        <v>22</v>
      </c>
      <c r="B53">
        <v>142</v>
      </c>
      <c r="C53" s="3">
        <f>SUM(C44:U44)</f>
        <v>189.16706644518271</v>
      </c>
      <c r="D53">
        <v>84</v>
      </c>
    </row>
    <row r="55" spans="1:4" s="11" customFormat="1" x14ac:dyDescent="0.3">
      <c r="A55" s="13" t="s">
        <v>99</v>
      </c>
    </row>
    <row r="56" spans="1:4" x14ac:dyDescent="0.3">
      <c r="A56" s="2" t="s">
        <v>71</v>
      </c>
    </row>
    <row r="57" spans="1:4" x14ac:dyDescent="0.3">
      <c r="A57" t="s">
        <v>95</v>
      </c>
      <c r="B57">
        <v>84</v>
      </c>
      <c r="C57" t="s">
        <v>112</v>
      </c>
    </row>
    <row r="58" spans="1:4" x14ac:dyDescent="0.3">
      <c r="A58" t="s">
        <v>109</v>
      </c>
      <c r="B58" s="12">
        <v>699</v>
      </c>
      <c r="C58" t="s">
        <v>106</v>
      </c>
    </row>
    <row r="59" spans="1:4" x14ac:dyDescent="0.3">
      <c r="A59" t="s">
        <v>102</v>
      </c>
      <c r="B59" s="12">
        <f>B57*B58</f>
        <v>58716</v>
      </c>
      <c r="C59" t="s">
        <v>108</v>
      </c>
    </row>
    <row r="60" spans="1:4" x14ac:dyDescent="0.3">
      <c r="A60" t="s">
        <v>96</v>
      </c>
      <c r="B60">
        <f>'Potential New Product List'!V3</f>
        <v>0.25</v>
      </c>
      <c r="C60" t="s">
        <v>106</v>
      </c>
    </row>
    <row r="61" spans="1:4" x14ac:dyDescent="0.3">
      <c r="A61" t="s">
        <v>107</v>
      </c>
      <c r="B61" s="12">
        <f>B59*B60</f>
        <v>14679</v>
      </c>
      <c r="C61" t="s">
        <v>110</v>
      </c>
    </row>
  </sheetData>
  <customSheetViews>
    <customSheetView guid="{E773EDD3-07CB-0342-92CD-1C6EFAD01BAD}" topLeftCell="A35">
      <selection activeCell="R41" sqref="R41"/>
      <pageMargins left="0.7" right="0.7" top="0.75" bottom="0.75" header="0.3" footer="0.3"/>
      <pageSetup orientation="portrait" horizontalDpi="4294967293" verticalDpi="4294967293"/>
    </customSheetView>
    <customSheetView guid="{0E60F5D3-6264-4CC1-A007-66AE815EFEE7}">
      <selection activeCell="C59" sqref="C59"/>
      <pageMargins left="0.7" right="0.7" top="0.75" bottom="0.75" header="0.3" footer="0.3"/>
      <pageSetup orientation="portrait" horizontalDpi="4294967293" verticalDpi="4294967293" r:id="rId1"/>
    </customSheetView>
  </customSheetViews>
  <pageMargins left="0.7" right="0.7" top="0.75" bottom="0.75" header="0.3" footer="0.3"/>
  <pageSetup orientation="portrait" horizontalDpi="4294967293" verticalDpi="4294967293" r:id="rId2"/>
  <ignoredErrors>
    <ignoredError sqref="B6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36" workbookViewId="0">
      <selection activeCell="A37" sqref="A37:XFD37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113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22</v>
      </c>
      <c r="B6">
        <v>172</v>
      </c>
      <c r="C6" t="s">
        <v>27</v>
      </c>
      <c r="D6" t="s">
        <v>24</v>
      </c>
      <c r="E6">
        <v>860</v>
      </c>
      <c r="F6">
        <v>1</v>
      </c>
      <c r="G6" t="s">
        <v>25</v>
      </c>
      <c r="H6">
        <v>51</v>
      </c>
      <c r="I6">
        <v>11</v>
      </c>
      <c r="J6">
        <v>10</v>
      </c>
      <c r="K6">
        <v>10</v>
      </c>
      <c r="L6">
        <v>21</v>
      </c>
      <c r="M6">
        <v>7</v>
      </c>
      <c r="N6">
        <v>5</v>
      </c>
      <c r="O6">
        <v>0.6</v>
      </c>
      <c r="P6">
        <v>490</v>
      </c>
      <c r="Q6">
        <v>27</v>
      </c>
      <c r="R6">
        <v>21.89</v>
      </c>
      <c r="S6">
        <v>27.01</v>
      </c>
      <c r="T6">
        <v>9.1300000000000008</v>
      </c>
      <c r="U6" t="s">
        <v>28</v>
      </c>
      <c r="V6">
        <v>0.2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22</v>
      </c>
      <c r="B10">
        <v>101</v>
      </c>
      <c r="C10" t="s">
        <v>23</v>
      </c>
      <c r="D10" t="s">
        <v>24</v>
      </c>
      <c r="E10">
        <v>949</v>
      </c>
      <c r="F10">
        <v>1</v>
      </c>
      <c r="G10" t="s">
        <v>25</v>
      </c>
      <c r="H10">
        <v>3</v>
      </c>
      <c r="I10">
        <v>3</v>
      </c>
      <c r="J10">
        <v>2</v>
      </c>
      <c r="K10">
        <v>0</v>
      </c>
      <c r="L10">
        <v>0</v>
      </c>
      <c r="M10">
        <v>2</v>
      </c>
      <c r="N10">
        <v>0</v>
      </c>
      <c r="O10">
        <v>0.9</v>
      </c>
      <c r="P10">
        <v>1967</v>
      </c>
      <c r="Q10">
        <v>25.8</v>
      </c>
      <c r="R10">
        <v>23.94</v>
      </c>
      <c r="S10">
        <v>6.62</v>
      </c>
      <c r="T10">
        <v>16.89</v>
      </c>
      <c r="U10" t="s">
        <v>26</v>
      </c>
    </row>
    <row r="11" spans="1:23" x14ac:dyDescent="0.3">
      <c r="A11" t="s">
        <v>22</v>
      </c>
      <c r="B11">
        <v>102</v>
      </c>
      <c r="C11" t="s">
        <v>27</v>
      </c>
      <c r="D11" t="s">
        <v>24</v>
      </c>
      <c r="E11">
        <v>2249.9899999999998</v>
      </c>
      <c r="F11">
        <v>1</v>
      </c>
      <c r="G11" t="s">
        <v>40</v>
      </c>
      <c r="H11">
        <v>2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0.9</v>
      </c>
      <c r="P11">
        <v>4806</v>
      </c>
      <c r="Q11">
        <v>50</v>
      </c>
      <c r="R11">
        <v>35</v>
      </c>
      <c r="S11">
        <v>31.75</v>
      </c>
      <c r="T11">
        <v>19</v>
      </c>
      <c r="U11" t="s">
        <v>28</v>
      </c>
    </row>
    <row r="12" spans="1:23" x14ac:dyDescent="0.3">
      <c r="A12" t="s">
        <v>22</v>
      </c>
      <c r="B12">
        <v>103</v>
      </c>
      <c r="C12" t="s">
        <v>29</v>
      </c>
      <c r="D12" t="s">
        <v>24</v>
      </c>
      <c r="E12">
        <v>399</v>
      </c>
      <c r="F12">
        <v>1</v>
      </c>
      <c r="G12" t="s">
        <v>25</v>
      </c>
      <c r="H12">
        <v>3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0.9</v>
      </c>
      <c r="P12">
        <v>12076</v>
      </c>
      <c r="Q12">
        <v>17.399999999999999</v>
      </c>
      <c r="R12">
        <v>10.5</v>
      </c>
      <c r="S12">
        <v>8.3000000000000007</v>
      </c>
      <c r="T12">
        <v>10.199999999999999</v>
      </c>
      <c r="U12" t="s">
        <v>26</v>
      </c>
    </row>
    <row r="13" spans="1:23" x14ac:dyDescent="0.3">
      <c r="A13" t="s">
        <v>22</v>
      </c>
      <c r="B13">
        <v>142</v>
      </c>
      <c r="C13" t="s">
        <v>46</v>
      </c>
      <c r="D13" t="s">
        <v>24</v>
      </c>
      <c r="E13">
        <v>609.99</v>
      </c>
      <c r="F13">
        <v>1</v>
      </c>
      <c r="G13" t="s">
        <v>40</v>
      </c>
      <c r="H13">
        <v>21</v>
      </c>
      <c r="I13">
        <v>7</v>
      </c>
      <c r="J13">
        <v>3</v>
      </c>
      <c r="K13">
        <v>0</v>
      </c>
      <c r="L13">
        <v>12</v>
      </c>
      <c r="M13">
        <v>5</v>
      </c>
      <c r="N13">
        <v>3</v>
      </c>
      <c r="O13">
        <v>0.6</v>
      </c>
      <c r="Q13">
        <v>29.1</v>
      </c>
      <c r="R13">
        <v>20.95</v>
      </c>
      <c r="S13">
        <v>8.4700000000000006</v>
      </c>
      <c r="T13">
        <v>20.71</v>
      </c>
      <c r="U13" t="s">
        <v>26</v>
      </c>
    </row>
    <row r="15" spans="1:23" s="6" customFormat="1" x14ac:dyDescent="0.3">
      <c r="A15" s="7" t="s">
        <v>100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3" s="6" customFormat="1" x14ac:dyDescent="0.3"/>
    <row r="17" spans="1:21" x14ac:dyDescent="0.3">
      <c r="A17" s="2" t="s">
        <v>87</v>
      </c>
    </row>
    <row r="18" spans="1:21" x14ac:dyDescent="0.3">
      <c r="A18" t="s">
        <v>85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21</v>
      </c>
    </row>
    <row r="19" spans="1:21" x14ac:dyDescent="0.3">
      <c r="A19" t="s">
        <v>22</v>
      </c>
      <c r="B19">
        <v>172</v>
      </c>
      <c r="C19" t="s">
        <v>27</v>
      </c>
      <c r="D19" t="s">
        <v>24</v>
      </c>
      <c r="E19">
        <v>860</v>
      </c>
      <c r="F19">
        <v>1</v>
      </c>
      <c r="G19">
        <f>VLOOKUP(G6,'Warranty Scale'!A2:B6,2,FALSE)</f>
        <v>1</v>
      </c>
      <c r="H19" s="3">
        <f>H6/SUM($H$6:$L$6)</f>
        <v>0.49514563106796117</v>
      </c>
      <c r="I19" s="3">
        <f>I6/SUM($H$6:$L$6)</f>
        <v>0.10679611650485436</v>
      </c>
      <c r="J19" s="3">
        <f>J6/SUM($H$6:$L$6)</f>
        <v>9.7087378640776698E-2</v>
      </c>
      <c r="K19" s="3">
        <f>K6/SUM($H$6:$L$6)</f>
        <v>9.7087378640776698E-2</v>
      </c>
      <c r="L19" s="3">
        <f>L6/SUM($H$6:$L$6)</f>
        <v>0.20388349514563106</v>
      </c>
      <c r="M19" s="3">
        <f>M6/SUM($M$6:$N$6)</f>
        <v>0.58333333333333337</v>
      </c>
      <c r="N19" s="3">
        <f>N6/SUM($M$6:$N$6)</f>
        <v>0.41666666666666669</v>
      </c>
      <c r="O19">
        <v>0.6</v>
      </c>
      <c r="P19">
        <v>490</v>
      </c>
      <c r="Q19">
        <v>27</v>
      </c>
      <c r="R19">
        <v>21.89</v>
      </c>
      <c r="S19">
        <v>27.01</v>
      </c>
      <c r="T19">
        <v>9.1300000000000008</v>
      </c>
      <c r="U19" t="s">
        <v>28</v>
      </c>
    </row>
    <row r="21" spans="1:21" x14ac:dyDescent="0.3">
      <c r="A21" s="2" t="s">
        <v>72</v>
      </c>
    </row>
    <row r="22" spans="1:21" x14ac:dyDescent="0.3">
      <c r="A22" t="s">
        <v>22</v>
      </c>
      <c r="B22">
        <v>101</v>
      </c>
      <c r="C22" t="s">
        <v>23</v>
      </c>
      <c r="D22" t="s">
        <v>24</v>
      </c>
      <c r="E22">
        <v>949</v>
      </c>
      <c r="F22">
        <v>1</v>
      </c>
      <c r="G22">
        <f>VLOOKUP(G10,'Warranty Scale'!$A$2:$B$6,2,FALSE)</f>
        <v>1</v>
      </c>
      <c r="H22" s="3">
        <f>H10/SUM($H$10:$L$10)</f>
        <v>0.375</v>
      </c>
      <c r="I22" s="3">
        <f>I10/SUM($H$10:$L$10)</f>
        <v>0.375</v>
      </c>
      <c r="J22" s="3">
        <f>J10/SUM($H$10:$L$10)</f>
        <v>0.25</v>
      </c>
      <c r="K22" s="3">
        <f>K10/SUM($H$10:$L$10)</f>
        <v>0</v>
      </c>
      <c r="L22" s="3">
        <f>L10/SUM($H$10:$L$10)</f>
        <v>0</v>
      </c>
      <c r="M22" s="3">
        <f>M10/SUM($M$10:$N$10)</f>
        <v>1</v>
      </c>
      <c r="N22" s="3">
        <f>N10/SUM($M$10:$N$10)</f>
        <v>0</v>
      </c>
      <c r="O22">
        <v>0.9</v>
      </c>
      <c r="P22">
        <v>1967</v>
      </c>
      <c r="Q22">
        <v>25.8</v>
      </c>
      <c r="R22">
        <v>23.94</v>
      </c>
      <c r="S22">
        <v>6.62</v>
      </c>
      <c r="T22">
        <v>16.89</v>
      </c>
      <c r="U22" t="s">
        <v>26</v>
      </c>
    </row>
    <row r="23" spans="1:21" x14ac:dyDescent="0.3">
      <c r="A23" t="s">
        <v>22</v>
      </c>
      <c r="B23">
        <v>102</v>
      </c>
      <c r="C23" t="s">
        <v>27</v>
      </c>
      <c r="D23" t="s">
        <v>24</v>
      </c>
      <c r="E23">
        <v>2249.9899999999998</v>
      </c>
      <c r="F23">
        <v>1</v>
      </c>
      <c r="G23">
        <f>VLOOKUP(G11,'Warranty Scale'!$A$2:$B$6,2,FALSE)</f>
        <v>3</v>
      </c>
      <c r="H23" s="3">
        <f>H11/SUM($H$11:$L$11)</f>
        <v>0.66666666666666663</v>
      </c>
      <c r="I23">
        <v>1</v>
      </c>
      <c r="J23">
        <v>0</v>
      </c>
      <c r="K23">
        <v>0</v>
      </c>
      <c r="L23">
        <v>0</v>
      </c>
      <c r="M23" s="3">
        <f>M11/SUM($M$11:$N$11)</f>
        <v>1</v>
      </c>
      <c r="N23" s="3">
        <f>N11/SUM($M$11:$N$11)</f>
        <v>0</v>
      </c>
      <c r="O23">
        <v>0.9</v>
      </c>
      <c r="P23">
        <v>4806</v>
      </c>
      <c r="Q23">
        <v>50</v>
      </c>
      <c r="R23">
        <v>35</v>
      </c>
      <c r="S23">
        <v>31.75</v>
      </c>
      <c r="T23">
        <v>19</v>
      </c>
      <c r="U23" t="s">
        <v>28</v>
      </c>
    </row>
    <row r="24" spans="1:21" x14ac:dyDescent="0.3">
      <c r="A24" t="s">
        <v>22</v>
      </c>
      <c r="B24">
        <v>103</v>
      </c>
      <c r="C24" t="s">
        <v>29</v>
      </c>
      <c r="D24" t="s">
        <v>24</v>
      </c>
      <c r="E24">
        <v>399</v>
      </c>
      <c r="F24">
        <v>1</v>
      </c>
      <c r="G24">
        <f>VLOOKUP(G12,'Warranty Scale'!$A$2:$B$6,2,FALSE)</f>
        <v>1</v>
      </c>
      <c r="H24" s="3">
        <f>H12/SUM($H$12:$L$12)</f>
        <v>1</v>
      </c>
      <c r="I24" s="3">
        <f>I12/SUM($H$12:$L$12)</f>
        <v>0</v>
      </c>
      <c r="J24" s="3">
        <f>J12/SUM($H$12:$L$12)</f>
        <v>0</v>
      </c>
      <c r="K24" s="3">
        <f>K12/SUM($H$12:$L$12)</f>
        <v>0</v>
      </c>
      <c r="L24" s="3">
        <f>L12/SUM($H$12:$L$12)</f>
        <v>0</v>
      </c>
      <c r="M24" s="3">
        <f>M12/SUM($M$12:$N$12)</f>
        <v>1</v>
      </c>
      <c r="N24" s="3">
        <f>N12/SUM($M$12:$N$12)</f>
        <v>0</v>
      </c>
      <c r="O24">
        <v>0.9</v>
      </c>
      <c r="P24">
        <v>12076</v>
      </c>
      <c r="Q24">
        <v>17.399999999999999</v>
      </c>
      <c r="R24">
        <v>10.5</v>
      </c>
      <c r="S24">
        <v>8.3000000000000007</v>
      </c>
      <c r="T24">
        <v>10.199999999999999</v>
      </c>
      <c r="U24" t="s">
        <v>26</v>
      </c>
    </row>
    <row r="25" spans="1:21" x14ac:dyDescent="0.3">
      <c r="A25" t="s">
        <v>22</v>
      </c>
      <c r="B25">
        <v>142</v>
      </c>
      <c r="C25" t="s">
        <v>46</v>
      </c>
      <c r="D25" t="s">
        <v>24</v>
      </c>
      <c r="E25">
        <v>609.99</v>
      </c>
      <c r="F25">
        <v>1</v>
      </c>
      <c r="G25">
        <f>VLOOKUP(G13,'Warranty Scale'!$A$2:$B$6,2,FALSE)</f>
        <v>3</v>
      </c>
      <c r="H25" s="3">
        <f>H13/SUM($H$13:$L$13)</f>
        <v>0.48837209302325579</v>
      </c>
      <c r="I25" s="3">
        <f>I13/SUM($H$13:$L$13)</f>
        <v>0.16279069767441862</v>
      </c>
      <c r="J25" s="3">
        <f>J13/SUM($H$13:$L$13)</f>
        <v>6.9767441860465115E-2</v>
      </c>
      <c r="K25" s="3">
        <f>K13/SUM($H$13:$L$13)</f>
        <v>0</v>
      </c>
      <c r="L25" s="3">
        <f>L13/SUM($H$13:$L$13)</f>
        <v>0.27906976744186046</v>
      </c>
      <c r="M25" s="3">
        <f>M13/SUM($M$13:$N$13)</f>
        <v>0.625</v>
      </c>
      <c r="N25" s="3">
        <f>N13/SUM($M$13:$N$13)</f>
        <v>0.375</v>
      </c>
      <c r="O25">
        <v>0.6</v>
      </c>
      <c r="Q25">
        <v>29.1</v>
      </c>
      <c r="R25">
        <v>20.95</v>
      </c>
      <c r="S25">
        <v>8.4700000000000006</v>
      </c>
      <c r="T25">
        <v>20.71</v>
      </c>
      <c r="U25" t="s">
        <v>26</v>
      </c>
    </row>
    <row r="27" spans="1:21" s="8" customFormat="1" x14ac:dyDescent="0.3">
      <c r="A27" s="7" t="s">
        <v>90</v>
      </c>
    </row>
    <row r="28" spans="1:21" x14ac:dyDescent="0.3">
      <c r="A28" t="s">
        <v>85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21</v>
      </c>
    </row>
    <row r="29" spans="1:21" x14ac:dyDescent="0.3">
      <c r="A29" s="2" t="s">
        <v>114</v>
      </c>
    </row>
    <row r="30" spans="1:21" x14ac:dyDescent="0.3">
      <c r="A30" t="s">
        <v>22</v>
      </c>
      <c r="B30">
        <v>101</v>
      </c>
      <c r="C30">
        <f>IF(C$19=C22,0,1)</f>
        <v>1</v>
      </c>
      <c r="D30">
        <f>IF(D$19=D22,0,1)</f>
        <v>0</v>
      </c>
      <c r="E30">
        <f>ABS(E$19-E22)</f>
        <v>89</v>
      </c>
      <c r="F30">
        <f>ABS(F$19-F22)</f>
        <v>0</v>
      </c>
      <c r="G30">
        <f>ABS($G$19-G22)</f>
        <v>0</v>
      </c>
      <c r="H30" s="3">
        <f t="shared" ref="H30:T33" si="0">ABS(H$19-H22)</f>
        <v>0.12014563106796117</v>
      </c>
      <c r="I30" s="3">
        <f t="shared" si="0"/>
        <v>0.26820388349514562</v>
      </c>
      <c r="J30" s="3">
        <f t="shared" si="0"/>
        <v>0.15291262135922329</v>
      </c>
      <c r="K30" s="3">
        <f t="shared" si="0"/>
        <v>9.7087378640776698E-2</v>
      </c>
      <c r="L30" s="3">
        <f t="shared" si="0"/>
        <v>0.20388349514563106</v>
      </c>
      <c r="M30" s="3">
        <f t="shared" si="0"/>
        <v>0.41666666666666663</v>
      </c>
      <c r="N30" s="3">
        <f t="shared" si="0"/>
        <v>0.41666666666666669</v>
      </c>
      <c r="O30" s="3">
        <f t="shared" si="0"/>
        <v>0.30000000000000004</v>
      </c>
      <c r="P30" s="3">
        <f t="shared" si="0"/>
        <v>1477</v>
      </c>
      <c r="Q30" s="3">
        <f t="shared" si="0"/>
        <v>1.1999999999999993</v>
      </c>
      <c r="R30" s="3">
        <f t="shared" si="0"/>
        <v>2.0500000000000007</v>
      </c>
      <c r="S30" s="3">
        <f t="shared" si="0"/>
        <v>20.39</v>
      </c>
      <c r="T30" s="3">
        <f t="shared" si="0"/>
        <v>7.76</v>
      </c>
      <c r="U30">
        <f>IF(U$19 = U22,0,1)</f>
        <v>1</v>
      </c>
    </row>
    <row r="31" spans="1:21" x14ac:dyDescent="0.3">
      <c r="A31" t="s">
        <v>22</v>
      </c>
      <c r="B31">
        <v>102</v>
      </c>
      <c r="C31">
        <f t="shared" ref="C31:D33" si="1">IF(C$19=C23,0,1)</f>
        <v>0</v>
      </c>
      <c r="D31">
        <f t="shared" si="1"/>
        <v>0</v>
      </c>
      <c r="E31">
        <f t="shared" ref="E31:F33" si="2">ABS(E$19-E23)</f>
        <v>1389.9899999999998</v>
      </c>
      <c r="F31">
        <f t="shared" si="2"/>
        <v>0</v>
      </c>
      <c r="G31">
        <f t="shared" ref="G31:G33" si="3">ABS($G$19-G23)</f>
        <v>2</v>
      </c>
      <c r="H31" s="3">
        <f t="shared" si="0"/>
        <v>0.17152103559870546</v>
      </c>
      <c r="I31" s="3">
        <f t="shared" si="0"/>
        <v>0.89320388349514568</v>
      </c>
      <c r="J31" s="3">
        <f t="shared" si="0"/>
        <v>9.7087378640776698E-2</v>
      </c>
      <c r="K31" s="3">
        <f t="shared" si="0"/>
        <v>9.7087378640776698E-2</v>
      </c>
      <c r="L31" s="3">
        <f t="shared" si="0"/>
        <v>0.20388349514563106</v>
      </c>
      <c r="M31" s="3">
        <f t="shared" si="0"/>
        <v>0.41666666666666663</v>
      </c>
      <c r="N31" s="3">
        <f t="shared" si="0"/>
        <v>0.41666666666666669</v>
      </c>
      <c r="O31" s="3">
        <f t="shared" si="0"/>
        <v>0.30000000000000004</v>
      </c>
      <c r="P31" s="3">
        <f t="shared" si="0"/>
        <v>4316</v>
      </c>
      <c r="Q31" s="3">
        <f t="shared" si="0"/>
        <v>23</v>
      </c>
      <c r="R31" s="3">
        <f t="shared" si="0"/>
        <v>13.11</v>
      </c>
      <c r="S31" s="3">
        <f t="shared" si="0"/>
        <v>4.7399999999999984</v>
      </c>
      <c r="T31" s="3">
        <f t="shared" si="0"/>
        <v>9.8699999999999992</v>
      </c>
      <c r="U31">
        <f>IF(U$19 = U23,0,1)</f>
        <v>0</v>
      </c>
    </row>
    <row r="32" spans="1:21" x14ac:dyDescent="0.3">
      <c r="A32" t="s">
        <v>22</v>
      </c>
      <c r="B32">
        <v>103</v>
      </c>
      <c r="C32">
        <f t="shared" si="1"/>
        <v>1</v>
      </c>
      <c r="D32">
        <f t="shared" si="1"/>
        <v>0</v>
      </c>
      <c r="E32">
        <f t="shared" si="2"/>
        <v>461</v>
      </c>
      <c r="F32">
        <f t="shared" si="2"/>
        <v>0</v>
      </c>
      <c r="G32">
        <f t="shared" si="3"/>
        <v>0</v>
      </c>
      <c r="H32" s="3">
        <f t="shared" si="0"/>
        <v>0.50485436893203883</v>
      </c>
      <c r="I32" s="3">
        <f t="shared" si="0"/>
        <v>0.10679611650485436</v>
      </c>
      <c r="J32" s="3">
        <f t="shared" si="0"/>
        <v>9.7087378640776698E-2</v>
      </c>
      <c r="K32" s="3">
        <f t="shared" si="0"/>
        <v>9.7087378640776698E-2</v>
      </c>
      <c r="L32" s="3">
        <f t="shared" si="0"/>
        <v>0.20388349514563106</v>
      </c>
      <c r="M32" s="3">
        <f t="shared" si="0"/>
        <v>0.41666666666666663</v>
      </c>
      <c r="N32" s="3">
        <f t="shared" si="0"/>
        <v>0.41666666666666669</v>
      </c>
      <c r="O32" s="3">
        <f t="shared" si="0"/>
        <v>0.30000000000000004</v>
      </c>
      <c r="P32" s="3">
        <f t="shared" si="0"/>
        <v>11586</v>
      </c>
      <c r="Q32" s="3">
        <f t="shared" si="0"/>
        <v>9.6000000000000014</v>
      </c>
      <c r="R32" s="3">
        <f t="shared" si="0"/>
        <v>11.39</v>
      </c>
      <c r="S32" s="3">
        <f t="shared" si="0"/>
        <v>18.71</v>
      </c>
      <c r="T32" s="3">
        <f t="shared" si="0"/>
        <v>1.0699999999999985</v>
      </c>
      <c r="U32">
        <f>IF(U$19 = U24,0,1)</f>
        <v>1</v>
      </c>
    </row>
    <row r="33" spans="1:21" x14ac:dyDescent="0.3">
      <c r="A33" t="s">
        <v>22</v>
      </c>
      <c r="B33">
        <v>142</v>
      </c>
      <c r="C33">
        <f t="shared" si="1"/>
        <v>1</v>
      </c>
      <c r="D33">
        <f t="shared" si="1"/>
        <v>0</v>
      </c>
      <c r="E33">
        <f t="shared" si="2"/>
        <v>250.01</v>
      </c>
      <c r="F33">
        <f t="shared" si="2"/>
        <v>0</v>
      </c>
      <c r="G33">
        <f t="shared" si="3"/>
        <v>2</v>
      </c>
      <c r="H33" s="3">
        <f t="shared" si="0"/>
        <v>6.7735380447053739E-3</v>
      </c>
      <c r="I33" s="3">
        <f t="shared" si="0"/>
        <v>5.5994581169564253E-2</v>
      </c>
      <c r="J33" s="3">
        <f t="shared" si="0"/>
        <v>2.7319936780311582E-2</v>
      </c>
      <c r="K33" s="3">
        <f t="shared" si="0"/>
        <v>9.7087378640776698E-2</v>
      </c>
      <c r="L33" s="3">
        <f t="shared" si="0"/>
        <v>7.5186272296229401E-2</v>
      </c>
      <c r="M33" s="3">
        <f t="shared" si="0"/>
        <v>4.166666666666663E-2</v>
      </c>
      <c r="N33" s="3">
        <f t="shared" si="0"/>
        <v>4.1666666666666685E-2</v>
      </c>
      <c r="O33" s="3">
        <f t="shared" si="0"/>
        <v>0</v>
      </c>
      <c r="P33" s="3">
        <f t="shared" si="0"/>
        <v>490</v>
      </c>
      <c r="Q33" s="3">
        <f t="shared" si="0"/>
        <v>2.1000000000000014</v>
      </c>
      <c r="R33" s="3">
        <f t="shared" si="0"/>
        <v>0.94000000000000128</v>
      </c>
      <c r="S33" s="3">
        <f t="shared" si="0"/>
        <v>18.54</v>
      </c>
      <c r="T33" s="3">
        <f t="shared" si="0"/>
        <v>11.58</v>
      </c>
      <c r="U33">
        <f>IF(U$19 = U25,0,1)</f>
        <v>1</v>
      </c>
    </row>
    <row r="35" spans="1:21" s="8" customFormat="1" x14ac:dyDescent="0.3">
      <c r="A35" s="7" t="s">
        <v>89</v>
      </c>
    </row>
    <row r="36" spans="1:21" x14ac:dyDescent="0.3">
      <c r="A36" t="s">
        <v>85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21</v>
      </c>
    </row>
    <row r="37" spans="1:21" x14ac:dyDescent="0.3">
      <c r="A37" t="s">
        <v>73</v>
      </c>
      <c r="B37" t="s">
        <v>73</v>
      </c>
      <c r="C37">
        <v>1.5</v>
      </c>
      <c r="D37">
        <v>1</v>
      </c>
      <c r="E37">
        <v>1.7</v>
      </c>
      <c r="F37">
        <v>1</v>
      </c>
      <c r="G37">
        <v>1</v>
      </c>
      <c r="H37">
        <v>2</v>
      </c>
      <c r="I37">
        <v>1.5</v>
      </c>
      <c r="J37">
        <v>1</v>
      </c>
      <c r="K37">
        <v>0.75</v>
      </c>
      <c r="L37">
        <v>0.5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 ht="16.5" customHeight="1" x14ac:dyDescent="0.3"/>
    <row r="39" spans="1:21" s="8" customFormat="1" x14ac:dyDescent="0.3">
      <c r="A39" s="7" t="s">
        <v>92</v>
      </c>
    </row>
    <row r="41" spans="1:21" x14ac:dyDescent="0.3">
      <c r="A41" t="s">
        <v>22</v>
      </c>
      <c r="B41">
        <v>101</v>
      </c>
      <c r="C41" s="3">
        <f>C30*C$37</f>
        <v>1.5</v>
      </c>
      <c r="D41" s="3">
        <f>D30*D37</f>
        <v>0</v>
      </c>
      <c r="E41" s="3">
        <f>E30*E37</f>
        <v>151.29999999999998</v>
      </c>
      <c r="F41" s="3">
        <f>F30*F37</f>
        <v>0</v>
      </c>
      <c r="G41" s="3">
        <v>0</v>
      </c>
      <c r="H41" s="3">
        <f t="shared" ref="H41:U41" si="4">H30*H37</f>
        <v>0.24029126213592233</v>
      </c>
      <c r="I41" s="3">
        <f t="shared" si="4"/>
        <v>0.40230582524271841</v>
      </c>
      <c r="J41" s="3">
        <f t="shared" si="4"/>
        <v>0.15291262135922329</v>
      </c>
      <c r="K41" s="3">
        <f t="shared" si="4"/>
        <v>7.281553398058252E-2</v>
      </c>
      <c r="L41" s="3">
        <f t="shared" si="4"/>
        <v>0.10194174757281553</v>
      </c>
      <c r="M41" s="3">
        <f t="shared" si="4"/>
        <v>0.41666666666666663</v>
      </c>
      <c r="N41" s="3">
        <f t="shared" si="4"/>
        <v>0.41666666666666669</v>
      </c>
      <c r="O41" s="3">
        <f t="shared" si="4"/>
        <v>0.30000000000000004</v>
      </c>
      <c r="P41" s="3">
        <f t="shared" si="4"/>
        <v>0</v>
      </c>
      <c r="Q41" s="3">
        <f t="shared" si="4"/>
        <v>1.1999999999999993</v>
      </c>
      <c r="R41" s="3">
        <f t="shared" si="4"/>
        <v>2.0500000000000007</v>
      </c>
      <c r="S41" s="3">
        <f t="shared" si="4"/>
        <v>20.39</v>
      </c>
      <c r="T41" s="3">
        <f t="shared" si="4"/>
        <v>7.76</v>
      </c>
      <c r="U41">
        <f t="shared" si="4"/>
        <v>1</v>
      </c>
    </row>
    <row r="42" spans="1:21" x14ac:dyDescent="0.3">
      <c r="A42" t="s">
        <v>22</v>
      </c>
      <c r="B42">
        <v>102</v>
      </c>
      <c r="C42" s="3">
        <f>C31*C$37</f>
        <v>0</v>
      </c>
      <c r="D42" s="3">
        <f t="shared" ref="D42:F44" si="5">D31*D$37</f>
        <v>0</v>
      </c>
      <c r="E42" s="3">
        <f t="shared" si="5"/>
        <v>2362.9829999999997</v>
      </c>
      <c r="F42" s="3">
        <f t="shared" si="5"/>
        <v>0</v>
      </c>
      <c r="G42" s="3">
        <v>2</v>
      </c>
      <c r="H42" s="3">
        <f t="shared" ref="H42:U44" si="6">H31*H$37</f>
        <v>0.34304207119741092</v>
      </c>
      <c r="I42" s="3">
        <f t="shared" si="6"/>
        <v>1.3398058252427185</v>
      </c>
      <c r="J42" s="3">
        <f t="shared" si="6"/>
        <v>9.7087378640776698E-2</v>
      </c>
      <c r="K42" s="3">
        <f t="shared" si="6"/>
        <v>7.281553398058252E-2</v>
      </c>
      <c r="L42" s="3">
        <f t="shared" si="6"/>
        <v>0.10194174757281553</v>
      </c>
      <c r="M42" s="3">
        <f t="shared" si="6"/>
        <v>0.41666666666666663</v>
      </c>
      <c r="N42" s="3">
        <f t="shared" si="6"/>
        <v>0.41666666666666669</v>
      </c>
      <c r="O42" s="3">
        <f t="shared" si="6"/>
        <v>0.30000000000000004</v>
      </c>
      <c r="P42" s="3">
        <f t="shared" si="6"/>
        <v>0</v>
      </c>
      <c r="Q42" s="3">
        <f t="shared" si="6"/>
        <v>23</v>
      </c>
      <c r="R42" s="3">
        <f t="shared" si="6"/>
        <v>13.11</v>
      </c>
      <c r="S42" s="3">
        <f t="shared" si="6"/>
        <v>4.7399999999999984</v>
      </c>
      <c r="T42" s="3">
        <f t="shared" si="6"/>
        <v>9.8699999999999992</v>
      </c>
      <c r="U42">
        <f t="shared" si="6"/>
        <v>0</v>
      </c>
    </row>
    <row r="43" spans="1:21" x14ac:dyDescent="0.3">
      <c r="A43" t="s">
        <v>22</v>
      </c>
      <c r="B43">
        <v>103</v>
      </c>
      <c r="C43" s="3">
        <f>C32*C$37</f>
        <v>1.5</v>
      </c>
      <c r="D43" s="3">
        <f t="shared" si="5"/>
        <v>0</v>
      </c>
      <c r="E43" s="3">
        <f t="shared" si="5"/>
        <v>783.69999999999993</v>
      </c>
      <c r="F43" s="3">
        <f t="shared" si="5"/>
        <v>0</v>
      </c>
      <c r="G43" s="3">
        <v>0</v>
      </c>
      <c r="H43" s="3">
        <f t="shared" si="6"/>
        <v>1.0097087378640777</v>
      </c>
      <c r="I43" s="3">
        <f t="shared" si="6"/>
        <v>0.16019417475728154</v>
      </c>
      <c r="J43" s="3">
        <f t="shared" si="6"/>
        <v>9.7087378640776698E-2</v>
      </c>
      <c r="K43" s="3">
        <f t="shared" si="6"/>
        <v>7.281553398058252E-2</v>
      </c>
      <c r="L43" s="3">
        <f t="shared" si="6"/>
        <v>0.10194174757281553</v>
      </c>
      <c r="M43" s="3">
        <f t="shared" si="6"/>
        <v>0.41666666666666663</v>
      </c>
      <c r="N43" s="3">
        <f t="shared" si="6"/>
        <v>0.41666666666666669</v>
      </c>
      <c r="O43" s="3">
        <f t="shared" si="6"/>
        <v>0.30000000000000004</v>
      </c>
      <c r="P43" s="3">
        <f t="shared" si="6"/>
        <v>0</v>
      </c>
      <c r="Q43" s="3">
        <f t="shared" si="6"/>
        <v>9.6000000000000014</v>
      </c>
      <c r="R43" s="3">
        <f t="shared" si="6"/>
        <v>11.39</v>
      </c>
      <c r="S43" s="3">
        <f t="shared" si="6"/>
        <v>18.71</v>
      </c>
      <c r="T43" s="3">
        <f t="shared" si="6"/>
        <v>1.0699999999999985</v>
      </c>
      <c r="U43">
        <f t="shared" si="6"/>
        <v>1</v>
      </c>
    </row>
    <row r="44" spans="1:21" x14ac:dyDescent="0.3">
      <c r="A44" t="s">
        <v>22</v>
      </c>
      <c r="B44">
        <v>142</v>
      </c>
      <c r="C44" s="3">
        <f>C33*C$37</f>
        <v>1.5</v>
      </c>
      <c r="D44" s="3">
        <f t="shared" si="5"/>
        <v>0</v>
      </c>
      <c r="E44" s="3">
        <f t="shared" si="5"/>
        <v>425.017</v>
      </c>
      <c r="F44" s="3">
        <f t="shared" si="5"/>
        <v>0</v>
      </c>
      <c r="G44" s="3">
        <v>2</v>
      </c>
      <c r="H44" s="3">
        <f t="shared" si="6"/>
        <v>1.3547076089410748E-2</v>
      </c>
      <c r="I44" s="3">
        <f t="shared" si="6"/>
        <v>8.3991871754346387E-2</v>
      </c>
      <c r="J44" s="3">
        <f t="shared" si="6"/>
        <v>2.7319936780311582E-2</v>
      </c>
      <c r="K44" s="3">
        <f t="shared" si="6"/>
        <v>7.281553398058252E-2</v>
      </c>
      <c r="L44" s="3">
        <f t="shared" si="6"/>
        <v>3.75931361481147E-2</v>
      </c>
      <c r="M44" s="3">
        <f t="shared" si="6"/>
        <v>4.166666666666663E-2</v>
      </c>
      <c r="N44" s="3">
        <f t="shared" si="6"/>
        <v>4.1666666666666685E-2</v>
      </c>
      <c r="O44" s="3">
        <f t="shared" si="6"/>
        <v>0</v>
      </c>
      <c r="P44" s="3">
        <f t="shared" si="6"/>
        <v>0</v>
      </c>
      <c r="Q44" s="3">
        <f t="shared" si="6"/>
        <v>2.1000000000000014</v>
      </c>
      <c r="R44" s="3">
        <f t="shared" si="6"/>
        <v>0.94000000000000128</v>
      </c>
      <c r="S44" s="3">
        <f t="shared" si="6"/>
        <v>18.54</v>
      </c>
      <c r="T44" s="3">
        <f t="shared" si="6"/>
        <v>11.58</v>
      </c>
      <c r="U44">
        <f t="shared" si="6"/>
        <v>1</v>
      </c>
    </row>
    <row r="47" spans="1:21" s="8" customFormat="1" x14ac:dyDescent="0.3">
      <c r="A47" s="7" t="s">
        <v>91</v>
      </c>
    </row>
    <row r="48" spans="1:21" x14ac:dyDescent="0.3">
      <c r="A48" s="2" t="s">
        <v>114</v>
      </c>
    </row>
    <row r="49" spans="1:4" x14ac:dyDescent="0.3">
      <c r="A49" s="2" t="s">
        <v>85</v>
      </c>
      <c r="B49" s="2" t="s">
        <v>1</v>
      </c>
      <c r="C49" s="2" t="s">
        <v>93</v>
      </c>
      <c r="D49" s="2" t="s">
        <v>94</v>
      </c>
    </row>
    <row r="50" spans="1:4" x14ac:dyDescent="0.3">
      <c r="A50" t="s">
        <v>22</v>
      </c>
      <c r="B50">
        <v>101</v>
      </c>
      <c r="C50" s="3">
        <f>SUM(C41:U41)</f>
        <v>187.30360032362455</v>
      </c>
      <c r="D50">
        <v>12</v>
      </c>
    </row>
    <row r="51" spans="1:4" x14ac:dyDescent="0.3">
      <c r="A51" t="s">
        <v>22</v>
      </c>
      <c r="B51">
        <v>102</v>
      </c>
      <c r="C51" s="3">
        <f>SUM(C42:U42)</f>
        <v>2418.7910258899674</v>
      </c>
      <c r="D51">
        <v>8</v>
      </c>
    </row>
    <row r="52" spans="1:4" x14ac:dyDescent="0.3">
      <c r="A52" t="s">
        <v>22</v>
      </c>
      <c r="B52">
        <v>103</v>
      </c>
      <c r="C52" s="3">
        <f>SUM(C43:U43)</f>
        <v>829.54508090614888</v>
      </c>
      <c r="D52">
        <v>12</v>
      </c>
    </row>
    <row r="53" spans="1:4" x14ac:dyDescent="0.3">
      <c r="A53" t="s">
        <v>22</v>
      </c>
      <c r="B53">
        <v>142</v>
      </c>
      <c r="C53" s="3">
        <f>SUM(C44:U44)</f>
        <v>462.99560088808619</v>
      </c>
      <c r="D53">
        <v>84</v>
      </c>
    </row>
    <row r="55" spans="1:4" s="11" customFormat="1" x14ac:dyDescent="0.3">
      <c r="A55" s="13" t="s">
        <v>115</v>
      </c>
    </row>
    <row r="56" spans="1:4" x14ac:dyDescent="0.3">
      <c r="A56" s="2" t="s">
        <v>114</v>
      </c>
    </row>
    <row r="57" spans="1:4" x14ac:dyDescent="0.3">
      <c r="A57" t="s">
        <v>95</v>
      </c>
      <c r="B57">
        <v>12</v>
      </c>
      <c r="C57" t="s">
        <v>120</v>
      </c>
    </row>
    <row r="58" spans="1:4" x14ac:dyDescent="0.3">
      <c r="A58" t="s">
        <v>109</v>
      </c>
      <c r="B58" s="12">
        <v>860</v>
      </c>
      <c r="C58" t="s">
        <v>106</v>
      </c>
    </row>
    <row r="59" spans="1:4" x14ac:dyDescent="0.3">
      <c r="A59" t="s">
        <v>102</v>
      </c>
      <c r="B59" s="12">
        <f>B57*B58</f>
        <v>10320</v>
      </c>
      <c r="C59" t="s">
        <v>108</v>
      </c>
    </row>
    <row r="60" spans="1:4" x14ac:dyDescent="0.3">
      <c r="A60" t="s">
        <v>96</v>
      </c>
      <c r="B60">
        <f>'Potential New Product List'!V4</f>
        <v>0.2</v>
      </c>
      <c r="C60" t="s">
        <v>106</v>
      </c>
    </row>
    <row r="61" spans="1:4" x14ac:dyDescent="0.3">
      <c r="A61" t="s">
        <v>107</v>
      </c>
      <c r="B61" s="12">
        <f>B59*B60</f>
        <v>2064</v>
      </c>
      <c r="C61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1" workbookViewId="0">
      <selection activeCell="B41" sqref="B41"/>
    </sheetView>
  </sheetViews>
  <sheetFormatPr defaultColWidth="8.88671875" defaultRowHeight="14.4" x14ac:dyDescent="0.3"/>
  <cols>
    <col min="1" max="1" width="20.44140625" customWidth="1"/>
    <col min="2" max="2" width="9.109375" bestFit="1" customWidth="1"/>
    <col min="3" max="3" width="11.5546875" customWidth="1"/>
    <col min="4" max="4" width="13.88671875" customWidth="1"/>
    <col min="5" max="5" width="8.33203125" customWidth="1"/>
    <col min="6" max="6" width="20.77734375" bestFit="1" customWidth="1"/>
    <col min="7" max="7" width="13.5546875" bestFit="1" customWidth="1"/>
    <col min="8" max="12" width="13.109375" bestFit="1" customWidth="1"/>
    <col min="13" max="13" width="20.6640625" bestFit="1" customWidth="1"/>
    <col min="14" max="14" width="21.6640625" bestFit="1" customWidth="1"/>
    <col min="15" max="15" width="33.77734375" bestFit="1" customWidth="1"/>
    <col min="16" max="16" width="15.109375" bestFit="1" customWidth="1"/>
    <col min="17" max="17" width="19.109375" bestFit="1" customWidth="1"/>
    <col min="18" max="19" width="13.33203125" bestFit="1" customWidth="1"/>
    <col min="20" max="20" width="13.6640625" bestFit="1" customWidth="1"/>
    <col min="21" max="21" width="9.109375" bestFit="1" customWidth="1"/>
  </cols>
  <sheetData>
    <row r="1" spans="1:23" ht="15.6" x14ac:dyDescent="0.3">
      <c r="A1" s="10" t="s">
        <v>116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30</v>
      </c>
      <c r="B6">
        <v>173</v>
      </c>
      <c r="C6" t="s">
        <v>62</v>
      </c>
      <c r="D6" t="s">
        <v>35</v>
      </c>
      <c r="E6">
        <v>1199</v>
      </c>
      <c r="F6">
        <v>1</v>
      </c>
      <c r="G6" t="s">
        <v>25</v>
      </c>
      <c r="H6">
        <v>74</v>
      </c>
      <c r="I6">
        <v>10</v>
      </c>
      <c r="J6">
        <v>3</v>
      </c>
      <c r="K6">
        <v>3</v>
      </c>
      <c r="L6">
        <v>11</v>
      </c>
      <c r="M6">
        <v>11</v>
      </c>
      <c r="N6">
        <v>5</v>
      </c>
      <c r="O6">
        <v>0.8</v>
      </c>
      <c r="P6">
        <v>111</v>
      </c>
      <c r="Q6">
        <v>6.6</v>
      </c>
      <c r="R6">
        <v>8.94</v>
      </c>
      <c r="S6">
        <v>12.8</v>
      </c>
      <c r="T6">
        <v>0.68</v>
      </c>
      <c r="U6" t="s">
        <v>26</v>
      </c>
      <c r="V6">
        <v>0.1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30</v>
      </c>
      <c r="B10">
        <v>104</v>
      </c>
      <c r="C10" t="s">
        <v>31</v>
      </c>
      <c r="D10" t="s">
        <v>24</v>
      </c>
      <c r="E10">
        <v>409.99</v>
      </c>
      <c r="F10">
        <v>1</v>
      </c>
      <c r="G10" t="s">
        <v>40</v>
      </c>
      <c r="H10">
        <v>49</v>
      </c>
      <c r="I10">
        <v>19</v>
      </c>
      <c r="J10">
        <v>8</v>
      </c>
      <c r="K10">
        <v>3</v>
      </c>
      <c r="L10">
        <v>9</v>
      </c>
      <c r="M10">
        <v>7</v>
      </c>
      <c r="N10">
        <v>8</v>
      </c>
      <c r="O10">
        <v>0.8</v>
      </c>
      <c r="P10">
        <v>109</v>
      </c>
      <c r="Q10">
        <v>5.7</v>
      </c>
      <c r="R10">
        <v>15</v>
      </c>
      <c r="S10">
        <v>9.9</v>
      </c>
      <c r="T10">
        <v>1.3</v>
      </c>
      <c r="U10" t="s">
        <v>28</v>
      </c>
      <c r="V10">
        <v>0.08</v>
      </c>
      <c r="W10">
        <v>196</v>
      </c>
    </row>
    <row r="11" spans="1:23" x14ac:dyDescent="0.3">
      <c r="A11" t="s">
        <v>30</v>
      </c>
      <c r="B11">
        <v>105</v>
      </c>
      <c r="C11" t="s">
        <v>32</v>
      </c>
      <c r="D11" t="s">
        <v>33</v>
      </c>
      <c r="E11">
        <v>1079.99</v>
      </c>
      <c r="F11">
        <v>1</v>
      </c>
      <c r="G11" t="s">
        <v>40</v>
      </c>
      <c r="H11">
        <v>58</v>
      </c>
      <c r="I11">
        <v>31</v>
      </c>
      <c r="J11">
        <v>11</v>
      </c>
      <c r="K11">
        <v>7</v>
      </c>
      <c r="L11">
        <v>36</v>
      </c>
      <c r="M11">
        <v>7</v>
      </c>
      <c r="N11">
        <v>20</v>
      </c>
      <c r="O11">
        <v>0.7</v>
      </c>
      <c r="P11">
        <v>268</v>
      </c>
      <c r="Q11">
        <v>7</v>
      </c>
      <c r="R11">
        <v>12.9</v>
      </c>
      <c r="S11">
        <v>0.3</v>
      </c>
      <c r="T11">
        <v>8.9</v>
      </c>
      <c r="U11" t="s">
        <v>26</v>
      </c>
      <c r="V11">
        <v>0.09</v>
      </c>
      <c r="W11">
        <v>232</v>
      </c>
    </row>
    <row r="12" spans="1:23" x14ac:dyDescent="0.3">
      <c r="A12" t="s">
        <v>30</v>
      </c>
      <c r="B12">
        <v>143</v>
      </c>
      <c r="C12" t="s">
        <v>23</v>
      </c>
      <c r="D12" t="s">
        <v>47</v>
      </c>
      <c r="E12">
        <v>770.6</v>
      </c>
      <c r="F12">
        <v>1</v>
      </c>
      <c r="G12" t="s">
        <v>25</v>
      </c>
      <c r="H12">
        <v>22</v>
      </c>
      <c r="I12">
        <v>14</v>
      </c>
      <c r="J12">
        <v>4</v>
      </c>
      <c r="K12">
        <v>5</v>
      </c>
      <c r="L12">
        <v>6</v>
      </c>
      <c r="M12">
        <v>6</v>
      </c>
      <c r="N12">
        <v>2</v>
      </c>
      <c r="O12">
        <v>0.7</v>
      </c>
      <c r="P12">
        <v>1473</v>
      </c>
      <c r="Q12">
        <v>3.54</v>
      </c>
      <c r="R12">
        <v>12.72</v>
      </c>
      <c r="S12">
        <v>8.9</v>
      </c>
      <c r="T12">
        <v>0.71</v>
      </c>
      <c r="U12" t="s">
        <v>26</v>
      </c>
      <c r="V12">
        <v>0.15</v>
      </c>
      <c r="W12">
        <v>88</v>
      </c>
    </row>
    <row r="14" spans="1:23" s="6" customFormat="1" x14ac:dyDescent="0.3">
      <c r="A14" s="7" t="s">
        <v>100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3" s="6" customFormat="1" x14ac:dyDescent="0.3"/>
    <row r="16" spans="1:23" x14ac:dyDescent="0.3">
      <c r="A16" s="2" t="s">
        <v>87</v>
      </c>
    </row>
    <row r="17" spans="1:21" x14ac:dyDescent="0.3">
      <c r="A17" t="s">
        <v>85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21</v>
      </c>
    </row>
    <row r="18" spans="1:21" x14ac:dyDescent="0.3">
      <c r="A18" t="s">
        <v>30</v>
      </c>
      <c r="B18">
        <v>173</v>
      </c>
      <c r="C18" t="s">
        <v>62</v>
      </c>
      <c r="D18" t="s">
        <v>35</v>
      </c>
      <c r="E18">
        <v>1199</v>
      </c>
      <c r="F18">
        <v>1</v>
      </c>
      <c r="G18">
        <f>VLOOKUP(G6,'Warranty Scale'!A2:B6,2,FALSE)</f>
        <v>1</v>
      </c>
      <c r="H18" s="3">
        <f>H6/SUM($H$6:$L$6)</f>
        <v>0.73267326732673266</v>
      </c>
      <c r="I18" s="3">
        <f>I6/SUM($H$6:$L$6)</f>
        <v>9.9009900990099015E-2</v>
      </c>
      <c r="J18" s="3">
        <f>J6/SUM($H$6:$L$6)</f>
        <v>2.9702970297029702E-2</v>
      </c>
      <c r="K18" s="3">
        <f>K6/SUM($H$6:$L$6)</f>
        <v>2.9702970297029702E-2</v>
      </c>
      <c r="L18" s="3">
        <f>L6/SUM($H$6:$L$6)</f>
        <v>0.10891089108910891</v>
      </c>
      <c r="M18" s="3">
        <f>M6/SUM($M$6:$N$6)</f>
        <v>0.6875</v>
      </c>
      <c r="N18" s="3">
        <f>N6/SUM($M$6:$N$6)</f>
        <v>0.3125</v>
      </c>
      <c r="O18">
        <v>0.8</v>
      </c>
      <c r="P18">
        <v>111</v>
      </c>
      <c r="Q18">
        <v>6.6</v>
      </c>
      <c r="R18">
        <v>8.94</v>
      </c>
      <c r="S18">
        <v>12.8</v>
      </c>
      <c r="T18">
        <v>0.68</v>
      </c>
      <c r="U18" t="s">
        <v>26</v>
      </c>
    </row>
    <row r="20" spans="1:21" x14ac:dyDescent="0.3">
      <c r="A20" s="2" t="s">
        <v>72</v>
      </c>
    </row>
    <row r="21" spans="1:21" x14ac:dyDescent="0.3">
      <c r="A21" t="s">
        <v>30</v>
      </c>
      <c r="B21">
        <v>104</v>
      </c>
      <c r="C21" t="s">
        <v>31</v>
      </c>
      <c r="D21" t="s">
        <v>24</v>
      </c>
      <c r="E21">
        <v>409.99</v>
      </c>
      <c r="F21">
        <v>1</v>
      </c>
      <c r="G21">
        <f>VLOOKUP(G10,'Warranty Scale'!$A$2:$B$6,2,FALSE)</f>
        <v>3</v>
      </c>
      <c r="H21" s="3">
        <f>H10/SUM($H$10:$L$10)</f>
        <v>0.55681818181818177</v>
      </c>
      <c r="I21" s="3">
        <f>I10/SUM($H$10:$L$10)</f>
        <v>0.21590909090909091</v>
      </c>
      <c r="J21" s="3">
        <f>J10/SUM($H$10:$L$10)</f>
        <v>9.0909090909090912E-2</v>
      </c>
      <c r="K21" s="3">
        <f>K10/SUM($H$10:$L$10)</f>
        <v>3.4090909090909088E-2</v>
      </c>
      <c r="L21" s="3">
        <f>L10/SUM($H$10:$L$10)</f>
        <v>0.10227272727272728</v>
      </c>
      <c r="M21" s="3">
        <f>M10/SUM($M$10:$N$10)</f>
        <v>0.46666666666666667</v>
      </c>
      <c r="N21" s="3">
        <f>N10/SUM($M$10:$N$10)</f>
        <v>0.53333333333333333</v>
      </c>
      <c r="O21">
        <v>0.8</v>
      </c>
      <c r="P21">
        <v>109</v>
      </c>
      <c r="Q21">
        <v>5.7</v>
      </c>
      <c r="R21">
        <v>15</v>
      </c>
      <c r="S21">
        <v>9.9</v>
      </c>
      <c r="T21">
        <v>1.3</v>
      </c>
      <c r="U21" t="s">
        <v>28</v>
      </c>
    </row>
    <row r="22" spans="1:21" x14ac:dyDescent="0.3">
      <c r="A22" t="s">
        <v>30</v>
      </c>
      <c r="B22">
        <v>105</v>
      </c>
      <c r="C22" t="s">
        <v>32</v>
      </c>
      <c r="D22" t="s">
        <v>33</v>
      </c>
      <c r="E22">
        <v>1079.99</v>
      </c>
      <c r="F22">
        <v>1</v>
      </c>
      <c r="G22">
        <f>VLOOKUP(G11,'Warranty Scale'!$A$2:$B$6,2,FALSE)</f>
        <v>3</v>
      </c>
      <c r="H22" s="3">
        <f>H11/SUM($H$11:$L$11)</f>
        <v>0.40559440559440557</v>
      </c>
      <c r="I22">
        <v>1</v>
      </c>
      <c r="J22">
        <v>0</v>
      </c>
      <c r="K22">
        <v>0</v>
      </c>
      <c r="L22">
        <v>0</v>
      </c>
      <c r="M22" s="3">
        <f>M11/SUM($M$11:$N$11)</f>
        <v>0.25925925925925924</v>
      </c>
      <c r="N22" s="3">
        <f>N11/SUM($M$11:$N$11)</f>
        <v>0.7407407407407407</v>
      </c>
      <c r="O22">
        <v>0.7</v>
      </c>
      <c r="P22">
        <v>268</v>
      </c>
      <c r="Q22">
        <v>7</v>
      </c>
      <c r="R22">
        <v>12.9</v>
      </c>
      <c r="S22">
        <v>0.3</v>
      </c>
      <c r="T22">
        <v>8.9</v>
      </c>
      <c r="U22" t="s">
        <v>26</v>
      </c>
    </row>
    <row r="23" spans="1:21" x14ac:dyDescent="0.3">
      <c r="A23" t="s">
        <v>30</v>
      </c>
      <c r="B23">
        <v>143</v>
      </c>
      <c r="C23" t="s">
        <v>23</v>
      </c>
      <c r="D23" t="s">
        <v>47</v>
      </c>
      <c r="E23">
        <v>770.6</v>
      </c>
      <c r="F23">
        <v>1</v>
      </c>
      <c r="G23">
        <f>VLOOKUP(G12,'Warranty Scale'!$A$2:$B$6,2,FALSE)</f>
        <v>1</v>
      </c>
      <c r="H23" s="3">
        <f>H12/SUM($H$12:$L$12)</f>
        <v>0.43137254901960786</v>
      </c>
      <c r="I23" s="3">
        <f>I12/SUM($H$12:$L$12)</f>
        <v>0.27450980392156865</v>
      </c>
      <c r="J23" s="3">
        <f>J12/SUM($H$12:$L$12)</f>
        <v>7.8431372549019607E-2</v>
      </c>
      <c r="K23" s="3">
        <f>K12/SUM($H$12:$L$12)</f>
        <v>9.8039215686274508E-2</v>
      </c>
      <c r="L23" s="3">
        <f>L12/SUM($H$12:$L$12)</f>
        <v>0.11764705882352941</v>
      </c>
      <c r="M23" s="3">
        <f>M12/SUM($M$12:$N$12)</f>
        <v>0.75</v>
      </c>
      <c r="N23" s="3">
        <f>N12/SUM($M$12:$N$12)</f>
        <v>0.25</v>
      </c>
      <c r="O23">
        <v>0.7</v>
      </c>
      <c r="P23">
        <v>1473</v>
      </c>
      <c r="Q23">
        <v>3.54</v>
      </c>
      <c r="R23">
        <v>12.72</v>
      </c>
      <c r="S23">
        <v>8.9</v>
      </c>
      <c r="T23">
        <v>0.71</v>
      </c>
      <c r="U23" t="s">
        <v>26</v>
      </c>
    </row>
    <row r="25" spans="1:21" s="8" customFormat="1" x14ac:dyDescent="0.3">
      <c r="A25" s="7" t="s">
        <v>90</v>
      </c>
    </row>
    <row r="26" spans="1:21" x14ac:dyDescent="0.3">
      <c r="A26" t="s">
        <v>85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21</v>
      </c>
    </row>
    <row r="27" spans="1:21" x14ac:dyDescent="0.3">
      <c r="A27" s="2" t="s">
        <v>117</v>
      </c>
    </row>
    <row r="28" spans="1:21" x14ac:dyDescent="0.3">
      <c r="A28" t="s">
        <v>30</v>
      </c>
      <c r="B28">
        <v>104</v>
      </c>
      <c r="C28">
        <v>1</v>
      </c>
      <c r="D28">
        <v>1</v>
      </c>
      <c r="E28">
        <f t="shared" ref="E28:E30" si="0">ABS(E$18-E21)</f>
        <v>789.01</v>
      </c>
      <c r="F28">
        <f>ABS(F$18-F21)</f>
        <v>0</v>
      </c>
      <c r="G28">
        <f>ABS($G$18-G21)</f>
        <v>2</v>
      </c>
      <c r="H28" s="3">
        <f t="shared" ref="H28:T28" si="1">ABS(H$18-H21)</f>
        <v>0.17585508550855089</v>
      </c>
      <c r="I28" s="3">
        <f t="shared" si="1"/>
        <v>0.1168991899189919</v>
      </c>
      <c r="J28" s="3">
        <f t="shared" si="1"/>
        <v>6.120612061206121E-2</v>
      </c>
      <c r="K28" s="3">
        <f t="shared" si="1"/>
        <v>4.3879387938793868E-3</v>
      </c>
      <c r="L28" s="3">
        <f t="shared" si="1"/>
        <v>6.6381638163816314E-3</v>
      </c>
      <c r="M28" s="3">
        <f t="shared" si="1"/>
        <v>0.22083333333333333</v>
      </c>
      <c r="N28" s="3">
        <f t="shared" si="1"/>
        <v>0.22083333333333333</v>
      </c>
      <c r="O28" s="3">
        <f t="shared" si="1"/>
        <v>0</v>
      </c>
      <c r="P28" s="3">
        <f t="shared" si="1"/>
        <v>2</v>
      </c>
      <c r="Q28" s="3">
        <f t="shared" si="1"/>
        <v>0.89999999999999947</v>
      </c>
      <c r="R28" s="3">
        <f t="shared" si="1"/>
        <v>6.0600000000000005</v>
      </c>
      <c r="S28" s="3">
        <f t="shared" si="1"/>
        <v>2.9000000000000004</v>
      </c>
      <c r="T28" s="3">
        <f t="shared" si="1"/>
        <v>0.62</v>
      </c>
      <c r="U28">
        <f>IF(U$18 = U21,0,1)</f>
        <v>1</v>
      </c>
    </row>
    <row r="29" spans="1:21" x14ac:dyDescent="0.3">
      <c r="A29" t="s">
        <v>30</v>
      </c>
      <c r="B29">
        <v>105</v>
      </c>
      <c r="C29">
        <v>1</v>
      </c>
      <c r="D29">
        <v>1</v>
      </c>
      <c r="E29">
        <f t="shared" si="0"/>
        <v>119.00999999999999</v>
      </c>
      <c r="F29">
        <f>ABS(F$18-F22)</f>
        <v>0</v>
      </c>
      <c r="G29">
        <f>ABS($G$18-G22)</f>
        <v>2</v>
      </c>
      <c r="H29" s="3">
        <f t="shared" ref="H29:T29" si="2">ABS(H$18-H22)</f>
        <v>0.32707886173232709</v>
      </c>
      <c r="I29" s="3">
        <f t="shared" si="2"/>
        <v>0.90099009900990101</v>
      </c>
      <c r="J29" s="3">
        <f t="shared" si="2"/>
        <v>2.9702970297029702E-2</v>
      </c>
      <c r="K29" s="3">
        <f t="shared" si="2"/>
        <v>2.9702970297029702E-2</v>
      </c>
      <c r="L29" s="3">
        <f t="shared" si="2"/>
        <v>0.10891089108910891</v>
      </c>
      <c r="M29" s="3">
        <f t="shared" si="2"/>
        <v>0.42824074074074076</v>
      </c>
      <c r="N29" s="3">
        <f t="shared" si="2"/>
        <v>0.4282407407407407</v>
      </c>
      <c r="O29" s="3">
        <f t="shared" si="2"/>
        <v>0.10000000000000009</v>
      </c>
      <c r="P29" s="3">
        <f t="shared" si="2"/>
        <v>157</v>
      </c>
      <c r="Q29" s="3">
        <f t="shared" si="2"/>
        <v>0.40000000000000036</v>
      </c>
      <c r="R29" s="3">
        <f t="shared" si="2"/>
        <v>3.9600000000000009</v>
      </c>
      <c r="S29" s="3">
        <f t="shared" si="2"/>
        <v>12.5</v>
      </c>
      <c r="T29" s="3">
        <f t="shared" si="2"/>
        <v>8.2200000000000006</v>
      </c>
      <c r="U29">
        <f>IF(U$18 = U22,0,1)</f>
        <v>0</v>
      </c>
    </row>
    <row r="30" spans="1:21" x14ac:dyDescent="0.3">
      <c r="A30" t="s">
        <v>30</v>
      </c>
      <c r="B30">
        <v>143</v>
      </c>
      <c r="C30">
        <v>1</v>
      </c>
      <c r="D30">
        <v>1</v>
      </c>
      <c r="E30">
        <f t="shared" si="0"/>
        <v>428.4</v>
      </c>
      <c r="F30">
        <f>ABS(F$18-F23)</f>
        <v>0</v>
      </c>
      <c r="G30">
        <f>ABS($G$18-G23)</f>
        <v>0</v>
      </c>
      <c r="H30" s="3">
        <f t="shared" ref="H30:T30" si="3">ABS(H$18-H23)</f>
        <v>0.30130071830712479</v>
      </c>
      <c r="I30" s="3">
        <f t="shared" si="3"/>
        <v>0.17549990293146964</v>
      </c>
      <c r="J30" s="3">
        <f t="shared" si="3"/>
        <v>4.8728402251989905E-2</v>
      </c>
      <c r="K30" s="3">
        <f t="shared" si="3"/>
        <v>6.8336245389244807E-2</v>
      </c>
      <c r="L30" s="3">
        <f t="shared" si="3"/>
        <v>8.7361677344204997E-3</v>
      </c>
      <c r="M30" s="3">
        <f t="shared" si="3"/>
        <v>6.25E-2</v>
      </c>
      <c r="N30" s="3">
        <f t="shared" si="3"/>
        <v>6.25E-2</v>
      </c>
      <c r="O30" s="3">
        <f t="shared" si="3"/>
        <v>0.10000000000000009</v>
      </c>
      <c r="P30" s="3">
        <f t="shared" si="3"/>
        <v>1362</v>
      </c>
      <c r="Q30" s="3">
        <f t="shared" si="3"/>
        <v>3.0599999999999996</v>
      </c>
      <c r="R30" s="3">
        <f t="shared" si="3"/>
        <v>3.7800000000000011</v>
      </c>
      <c r="S30" s="3">
        <f t="shared" si="3"/>
        <v>3.9000000000000004</v>
      </c>
      <c r="T30" s="3">
        <f t="shared" si="3"/>
        <v>2.9999999999999916E-2</v>
      </c>
      <c r="U30">
        <f>IF(U$18 = U23,0,1)</f>
        <v>0</v>
      </c>
    </row>
    <row r="32" spans="1:21" s="8" customFormat="1" x14ac:dyDescent="0.3">
      <c r="A32" s="7" t="s">
        <v>89</v>
      </c>
    </row>
    <row r="33" spans="1:21" x14ac:dyDescent="0.3">
      <c r="A33" t="s">
        <v>85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21</v>
      </c>
    </row>
    <row r="34" spans="1:21" x14ac:dyDescent="0.3">
      <c r="A34" t="s">
        <v>73</v>
      </c>
      <c r="B34" t="s">
        <v>73</v>
      </c>
      <c r="C34">
        <v>1</v>
      </c>
      <c r="D34">
        <v>1</v>
      </c>
      <c r="E34">
        <v>1.7</v>
      </c>
      <c r="F34">
        <v>1</v>
      </c>
      <c r="G34">
        <v>1.3</v>
      </c>
      <c r="H34">
        <v>2</v>
      </c>
      <c r="I34">
        <v>1.5</v>
      </c>
      <c r="J34">
        <v>1</v>
      </c>
      <c r="K34">
        <v>0.75</v>
      </c>
      <c r="L34">
        <v>0.5</v>
      </c>
      <c r="M34">
        <v>1</v>
      </c>
      <c r="N34">
        <v>1</v>
      </c>
      <c r="O34">
        <v>1</v>
      </c>
      <c r="P34">
        <v>0</v>
      </c>
      <c r="Q34">
        <v>1.7</v>
      </c>
      <c r="R34">
        <v>1.3</v>
      </c>
      <c r="S34">
        <v>1.3</v>
      </c>
      <c r="T34">
        <v>1.3</v>
      </c>
      <c r="U34">
        <v>1</v>
      </c>
    </row>
    <row r="35" spans="1:21" ht="16.5" customHeight="1" x14ac:dyDescent="0.3"/>
    <row r="36" spans="1:21" s="8" customFormat="1" x14ac:dyDescent="0.3">
      <c r="A36" s="7" t="s">
        <v>92</v>
      </c>
    </row>
    <row r="38" spans="1:21" x14ac:dyDescent="0.3">
      <c r="A38" t="s">
        <v>30</v>
      </c>
      <c r="B38">
        <v>104</v>
      </c>
      <c r="C38" s="3">
        <f>C28*C$34</f>
        <v>1</v>
      </c>
      <c r="D38" s="3">
        <f>D28*D34</f>
        <v>1</v>
      </c>
      <c r="E38" s="3">
        <f>E28*E34</f>
        <v>1341.317</v>
      </c>
      <c r="F38" s="3">
        <f>F28*F34</f>
        <v>0</v>
      </c>
      <c r="G38" s="3">
        <v>2</v>
      </c>
      <c r="H38" s="3">
        <f t="shared" ref="H38:U38" si="4">H28*H34</f>
        <v>0.35171017101710178</v>
      </c>
      <c r="I38" s="3">
        <f t="shared" si="4"/>
        <v>0.17534878487848785</v>
      </c>
      <c r="J38" s="3">
        <f t="shared" si="4"/>
        <v>6.120612061206121E-2</v>
      </c>
      <c r="K38" s="3">
        <f t="shared" si="4"/>
        <v>3.2909540954095401E-3</v>
      </c>
      <c r="L38" s="3">
        <f t="shared" si="4"/>
        <v>3.3190819081908157E-3</v>
      </c>
      <c r="M38" s="3">
        <f t="shared" si="4"/>
        <v>0.22083333333333333</v>
      </c>
      <c r="N38" s="3">
        <f t="shared" si="4"/>
        <v>0.22083333333333333</v>
      </c>
      <c r="O38" s="3">
        <f t="shared" si="4"/>
        <v>0</v>
      </c>
      <c r="P38" s="3">
        <f t="shared" si="4"/>
        <v>0</v>
      </c>
      <c r="Q38" s="3">
        <f t="shared" si="4"/>
        <v>1.5299999999999991</v>
      </c>
      <c r="R38" s="3">
        <f t="shared" si="4"/>
        <v>7.878000000000001</v>
      </c>
      <c r="S38" s="3">
        <f t="shared" si="4"/>
        <v>3.7700000000000005</v>
      </c>
      <c r="T38" s="3">
        <f t="shared" si="4"/>
        <v>0.80600000000000005</v>
      </c>
      <c r="U38">
        <f t="shared" si="4"/>
        <v>1</v>
      </c>
    </row>
    <row r="39" spans="1:21" x14ac:dyDescent="0.3">
      <c r="A39" t="s">
        <v>30</v>
      </c>
      <c r="B39">
        <v>105</v>
      </c>
      <c r="C39" s="3">
        <f>C29*C$34</f>
        <v>1</v>
      </c>
      <c r="D39" s="3">
        <f t="shared" ref="D39:F40" si="5">D29*D$34</f>
        <v>1</v>
      </c>
      <c r="E39" s="3">
        <f t="shared" si="5"/>
        <v>202.31699999999998</v>
      </c>
      <c r="F39" s="3">
        <f t="shared" si="5"/>
        <v>0</v>
      </c>
      <c r="G39" s="3">
        <v>2</v>
      </c>
      <c r="H39" s="3">
        <f t="shared" ref="H39:U39" si="6">H29*H$34</f>
        <v>0.65415772346465417</v>
      </c>
      <c r="I39" s="3">
        <f t="shared" si="6"/>
        <v>1.3514851485148516</v>
      </c>
      <c r="J39" s="3">
        <f t="shared" si="6"/>
        <v>2.9702970297029702E-2</v>
      </c>
      <c r="K39" s="3">
        <f t="shared" si="6"/>
        <v>2.2277227722772276E-2</v>
      </c>
      <c r="L39" s="3">
        <f t="shared" si="6"/>
        <v>5.4455445544554455E-2</v>
      </c>
      <c r="M39" s="3">
        <f t="shared" si="6"/>
        <v>0.42824074074074076</v>
      </c>
      <c r="N39" s="3">
        <f t="shared" si="6"/>
        <v>0.4282407407407407</v>
      </c>
      <c r="O39" s="3">
        <f t="shared" si="6"/>
        <v>0.10000000000000009</v>
      </c>
      <c r="P39" s="3">
        <f t="shared" si="6"/>
        <v>0</v>
      </c>
      <c r="Q39" s="3">
        <f t="shared" si="6"/>
        <v>0.6800000000000006</v>
      </c>
      <c r="R39" s="3">
        <f t="shared" si="6"/>
        <v>5.1480000000000015</v>
      </c>
      <c r="S39" s="3">
        <f t="shared" si="6"/>
        <v>16.25</v>
      </c>
      <c r="T39" s="3">
        <f t="shared" si="6"/>
        <v>10.686000000000002</v>
      </c>
      <c r="U39">
        <f t="shared" si="6"/>
        <v>0</v>
      </c>
    </row>
    <row r="40" spans="1:21" x14ac:dyDescent="0.3">
      <c r="A40" t="s">
        <v>30</v>
      </c>
      <c r="B40">
        <v>143</v>
      </c>
      <c r="C40" s="3">
        <f>C30*C$34</f>
        <v>1</v>
      </c>
      <c r="D40" s="3">
        <f t="shared" si="5"/>
        <v>1</v>
      </c>
      <c r="E40" s="3">
        <f t="shared" si="5"/>
        <v>728.28</v>
      </c>
      <c r="F40" s="3">
        <f t="shared" si="5"/>
        <v>0</v>
      </c>
      <c r="G40" s="3">
        <v>0</v>
      </c>
      <c r="H40" s="3">
        <f t="shared" ref="H40:U40" si="7">H30*H$34</f>
        <v>0.60260143661424959</v>
      </c>
      <c r="I40" s="3">
        <f t="shared" si="7"/>
        <v>0.26324985439720444</v>
      </c>
      <c r="J40" s="3">
        <f t="shared" si="7"/>
        <v>4.8728402251989905E-2</v>
      </c>
      <c r="K40" s="3">
        <f t="shared" si="7"/>
        <v>5.1252184041933602E-2</v>
      </c>
      <c r="L40" s="3">
        <f t="shared" si="7"/>
        <v>4.3680838672102498E-3</v>
      </c>
      <c r="M40" s="3">
        <f t="shared" si="7"/>
        <v>6.25E-2</v>
      </c>
      <c r="N40" s="3">
        <f t="shared" si="7"/>
        <v>6.25E-2</v>
      </c>
      <c r="O40" s="3">
        <f t="shared" si="7"/>
        <v>0.10000000000000009</v>
      </c>
      <c r="P40" s="3">
        <f t="shared" si="7"/>
        <v>0</v>
      </c>
      <c r="Q40" s="3">
        <f t="shared" si="7"/>
        <v>5.2019999999999991</v>
      </c>
      <c r="R40" s="3">
        <f t="shared" si="7"/>
        <v>4.9140000000000015</v>
      </c>
      <c r="S40" s="3">
        <f t="shared" si="7"/>
        <v>5.07</v>
      </c>
      <c r="T40" s="3">
        <f t="shared" si="7"/>
        <v>3.8999999999999889E-2</v>
      </c>
      <c r="U40">
        <f t="shared" si="7"/>
        <v>0</v>
      </c>
    </row>
    <row r="43" spans="1:21" s="8" customFormat="1" x14ac:dyDescent="0.3">
      <c r="A43" s="7" t="s">
        <v>91</v>
      </c>
    </row>
    <row r="44" spans="1:21" x14ac:dyDescent="0.3">
      <c r="A44" s="2" t="s">
        <v>117</v>
      </c>
    </row>
    <row r="45" spans="1:21" x14ac:dyDescent="0.3">
      <c r="A45" s="2" t="s">
        <v>85</v>
      </c>
      <c r="B45" s="2" t="s">
        <v>1</v>
      </c>
      <c r="C45" s="2" t="s">
        <v>93</v>
      </c>
      <c r="D45" s="2" t="s">
        <v>94</v>
      </c>
    </row>
    <row r="46" spans="1:21" x14ac:dyDescent="0.3">
      <c r="A46" t="s">
        <v>30</v>
      </c>
      <c r="B46">
        <v>104</v>
      </c>
      <c r="C46" s="3">
        <f>SUM(C38:U38)</f>
        <v>1361.3375417791779</v>
      </c>
      <c r="D46">
        <v>196</v>
      </c>
    </row>
    <row r="47" spans="1:21" x14ac:dyDescent="0.3">
      <c r="A47" t="s">
        <v>30</v>
      </c>
      <c r="B47">
        <v>105</v>
      </c>
      <c r="C47" s="3">
        <f>SUM(C39:U39)</f>
        <v>242.14955999702534</v>
      </c>
      <c r="D47">
        <v>232</v>
      </c>
    </row>
    <row r="48" spans="1:21" x14ac:dyDescent="0.3">
      <c r="A48" t="s">
        <v>30</v>
      </c>
      <c r="B48">
        <v>143</v>
      </c>
      <c r="C48" s="3">
        <f>SUM(C40:U40)</f>
        <v>746.70019996117264</v>
      </c>
      <c r="D48">
        <v>88</v>
      </c>
    </row>
    <row r="50" spans="1:3" s="11" customFormat="1" x14ac:dyDescent="0.3">
      <c r="A50" s="13" t="s">
        <v>118</v>
      </c>
    </row>
    <row r="51" spans="1:3" x14ac:dyDescent="0.3">
      <c r="A51" s="2" t="s">
        <v>117</v>
      </c>
    </row>
    <row r="52" spans="1:3" x14ac:dyDescent="0.3">
      <c r="A52" t="s">
        <v>95</v>
      </c>
      <c r="B52">
        <v>232</v>
      </c>
      <c r="C52" t="s">
        <v>119</v>
      </c>
    </row>
    <row r="53" spans="1:3" x14ac:dyDescent="0.3">
      <c r="A53" t="s">
        <v>109</v>
      </c>
      <c r="B53" s="12">
        <v>1199</v>
      </c>
      <c r="C53" t="s">
        <v>106</v>
      </c>
    </row>
    <row r="54" spans="1:3" x14ac:dyDescent="0.3">
      <c r="A54" t="s">
        <v>102</v>
      </c>
      <c r="B54" s="12">
        <f>B52*B53</f>
        <v>278168</v>
      </c>
      <c r="C54" t="s">
        <v>108</v>
      </c>
    </row>
    <row r="55" spans="1:3" x14ac:dyDescent="0.3">
      <c r="A55" t="s">
        <v>96</v>
      </c>
      <c r="B55">
        <f>'Potential New Product List'!V5</f>
        <v>0.1</v>
      </c>
      <c r="C55" t="s">
        <v>106</v>
      </c>
    </row>
    <row r="56" spans="1:3" x14ac:dyDescent="0.3">
      <c r="A56" t="s">
        <v>107</v>
      </c>
      <c r="B56" s="12">
        <f>B54*B55</f>
        <v>27816.800000000003</v>
      </c>
      <c r="C56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C32" sqref="C32"/>
    </sheetView>
  </sheetViews>
  <sheetFormatPr defaultColWidth="8.88671875" defaultRowHeight="14.4" x14ac:dyDescent="0.3"/>
  <cols>
    <col min="1" max="1" width="27.6640625" customWidth="1"/>
    <col min="2" max="2" width="12.5546875" customWidth="1"/>
    <col min="3" max="3" width="11.88671875" customWidth="1"/>
    <col min="4" max="4" width="12.44140625" customWidth="1"/>
    <col min="5" max="5" width="8" customWidth="1"/>
    <col min="6" max="6" width="21.6640625" customWidth="1"/>
    <col min="7" max="7" width="18.6640625" customWidth="1"/>
    <col min="8" max="12" width="13.88671875" customWidth="1"/>
    <col min="13" max="13" width="22.44140625" customWidth="1"/>
    <col min="14" max="14" width="23.33203125" customWidth="1"/>
    <col min="15" max="15" width="35.33203125" customWidth="1"/>
    <col min="16" max="16" width="16.109375" customWidth="1"/>
    <col min="17" max="17" width="20.33203125" customWidth="1"/>
    <col min="18" max="19" width="13.88671875" customWidth="1"/>
    <col min="20" max="20" width="14.33203125" customWidth="1"/>
    <col min="21" max="21" width="9.5546875" customWidth="1"/>
  </cols>
  <sheetData>
    <row r="1" spans="1:23" ht="15.6" x14ac:dyDescent="0.3">
      <c r="A1" s="10" t="s">
        <v>143</v>
      </c>
      <c r="B1" s="10"/>
      <c r="C1" s="10"/>
      <c r="D1" s="10"/>
    </row>
    <row r="2" spans="1:23" ht="15.6" x14ac:dyDescent="0.3">
      <c r="A2" s="10"/>
      <c r="B2" s="10"/>
      <c r="C2" s="10"/>
      <c r="D2" s="10"/>
    </row>
    <row r="3" spans="1:23" s="11" customFormat="1" x14ac:dyDescent="0.3">
      <c r="A3" s="11" t="s">
        <v>88</v>
      </c>
    </row>
    <row r="4" spans="1:23" x14ac:dyDescent="0.3">
      <c r="A4" s="2" t="s">
        <v>86</v>
      </c>
    </row>
    <row r="5" spans="1:23" s="2" customFormat="1" x14ac:dyDescent="0.3">
      <c r="A5" s="2" t="s">
        <v>85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21</v>
      </c>
    </row>
    <row r="6" spans="1:23" x14ac:dyDescent="0.3">
      <c r="A6" t="s">
        <v>30</v>
      </c>
      <c r="B6">
        <v>175</v>
      </c>
      <c r="C6" t="s">
        <v>58</v>
      </c>
      <c r="D6" t="s">
        <v>24</v>
      </c>
      <c r="E6">
        <v>1199</v>
      </c>
      <c r="F6">
        <v>1</v>
      </c>
      <c r="G6" t="s">
        <v>40</v>
      </c>
      <c r="H6">
        <v>7</v>
      </c>
      <c r="I6">
        <v>2</v>
      </c>
      <c r="J6">
        <v>1</v>
      </c>
      <c r="K6">
        <v>1</v>
      </c>
      <c r="L6">
        <v>1</v>
      </c>
      <c r="M6">
        <v>2</v>
      </c>
      <c r="N6">
        <v>1</v>
      </c>
      <c r="O6">
        <v>0.6</v>
      </c>
      <c r="P6">
        <v>4446</v>
      </c>
      <c r="Q6">
        <v>13</v>
      </c>
      <c r="R6">
        <v>16.3</v>
      </c>
      <c r="S6">
        <v>10.8</v>
      </c>
      <c r="T6">
        <v>1.4</v>
      </c>
      <c r="U6" t="s">
        <v>26</v>
      </c>
      <c r="V6">
        <v>0.15</v>
      </c>
      <c r="W6" t="s">
        <v>103</v>
      </c>
    </row>
    <row r="8" spans="1:23" x14ac:dyDescent="0.3">
      <c r="A8" s="2" t="s">
        <v>98</v>
      </c>
    </row>
    <row r="9" spans="1:23" s="2" customFormat="1" x14ac:dyDescent="0.3">
      <c r="A9" s="2" t="s">
        <v>85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21</v>
      </c>
    </row>
    <row r="10" spans="1:23" x14ac:dyDescent="0.3">
      <c r="A10" t="s">
        <v>30</v>
      </c>
      <c r="B10">
        <v>104</v>
      </c>
      <c r="C10" t="s">
        <v>31</v>
      </c>
      <c r="D10" t="s">
        <v>24</v>
      </c>
      <c r="E10">
        <v>409.99</v>
      </c>
      <c r="F10">
        <v>1</v>
      </c>
      <c r="G10" t="s">
        <v>40</v>
      </c>
      <c r="H10">
        <v>49</v>
      </c>
      <c r="I10">
        <v>19</v>
      </c>
      <c r="J10">
        <v>8</v>
      </c>
      <c r="K10">
        <v>3</v>
      </c>
      <c r="L10">
        <v>9</v>
      </c>
      <c r="M10">
        <v>7</v>
      </c>
      <c r="N10">
        <v>8</v>
      </c>
      <c r="O10">
        <v>0.8</v>
      </c>
      <c r="P10">
        <v>109</v>
      </c>
      <c r="Q10">
        <v>5.7</v>
      </c>
      <c r="R10">
        <v>15</v>
      </c>
      <c r="S10">
        <v>9.9</v>
      </c>
      <c r="T10">
        <v>1.3</v>
      </c>
      <c r="U10" t="s">
        <v>28</v>
      </c>
      <c r="V10">
        <v>0.08</v>
      </c>
      <c r="W10">
        <v>196</v>
      </c>
    </row>
    <row r="11" spans="1:23" x14ac:dyDescent="0.3">
      <c r="A11" t="s">
        <v>30</v>
      </c>
      <c r="B11">
        <v>105</v>
      </c>
      <c r="C11" t="s">
        <v>32</v>
      </c>
      <c r="D11" t="s">
        <v>33</v>
      </c>
      <c r="E11">
        <v>1079.99</v>
      </c>
      <c r="F11">
        <v>1</v>
      </c>
      <c r="G11" t="s">
        <v>40</v>
      </c>
      <c r="H11">
        <v>58</v>
      </c>
      <c r="I11">
        <v>31</v>
      </c>
      <c r="J11">
        <v>11</v>
      </c>
      <c r="K11">
        <v>7</v>
      </c>
      <c r="L11">
        <v>36</v>
      </c>
      <c r="M11">
        <v>7</v>
      </c>
      <c r="N11">
        <v>20</v>
      </c>
      <c r="O11">
        <v>0.7</v>
      </c>
      <c r="P11">
        <v>268</v>
      </c>
      <c r="Q11">
        <v>7</v>
      </c>
      <c r="R11">
        <v>12.9</v>
      </c>
      <c r="S11">
        <v>0.3</v>
      </c>
      <c r="T11">
        <v>8.9</v>
      </c>
      <c r="U11" t="s">
        <v>26</v>
      </c>
      <c r="V11">
        <v>0.09</v>
      </c>
      <c r="W11">
        <v>232</v>
      </c>
    </row>
    <row r="12" spans="1:23" x14ac:dyDescent="0.3">
      <c r="A12" t="s">
        <v>30</v>
      </c>
      <c r="B12">
        <v>143</v>
      </c>
      <c r="C12" t="s">
        <v>23</v>
      </c>
      <c r="D12" t="s">
        <v>47</v>
      </c>
      <c r="E12">
        <v>770.6</v>
      </c>
      <c r="F12">
        <v>1</v>
      </c>
      <c r="G12" t="s">
        <v>25</v>
      </c>
      <c r="H12">
        <v>22</v>
      </c>
      <c r="I12">
        <v>14</v>
      </c>
      <c r="J12">
        <v>4</v>
      </c>
      <c r="K12">
        <v>5</v>
      </c>
      <c r="L12">
        <v>6</v>
      </c>
      <c r="M12">
        <v>6</v>
      </c>
      <c r="N12">
        <v>2</v>
      </c>
      <c r="O12">
        <v>0.7</v>
      </c>
      <c r="P12">
        <v>1473</v>
      </c>
      <c r="Q12">
        <v>3.54</v>
      </c>
      <c r="R12">
        <v>12.72</v>
      </c>
      <c r="S12">
        <v>8.9</v>
      </c>
      <c r="T12">
        <v>0.71</v>
      </c>
      <c r="U12" t="s">
        <v>26</v>
      </c>
      <c r="V12">
        <v>0.15</v>
      </c>
      <c r="W12">
        <v>88</v>
      </c>
    </row>
    <row r="14" spans="1:23" s="6" customFormat="1" x14ac:dyDescent="0.3">
      <c r="A14" s="7" t="s">
        <v>100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3" s="6" customFormat="1" x14ac:dyDescent="0.3"/>
    <row r="16" spans="1:23" x14ac:dyDescent="0.3">
      <c r="A16" s="2" t="s">
        <v>87</v>
      </c>
    </row>
    <row r="17" spans="1:21" x14ac:dyDescent="0.3">
      <c r="A17" t="s">
        <v>85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21</v>
      </c>
    </row>
    <row r="18" spans="1:21" x14ac:dyDescent="0.3">
      <c r="A18" t="s">
        <v>30</v>
      </c>
      <c r="B18">
        <v>175</v>
      </c>
      <c r="C18" t="s">
        <v>58</v>
      </c>
      <c r="D18" t="s">
        <v>24</v>
      </c>
      <c r="E18">
        <v>1199</v>
      </c>
      <c r="F18">
        <v>1</v>
      </c>
      <c r="G18">
        <f>VLOOKUP(G6,'Warranty Scale'!A2:B6,2,FALSE)</f>
        <v>3</v>
      </c>
      <c r="H18" s="3">
        <f>H6/SUM($H$6:$L$6)</f>
        <v>0.58333333333333337</v>
      </c>
      <c r="I18" s="3">
        <f>I6/SUM($H$6:$L$6)</f>
        <v>0.16666666666666666</v>
      </c>
      <c r="J18" s="3">
        <f>J6/SUM($H$6:$L$6)</f>
        <v>8.3333333333333329E-2</v>
      </c>
      <c r="K18" s="3">
        <f>K6/SUM($H$6:$L$6)</f>
        <v>8.3333333333333329E-2</v>
      </c>
      <c r="L18" s="3">
        <f>L6/SUM($H$6:$L$6)</f>
        <v>8.3333333333333329E-2</v>
      </c>
      <c r="M18" s="3">
        <f>M6/SUM($M$6:$N$6)</f>
        <v>0.66666666666666663</v>
      </c>
      <c r="N18" s="3">
        <f>N6/SUM($M$6:$N$6)</f>
        <v>0.33333333333333331</v>
      </c>
      <c r="O18">
        <v>0.6</v>
      </c>
      <c r="P18">
        <v>4446</v>
      </c>
      <c r="Q18">
        <v>13</v>
      </c>
      <c r="R18">
        <v>16.3</v>
      </c>
      <c r="S18">
        <v>10.8</v>
      </c>
      <c r="T18">
        <v>1.4</v>
      </c>
      <c r="U18" t="s">
        <v>26</v>
      </c>
    </row>
    <row r="20" spans="1:21" x14ac:dyDescent="0.3">
      <c r="A20" s="2" t="s">
        <v>72</v>
      </c>
    </row>
    <row r="21" spans="1:21" x14ac:dyDescent="0.3">
      <c r="A21" t="s">
        <v>30</v>
      </c>
      <c r="B21">
        <v>104</v>
      </c>
      <c r="C21" t="s">
        <v>31</v>
      </c>
      <c r="D21" t="s">
        <v>24</v>
      </c>
      <c r="E21">
        <v>409.99</v>
      </c>
      <c r="F21">
        <v>1</v>
      </c>
      <c r="G21">
        <f>VLOOKUP(G10,'Warranty Scale'!$A$2:$B$6,2,FALSE)</f>
        <v>3</v>
      </c>
      <c r="H21" s="3">
        <f>H10/SUM($H$10:$L$10)</f>
        <v>0.55681818181818177</v>
      </c>
      <c r="I21" s="3">
        <f>I10/SUM($H$10:$L$10)</f>
        <v>0.21590909090909091</v>
      </c>
      <c r="J21" s="3">
        <f>J10/SUM($H$10:$L$10)</f>
        <v>9.0909090909090912E-2</v>
      </c>
      <c r="K21" s="3">
        <f>K10/SUM($H$10:$L$10)</f>
        <v>3.4090909090909088E-2</v>
      </c>
      <c r="L21" s="3">
        <f>L10/SUM($H$10:$L$10)</f>
        <v>0.10227272727272728</v>
      </c>
      <c r="M21" s="3">
        <f>M10/SUM($M$10:$N$10)</f>
        <v>0.46666666666666667</v>
      </c>
      <c r="N21" s="3">
        <f>N10/SUM($M$10:$N$10)</f>
        <v>0.53333333333333333</v>
      </c>
      <c r="O21">
        <v>0.8</v>
      </c>
      <c r="P21">
        <v>109</v>
      </c>
      <c r="Q21">
        <v>5.7</v>
      </c>
      <c r="R21">
        <v>15</v>
      </c>
      <c r="S21">
        <v>9.9</v>
      </c>
      <c r="T21">
        <v>1.3</v>
      </c>
      <c r="U21" t="s">
        <v>28</v>
      </c>
    </row>
    <row r="22" spans="1:21" x14ac:dyDescent="0.3">
      <c r="A22" t="s">
        <v>30</v>
      </c>
      <c r="B22">
        <v>105</v>
      </c>
      <c r="C22" t="s">
        <v>32</v>
      </c>
      <c r="D22" t="s">
        <v>33</v>
      </c>
      <c r="E22">
        <v>1079.99</v>
      </c>
      <c r="F22">
        <v>1</v>
      </c>
      <c r="G22">
        <f>VLOOKUP(G11,'Warranty Scale'!$A$2:$B$6,2,FALSE)</f>
        <v>3</v>
      </c>
      <c r="H22" s="3">
        <f>H11/SUM($H$11:$L$11)</f>
        <v>0.40559440559440557</v>
      </c>
      <c r="I22">
        <v>1</v>
      </c>
      <c r="J22">
        <v>0</v>
      </c>
      <c r="K22">
        <v>0</v>
      </c>
      <c r="L22">
        <v>0</v>
      </c>
      <c r="M22" s="3">
        <f>M11/SUM($M$11:$N$11)</f>
        <v>0.25925925925925924</v>
      </c>
      <c r="N22" s="3">
        <f>N11/SUM($M$11:$N$11)</f>
        <v>0.7407407407407407</v>
      </c>
      <c r="O22">
        <v>0.7</v>
      </c>
      <c r="P22">
        <v>268</v>
      </c>
      <c r="Q22">
        <v>7</v>
      </c>
      <c r="R22">
        <v>12.9</v>
      </c>
      <c r="S22">
        <v>0.3</v>
      </c>
      <c r="T22">
        <v>8.9</v>
      </c>
      <c r="U22" t="s">
        <v>26</v>
      </c>
    </row>
    <row r="23" spans="1:21" x14ac:dyDescent="0.3">
      <c r="A23" t="s">
        <v>30</v>
      </c>
      <c r="B23">
        <v>143</v>
      </c>
      <c r="C23" t="s">
        <v>23</v>
      </c>
      <c r="D23" t="s">
        <v>47</v>
      </c>
      <c r="E23">
        <v>770.6</v>
      </c>
      <c r="F23">
        <v>1</v>
      </c>
      <c r="G23">
        <f>VLOOKUP(G12,'Warranty Scale'!$A$2:$B$6,2,FALSE)</f>
        <v>1</v>
      </c>
      <c r="H23" s="3">
        <f>H12/SUM($H$12:$L$12)</f>
        <v>0.43137254901960786</v>
      </c>
      <c r="I23" s="3">
        <f>I12/SUM($H$12:$L$12)</f>
        <v>0.27450980392156865</v>
      </c>
      <c r="J23" s="3">
        <f>J12/SUM($H$12:$L$12)</f>
        <v>7.8431372549019607E-2</v>
      </c>
      <c r="K23" s="3">
        <f>K12/SUM($H$12:$L$12)</f>
        <v>9.8039215686274508E-2</v>
      </c>
      <c r="L23" s="3">
        <f>L12/SUM($H$12:$L$12)</f>
        <v>0.11764705882352941</v>
      </c>
      <c r="M23" s="3">
        <f>M12/SUM($M$12:$N$12)</f>
        <v>0.75</v>
      </c>
      <c r="N23" s="3">
        <f>N12/SUM($M$12:$N$12)</f>
        <v>0.25</v>
      </c>
      <c r="O23">
        <v>0.7</v>
      </c>
      <c r="P23">
        <v>1473</v>
      </c>
      <c r="Q23">
        <v>3.54</v>
      </c>
      <c r="R23">
        <v>12.72</v>
      </c>
      <c r="S23">
        <v>8.9</v>
      </c>
      <c r="T23">
        <v>0.71</v>
      </c>
      <c r="U23" t="s">
        <v>26</v>
      </c>
    </row>
    <row r="25" spans="1:21" s="8" customFormat="1" x14ac:dyDescent="0.3">
      <c r="A25" s="7" t="s">
        <v>90</v>
      </c>
    </row>
    <row r="26" spans="1:21" x14ac:dyDescent="0.3">
      <c r="A26" t="s">
        <v>85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21</v>
      </c>
    </row>
    <row r="27" spans="1:21" x14ac:dyDescent="0.3">
      <c r="A27" s="2" t="s">
        <v>144</v>
      </c>
    </row>
    <row r="28" spans="1:21" x14ac:dyDescent="0.3">
      <c r="A28" t="s">
        <v>30</v>
      </c>
      <c r="B28">
        <v>104</v>
      </c>
      <c r="C28">
        <f t="shared" ref="C28:D30" si="0">IF(C$18=C21,0,1)</f>
        <v>1</v>
      </c>
      <c r="D28">
        <f t="shared" si="0"/>
        <v>0</v>
      </c>
      <c r="E28">
        <f t="shared" ref="E28:F30" si="1">ABS(E$18-E21)</f>
        <v>789.01</v>
      </c>
      <c r="F28">
        <f t="shared" si="1"/>
        <v>0</v>
      </c>
      <c r="G28">
        <f>ABS($G$18-G21)</f>
        <v>0</v>
      </c>
      <c r="H28" s="3">
        <f t="shared" ref="H28:T28" si="2">ABS(H$18-H21)</f>
        <v>2.6515151515151603E-2</v>
      </c>
      <c r="I28" s="3">
        <f t="shared" si="2"/>
        <v>4.9242424242424254E-2</v>
      </c>
      <c r="J28" s="3">
        <f t="shared" si="2"/>
        <v>7.5757575757575829E-3</v>
      </c>
      <c r="K28" s="3">
        <f t="shared" si="2"/>
        <v>4.924242424242424E-2</v>
      </c>
      <c r="L28" s="3">
        <f t="shared" si="2"/>
        <v>1.893939393939395E-2</v>
      </c>
      <c r="M28" s="3">
        <f t="shared" si="2"/>
        <v>0.19999999999999996</v>
      </c>
      <c r="N28" s="3">
        <f t="shared" si="2"/>
        <v>0.2</v>
      </c>
      <c r="O28" s="3">
        <f t="shared" si="2"/>
        <v>0.20000000000000007</v>
      </c>
      <c r="P28" s="3">
        <f t="shared" si="2"/>
        <v>4337</v>
      </c>
      <c r="Q28" s="3">
        <f t="shared" si="2"/>
        <v>7.3</v>
      </c>
      <c r="R28" s="3">
        <f t="shared" si="2"/>
        <v>1.3000000000000007</v>
      </c>
      <c r="S28" s="3">
        <f t="shared" si="2"/>
        <v>0.90000000000000036</v>
      </c>
      <c r="T28" s="3">
        <f t="shared" si="2"/>
        <v>9.9999999999999867E-2</v>
      </c>
      <c r="U28">
        <f>IF(U$18 = U21,0,1)</f>
        <v>1</v>
      </c>
    </row>
    <row r="29" spans="1:21" x14ac:dyDescent="0.3">
      <c r="A29" t="s">
        <v>30</v>
      </c>
      <c r="B29">
        <v>105</v>
      </c>
      <c r="C29">
        <f t="shared" si="0"/>
        <v>1</v>
      </c>
      <c r="D29">
        <f t="shared" si="0"/>
        <v>1</v>
      </c>
      <c r="E29">
        <f t="shared" si="1"/>
        <v>119.00999999999999</v>
      </c>
      <c r="F29">
        <f t="shared" si="1"/>
        <v>0</v>
      </c>
      <c r="G29">
        <f>ABS($G$18-G22)</f>
        <v>0</v>
      </c>
      <c r="H29" s="3">
        <f t="shared" ref="H29:T29" si="3">ABS(H$18-H22)</f>
        <v>0.1777389277389278</v>
      </c>
      <c r="I29" s="3">
        <f t="shared" si="3"/>
        <v>0.83333333333333337</v>
      </c>
      <c r="J29" s="3">
        <f t="shared" si="3"/>
        <v>8.3333333333333329E-2</v>
      </c>
      <c r="K29" s="3">
        <f t="shared" si="3"/>
        <v>8.3333333333333329E-2</v>
      </c>
      <c r="L29" s="3">
        <f t="shared" si="3"/>
        <v>8.3333333333333329E-2</v>
      </c>
      <c r="M29" s="3">
        <f t="shared" si="3"/>
        <v>0.40740740740740738</v>
      </c>
      <c r="N29" s="3">
        <f t="shared" si="3"/>
        <v>0.40740740740740738</v>
      </c>
      <c r="O29" s="3">
        <f t="shared" si="3"/>
        <v>9.9999999999999978E-2</v>
      </c>
      <c r="P29" s="3">
        <f t="shared" si="3"/>
        <v>4178</v>
      </c>
      <c r="Q29" s="3">
        <f t="shared" si="3"/>
        <v>6</v>
      </c>
      <c r="R29" s="3">
        <f t="shared" si="3"/>
        <v>3.4000000000000004</v>
      </c>
      <c r="S29" s="3">
        <f t="shared" si="3"/>
        <v>10.5</v>
      </c>
      <c r="T29" s="3">
        <f t="shared" si="3"/>
        <v>7.5</v>
      </c>
      <c r="U29">
        <f>IF(U$18 = U22,0,1)</f>
        <v>0</v>
      </c>
    </row>
    <row r="30" spans="1:21" x14ac:dyDescent="0.3">
      <c r="A30" t="s">
        <v>30</v>
      </c>
      <c r="B30">
        <v>143</v>
      </c>
      <c r="C30">
        <f t="shared" si="0"/>
        <v>1</v>
      </c>
      <c r="D30">
        <f t="shared" si="0"/>
        <v>1</v>
      </c>
      <c r="E30">
        <f t="shared" si="1"/>
        <v>428.4</v>
      </c>
      <c r="F30">
        <f t="shared" si="1"/>
        <v>0</v>
      </c>
      <c r="G30">
        <f>ABS($G$18-G23)</f>
        <v>2</v>
      </c>
      <c r="H30" s="3">
        <f t="shared" ref="H30:T30" si="4">ABS(H$18-H23)</f>
        <v>0.15196078431372551</v>
      </c>
      <c r="I30" s="3">
        <f t="shared" si="4"/>
        <v>0.10784313725490199</v>
      </c>
      <c r="J30" s="3">
        <f t="shared" si="4"/>
        <v>4.901960784313722E-3</v>
      </c>
      <c r="K30" s="3">
        <f t="shared" si="4"/>
        <v>1.470588235294118E-2</v>
      </c>
      <c r="L30" s="3">
        <f t="shared" si="4"/>
        <v>3.4313725490196081E-2</v>
      </c>
      <c r="M30" s="3">
        <f t="shared" si="4"/>
        <v>8.333333333333337E-2</v>
      </c>
      <c r="N30" s="3">
        <f t="shared" si="4"/>
        <v>8.3333333333333315E-2</v>
      </c>
      <c r="O30" s="3">
        <f t="shared" si="4"/>
        <v>9.9999999999999978E-2</v>
      </c>
      <c r="P30" s="3">
        <f t="shared" si="4"/>
        <v>2973</v>
      </c>
      <c r="Q30" s="3">
        <f t="shared" si="4"/>
        <v>9.4600000000000009</v>
      </c>
      <c r="R30" s="3">
        <f t="shared" si="4"/>
        <v>3.58</v>
      </c>
      <c r="S30" s="3">
        <f t="shared" si="4"/>
        <v>1.9000000000000004</v>
      </c>
      <c r="T30" s="3">
        <f t="shared" si="4"/>
        <v>0.69</v>
      </c>
      <c r="U30">
        <f>IF(U$18 = U23,0,1)</f>
        <v>0</v>
      </c>
    </row>
    <row r="32" spans="1:21" s="8" customFormat="1" x14ac:dyDescent="0.3">
      <c r="A32" s="7" t="s">
        <v>89</v>
      </c>
    </row>
    <row r="33" spans="1:21" x14ac:dyDescent="0.3">
      <c r="A33" t="s">
        <v>85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21</v>
      </c>
    </row>
    <row r="34" spans="1:21" x14ac:dyDescent="0.3">
      <c r="A34" t="s">
        <v>73</v>
      </c>
      <c r="B34" t="s">
        <v>73</v>
      </c>
      <c r="C34">
        <v>1</v>
      </c>
      <c r="D34">
        <v>1</v>
      </c>
      <c r="E34">
        <v>1.7</v>
      </c>
      <c r="F34">
        <v>1</v>
      </c>
      <c r="G34">
        <v>1.3</v>
      </c>
      <c r="H34">
        <v>2</v>
      </c>
      <c r="I34">
        <v>1.5</v>
      </c>
      <c r="J34">
        <v>1</v>
      </c>
      <c r="K34">
        <v>0.75</v>
      </c>
      <c r="L34">
        <v>0.5</v>
      </c>
      <c r="M34">
        <v>1</v>
      </c>
      <c r="N34">
        <v>1</v>
      </c>
      <c r="O34">
        <v>1</v>
      </c>
      <c r="P34">
        <v>0</v>
      </c>
      <c r="Q34">
        <v>1.7</v>
      </c>
      <c r="R34">
        <v>1.3</v>
      </c>
      <c r="S34">
        <v>1.3</v>
      </c>
      <c r="T34">
        <v>1.3</v>
      </c>
      <c r="U34">
        <v>1</v>
      </c>
    </row>
    <row r="35" spans="1:21" ht="16.5" customHeight="1" x14ac:dyDescent="0.3"/>
    <row r="36" spans="1:21" s="8" customFormat="1" x14ac:dyDescent="0.3">
      <c r="A36" s="7" t="s">
        <v>92</v>
      </c>
    </row>
    <row r="38" spans="1:21" x14ac:dyDescent="0.3">
      <c r="A38" t="s">
        <v>30</v>
      </c>
      <c r="B38">
        <v>104</v>
      </c>
      <c r="C38" s="3">
        <f>C28*C$34</f>
        <v>1</v>
      </c>
      <c r="D38" s="3">
        <f>D28*D34</f>
        <v>0</v>
      </c>
      <c r="E38" s="3">
        <f>E28*E34</f>
        <v>1341.317</v>
      </c>
      <c r="F38" s="3">
        <f>F28*F34</f>
        <v>0</v>
      </c>
      <c r="G38" s="3">
        <v>0</v>
      </c>
      <c r="H38" s="3">
        <f t="shared" ref="H38:U38" si="5">H28*H34</f>
        <v>5.3030303030303205E-2</v>
      </c>
      <c r="I38" s="3">
        <f t="shared" si="5"/>
        <v>7.3863636363636381E-2</v>
      </c>
      <c r="J38" s="3">
        <f t="shared" si="5"/>
        <v>7.5757575757575829E-3</v>
      </c>
      <c r="K38" s="3">
        <f t="shared" si="5"/>
        <v>3.6931818181818177E-2</v>
      </c>
      <c r="L38" s="3">
        <f t="shared" si="5"/>
        <v>9.4696969696969752E-3</v>
      </c>
      <c r="M38" s="3">
        <f t="shared" si="5"/>
        <v>0.19999999999999996</v>
      </c>
      <c r="N38" s="3">
        <f t="shared" si="5"/>
        <v>0.2</v>
      </c>
      <c r="O38" s="3">
        <f t="shared" si="5"/>
        <v>0.20000000000000007</v>
      </c>
      <c r="P38" s="3">
        <f t="shared" si="5"/>
        <v>0</v>
      </c>
      <c r="Q38" s="3">
        <f t="shared" si="5"/>
        <v>12.41</v>
      </c>
      <c r="R38" s="3">
        <f t="shared" si="5"/>
        <v>1.6900000000000011</v>
      </c>
      <c r="S38" s="3">
        <f t="shared" si="5"/>
        <v>1.1700000000000006</v>
      </c>
      <c r="T38" s="3">
        <f t="shared" si="5"/>
        <v>0.12999999999999984</v>
      </c>
      <c r="U38">
        <f t="shared" si="5"/>
        <v>1</v>
      </c>
    </row>
    <row r="39" spans="1:21" x14ac:dyDescent="0.3">
      <c r="A39" t="s">
        <v>30</v>
      </c>
      <c r="B39">
        <v>105</v>
      </c>
      <c r="C39" s="3">
        <f>C29*C$34</f>
        <v>1</v>
      </c>
      <c r="D39" s="3">
        <f t="shared" ref="D39:F40" si="6">D29*D$34</f>
        <v>1</v>
      </c>
      <c r="E39" s="3">
        <f t="shared" si="6"/>
        <v>202.31699999999998</v>
      </c>
      <c r="F39" s="3">
        <f t="shared" si="6"/>
        <v>0</v>
      </c>
      <c r="G39" s="3">
        <v>2</v>
      </c>
      <c r="H39" s="3">
        <f t="shared" ref="H39:U39" si="7">H29*H$34</f>
        <v>0.3554778554778556</v>
      </c>
      <c r="I39" s="3">
        <f t="shared" si="7"/>
        <v>1.25</v>
      </c>
      <c r="J39" s="3">
        <f t="shared" si="7"/>
        <v>8.3333333333333329E-2</v>
      </c>
      <c r="K39" s="3">
        <f t="shared" si="7"/>
        <v>6.25E-2</v>
      </c>
      <c r="L39" s="3">
        <f t="shared" si="7"/>
        <v>4.1666666666666664E-2</v>
      </c>
      <c r="M39" s="3">
        <f t="shared" si="7"/>
        <v>0.40740740740740738</v>
      </c>
      <c r="N39" s="3">
        <f t="shared" si="7"/>
        <v>0.40740740740740738</v>
      </c>
      <c r="O39" s="3">
        <f t="shared" si="7"/>
        <v>9.9999999999999978E-2</v>
      </c>
      <c r="P39" s="3">
        <f t="shared" si="7"/>
        <v>0</v>
      </c>
      <c r="Q39" s="3">
        <f t="shared" si="7"/>
        <v>10.199999999999999</v>
      </c>
      <c r="R39" s="3">
        <f t="shared" si="7"/>
        <v>4.4200000000000008</v>
      </c>
      <c r="S39" s="3">
        <f t="shared" si="7"/>
        <v>13.65</v>
      </c>
      <c r="T39" s="3">
        <f t="shared" si="7"/>
        <v>9.75</v>
      </c>
      <c r="U39">
        <f t="shared" si="7"/>
        <v>0</v>
      </c>
    </row>
    <row r="40" spans="1:21" x14ac:dyDescent="0.3">
      <c r="A40" t="s">
        <v>30</v>
      </c>
      <c r="B40">
        <v>143</v>
      </c>
      <c r="C40" s="3">
        <f>C30*C$34</f>
        <v>1</v>
      </c>
      <c r="D40" s="3">
        <f t="shared" si="6"/>
        <v>1</v>
      </c>
      <c r="E40" s="3">
        <f t="shared" si="6"/>
        <v>728.28</v>
      </c>
      <c r="F40" s="3">
        <f t="shared" si="6"/>
        <v>0</v>
      </c>
      <c r="G40" s="3">
        <v>0</v>
      </c>
      <c r="H40" s="3">
        <f t="shared" ref="H40:U40" si="8">H30*H$34</f>
        <v>0.30392156862745101</v>
      </c>
      <c r="I40" s="3">
        <f t="shared" si="8"/>
        <v>0.16176470588235298</v>
      </c>
      <c r="J40" s="3">
        <f t="shared" si="8"/>
        <v>4.901960784313722E-3</v>
      </c>
      <c r="K40" s="3">
        <f t="shared" si="8"/>
        <v>1.1029411764705885E-2</v>
      </c>
      <c r="L40" s="3">
        <f t="shared" si="8"/>
        <v>1.7156862745098041E-2</v>
      </c>
      <c r="M40" s="3">
        <f t="shared" si="8"/>
        <v>8.333333333333337E-2</v>
      </c>
      <c r="N40" s="3">
        <f t="shared" si="8"/>
        <v>8.3333333333333315E-2</v>
      </c>
      <c r="O40" s="3">
        <f t="shared" si="8"/>
        <v>9.9999999999999978E-2</v>
      </c>
      <c r="P40" s="3">
        <f t="shared" si="8"/>
        <v>0</v>
      </c>
      <c r="Q40" s="3">
        <f t="shared" si="8"/>
        <v>16.082000000000001</v>
      </c>
      <c r="R40" s="3">
        <f t="shared" si="8"/>
        <v>4.6539999999999999</v>
      </c>
      <c r="S40" s="3">
        <f t="shared" si="8"/>
        <v>2.4700000000000006</v>
      </c>
      <c r="T40" s="3">
        <f t="shared" si="8"/>
        <v>0.89699999999999991</v>
      </c>
      <c r="U40">
        <f t="shared" si="8"/>
        <v>0</v>
      </c>
    </row>
    <row r="43" spans="1:21" s="8" customFormat="1" x14ac:dyDescent="0.3">
      <c r="A43" s="7" t="s">
        <v>91</v>
      </c>
    </row>
    <row r="44" spans="1:21" x14ac:dyDescent="0.3">
      <c r="A44" s="2" t="s">
        <v>144</v>
      </c>
    </row>
    <row r="45" spans="1:21" x14ac:dyDescent="0.3">
      <c r="A45" s="2" t="s">
        <v>85</v>
      </c>
      <c r="B45" s="2" t="s">
        <v>1</v>
      </c>
      <c r="C45" s="2" t="s">
        <v>93</v>
      </c>
      <c r="D45" s="2" t="s">
        <v>94</v>
      </c>
    </row>
    <row r="46" spans="1:21" x14ac:dyDescent="0.3">
      <c r="A46" t="s">
        <v>30</v>
      </c>
      <c r="B46">
        <v>104</v>
      </c>
      <c r="C46" s="3">
        <f>SUM(C38:U38)</f>
        <v>1359.4978712121217</v>
      </c>
      <c r="D46">
        <v>196</v>
      </c>
    </row>
    <row r="47" spans="1:21" x14ac:dyDescent="0.3">
      <c r="A47" t="s">
        <v>30</v>
      </c>
      <c r="B47">
        <v>105</v>
      </c>
      <c r="C47" s="3">
        <f>SUM(C39:U39)</f>
        <v>247.04479267029265</v>
      </c>
      <c r="D47">
        <v>232</v>
      </c>
    </row>
    <row r="48" spans="1:21" x14ac:dyDescent="0.3">
      <c r="A48" t="s">
        <v>30</v>
      </c>
      <c r="B48">
        <v>143</v>
      </c>
      <c r="C48" s="3">
        <f>SUM(C40:U40)</f>
        <v>755.14844117647067</v>
      </c>
      <c r="D48">
        <v>88</v>
      </c>
    </row>
    <row r="50" spans="1:3" s="11" customFormat="1" x14ac:dyDescent="0.3">
      <c r="A50" s="13" t="s">
        <v>145</v>
      </c>
    </row>
    <row r="51" spans="1:3" x14ac:dyDescent="0.3">
      <c r="A51" s="2" t="s">
        <v>144</v>
      </c>
    </row>
    <row r="52" spans="1:3" x14ac:dyDescent="0.3">
      <c r="A52" t="s">
        <v>95</v>
      </c>
      <c r="B52">
        <v>232</v>
      </c>
      <c r="C52" t="s">
        <v>150</v>
      </c>
    </row>
    <row r="53" spans="1:3" x14ac:dyDescent="0.3">
      <c r="A53" t="s">
        <v>109</v>
      </c>
      <c r="B53" s="12">
        <v>1199</v>
      </c>
      <c r="C53" t="s">
        <v>106</v>
      </c>
    </row>
    <row r="54" spans="1:3" x14ac:dyDescent="0.3">
      <c r="A54" t="s">
        <v>102</v>
      </c>
      <c r="B54" s="12">
        <f>B52*B53</f>
        <v>278168</v>
      </c>
      <c r="C54" t="s">
        <v>108</v>
      </c>
    </row>
    <row r="55" spans="1:3" x14ac:dyDescent="0.3">
      <c r="A55" t="s">
        <v>96</v>
      </c>
      <c r="B55">
        <f>'Potential New Product List'!V6</f>
        <v>0.15</v>
      </c>
      <c r="C55" t="s">
        <v>106</v>
      </c>
    </row>
    <row r="56" spans="1:3" x14ac:dyDescent="0.3">
      <c r="A56" t="s">
        <v>107</v>
      </c>
      <c r="B56" s="12">
        <f>B54*B55</f>
        <v>41725.199999999997</v>
      </c>
      <c r="C56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Notes about characteristics</vt:lpstr>
      <vt:lpstr>Weighting Schemes</vt:lpstr>
      <vt:lpstr>Profitability Predictions</vt:lpstr>
      <vt:lpstr>Existing Product List</vt:lpstr>
      <vt:lpstr>Potential New Product List</vt:lpstr>
      <vt:lpstr>Product 171 Analysis</vt:lpstr>
      <vt:lpstr>Product 172 Analysis</vt:lpstr>
      <vt:lpstr>Product 173 Analysis</vt:lpstr>
      <vt:lpstr>Product 175 Analysis</vt:lpstr>
      <vt:lpstr>Product 176 Analysis</vt:lpstr>
      <vt:lpstr>Product 178 Analysis</vt:lpstr>
      <vt:lpstr>Product 180 Analysis</vt:lpstr>
      <vt:lpstr>Product 181 Analysis</vt:lpstr>
      <vt:lpstr>Product 183 Analysis</vt:lpstr>
      <vt:lpstr>Product 186 Analysis</vt:lpstr>
      <vt:lpstr>Product 187 Analysis</vt:lpstr>
      <vt:lpstr>Product 193 Analysis</vt:lpstr>
      <vt:lpstr>Product 194 Analysis</vt:lpstr>
      <vt:lpstr>Product 195 Analysis</vt:lpstr>
      <vt:lpstr>Product 196 Analysis</vt:lpstr>
      <vt:lpstr>Product 199 Analysis</vt:lpstr>
      <vt:lpstr>Product 201 Analysis</vt:lpstr>
      <vt:lpstr>Warranty 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Jeannemarie</dc:creator>
  <cp:lastModifiedBy>Makoto Ehrlich</cp:lastModifiedBy>
  <dcterms:created xsi:type="dcterms:W3CDTF">2012-12-12T18:19:24Z</dcterms:created>
  <dcterms:modified xsi:type="dcterms:W3CDTF">2017-07-04T02:47:56Z</dcterms:modified>
</cp:coreProperties>
</file>