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jclarke/Documents/"/>
    </mc:Choice>
  </mc:AlternateContent>
  <xr:revisionPtr revIDLastSave="0" documentId="13_ncr:1_{4FEAE76A-5A3C-3A44-ABF1-A1CCD1640395}" xr6:coauthVersionLast="47" xr6:coauthVersionMax="47" xr10:uidLastSave="{00000000-0000-0000-0000-000000000000}"/>
  <bookViews>
    <workbookView xWindow="0" yWindow="760" windowWidth="25820" windowHeight="15500" xr2:uid="{61920E5F-7FA6-4196-8445-E93EB189DDF8}"/>
  </bookViews>
  <sheets>
    <sheet name="Calc" sheetId="1" r:id="rId1"/>
    <sheet name="Refplats" sheetId="2" r:id="rId2"/>
  </sheets>
  <externalReferences>
    <externalReference r:id="rId3"/>
  </externalReferences>
  <definedNames>
    <definedName name="ExternalData_1" localSheetId="1" hidden="1">Refplats!$A$1:$E$38</definedName>
    <definedName name="RP_BaseCPU">'[1]Read Only Data'!$E$5:$E$33</definedName>
    <definedName name="RP_BaseMem">'[1]Read Only Data'!$D$5:$D$33</definedName>
    <definedName name="RP_Lookup">'[1]Read Only Data'!$B$5:$B$33</definedName>
    <definedName name="RP_MinCPU">'[1]Read Only Data'!$H$5:$H$33</definedName>
    <definedName name="RP_MinMem">'[1]Read Only Data'!$F$5:$F$33</definedName>
    <definedName name="RP_RecCPU">'[1]Read Only Data'!$I$5:$I$33</definedName>
    <definedName name="RP_RecMem">'[1]Read Only Data'!$G$5:$G$33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1" l="1"/>
  <c r="G43" i="1" l="1"/>
  <c r="F43" i="1"/>
  <c r="H5" i="1"/>
  <c r="G45" i="1"/>
  <c r="G44" i="1"/>
  <c r="F45" i="1"/>
  <c r="F44" i="1"/>
  <c r="I6" i="1"/>
  <c r="I13" i="1"/>
  <c r="I14" i="1"/>
  <c r="I15" i="1"/>
  <c r="I16" i="1"/>
  <c r="I17" i="1"/>
  <c r="I7" i="1"/>
  <c r="I8" i="1"/>
  <c r="I9" i="1"/>
  <c r="I18" i="1"/>
  <c r="I19" i="1"/>
  <c r="I20" i="1"/>
  <c r="I21" i="1"/>
  <c r="I22" i="1"/>
  <c r="I23" i="1"/>
  <c r="I24" i="1"/>
  <c r="I25" i="1"/>
  <c r="I26" i="1"/>
  <c r="I27" i="1"/>
  <c r="I28" i="1"/>
  <c r="I10" i="1"/>
  <c r="I11" i="1"/>
  <c r="I12" i="1"/>
  <c r="I29" i="1"/>
  <c r="I5" i="1"/>
  <c r="H6" i="1"/>
  <c r="H13" i="1"/>
  <c r="H14" i="1"/>
  <c r="H15" i="1"/>
  <c r="H16" i="1"/>
  <c r="H17" i="1"/>
  <c r="H7" i="1"/>
  <c r="H8" i="1"/>
  <c r="H9" i="1"/>
  <c r="H18" i="1"/>
  <c r="H19" i="1"/>
  <c r="H20" i="1"/>
  <c r="H21" i="1"/>
  <c r="H22" i="1"/>
  <c r="H23" i="1"/>
  <c r="H24" i="1"/>
  <c r="H25" i="1"/>
  <c r="H26" i="1"/>
  <c r="H27" i="1"/>
  <c r="H28" i="1"/>
  <c r="H10" i="1"/>
  <c r="H11" i="1"/>
  <c r="H12" i="1"/>
  <c r="H29" i="1"/>
  <c r="D9" i="1"/>
  <c r="D18" i="1"/>
  <c r="G18" i="1" s="1"/>
  <c r="D19" i="1"/>
  <c r="D20" i="1"/>
  <c r="D21" i="1"/>
  <c r="D22" i="1"/>
  <c r="D23" i="1"/>
  <c r="G23" i="1" s="1"/>
  <c r="D24" i="1"/>
  <c r="G24" i="1" s="1"/>
  <c r="D25" i="1"/>
  <c r="D26" i="1"/>
  <c r="D27" i="1"/>
  <c r="D28" i="1"/>
  <c r="D10" i="1"/>
  <c r="D11" i="1"/>
  <c r="D12" i="1"/>
  <c r="D29" i="1"/>
  <c r="D30" i="1"/>
  <c r="D31" i="1"/>
  <c r="D32" i="1"/>
  <c r="D33" i="1"/>
  <c r="G33" i="1" s="1"/>
  <c r="D34" i="1"/>
  <c r="D35" i="1"/>
  <c r="D36" i="1"/>
  <c r="D37" i="1"/>
  <c r="D38" i="1"/>
  <c r="D39" i="1"/>
  <c r="D40" i="1"/>
  <c r="D41" i="1"/>
  <c r="D6" i="1"/>
  <c r="D13" i="1"/>
  <c r="D14" i="1"/>
  <c r="D15" i="1"/>
  <c r="D16" i="1"/>
  <c r="D17" i="1"/>
  <c r="G17" i="1" s="1"/>
  <c r="D7" i="1"/>
  <c r="D8" i="1"/>
  <c r="G8" i="1" s="1"/>
  <c r="D5" i="1"/>
  <c r="C31" i="1"/>
  <c r="F31" i="1" s="1"/>
  <c r="C32" i="1"/>
  <c r="F32" i="1" s="1"/>
  <c r="C33" i="1"/>
  <c r="F33" i="1" s="1"/>
  <c r="C34" i="1"/>
  <c r="F34" i="1" s="1"/>
  <c r="C35" i="1"/>
  <c r="F35" i="1" s="1"/>
  <c r="C36" i="1"/>
  <c r="F36" i="1" s="1"/>
  <c r="C37" i="1"/>
  <c r="F37" i="1" s="1"/>
  <c r="C38" i="1"/>
  <c r="F38" i="1" s="1"/>
  <c r="C39" i="1"/>
  <c r="F39" i="1" s="1"/>
  <c r="C40" i="1"/>
  <c r="F40" i="1" s="1"/>
  <c r="C41" i="1"/>
  <c r="F41" i="1" s="1"/>
  <c r="C17" i="1"/>
  <c r="F17" i="1" s="1"/>
  <c r="C7" i="1"/>
  <c r="F7" i="1" s="1"/>
  <c r="C8" i="1"/>
  <c r="F8" i="1" s="1"/>
  <c r="C9" i="1"/>
  <c r="F9" i="1" s="1"/>
  <c r="C18" i="1"/>
  <c r="F18" i="1" s="1"/>
  <c r="C19" i="1"/>
  <c r="F19" i="1" s="1"/>
  <c r="C20" i="1"/>
  <c r="F20" i="1" s="1"/>
  <c r="C21" i="1"/>
  <c r="F21" i="1" s="1"/>
  <c r="C22" i="1"/>
  <c r="F22" i="1" s="1"/>
  <c r="C23" i="1"/>
  <c r="F23" i="1" s="1"/>
  <c r="C24" i="1"/>
  <c r="F24" i="1" s="1"/>
  <c r="C25" i="1"/>
  <c r="F25" i="1" s="1"/>
  <c r="C26" i="1"/>
  <c r="F26" i="1" s="1"/>
  <c r="C27" i="1"/>
  <c r="F27" i="1" s="1"/>
  <c r="C28" i="1"/>
  <c r="F28" i="1" s="1"/>
  <c r="C10" i="1"/>
  <c r="F10" i="1" s="1"/>
  <c r="C11" i="1"/>
  <c r="F11" i="1" s="1"/>
  <c r="C12" i="1"/>
  <c r="F12" i="1" s="1"/>
  <c r="C29" i="1"/>
  <c r="F29" i="1" s="1"/>
  <c r="C30" i="1"/>
  <c r="F30" i="1" s="1"/>
  <c r="C16" i="1"/>
  <c r="F16" i="1" s="1"/>
  <c r="C15" i="1"/>
  <c r="F15" i="1" s="1"/>
  <c r="C14" i="1"/>
  <c r="F14" i="1" s="1"/>
  <c r="C13" i="1"/>
  <c r="F13" i="1" s="1"/>
  <c r="C6" i="1"/>
  <c r="F6" i="1" s="1"/>
  <c r="C5" i="1"/>
  <c r="F5" i="1" s="1"/>
  <c r="I54" i="1" l="1"/>
  <c r="I52" i="1"/>
  <c r="G16" i="1"/>
  <c r="G35" i="1"/>
  <c r="G32" i="1"/>
  <c r="G31" i="1"/>
  <c r="G30" i="1"/>
  <c r="G29" i="1"/>
  <c r="G12" i="1"/>
  <c r="G10" i="1"/>
  <c r="G22" i="1"/>
  <c r="G5" i="1"/>
  <c r="G20" i="1"/>
  <c r="G19" i="1"/>
  <c r="G7" i="1"/>
  <c r="G9" i="1"/>
  <c r="G15" i="1"/>
  <c r="G14" i="1"/>
  <c r="G13" i="1"/>
  <c r="G11" i="1"/>
  <c r="G6" i="1"/>
  <c r="G41" i="1"/>
  <c r="G28" i="1"/>
  <c r="G40" i="1"/>
  <c r="G27" i="1"/>
  <c r="G39" i="1"/>
  <c r="G26" i="1"/>
  <c r="G38" i="1"/>
  <c r="G37" i="1"/>
  <c r="G25" i="1"/>
  <c r="G36" i="1"/>
  <c r="G34" i="1"/>
  <c r="G21" i="1"/>
  <c r="I5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090557-00DA-4C03-AA10-BD85ECDB6D62}" keepAlive="1" name="Query - 8  What resources are required by each node type?" description="Connection to the '8  What resources are required by each node type?' query in the workbook." type="5" refreshedVersion="8" background="1" saveData="1">
    <dbPr connection="Provider=Microsoft.Mashup.OleDb.1;Data Source=$Workbook$;Location=&quot;8  What resources are required by each node type?&quot;;Extended Properties=&quot;&quot;" command="SELECT * FROM [8  What resources are required by each node type?]"/>
  </connection>
</connections>
</file>

<file path=xl/sharedStrings.xml><?xml version="1.0" encoding="utf-8"?>
<sst xmlns="http://schemas.openxmlformats.org/spreadsheetml/2006/main" count="112" uniqueCount="70">
  <si>
    <t>Cisco Modeling Labs - Sizing Calculator</t>
  </si>
  <si>
    <t>Reference Platform</t>
  </si>
  <si>
    <t>Base CPU</t>
  </si>
  <si>
    <t>Device Count</t>
  </si>
  <si>
    <t>Minimum CPU</t>
  </si>
  <si>
    <r>
      <rPr>
        <b/>
        <sz val="12"/>
        <color theme="1"/>
        <rFont val="Calibri"/>
        <family val="2"/>
        <scheme val="minor"/>
      </rPr>
      <t>Instructions for using the Sizing Calculator</t>
    </r>
    <r>
      <rPr>
        <sz val="11"/>
        <color theme="1"/>
        <rFont val="Calibri"/>
        <family val="2"/>
        <scheme val="minor"/>
      </rPr>
      <t xml:space="preserve">
This calculator provides an estimate for the CPU and Memory resources required to run simulations within Cisco Modeling Labs ("CML").   This tool provides an estimate only.  There are many factors that can affect system performance, so this tool in intended to provide guidance, and not a guarantee of performance (</t>
    </r>
    <r>
      <rPr>
        <i/>
        <u/>
        <sz val="11"/>
        <color theme="1"/>
        <rFont val="Calibri"/>
        <family val="2"/>
        <scheme val="minor"/>
      </rPr>
      <t>your mileage may vary</t>
    </r>
    <r>
      <rPr>
        <sz val="11"/>
        <color theme="1"/>
        <rFont val="Calibri"/>
        <family val="2"/>
        <scheme val="minor"/>
      </rPr>
      <t>).
Step 1: Zero out all the values in the Device Count Column.
Step 2: Enter the number of concurrent devices expected to be running on the CML server.
Example 1: an environment has 100 devices configured in 5 different labs.  The value needed should be the largest lab or labs running at one time, not the total number of devices configured.
Example 2: in an education use case, typically a student lab is well understood.   In this use-case, configure the typical student lab in this tool, and then multiply the results by the number of concurrent (student/instructor) labs that will be running. (see step 3)
Step 3: In the Resource Summary section, enter the number of concurent labs of this size that will be running on the CML server.  In the education use-case, this will typically be the number of students/instructors using the system.   In other use-cases, it reflecst the number of concurrent labs of this size that will be running.</t>
    </r>
  </si>
  <si>
    <t>IOSv</t>
  </si>
  <si>
    <t>NX-OSv</t>
  </si>
  <si>
    <t>NX-OSv 9000</t>
  </si>
  <si>
    <t>IOS-XE SD-WAN</t>
  </si>
  <si>
    <t>ASAv</t>
  </si>
  <si>
    <t>Firepower FTDv</t>
  </si>
  <si>
    <t>Firepower FMCv</t>
  </si>
  <si>
    <t>CAT9800 Wireless</t>
  </si>
  <si>
    <t>vWLC</t>
  </si>
  <si>
    <t>A10 vThunder LB</t>
  </si>
  <si>
    <t>F5-bigip-ve</t>
  </si>
  <si>
    <t>fortigate</t>
  </si>
  <si>
    <t>MikroTik-chr</t>
  </si>
  <si>
    <t>OPNsense Firewall</t>
  </si>
  <si>
    <t>Tiny Core Linux</t>
  </si>
  <si>
    <t>Unmanged Switch</t>
  </si>
  <si>
    <t>WAN Emulator</t>
  </si>
  <si>
    <t>Ubuntu</t>
  </si>
  <si>
    <t>Custom Images</t>
  </si>
  <si>
    <t>Image Name</t>
  </si>
  <si>
    <t>Explanation of data in this tool</t>
  </si>
  <si>
    <r>
      <t xml:space="preserve">Base Memory - </t>
    </r>
    <r>
      <rPr>
        <sz val="11"/>
        <color theme="1"/>
        <rFont val="Calibri"/>
        <family val="2"/>
        <scheme val="minor"/>
      </rPr>
      <t xml:space="preserve"> The amount of memory in MB required for a single running instance of this image </t>
    </r>
  </si>
  <si>
    <t>This calculator creates an estimate for the resources required for a Cisco Modeling Labs Simulation.    The actual requirements of an individual simulation is dependent on the exact topology, underlying compute platoform and other factors.
Cisco gives no warantee for the accuracy of the data provided by this estimate.</t>
  </si>
  <si>
    <r>
      <t>Base CPU -</t>
    </r>
    <r>
      <rPr>
        <sz val="11"/>
        <color theme="1"/>
        <rFont val="Calibri"/>
        <family val="2"/>
        <scheme val="minor"/>
      </rPr>
      <t xml:space="preserve"> The number of CPUs consumed by a single device</t>
    </r>
  </si>
  <si>
    <r>
      <t>Device Count -</t>
    </r>
    <r>
      <rPr>
        <sz val="11"/>
        <color theme="1"/>
        <rFont val="Calibri"/>
        <family val="2"/>
        <scheme val="minor"/>
      </rPr>
      <t xml:space="preserve"> This is an editable field where the number of devices of each type to be simulated is entered.  This field must be a whole number zero or greater.</t>
    </r>
  </si>
  <si>
    <r>
      <t xml:space="preserve">Minimum Memory - </t>
    </r>
    <r>
      <rPr>
        <sz val="11"/>
        <color theme="1"/>
        <rFont val="Calibri"/>
        <family val="2"/>
        <scheme val="minor"/>
      </rPr>
      <t>This is the minimum memory required for this device or configuration.   The minimum memory takes into account that CML does kernel level memory de-duplication</t>
    </r>
  </si>
  <si>
    <r>
      <t xml:space="preserve">Minimum CPU - </t>
    </r>
    <r>
      <rPr>
        <sz val="11"/>
        <color theme="1"/>
        <rFont val="Calibri"/>
        <family val="2"/>
        <scheme val="minor"/>
      </rPr>
      <t>The minimum CPU expected to run this configuration.  Performance of simulation at minimum CPU may be very slow, and some instability may be noted</t>
    </r>
  </si>
  <si>
    <t>Alpine</t>
  </si>
  <si>
    <t>CAT 8000V</t>
  </si>
  <si>
    <t>CAT 9000v Q200</t>
  </si>
  <si>
    <t>CAT 9000v UADP</t>
  </si>
  <si>
    <t>CoreOS</t>
  </si>
  <si>
    <t>CSR1000v</t>
  </si>
  <si>
    <t>Desktop</t>
  </si>
  <si>
    <t>IOL</t>
  </si>
  <si>
    <t>IOL-L2</t>
  </si>
  <si>
    <t>IOS-XRv</t>
  </si>
  <si>
    <t>IOS-XRv 9000</t>
  </si>
  <si>
    <t>IOSv-L2</t>
  </si>
  <si>
    <t>Server</t>
  </si>
  <si>
    <t>TRex</t>
  </si>
  <si>
    <t>Maximum Disk Consumption</t>
  </si>
  <si>
    <t>Minimum Disk Consumption</t>
  </si>
  <si>
    <t>Memory</t>
  </si>
  <si>
    <t>vCPUs</t>
  </si>
  <si>
    <t>Node Type</t>
  </si>
  <si>
    <t>Catalyst SD-WAN Edge</t>
  </si>
  <si>
    <t>Catalyst SD-WAN Controller</t>
  </si>
  <si>
    <t>Catalyst SD-WAN Manager</t>
  </si>
  <si>
    <t>Catalyst SD-WAN Validator</t>
  </si>
  <si>
    <t>Catalyst SD-WAN vEdge</t>
  </si>
  <si>
    <t>Base Memory (MB)</t>
  </si>
  <si>
    <t>Minimum Disk Consumption (MB)</t>
  </si>
  <si>
    <t>Maximum Disk Consumption (MB)</t>
  </si>
  <si>
    <t>Minimum Memory (MB)</t>
  </si>
  <si>
    <t>Resource Summary</t>
  </si>
  <si>
    <t># Concurrent Labs</t>
  </si>
  <si>
    <t>Total Devices</t>
  </si>
  <si>
    <t>Minimum Memory</t>
  </si>
  <si>
    <t>GB</t>
  </si>
  <si>
    <t>vCPU</t>
  </si>
  <si>
    <r>
      <t xml:space="preserve">Minimum Disk Consumption - </t>
    </r>
    <r>
      <rPr>
        <sz val="11"/>
        <color theme="1"/>
        <rFont val="Calibri"/>
        <family val="2"/>
        <scheme val="minor"/>
      </rPr>
      <t xml:space="preserve">This represents the minimum storage capacity this configuration should consume. </t>
    </r>
  </si>
  <si>
    <t>Included in CML evaluation mode/free tier</t>
  </si>
  <si>
    <t>Included with paid CML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</si>
</sst>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i/>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9" tint="0.79998168889431442"/>
        <bgColor indexed="64"/>
      </patternFill>
    </fill>
    <fill>
      <patternFill patternType="solid">
        <fgColor theme="9" tint="0.79998168889431442"/>
        <bgColor auto="1"/>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3">
    <xf numFmtId="0" fontId="0" fillId="0" borderId="0" xfId="0"/>
    <xf numFmtId="0" fontId="2" fillId="0" borderId="0" xfId="0" applyFont="1"/>
    <xf numFmtId="0" fontId="1" fillId="2" borderId="1" xfId="0" applyFont="1" applyFill="1" applyBorder="1" applyAlignment="1">
      <alignment wrapText="1"/>
    </xf>
    <xf numFmtId="0" fontId="1" fillId="2" borderId="2" xfId="0" applyFont="1" applyFill="1" applyBorder="1" applyAlignment="1">
      <alignment horizontal="right" wrapText="1"/>
    </xf>
    <xf numFmtId="0" fontId="1" fillId="2" borderId="1" xfId="0" applyFont="1" applyFill="1" applyBorder="1" applyAlignment="1">
      <alignment horizontal="right" wrapText="1"/>
    </xf>
    <xf numFmtId="0" fontId="0" fillId="2" borderId="6" xfId="0" applyFill="1" applyBorder="1"/>
    <xf numFmtId="0" fontId="0" fillId="2" borderId="7" xfId="0" applyFill="1" applyBorder="1"/>
    <xf numFmtId="0" fontId="0" fillId="0" borderId="6" xfId="0" applyBorder="1" applyProtection="1">
      <protection locked="0"/>
    </xf>
    <xf numFmtId="0" fontId="1" fillId="2" borderId="1" xfId="0" applyFont="1" applyFill="1" applyBorder="1"/>
    <xf numFmtId="0" fontId="0" fillId="2" borderId="2" xfId="0" applyFill="1" applyBorder="1"/>
    <xf numFmtId="0" fontId="0" fillId="2" borderId="1" xfId="0" applyFill="1" applyBorder="1"/>
    <xf numFmtId="0" fontId="0" fillId="0" borderId="6" xfId="0" applyBorder="1"/>
    <xf numFmtId="0" fontId="0" fillId="0" borderId="7" xfId="0" applyBorder="1" applyProtection="1">
      <protection locked="0"/>
    </xf>
    <xf numFmtId="0" fontId="1" fillId="0" borderId="3" xfId="0" applyFont="1" applyBorder="1"/>
    <xf numFmtId="0" fontId="0" fillId="0" borderId="4" xfId="0" applyBorder="1"/>
    <xf numFmtId="0" fontId="0" fillId="0" borderId="5" xfId="0" applyBorder="1"/>
    <xf numFmtId="0" fontId="0" fillId="0" borderId="12" xfId="0" applyBorder="1"/>
    <xf numFmtId="0" fontId="0" fillId="0" borderId="11" xfId="0" applyBorder="1" applyProtection="1">
      <protection locked="0"/>
    </xf>
    <xf numFmtId="0" fontId="0" fillId="0" borderId="12" xfId="0" applyBorder="1" applyProtection="1">
      <protection locked="0"/>
    </xf>
    <xf numFmtId="0" fontId="0" fillId="2" borderId="12" xfId="0" applyFill="1" applyBorder="1"/>
    <xf numFmtId="0" fontId="0" fillId="0" borderId="8" xfId="0" applyBorder="1"/>
    <xf numFmtId="0" fontId="0" fillId="0" borderId="7" xfId="0" applyBorder="1"/>
    <xf numFmtId="0" fontId="0" fillId="0" borderId="10" xfId="0" applyBorder="1"/>
    <xf numFmtId="0" fontId="1" fillId="0" borderId="8" xfId="0" applyFont="1" applyBorder="1"/>
    <xf numFmtId="0" fontId="0" fillId="0" borderId="13" xfId="0" applyBorder="1" applyProtection="1">
      <protection locked="0"/>
    </xf>
    <xf numFmtId="0" fontId="0" fillId="0" borderId="7" xfId="0" applyBorder="1" applyAlignment="1">
      <alignment horizontal="left" indent="1"/>
    </xf>
    <xf numFmtId="0" fontId="1" fillId="0" borderId="9" xfId="0" applyFont="1" applyBorder="1"/>
    <xf numFmtId="0" fontId="0" fillId="0" borderId="11" xfId="0" applyBorder="1" applyAlignment="1">
      <alignment horizontal="left" indent="1"/>
    </xf>
    <xf numFmtId="0" fontId="0" fillId="3" borderId="6" xfId="0" applyFill="1" applyBorder="1"/>
    <xf numFmtId="0" fontId="0" fillId="4" borderId="6" xfId="0" applyFill="1" applyBorder="1"/>
    <xf numFmtId="0" fontId="0" fillId="3" borderId="0" xfId="0" applyFill="1"/>
    <xf numFmtId="0" fontId="0" fillId="5" borderId="0" xfId="0" applyFill="1"/>
    <xf numFmtId="0" fontId="0" fillId="0" borderId="0" xfId="0" applyAlignment="1">
      <alignment wrapText="1"/>
    </xf>
    <xf numFmtId="0" fontId="1" fillId="0" borderId="8"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0" xfId="0" applyFont="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cellXfs>
  <cellStyles count="1">
    <cellStyle name="Normal" xfId="0" builtinId="0"/>
  </cellStyles>
  <dxfs count="5">
    <dxf>
      <numFmt numFmtId="0" formatCode="General"/>
    </dxf>
    <dxf>
      <numFmt numFmtId="0" formatCode="General"/>
    </dxf>
    <dxf>
      <numFmt numFmtId="0" formatCode="General"/>
    </dxf>
    <dxf>
      <numFmt numFmtId="0" formatCode="Genera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isco-my.sharepoint.com/personal/dalorteg_cisco_com/Documents/Documents/CML/CML%202.x%20Sizing%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Only Data"/>
      <sheetName val="Sizing Calculator"/>
    </sheetNames>
    <sheetDataSet>
      <sheetData sheetId="0">
        <row r="5">
          <cell r="B5" t="str">
            <v>IOSv</v>
          </cell>
          <cell r="D5">
            <v>512</v>
          </cell>
          <cell r="E5">
            <v>1</v>
          </cell>
          <cell r="F5">
            <v>0.75</v>
          </cell>
          <cell r="G5">
            <v>1</v>
          </cell>
          <cell r="H5">
            <v>0.25</v>
          </cell>
          <cell r="I5">
            <v>0.4</v>
          </cell>
        </row>
        <row r="6">
          <cell r="B6" t="str">
            <v>IOSv L2</v>
          </cell>
          <cell r="D6">
            <v>768</v>
          </cell>
          <cell r="E6">
            <v>1</v>
          </cell>
          <cell r="F6">
            <v>0.75</v>
          </cell>
          <cell r="G6">
            <v>1</v>
          </cell>
          <cell r="H6">
            <v>0.33</v>
          </cell>
          <cell r="I6">
            <v>0.5</v>
          </cell>
        </row>
        <row r="7">
          <cell r="B7" t="str">
            <v>IOS XRv</v>
          </cell>
          <cell r="D7">
            <v>3072</v>
          </cell>
          <cell r="E7">
            <v>1</v>
          </cell>
          <cell r="F7">
            <v>0.75</v>
          </cell>
          <cell r="G7">
            <v>1</v>
          </cell>
          <cell r="H7">
            <v>0.33</v>
          </cell>
          <cell r="I7">
            <v>0.5</v>
          </cell>
        </row>
        <row r="8">
          <cell r="B8" t="str">
            <v>IOS XRV 9000</v>
          </cell>
          <cell r="D8">
            <v>20480</v>
          </cell>
          <cell r="E8">
            <v>4</v>
          </cell>
          <cell r="F8">
            <v>1</v>
          </cell>
          <cell r="G8">
            <v>1</v>
          </cell>
          <cell r="H8">
            <v>0.5</v>
          </cell>
          <cell r="I8">
            <v>1</v>
          </cell>
        </row>
        <row r="9">
          <cell r="B9" t="str">
            <v>NX-OSv</v>
          </cell>
          <cell r="D9">
            <v>3072</v>
          </cell>
          <cell r="E9">
            <v>1</v>
          </cell>
          <cell r="F9">
            <v>0.75</v>
          </cell>
          <cell r="G9">
            <v>1</v>
          </cell>
          <cell r="H9">
            <v>0.33</v>
          </cell>
          <cell r="I9">
            <v>0.5</v>
          </cell>
        </row>
        <row r="10">
          <cell r="B10" t="str">
            <v>NX-OSv 9000</v>
          </cell>
          <cell r="D10">
            <v>8192</v>
          </cell>
          <cell r="E10">
            <v>2</v>
          </cell>
          <cell r="F10">
            <v>1</v>
          </cell>
          <cell r="G10">
            <v>1</v>
          </cell>
          <cell r="H10">
            <v>0.5</v>
          </cell>
          <cell r="I10">
            <v>1</v>
          </cell>
        </row>
        <row r="11">
          <cell r="B11" t="str">
            <v>IOS-XE SD-WAN</v>
          </cell>
          <cell r="D11">
            <v>3072</v>
          </cell>
          <cell r="E11">
            <v>1</v>
          </cell>
          <cell r="F11">
            <v>0.75</v>
          </cell>
          <cell r="G11">
            <v>1</v>
          </cell>
          <cell r="H11">
            <v>0.33</v>
          </cell>
          <cell r="I11">
            <v>0.5</v>
          </cell>
        </row>
        <row r="12">
          <cell r="B12" t="str">
            <v>ASAv</v>
          </cell>
          <cell r="D12">
            <v>2048</v>
          </cell>
          <cell r="E12">
            <v>1</v>
          </cell>
          <cell r="F12">
            <v>0.75</v>
          </cell>
          <cell r="G12">
            <v>1</v>
          </cell>
          <cell r="H12">
            <v>0.33</v>
          </cell>
          <cell r="I12">
            <v>0.5</v>
          </cell>
        </row>
        <row r="13">
          <cell r="B13" t="str">
            <v>cat8000v</v>
          </cell>
          <cell r="D13">
            <v>4096</v>
          </cell>
          <cell r="E13">
            <v>1</v>
          </cell>
          <cell r="F13">
            <v>0.75</v>
          </cell>
          <cell r="G13">
            <v>1</v>
          </cell>
          <cell r="H13">
            <v>0.33</v>
          </cell>
          <cell r="I13">
            <v>0.5</v>
          </cell>
        </row>
        <row r="14">
          <cell r="B14" t="str">
            <v>Firepower FTDv</v>
          </cell>
          <cell r="D14">
            <v>8192</v>
          </cell>
          <cell r="E14">
            <v>4</v>
          </cell>
          <cell r="F14">
            <v>1</v>
          </cell>
          <cell r="G14">
            <v>1</v>
          </cell>
          <cell r="H14">
            <v>0.5</v>
          </cell>
          <cell r="I14">
            <v>1</v>
          </cell>
        </row>
        <row r="15">
          <cell r="B15" t="str">
            <v>Firepower FMCv</v>
          </cell>
          <cell r="D15">
            <v>28672</v>
          </cell>
          <cell r="E15">
            <v>4</v>
          </cell>
          <cell r="F15">
            <v>1</v>
          </cell>
          <cell r="G15">
            <v>1</v>
          </cell>
          <cell r="H15">
            <v>0.5</v>
          </cell>
          <cell r="I15">
            <v>1</v>
          </cell>
        </row>
        <row r="16">
          <cell r="B16" t="str">
            <v>Viptela-Bond</v>
          </cell>
          <cell r="D16">
            <v>4096</v>
          </cell>
          <cell r="E16">
            <v>2</v>
          </cell>
          <cell r="F16">
            <v>1</v>
          </cell>
          <cell r="G16">
            <v>1</v>
          </cell>
          <cell r="H16">
            <v>0.5</v>
          </cell>
          <cell r="I16">
            <v>1</v>
          </cell>
        </row>
        <row r="17">
          <cell r="B17" t="str">
            <v>Viptela-Edge</v>
          </cell>
          <cell r="D17">
            <v>2048</v>
          </cell>
          <cell r="E17">
            <v>2</v>
          </cell>
          <cell r="F17">
            <v>1</v>
          </cell>
          <cell r="G17">
            <v>1</v>
          </cell>
          <cell r="H17">
            <v>0.5</v>
          </cell>
          <cell r="I17">
            <v>1</v>
          </cell>
        </row>
        <row r="18">
          <cell r="B18" t="str">
            <v>Viptela-Manage</v>
          </cell>
          <cell r="D18">
            <v>32768</v>
          </cell>
          <cell r="E18">
            <v>8</v>
          </cell>
          <cell r="F18">
            <v>1</v>
          </cell>
          <cell r="G18">
            <v>1</v>
          </cell>
          <cell r="H18">
            <v>0.5</v>
          </cell>
          <cell r="I18">
            <v>1</v>
          </cell>
        </row>
        <row r="19">
          <cell r="B19" t="str">
            <v>Viptela-Smart</v>
          </cell>
          <cell r="D19">
            <v>4096</v>
          </cell>
          <cell r="E19">
            <v>2</v>
          </cell>
          <cell r="F19">
            <v>1</v>
          </cell>
          <cell r="G19">
            <v>1</v>
          </cell>
          <cell r="H19">
            <v>0.5</v>
          </cell>
          <cell r="I19">
            <v>1</v>
          </cell>
        </row>
        <row r="20">
          <cell r="B20" t="str">
            <v>CAT9800 Wireless</v>
          </cell>
          <cell r="D20">
            <v>8192</v>
          </cell>
          <cell r="E20">
            <v>2</v>
          </cell>
          <cell r="F20">
            <v>1</v>
          </cell>
          <cell r="G20">
            <v>1</v>
          </cell>
          <cell r="H20">
            <v>0.5</v>
          </cell>
          <cell r="I20">
            <v>1</v>
          </cell>
        </row>
        <row r="21">
          <cell r="B21" t="str">
            <v>vWLC</v>
          </cell>
          <cell r="D21">
            <v>2048</v>
          </cell>
          <cell r="E21">
            <v>1</v>
          </cell>
          <cell r="F21">
            <v>0.75</v>
          </cell>
          <cell r="G21">
            <v>1</v>
          </cell>
          <cell r="H21">
            <v>0.25</v>
          </cell>
          <cell r="I21">
            <v>0.5</v>
          </cell>
        </row>
        <row r="22">
          <cell r="B22" t="str">
            <v>A10 vThunder LB</v>
          </cell>
          <cell r="D22">
            <v>4096</v>
          </cell>
          <cell r="E22">
            <v>4</v>
          </cell>
          <cell r="F22">
            <v>1</v>
          </cell>
          <cell r="G22">
            <v>1</v>
          </cell>
          <cell r="H22">
            <v>1</v>
          </cell>
          <cell r="I22">
            <v>1</v>
          </cell>
        </row>
        <row r="23">
          <cell r="B23" t="str">
            <v>F5-bigip-ve</v>
          </cell>
          <cell r="D23">
            <v>4096</v>
          </cell>
          <cell r="E23">
            <v>4</v>
          </cell>
          <cell r="F23">
            <v>1</v>
          </cell>
          <cell r="G23">
            <v>1</v>
          </cell>
          <cell r="H23">
            <v>1</v>
          </cell>
          <cell r="I23">
            <v>1</v>
          </cell>
        </row>
        <row r="24">
          <cell r="B24" t="str">
            <v>fortigate</v>
          </cell>
          <cell r="D24">
            <v>1024</v>
          </cell>
          <cell r="E24">
            <v>1</v>
          </cell>
          <cell r="F24">
            <v>0.75</v>
          </cell>
          <cell r="G24">
            <v>1</v>
          </cell>
          <cell r="H24">
            <v>1</v>
          </cell>
          <cell r="I24">
            <v>1</v>
          </cell>
        </row>
        <row r="25">
          <cell r="B25" t="str">
            <v>MikroTik-chr</v>
          </cell>
          <cell r="D25">
            <v>64</v>
          </cell>
          <cell r="E25">
            <v>1</v>
          </cell>
          <cell r="F25">
            <v>0.75</v>
          </cell>
          <cell r="G25">
            <v>1</v>
          </cell>
          <cell r="H25">
            <v>1</v>
          </cell>
          <cell r="I25">
            <v>1</v>
          </cell>
        </row>
        <row r="26">
          <cell r="B26" t="str">
            <v>OPNsense Firewall</v>
          </cell>
          <cell r="D26">
            <v>2048</v>
          </cell>
          <cell r="E26">
            <v>1</v>
          </cell>
          <cell r="F26">
            <v>0.75</v>
          </cell>
          <cell r="G26">
            <v>1</v>
          </cell>
          <cell r="H26">
            <v>1</v>
          </cell>
          <cell r="I26">
            <v>1</v>
          </cell>
        </row>
        <row r="27">
          <cell r="B27" t="str">
            <v>Tiny Core Linux</v>
          </cell>
          <cell r="D27">
            <v>128</v>
          </cell>
          <cell r="E27">
            <v>1</v>
          </cell>
          <cell r="F27">
            <v>0.75</v>
          </cell>
          <cell r="G27">
            <v>1</v>
          </cell>
          <cell r="H27">
            <v>1</v>
          </cell>
          <cell r="I27">
            <v>1</v>
          </cell>
        </row>
        <row r="28">
          <cell r="B28" t="str">
            <v>Unmanged Switch</v>
          </cell>
          <cell r="D28">
            <v>0</v>
          </cell>
          <cell r="E28">
            <v>0</v>
          </cell>
          <cell r="F28">
            <v>0.75</v>
          </cell>
          <cell r="G28">
            <v>1</v>
          </cell>
          <cell r="H28">
            <v>1</v>
          </cell>
          <cell r="I28">
            <v>1</v>
          </cell>
        </row>
        <row r="29">
          <cell r="B29" t="str">
            <v>Alpine Linux</v>
          </cell>
          <cell r="D29">
            <v>512</v>
          </cell>
          <cell r="E29">
            <v>1</v>
          </cell>
          <cell r="F29">
            <v>0.75</v>
          </cell>
          <cell r="G29">
            <v>1</v>
          </cell>
          <cell r="H29">
            <v>1</v>
          </cell>
          <cell r="I29">
            <v>1</v>
          </cell>
        </row>
        <row r="30">
          <cell r="B30" t="str">
            <v>Trex</v>
          </cell>
          <cell r="D30">
            <v>512</v>
          </cell>
          <cell r="E30">
            <v>1</v>
          </cell>
          <cell r="F30">
            <v>0.75</v>
          </cell>
          <cell r="G30">
            <v>1</v>
          </cell>
          <cell r="H30">
            <v>1</v>
          </cell>
          <cell r="I30">
            <v>1</v>
          </cell>
        </row>
        <row r="31">
          <cell r="B31" t="str">
            <v>WAN Emulator</v>
          </cell>
          <cell r="D31">
            <v>512</v>
          </cell>
          <cell r="E31">
            <v>1</v>
          </cell>
          <cell r="F31">
            <v>0.75</v>
          </cell>
          <cell r="G31">
            <v>1</v>
          </cell>
          <cell r="H31">
            <v>1</v>
          </cell>
          <cell r="I31">
            <v>1</v>
          </cell>
        </row>
        <row r="32">
          <cell r="B32" t="str">
            <v>Alpine Desktop</v>
          </cell>
          <cell r="D32">
            <v>512</v>
          </cell>
          <cell r="E32">
            <v>1</v>
          </cell>
          <cell r="F32">
            <v>0.75</v>
          </cell>
          <cell r="G32">
            <v>1</v>
          </cell>
          <cell r="H32">
            <v>1</v>
          </cell>
          <cell r="I32">
            <v>1</v>
          </cell>
        </row>
        <row r="33">
          <cell r="B33" t="str">
            <v>Ubuntu</v>
          </cell>
          <cell r="D33">
            <v>2048</v>
          </cell>
          <cell r="E33">
            <v>1</v>
          </cell>
          <cell r="F33">
            <v>0.75</v>
          </cell>
          <cell r="G33">
            <v>1</v>
          </cell>
          <cell r="H33">
            <v>1</v>
          </cell>
          <cell r="I33">
            <v>1</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6B4A3A-DF04-4C6A-B618-C7B3AD5159B3}" autoFormatId="16" applyNumberFormats="0" applyBorderFormats="0" applyFontFormats="0" applyPatternFormats="0" applyAlignmentFormats="0" applyWidthHeightFormats="0">
  <queryTableRefresh nextId="6">
    <queryTableFields count="5">
      <queryTableField id="1" name="Node Type" tableColumnId="1"/>
      <queryTableField id="2" name="vCPUs" tableColumnId="2"/>
      <queryTableField id="3" name="Memory" tableColumnId="3"/>
      <queryTableField id="4" name="Minimum Disk Consumption" tableColumnId="4"/>
      <queryTableField id="5" name="Maximum Disk Consumption"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316912-F834-4AB7-A347-5034CD4FA1BA}" name="_8__What_resources_are_required_by_each_node_type?" displayName="_8__What_resources_are_required_by_each_node_type?" ref="A1:E38" tableType="queryTable" totalsRowShown="0">
  <autoFilter ref="A1:E38" xr:uid="{133D5DD8-A3F8-43C2-8C89-6EA70401183E}"/>
  <tableColumns count="5">
    <tableColumn id="1" xr3:uid="{B8369DF4-DDDB-40A0-A483-C3D60C39BE29}" uniqueName="1" name="Node Type" queryTableFieldId="1" dataDxfId="3"/>
    <tableColumn id="2" xr3:uid="{00EDA476-29D8-4820-BE51-85B4D116291D}" uniqueName="2" name="vCPUs" queryTableFieldId="2"/>
    <tableColumn id="3" xr3:uid="{8BC157E9-58C6-41BB-8288-074193BF79D0}" uniqueName="3" name="Memory" queryTableFieldId="3" dataDxfId="2"/>
    <tableColumn id="4" xr3:uid="{70DD2857-87A7-4ABC-BFBC-F36D12B44A6C}" uniqueName="4" name="Minimum Disk Consumption" queryTableFieldId="4" dataDxfId="1"/>
    <tableColumn id="5" xr3:uid="{9A2B3CF8-F22C-492F-A054-08E7B9E6DF7A}" uniqueName="5" name="Maximum Disk Consumpt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134D5-ACBF-4B6D-B426-36C681C8AEE5}">
  <dimension ref="B2:R66"/>
  <sheetViews>
    <sheetView tabSelected="1" zoomScale="115" zoomScaleNormal="115" workbookViewId="0">
      <selection activeCell="J44" sqref="J44"/>
    </sheetView>
  </sheetViews>
  <sheetFormatPr baseColWidth="10" defaultColWidth="9.1640625" defaultRowHeight="15" x14ac:dyDescent="0.2"/>
  <cols>
    <col min="2" max="2" width="34.6640625" customWidth="1"/>
    <col min="3" max="3" width="13.6640625" customWidth="1"/>
    <col min="4" max="4" width="8.83203125" customWidth="1"/>
    <col min="5" max="5" width="14.6640625" customWidth="1"/>
    <col min="6" max="6" width="14.1640625" customWidth="1"/>
    <col min="7" max="7" width="11.5" customWidth="1"/>
    <col min="8" max="9" width="17.1640625" bestFit="1" customWidth="1"/>
    <col min="10" max="10" width="33.83203125" bestFit="1" customWidth="1"/>
    <col min="11" max="11" width="21.83203125" customWidth="1"/>
  </cols>
  <sheetData>
    <row r="2" spans="2:18" ht="26" x14ac:dyDescent="0.3">
      <c r="B2" s="1" t="s">
        <v>0</v>
      </c>
    </row>
    <row r="4" spans="2:18" ht="33.75" customHeight="1" x14ac:dyDescent="0.2">
      <c r="B4" s="2" t="s">
        <v>1</v>
      </c>
      <c r="C4" s="3" t="s">
        <v>57</v>
      </c>
      <c r="D4" s="4" t="s">
        <v>2</v>
      </c>
      <c r="E4" s="4" t="s">
        <v>3</v>
      </c>
      <c r="F4" s="4" t="s">
        <v>60</v>
      </c>
      <c r="G4" s="4" t="s">
        <v>4</v>
      </c>
      <c r="H4" s="4" t="s">
        <v>58</v>
      </c>
      <c r="I4" s="4" t="s">
        <v>59</v>
      </c>
      <c r="J4" s="30" t="s">
        <v>68</v>
      </c>
      <c r="L4" s="41" t="s">
        <v>5</v>
      </c>
      <c r="M4" s="42"/>
      <c r="N4" s="42"/>
      <c r="O4" s="42"/>
      <c r="P4" s="42"/>
      <c r="Q4" s="42"/>
      <c r="R4" s="43"/>
    </row>
    <row r="5" spans="2:18" x14ac:dyDescent="0.2">
      <c r="B5" s="28" t="s">
        <v>33</v>
      </c>
      <c r="C5" s="6">
        <f>VLOOKUP(B5, _8__What_resources_are_required_by_each_node_type?[#All],3,FALSE)</f>
        <v>512</v>
      </c>
      <c r="D5" s="5">
        <f>VLOOKUP(B5, _8__What_resources_are_required_by_each_node_type?[#All],2,FALSE)</f>
        <v>1</v>
      </c>
      <c r="E5" s="7"/>
      <c r="F5" s="5">
        <f>IF($E5&lt;2,$C5*$E5,$C5+(($E5-1)*(VLOOKUP(B5,_8__What_resources_are_required_by_each_node_type?[#All],3,FALSE))))</f>
        <v>0</v>
      </c>
      <c r="G5" s="5">
        <f t="shared" ref="G5:G41" si="0">E5*D5</f>
        <v>0</v>
      </c>
      <c r="H5" s="5">
        <f>VLOOKUP($B5, _8__What_resources_are_required_by_each_node_type?[#All],4,FALSE)*Calc!E5</f>
        <v>0</v>
      </c>
      <c r="I5" s="5">
        <f>VLOOKUP($B5, _8__What_resources_are_required_by_each_node_type?[#All],5,FALSE)*Calc!E5</f>
        <v>0</v>
      </c>
      <c r="L5" s="44"/>
      <c r="M5" s="45"/>
      <c r="N5" s="45"/>
      <c r="O5" s="45"/>
      <c r="P5" s="45"/>
      <c r="Q5" s="45"/>
      <c r="R5" s="46"/>
    </row>
    <row r="6" spans="2:18" x14ac:dyDescent="0.2">
      <c r="B6" s="28" t="s">
        <v>10</v>
      </c>
      <c r="C6" s="6">
        <f>VLOOKUP(B6, _8__What_resources_are_required_by_each_node_type?[#All],3,FALSE)</f>
        <v>2000</v>
      </c>
      <c r="D6" s="5">
        <f>VLOOKUP(B6, _8__What_resources_are_required_by_each_node_type?[#All],2,FALSE)</f>
        <v>1</v>
      </c>
      <c r="E6" s="7"/>
      <c r="F6" s="5">
        <f>IF($E6&lt;2,$C6*$E6,$C6+(($E6-1)*(VLOOKUP(B6,_8__What_resources_are_required_by_each_node_type?[#All],3,FALSE))))</f>
        <v>0</v>
      </c>
      <c r="G6" s="5">
        <f t="shared" si="0"/>
        <v>0</v>
      </c>
      <c r="H6" s="5">
        <f>VLOOKUP($B6, _8__What_resources_are_required_by_each_node_type?[#All],4,FALSE)*Calc!E6</f>
        <v>0</v>
      </c>
      <c r="I6" s="5">
        <f>VLOOKUP($B6, _8__What_resources_are_required_by_each_node_type?[#All],5,FALSE)*Calc!E6</f>
        <v>0</v>
      </c>
      <c r="J6" s="31" t="s">
        <v>69</v>
      </c>
      <c r="L6" s="44"/>
      <c r="M6" s="45"/>
      <c r="N6" s="45"/>
      <c r="O6" s="45"/>
      <c r="P6" s="45"/>
      <c r="Q6" s="45"/>
      <c r="R6" s="46"/>
    </row>
    <row r="7" spans="2:18" x14ac:dyDescent="0.2">
      <c r="B7" s="28" t="s">
        <v>39</v>
      </c>
      <c r="C7" s="6">
        <f>VLOOKUP(B7, _8__What_resources_are_required_by_each_node_type?[#All],3,FALSE)</f>
        <v>512</v>
      </c>
      <c r="D7" s="5">
        <f>VLOOKUP(B7, _8__What_resources_are_required_by_each_node_type?[#All],2,FALSE)</f>
        <v>1</v>
      </c>
      <c r="E7" s="7"/>
      <c r="F7" s="5">
        <f>IF($E7&lt;2,$C7*$E7,$C7+(($E7-1)*(VLOOKUP(B7,_8__What_resources_are_required_by_each_node_type?[#All],3,FALSE))))</f>
        <v>0</v>
      </c>
      <c r="G7" s="5">
        <f t="shared" si="0"/>
        <v>0</v>
      </c>
      <c r="H7" s="5">
        <f>VLOOKUP($B7, _8__What_resources_are_required_by_each_node_type?[#All],4,FALSE)*Calc!E12</f>
        <v>0</v>
      </c>
      <c r="I7" s="5">
        <f>VLOOKUP($B7, _8__What_resources_are_required_by_each_node_type?[#All],5,FALSE)*Calc!E12</f>
        <v>0</v>
      </c>
      <c r="L7" s="44"/>
      <c r="M7" s="45"/>
      <c r="N7" s="45"/>
      <c r="O7" s="45"/>
      <c r="P7" s="45"/>
      <c r="Q7" s="45"/>
      <c r="R7" s="46"/>
    </row>
    <row r="8" spans="2:18" x14ac:dyDescent="0.2">
      <c r="B8" s="28" t="s">
        <v>40</v>
      </c>
      <c r="C8" s="6">
        <f>VLOOKUP(B8, _8__What_resources_are_required_by_each_node_type?[#All],3,FALSE)</f>
        <v>1000</v>
      </c>
      <c r="D8" s="5">
        <f>VLOOKUP(B8, _8__What_resources_are_required_by_each_node_type?[#All],2,FALSE)</f>
        <v>0</v>
      </c>
      <c r="E8" s="7"/>
      <c r="F8" s="5">
        <f>IF($E8&lt;2,$C8*$E8,$C8+(($E8-1)*(VLOOKUP(B8,_8__What_resources_are_required_by_each_node_type?[#All],3,FALSE))))</f>
        <v>0</v>
      </c>
      <c r="G8" s="5">
        <f t="shared" si="0"/>
        <v>0</v>
      </c>
      <c r="H8" s="5">
        <f>VLOOKUP($B8, _8__What_resources_are_required_by_each_node_type?[#All],4,FALSE)*Calc!E13</f>
        <v>0</v>
      </c>
      <c r="I8" s="5">
        <f>VLOOKUP($B8, _8__What_resources_are_required_by_each_node_type?[#All],5,FALSE)*Calc!E13</f>
        <v>0</v>
      </c>
      <c r="L8" s="44"/>
      <c r="M8" s="45"/>
      <c r="N8" s="45"/>
      <c r="O8" s="45"/>
      <c r="P8" s="45"/>
      <c r="Q8" s="45"/>
      <c r="R8" s="46"/>
    </row>
    <row r="9" spans="2:18" x14ac:dyDescent="0.2">
      <c r="B9" s="28" t="s">
        <v>41</v>
      </c>
      <c r="C9" s="6">
        <f>VLOOKUP(B9, _8__What_resources_are_required_by_each_node_type?[#All],3,FALSE)</f>
        <v>1000</v>
      </c>
      <c r="D9" s="5">
        <f>VLOOKUP(B9, _8__What_resources_are_required_by_each_node_type?[#All],2,FALSE)</f>
        <v>0</v>
      </c>
      <c r="E9" s="7"/>
      <c r="F9" s="5">
        <f>IF($E9&lt;2,$C9*$E9,$C9+(($E9-1)*(VLOOKUP(B9,_8__What_resources_are_required_by_each_node_type?[#All],3,FALSE))))</f>
        <v>0</v>
      </c>
      <c r="G9" s="5">
        <f t="shared" si="0"/>
        <v>0</v>
      </c>
      <c r="H9" s="5">
        <f>VLOOKUP($B9, _8__What_resources_are_required_by_each_node_type?[#All],4,FALSE)*Calc!E14</f>
        <v>0</v>
      </c>
      <c r="I9" s="5">
        <f>VLOOKUP($B9, _8__What_resources_are_required_by_each_node_type?[#All],5,FALSE)*Calc!E14</f>
        <v>0</v>
      </c>
      <c r="L9" s="44"/>
      <c r="M9" s="45"/>
      <c r="N9" s="45"/>
      <c r="O9" s="45"/>
      <c r="P9" s="45"/>
      <c r="Q9" s="45"/>
      <c r="R9" s="46"/>
    </row>
    <row r="10" spans="2:18" x14ac:dyDescent="0.2">
      <c r="B10" s="28" t="s">
        <v>45</v>
      </c>
      <c r="C10" s="6">
        <f>VLOOKUP(B10, _8__What_resources_are_required_by_each_node_type?[#All],3,FALSE)</f>
        <v>128</v>
      </c>
      <c r="D10" s="5">
        <f>VLOOKUP(B10, _8__What_resources_are_required_by_each_node_type?[#All],2,FALSE)</f>
        <v>1</v>
      </c>
      <c r="E10" s="7"/>
      <c r="F10" s="5">
        <f>IF($E10&lt;2,$C10*$E10,$C10+(($E10-1)*(VLOOKUP(B10,_8__What_resources_are_required_by_each_node_type?[#All],3,FALSE))))</f>
        <v>0</v>
      </c>
      <c r="G10" s="5">
        <f t="shared" si="0"/>
        <v>0</v>
      </c>
      <c r="H10" s="5">
        <f>VLOOKUP($B10, _8__What_resources_are_required_by_each_node_type?[#All],4,FALSE)*Calc!E26</f>
        <v>0</v>
      </c>
      <c r="I10" s="5">
        <f>VLOOKUP($B10, _8__What_resources_are_required_by_each_node_type?[#All],5,FALSE)*Calc!E26</f>
        <v>0</v>
      </c>
      <c r="L10" s="44"/>
      <c r="M10" s="45"/>
      <c r="N10" s="45"/>
      <c r="O10" s="45"/>
      <c r="P10" s="45"/>
      <c r="Q10" s="45"/>
      <c r="R10" s="46"/>
    </row>
    <row r="11" spans="2:18" x14ac:dyDescent="0.2">
      <c r="B11" s="28" t="s">
        <v>46</v>
      </c>
      <c r="C11" s="6">
        <f>VLOOKUP(B11, _8__What_resources_are_required_by_each_node_type?[#All],3,FALSE)</f>
        <v>512</v>
      </c>
      <c r="D11" s="5">
        <f>VLOOKUP(B11, _8__What_resources_are_required_by_each_node_type?[#All],2,FALSE)</f>
        <v>1</v>
      </c>
      <c r="E11" s="7"/>
      <c r="F11" s="5">
        <f>IF($E11&lt;2,$C11*$E11,$C11+(($E11-1)*(VLOOKUP(B11,_8__What_resources_are_required_by_each_node_type?[#All],3,FALSE))))</f>
        <v>0</v>
      </c>
      <c r="G11" s="5">
        <f t="shared" si="0"/>
        <v>0</v>
      </c>
      <c r="H11" s="5">
        <f>VLOOKUP($B11, _8__What_resources_are_required_by_each_node_type?[#All],4,FALSE)*Calc!E27</f>
        <v>0</v>
      </c>
      <c r="I11" s="5">
        <f>VLOOKUP($B11, _8__What_resources_are_required_by_each_node_type?[#All],5,FALSE)*Calc!E27</f>
        <v>0</v>
      </c>
      <c r="L11" s="44"/>
      <c r="M11" s="45"/>
      <c r="N11" s="45"/>
      <c r="O11" s="45"/>
      <c r="P11" s="45"/>
      <c r="Q11" s="45"/>
      <c r="R11" s="46"/>
    </row>
    <row r="12" spans="2:18" x14ac:dyDescent="0.2">
      <c r="B12" s="28" t="s">
        <v>23</v>
      </c>
      <c r="C12" s="6">
        <f>VLOOKUP(B12, _8__What_resources_are_required_by_each_node_type?[#All],3,FALSE)</f>
        <v>2000</v>
      </c>
      <c r="D12" s="5">
        <f>VLOOKUP(B12, _8__What_resources_are_required_by_each_node_type?[#All],2,FALSE)</f>
        <v>1</v>
      </c>
      <c r="E12" s="7"/>
      <c r="F12" s="5">
        <f>IF($E12&lt;2,$C12*$E12,$C12+(($E12-1)*(VLOOKUP(B12,_8__What_resources_are_required_by_each_node_type?[#All],3,FALSE))))</f>
        <v>0</v>
      </c>
      <c r="G12" s="5">
        <f t="shared" si="0"/>
        <v>0</v>
      </c>
      <c r="H12" s="5">
        <f>VLOOKUP($B12, _8__What_resources_are_required_by_each_node_type?[#All],4,FALSE)*Calc!E28</f>
        <v>0</v>
      </c>
      <c r="I12" s="5">
        <f>VLOOKUP($B12, _8__What_resources_are_required_by_each_node_type?[#All],5,FALSE)*Calc!E28</f>
        <v>0</v>
      </c>
      <c r="L12" s="44"/>
      <c r="M12" s="45"/>
      <c r="N12" s="45"/>
      <c r="O12" s="45"/>
      <c r="P12" s="45"/>
      <c r="Q12" s="45"/>
      <c r="R12" s="46"/>
    </row>
    <row r="13" spans="2:18" x14ac:dyDescent="0.2">
      <c r="B13" s="29" t="s">
        <v>34</v>
      </c>
      <c r="C13" s="6">
        <f>VLOOKUP(B13, _8__What_resources_are_required_by_each_node_type?[#All],3,FALSE)</f>
        <v>4000</v>
      </c>
      <c r="D13" s="5">
        <f>VLOOKUP(B13, _8__What_resources_are_required_by_each_node_type?[#All],2,FALSE)</f>
        <v>1</v>
      </c>
      <c r="E13" s="7"/>
      <c r="F13" s="5">
        <f>IF($E13&lt;2,$C13*$E13,$C13+(($E13-1)*(VLOOKUP(B13,_8__What_resources_are_required_by_each_node_type?[#All],3,FALSE))))</f>
        <v>0</v>
      </c>
      <c r="G13" s="5">
        <f t="shared" si="0"/>
        <v>0</v>
      </c>
      <c r="H13" s="5">
        <f>VLOOKUP($B13, _8__What_resources_are_required_by_each_node_type?[#All],4,FALSE)*Calc!E7</f>
        <v>0</v>
      </c>
      <c r="I13" s="5">
        <f>VLOOKUP($B13, _8__What_resources_are_required_by_each_node_type?[#All],5,FALSE)*Calc!E7</f>
        <v>0</v>
      </c>
      <c r="L13" s="44"/>
      <c r="M13" s="45"/>
      <c r="N13" s="45"/>
      <c r="O13" s="45"/>
      <c r="P13" s="45"/>
      <c r="Q13" s="45"/>
      <c r="R13" s="46"/>
    </row>
    <row r="14" spans="2:18" x14ac:dyDescent="0.2">
      <c r="B14" s="29" t="s">
        <v>35</v>
      </c>
      <c r="C14" s="6">
        <f>VLOOKUP(B14, _8__What_resources_are_required_by_each_node_type?[#All],3,FALSE)</f>
        <v>18000</v>
      </c>
      <c r="D14" s="5">
        <f>VLOOKUP(B14, _8__What_resources_are_required_by_each_node_type?[#All],2,FALSE)</f>
        <v>4</v>
      </c>
      <c r="E14" s="7"/>
      <c r="F14" s="5">
        <f>IF($E14&lt;2,$C14*$E14,$C14+(($E14-1)*(VLOOKUP(B14,_8__What_resources_are_required_by_each_node_type?[#All],3,FALSE))))</f>
        <v>0</v>
      </c>
      <c r="G14" s="5">
        <f t="shared" si="0"/>
        <v>0</v>
      </c>
      <c r="H14" s="5">
        <f>VLOOKUP($B14, _8__What_resources_are_required_by_each_node_type?[#All],4,FALSE)*Calc!E8</f>
        <v>0</v>
      </c>
      <c r="I14" s="5">
        <f>VLOOKUP($B14, _8__What_resources_are_required_by_each_node_type?[#All],5,FALSE)*Calc!E8</f>
        <v>0</v>
      </c>
      <c r="L14" s="44"/>
      <c r="M14" s="45"/>
      <c r="N14" s="45"/>
      <c r="O14" s="45"/>
      <c r="P14" s="45"/>
      <c r="Q14" s="45"/>
      <c r="R14" s="46"/>
    </row>
    <row r="15" spans="2:18" x14ac:dyDescent="0.2">
      <c r="B15" s="29" t="s">
        <v>36</v>
      </c>
      <c r="C15" s="6">
        <f>VLOOKUP(B15, _8__What_resources_are_required_by_each_node_type?[#All],3,FALSE)</f>
        <v>18000</v>
      </c>
      <c r="D15" s="5">
        <f>VLOOKUP(B15, _8__What_resources_are_required_by_each_node_type?[#All],2,FALSE)</f>
        <v>4</v>
      </c>
      <c r="E15" s="7"/>
      <c r="F15" s="5">
        <f>IF($E15&lt;2,$C15*$E15,$C15+(($E15-1)*(VLOOKUP(B15,_8__What_resources_are_required_by_each_node_type?[#All],3,FALSE))))</f>
        <v>0</v>
      </c>
      <c r="G15" s="5">
        <f t="shared" si="0"/>
        <v>0</v>
      </c>
      <c r="H15" s="5">
        <f>VLOOKUP($B15, _8__What_resources_are_required_by_each_node_type?[#All],4,FALSE)*Calc!E9</f>
        <v>0</v>
      </c>
      <c r="I15" s="5">
        <f>VLOOKUP($B15, _8__What_resources_are_required_by_each_node_type?[#All],5,FALSE)*Calc!E9</f>
        <v>0</v>
      </c>
      <c r="L15" s="44"/>
      <c r="M15" s="45"/>
      <c r="N15" s="45"/>
      <c r="O15" s="45"/>
      <c r="P15" s="45"/>
      <c r="Q15" s="45"/>
      <c r="R15" s="46"/>
    </row>
    <row r="16" spans="2:18" x14ac:dyDescent="0.2">
      <c r="B16" s="29" t="s">
        <v>37</v>
      </c>
      <c r="C16" s="6">
        <f>VLOOKUP(B16, _8__What_resources_are_required_by_each_node_type?[#All],3,FALSE)</f>
        <v>2000</v>
      </c>
      <c r="D16" s="5">
        <f>VLOOKUP(B16, _8__What_resources_are_required_by_each_node_type?[#All],2,FALSE)</f>
        <v>2</v>
      </c>
      <c r="E16" s="7"/>
      <c r="F16" s="5">
        <f>IF($E16&lt;2,$C16*$E16,$C16+(($E16-1)*(VLOOKUP(B16,_8__What_resources_are_required_by_each_node_type?[#All],3,FALSE))))</f>
        <v>0</v>
      </c>
      <c r="G16" s="5">
        <f t="shared" si="0"/>
        <v>0</v>
      </c>
      <c r="H16" s="5">
        <f>VLOOKUP($B16, _8__What_resources_are_required_by_each_node_type?[#All],4,FALSE)*Calc!E10</f>
        <v>0</v>
      </c>
      <c r="I16" s="5">
        <f>VLOOKUP($B16, _8__What_resources_are_required_by_each_node_type?[#All],5,FALSE)*Calc!E10</f>
        <v>0</v>
      </c>
      <c r="L16" s="44"/>
      <c r="M16" s="45"/>
      <c r="N16" s="45"/>
      <c r="O16" s="45"/>
      <c r="P16" s="45"/>
      <c r="Q16" s="45"/>
      <c r="R16" s="46"/>
    </row>
    <row r="17" spans="2:18" x14ac:dyDescent="0.2">
      <c r="B17" s="29" t="s">
        <v>38</v>
      </c>
      <c r="C17" s="6">
        <f>VLOOKUP(B17, _8__What_resources_are_required_by_each_node_type?[#All],3,FALSE)</f>
        <v>3000</v>
      </c>
      <c r="D17" s="5">
        <f>VLOOKUP(B17, _8__What_resources_are_required_by_each_node_type?[#All],2,FALSE)</f>
        <v>1</v>
      </c>
      <c r="E17" s="7"/>
      <c r="F17" s="5">
        <f>IF($E17&lt;2,$C17*$E17,$C17+(($E17-1)*(VLOOKUP(B17,_8__What_resources_are_required_by_each_node_type?[#All],3,FALSE))))</f>
        <v>0</v>
      </c>
      <c r="G17" s="5">
        <f t="shared" si="0"/>
        <v>0</v>
      </c>
      <c r="H17" s="5">
        <f>VLOOKUP($B17, _8__What_resources_are_required_by_each_node_type?[#All],4,FALSE)*Calc!E11</f>
        <v>0</v>
      </c>
      <c r="I17" s="5">
        <f>VLOOKUP($B17, _8__What_resources_are_required_by_each_node_type?[#All],5,FALSE)*Calc!E11</f>
        <v>0</v>
      </c>
      <c r="L17" s="44"/>
      <c r="M17" s="45"/>
      <c r="N17" s="45"/>
      <c r="O17" s="45"/>
      <c r="P17" s="45"/>
      <c r="Q17" s="45"/>
      <c r="R17" s="46"/>
    </row>
    <row r="18" spans="2:18" x14ac:dyDescent="0.2">
      <c r="B18" s="29" t="s">
        <v>42</v>
      </c>
      <c r="C18" s="6">
        <f>VLOOKUP(B18, _8__What_resources_are_required_by_each_node_type?[#All],3,FALSE)</f>
        <v>3000</v>
      </c>
      <c r="D18" s="5">
        <f>VLOOKUP(B18, _8__What_resources_are_required_by_each_node_type?[#All],2,FALSE)</f>
        <v>1</v>
      </c>
      <c r="E18" s="7"/>
      <c r="F18" s="5">
        <f>IF($E18&lt;2,$C18*$E18,$C18+(($E18-1)*(VLOOKUP(B18,_8__What_resources_are_required_by_each_node_type?[#All],3,FALSE))))</f>
        <v>0</v>
      </c>
      <c r="G18" s="5">
        <f t="shared" si="0"/>
        <v>0</v>
      </c>
      <c r="H18" s="5">
        <f>VLOOKUP($B18, _8__What_resources_are_required_by_each_node_type?[#All],4,FALSE)*Calc!E15</f>
        <v>0</v>
      </c>
      <c r="I18" s="5">
        <f>VLOOKUP($B18, _8__What_resources_are_required_by_each_node_type?[#All],5,FALSE)*Calc!E15</f>
        <v>0</v>
      </c>
      <c r="L18" s="44"/>
      <c r="M18" s="45"/>
      <c r="N18" s="45"/>
      <c r="O18" s="45"/>
      <c r="P18" s="45"/>
      <c r="Q18" s="45"/>
      <c r="R18" s="46"/>
    </row>
    <row r="19" spans="2:18" x14ac:dyDescent="0.2">
      <c r="B19" s="29" t="s">
        <v>43</v>
      </c>
      <c r="C19" s="6">
        <f>VLOOKUP(B19, _8__What_resources_are_required_by_each_node_type?[#All],3,FALSE)</f>
        <v>20000</v>
      </c>
      <c r="D19" s="5">
        <f>VLOOKUP(B19, _8__What_resources_are_required_by_each_node_type?[#All],2,FALSE)</f>
        <v>4</v>
      </c>
      <c r="E19" s="7"/>
      <c r="F19" s="5">
        <f>IF($E19&lt;2,$C19*$E19,$C19+(($E19-1)*(VLOOKUP(B19,_8__What_resources_are_required_by_each_node_type?[#All],3,FALSE))))</f>
        <v>0</v>
      </c>
      <c r="G19" s="5">
        <f t="shared" si="0"/>
        <v>0</v>
      </c>
      <c r="H19" s="5">
        <f>VLOOKUP($B19, _8__What_resources_are_required_by_each_node_type?[#All],4,FALSE)*Calc!E16</f>
        <v>0</v>
      </c>
      <c r="I19" s="5">
        <f>VLOOKUP($B19, _8__What_resources_are_required_by_each_node_type?[#All],5,FALSE)*Calc!E16</f>
        <v>0</v>
      </c>
      <c r="L19" s="44"/>
      <c r="M19" s="45"/>
      <c r="N19" s="45"/>
      <c r="O19" s="45"/>
      <c r="P19" s="45"/>
      <c r="Q19" s="45"/>
      <c r="R19" s="46"/>
    </row>
    <row r="20" spans="2:18" x14ac:dyDescent="0.2">
      <c r="B20" s="29" t="s">
        <v>6</v>
      </c>
      <c r="C20" s="6">
        <f>VLOOKUP(B20, _8__What_resources_are_required_by_each_node_type?[#All],3,FALSE)</f>
        <v>512</v>
      </c>
      <c r="D20" s="5">
        <f>VLOOKUP(B20, _8__What_resources_are_required_by_each_node_type?[#All],2,FALSE)</f>
        <v>1</v>
      </c>
      <c r="E20" s="7"/>
      <c r="F20" s="5">
        <f>IF($E20&lt;2,$C20*$E20,$C20+(($E20-1)*(VLOOKUP(B20,_8__What_resources_are_required_by_each_node_type?[#All],3,FALSE))))</f>
        <v>0</v>
      </c>
      <c r="G20" s="5">
        <f t="shared" si="0"/>
        <v>0</v>
      </c>
      <c r="H20" s="5">
        <f>VLOOKUP($B20, _8__What_resources_are_required_by_each_node_type?[#All],4,FALSE)*Calc!E17</f>
        <v>0</v>
      </c>
      <c r="I20" s="5">
        <f>VLOOKUP($B20, _8__What_resources_are_required_by_each_node_type?[#All],5,FALSE)*Calc!E17</f>
        <v>0</v>
      </c>
      <c r="L20" s="44"/>
      <c r="M20" s="45"/>
      <c r="N20" s="45"/>
      <c r="O20" s="45"/>
      <c r="P20" s="45"/>
      <c r="Q20" s="45"/>
      <c r="R20" s="46"/>
    </row>
    <row r="21" spans="2:18" x14ac:dyDescent="0.2">
      <c r="B21" s="29" t="s">
        <v>44</v>
      </c>
      <c r="C21" s="6">
        <f>VLOOKUP(B21, _8__What_resources_are_required_by_each_node_type?[#All],3,FALSE)</f>
        <v>768</v>
      </c>
      <c r="D21" s="5">
        <f>VLOOKUP(B21, _8__What_resources_are_required_by_each_node_type?[#All],2,FALSE)</f>
        <v>1</v>
      </c>
      <c r="E21" s="7"/>
      <c r="F21" s="5">
        <f>IF($E21&lt;2,$C21*$E21,$C21+(($E21-1)*(VLOOKUP(B21,_8__What_resources_are_required_by_each_node_type?[#All],3,FALSE))))</f>
        <v>0</v>
      </c>
      <c r="G21" s="5">
        <f t="shared" si="0"/>
        <v>0</v>
      </c>
      <c r="H21" s="5">
        <f>VLOOKUP($B21, _8__What_resources_are_required_by_each_node_type?[#All],4,FALSE)*Calc!E18</f>
        <v>0</v>
      </c>
      <c r="I21" s="5">
        <f>VLOOKUP($B21, _8__What_resources_are_required_by_each_node_type?[#All],5,FALSE)*Calc!E18</f>
        <v>0</v>
      </c>
      <c r="L21" s="44"/>
      <c r="M21" s="45"/>
      <c r="N21" s="45"/>
      <c r="O21" s="45"/>
      <c r="P21" s="45"/>
      <c r="Q21" s="45"/>
      <c r="R21" s="46"/>
    </row>
    <row r="22" spans="2:18" x14ac:dyDescent="0.2">
      <c r="B22" s="29" t="s">
        <v>7</v>
      </c>
      <c r="C22" s="6">
        <f>VLOOKUP(B22, _8__What_resources_are_required_by_each_node_type?[#All],3,FALSE)</f>
        <v>3000</v>
      </c>
      <c r="D22" s="5">
        <f>VLOOKUP(B22, _8__What_resources_are_required_by_each_node_type?[#All],2,FALSE)</f>
        <v>1</v>
      </c>
      <c r="E22" s="7"/>
      <c r="F22" s="5">
        <f>IF($E22&lt;2,$C22*$E22,$C22+(($E22-1)*(VLOOKUP(B22,_8__What_resources_are_required_by_each_node_type?[#All],3,FALSE))))</f>
        <v>0</v>
      </c>
      <c r="G22" s="5">
        <f t="shared" si="0"/>
        <v>0</v>
      </c>
      <c r="H22" s="5">
        <f>VLOOKUP($B22, _8__What_resources_are_required_by_each_node_type?[#All],4,FALSE)*Calc!E19</f>
        <v>0</v>
      </c>
      <c r="I22" s="5">
        <f>VLOOKUP($B22, _8__What_resources_are_required_by_each_node_type?[#All],5,FALSE)*Calc!E19</f>
        <v>0</v>
      </c>
      <c r="L22" s="44"/>
      <c r="M22" s="45"/>
      <c r="N22" s="45"/>
      <c r="O22" s="45"/>
      <c r="P22" s="45"/>
      <c r="Q22" s="45"/>
      <c r="R22" s="46"/>
    </row>
    <row r="23" spans="2:18" x14ac:dyDescent="0.2">
      <c r="B23" s="29" t="s">
        <v>8</v>
      </c>
      <c r="C23" s="6">
        <f>VLOOKUP(B23, _8__What_resources_are_required_by_each_node_type?[#All],3,FALSE)</f>
        <v>8000</v>
      </c>
      <c r="D23" s="5">
        <f>VLOOKUP(B23, _8__What_resources_are_required_by_each_node_type?[#All],2,FALSE)</f>
        <v>2</v>
      </c>
      <c r="E23" s="7"/>
      <c r="F23" s="5">
        <f>IF($E23&lt;2,$C23*$E23,$C23+(($E23-1)*(VLOOKUP(B23,_8__What_resources_are_required_by_each_node_type?[#All],3,FALSE))))</f>
        <v>0</v>
      </c>
      <c r="G23" s="5">
        <f t="shared" si="0"/>
        <v>0</v>
      </c>
      <c r="H23" s="5">
        <f>VLOOKUP($B23, _8__What_resources_are_required_by_each_node_type?[#All],4,FALSE)*Calc!E20</f>
        <v>0</v>
      </c>
      <c r="I23" s="5">
        <f>VLOOKUP($B23, _8__What_resources_are_required_by_each_node_type?[#All],5,FALSE)*Calc!E20</f>
        <v>0</v>
      </c>
      <c r="L23" s="44"/>
      <c r="M23" s="45"/>
      <c r="N23" s="45"/>
      <c r="O23" s="45"/>
      <c r="P23" s="45"/>
      <c r="Q23" s="45"/>
      <c r="R23" s="46"/>
    </row>
    <row r="24" spans="2:18" x14ac:dyDescent="0.2">
      <c r="B24" s="29" t="s">
        <v>52</v>
      </c>
      <c r="C24" s="6">
        <f>VLOOKUP(B24, _8__What_resources_are_required_by_each_node_type?[#All],3,FALSE)</f>
        <v>5000</v>
      </c>
      <c r="D24" s="5">
        <f>VLOOKUP(B24, _8__What_resources_are_required_by_each_node_type?[#All],2,FALSE)</f>
        <v>2</v>
      </c>
      <c r="E24" s="7"/>
      <c r="F24" s="5">
        <f>IF($E24&lt;2,$C24*$E24,$C24+(($E24-1)*(VLOOKUP(B24,_8__What_resources_are_required_by_each_node_type?[#All],3,FALSE))))</f>
        <v>0</v>
      </c>
      <c r="G24" s="5">
        <f t="shared" si="0"/>
        <v>0</v>
      </c>
      <c r="H24" s="5">
        <f>VLOOKUP($B24, _8__What_resources_are_required_by_each_node_type?[#All],4,FALSE)*Calc!E21</f>
        <v>0</v>
      </c>
      <c r="I24" s="5">
        <f>VLOOKUP($B24, _8__What_resources_are_required_by_each_node_type?[#All],5,FALSE)*Calc!E21</f>
        <v>0</v>
      </c>
      <c r="L24" s="44"/>
      <c r="M24" s="45"/>
      <c r="N24" s="45"/>
      <c r="O24" s="45"/>
      <c r="P24" s="45"/>
      <c r="Q24" s="45"/>
      <c r="R24" s="46"/>
    </row>
    <row r="25" spans="2:18" x14ac:dyDescent="0.2">
      <c r="B25" s="29" t="s">
        <v>53</v>
      </c>
      <c r="C25" s="6">
        <f>VLOOKUP(B25, _8__What_resources_are_required_by_each_node_type?[#All],3,FALSE)</f>
        <v>4000</v>
      </c>
      <c r="D25" s="5">
        <f>VLOOKUP(B25, _8__What_resources_are_required_by_each_node_type?[#All],2,FALSE)</f>
        <v>2</v>
      </c>
      <c r="E25" s="7"/>
      <c r="F25" s="5">
        <f>IF($E25&lt;2,$C25*$E25,$C25+(($E25-1)*(VLOOKUP(B25,_8__What_resources_are_required_by_each_node_type?[#All],3,FALSE))))</f>
        <v>0</v>
      </c>
      <c r="G25" s="5">
        <f t="shared" si="0"/>
        <v>0</v>
      </c>
      <c r="H25" s="5">
        <f>VLOOKUP($B25, _8__What_resources_are_required_by_each_node_type?[#All],4,FALSE)*Calc!E22</f>
        <v>0</v>
      </c>
      <c r="I25" s="5">
        <f>VLOOKUP($B25, _8__What_resources_are_required_by_each_node_type?[#All],5,FALSE)*Calc!E22</f>
        <v>0</v>
      </c>
      <c r="L25" s="44"/>
      <c r="M25" s="45"/>
      <c r="N25" s="45"/>
      <c r="O25" s="45"/>
      <c r="P25" s="45"/>
      <c r="Q25" s="45"/>
      <c r="R25" s="46"/>
    </row>
    <row r="26" spans="2:18" x14ac:dyDescent="0.2">
      <c r="B26" s="29" t="s">
        <v>54</v>
      </c>
      <c r="C26" s="6">
        <f>VLOOKUP(B26, _8__What_resources_are_required_by_each_node_type?[#All],3,FALSE)</f>
        <v>16000</v>
      </c>
      <c r="D26" s="5">
        <f>VLOOKUP(B26, _8__What_resources_are_required_by_each_node_type?[#All],2,FALSE)</f>
        <v>8</v>
      </c>
      <c r="E26" s="7"/>
      <c r="F26" s="5">
        <f>IF($E26&lt;2,$C26*$E26,$C26+(($E26-1)*(VLOOKUP(B26,_8__What_resources_are_required_by_each_node_type?[#All],3,FALSE))))</f>
        <v>0</v>
      </c>
      <c r="G26" s="5">
        <f t="shared" si="0"/>
        <v>0</v>
      </c>
      <c r="H26" s="5">
        <f>VLOOKUP($B26, _8__What_resources_are_required_by_each_node_type?[#All],4,FALSE)*Calc!E23</f>
        <v>0</v>
      </c>
      <c r="I26" s="5">
        <f>VLOOKUP($B26, _8__What_resources_are_required_by_each_node_type?[#All],5,FALSE)*Calc!E23</f>
        <v>0</v>
      </c>
      <c r="L26" s="44"/>
      <c r="M26" s="45"/>
      <c r="N26" s="45"/>
      <c r="O26" s="45"/>
      <c r="P26" s="45"/>
      <c r="Q26" s="45"/>
      <c r="R26" s="46"/>
    </row>
    <row r="27" spans="2:18" x14ac:dyDescent="0.2">
      <c r="B27" s="29" t="s">
        <v>55</v>
      </c>
      <c r="C27" s="6">
        <f>VLOOKUP(B27, _8__What_resources_are_required_by_each_node_type?[#All],3,FALSE)</f>
        <v>4000</v>
      </c>
      <c r="D27" s="5">
        <f>VLOOKUP(B27, _8__What_resources_are_required_by_each_node_type?[#All],2,FALSE)</f>
        <v>2</v>
      </c>
      <c r="E27" s="7"/>
      <c r="F27" s="5">
        <f>IF($E27&lt;2,$C27*$E27,$C27+(($E27-1)*(VLOOKUP(B27,_8__What_resources_are_required_by_each_node_type?[#All],3,FALSE))))</f>
        <v>0</v>
      </c>
      <c r="G27" s="5">
        <f t="shared" si="0"/>
        <v>0</v>
      </c>
      <c r="H27" s="5">
        <f>VLOOKUP($B27, _8__What_resources_are_required_by_each_node_type?[#All],4,FALSE)*Calc!E24</f>
        <v>0</v>
      </c>
      <c r="I27" s="5">
        <f>VLOOKUP($B27, _8__What_resources_are_required_by_each_node_type?[#All],5,FALSE)*Calc!E24</f>
        <v>0</v>
      </c>
      <c r="L27" s="44"/>
      <c r="M27" s="45"/>
      <c r="N27" s="45"/>
      <c r="O27" s="45"/>
      <c r="P27" s="45"/>
      <c r="Q27" s="45"/>
      <c r="R27" s="46"/>
    </row>
    <row r="28" spans="2:18" x14ac:dyDescent="0.2">
      <c r="B28" s="29" t="s">
        <v>56</v>
      </c>
      <c r="C28" s="6">
        <f>VLOOKUP(B28, _8__What_resources_are_required_by_each_node_type?[#All],3,FALSE)</f>
        <v>2000</v>
      </c>
      <c r="D28" s="5">
        <f>VLOOKUP(B28, _8__What_resources_are_required_by_each_node_type?[#All],2,FALSE)</f>
        <v>2</v>
      </c>
      <c r="E28" s="7"/>
      <c r="F28" s="5">
        <f>IF($E28&lt;2,$C28*$E28,$C28+(($E28-1)*(VLOOKUP(B28,_8__What_resources_are_required_by_each_node_type?[#All],3,FALSE))))</f>
        <v>0</v>
      </c>
      <c r="G28" s="5">
        <f t="shared" si="0"/>
        <v>0</v>
      </c>
      <c r="H28" s="5">
        <f>VLOOKUP($B28, _8__What_resources_are_required_by_each_node_type?[#All],4,FALSE)*Calc!E25</f>
        <v>0</v>
      </c>
      <c r="I28" s="5">
        <f>VLOOKUP($B28, _8__What_resources_are_required_by_each_node_type?[#All],5,FALSE)*Calc!E25</f>
        <v>0</v>
      </c>
      <c r="L28" s="44"/>
      <c r="M28" s="45"/>
      <c r="N28" s="45"/>
      <c r="O28" s="45"/>
      <c r="P28" s="45"/>
      <c r="Q28" s="45"/>
      <c r="R28" s="46"/>
    </row>
    <row r="29" spans="2:18" x14ac:dyDescent="0.2">
      <c r="B29" s="29" t="s">
        <v>22</v>
      </c>
      <c r="C29" s="6">
        <f>VLOOKUP(B29, _8__What_resources_are_required_by_each_node_type?[#All],3,FALSE)</f>
        <v>512</v>
      </c>
      <c r="D29" s="5">
        <f>VLOOKUP(B29, _8__What_resources_are_required_by_each_node_type?[#All],2,FALSE)</f>
        <v>1</v>
      </c>
      <c r="E29" s="7"/>
      <c r="F29" s="5">
        <f>IF($E29&lt;2,$C29*$E29,$C29+(($E29-1)*(VLOOKUP(B29,_8__What_resources_are_required_by_each_node_type?[#All],3,FALSE))))</f>
        <v>0</v>
      </c>
      <c r="G29" s="5">
        <f t="shared" si="0"/>
        <v>0</v>
      </c>
      <c r="H29" s="5">
        <f>VLOOKUP($B29, _8__What_resources_are_required_by_each_node_type?[#All],4,FALSE)*Calc!E29</f>
        <v>0</v>
      </c>
      <c r="I29" s="5">
        <f>VLOOKUP($B29, _8__What_resources_are_required_by_each_node_type?[#All],5,FALSE)*Calc!E29</f>
        <v>0</v>
      </c>
      <c r="L29" s="44"/>
      <c r="M29" s="45"/>
      <c r="N29" s="45"/>
      <c r="O29" s="45"/>
      <c r="P29" s="45"/>
      <c r="Q29" s="45"/>
      <c r="R29" s="46"/>
    </row>
    <row r="30" spans="2:18" x14ac:dyDescent="0.2">
      <c r="B30" s="5" t="s">
        <v>9</v>
      </c>
      <c r="C30" s="6">
        <f>VLOOKUP(B30, _8__What_resources_are_required_by_each_node_type?[#All],3,FALSE)</f>
        <v>3072</v>
      </c>
      <c r="D30" s="5">
        <f>VLOOKUP(B30, _8__What_resources_are_required_by_each_node_type?[#All],2,FALSE)</f>
        <v>1</v>
      </c>
      <c r="E30" s="7"/>
      <c r="F30" s="5">
        <f>IF($E30&lt;2,$C30*$E30,$C30+(($E30-1)*(VLOOKUP(B30,_8__What_resources_are_required_by_each_node_type?[#All],3,FALSE))))</f>
        <v>0</v>
      </c>
      <c r="G30" s="5">
        <f t="shared" si="0"/>
        <v>0</v>
      </c>
      <c r="H30" s="5"/>
      <c r="I30" s="5"/>
      <c r="L30" s="44"/>
      <c r="M30" s="45"/>
      <c r="N30" s="45"/>
      <c r="O30" s="45"/>
      <c r="P30" s="45"/>
      <c r="Q30" s="45"/>
      <c r="R30" s="46"/>
    </row>
    <row r="31" spans="2:18" x14ac:dyDescent="0.2">
      <c r="B31" s="28" t="s">
        <v>11</v>
      </c>
      <c r="C31" s="6">
        <f>VLOOKUP(B31, _8__What_resources_are_required_by_each_node_type?[#All],3,FALSE)</f>
        <v>8192</v>
      </c>
      <c r="D31" s="5">
        <f>VLOOKUP(B31, _8__What_resources_are_required_by_each_node_type?[#All],2,FALSE)</f>
        <v>4</v>
      </c>
      <c r="E31" s="7"/>
      <c r="F31" s="5">
        <f>IF($E31&lt;2,$C31*$E31,$C31+(($E31-1)*(VLOOKUP(B31,_8__What_resources_are_required_by_each_node_type?[#All],3,FALSE))))</f>
        <v>0</v>
      </c>
      <c r="G31" s="5">
        <f t="shared" si="0"/>
        <v>0</v>
      </c>
      <c r="H31" s="5"/>
      <c r="I31" s="5"/>
      <c r="L31" s="44"/>
      <c r="M31" s="45"/>
      <c r="N31" s="45"/>
      <c r="O31" s="45"/>
      <c r="P31" s="45"/>
      <c r="Q31" s="45"/>
      <c r="R31" s="46"/>
    </row>
    <row r="32" spans="2:18" x14ac:dyDescent="0.2">
      <c r="B32" s="28" t="s">
        <v>12</v>
      </c>
      <c r="C32" s="6">
        <f>VLOOKUP(B32, _8__What_resources_are_required_by_each_node_type?[#All],3,FALSE)</f>
        <v>28672</v>
      </c>
      <c r="D32" s="5">
        <f>VLOOKUP(B32, _8__What_resources_are_required_by_each_node_type?[#All],2,FALSE)</f>
        <v>4</v>
      </c>
      <c r="E32" s="7"/>
      <c r="F32" s="5">
        <f>IF($E32&lt;2,$C32*$E32,$C32+(($E32-1)*(VLOOKUP(B32,_8__What_resources_are_required_by_each_node_type?[#All],3,FALSE))))</f>
        <v>0</v>
      </c>
      <c r="G32" s="5">
        <f t="shared" si="0"/>
        <v>0</v>
      </c>
      <c r="H32" s="5"/>
      <c r="I32" s="5"/>
      <c r="L32" s="44"/>
      <c r="M32" s="45"/>
      <c r="N32" s="45"/>
      <c r="O32" s="45"/>
      <c r="P32" s="45"/>
      <c r="Q32" s="45"/>
      <c r="R32" s="46"/>
    </row>
    <row r="33" spans="2:18" x14ac:dyDescent="0.2">
      <c r="B33" s="5" t="s">
        <v>13</v>
      </c>
      <c r="C33" s="6">
        <f>VLOOKUP(B33, _8__What_resources_are_required_by_each_node_type?[#All],3,FALSE)</f>
        <v>8192</v>
      </c>
      <c r="D33" s="5">
        <f>VLOOKUP(B33, _8__What_resources_are_required_by_each_node_type?[#All],2,FALSE)</f>
        <v>2</v>
      </c>
      <c r="E33" s="7"/>
      <c r="F33" s="5">
        <f>IF($E33&lt;2,$C33*$E33,$C33+(($E33-1)*(VLOOKUP(B33,_8__What_resources_are_required_by_each_node_type?[#All],3,FALSE))))</f>
        <v>0</v>
      </c>
      <c r="G33" s="5">
        <f t="shared" si="0"/>
        <v>0</v>
      </c>
      <c r="H33" s="5"/>
      <c r="I33" s="5"/>
      <c r="L33" s="44"/>
      <c r="M33" s="45"/>
      <c r="N33" s="45"/>
      <c r="O33" s="45"/>
      <c r="P33" s="45"/>
      <c r="Q33" s="45"/>
      <c r="R33" s="46"/>
    </row>
    <row r="34" spans="2:18" x14ac:dyDescent="0.2">
      <c r="B34" s="5" t="s">
        <v>14</v>
      </c>
      <c r="C34" s="6">
        <f>VLOOKUP(B34, _8__What_resources_are_required_by_each_node_type?[#All],3,FALSE)</f>
        <v>2048</v>
      </c>
      <c r="D34" s="5">
        <f>VLOOKUP(B34, _8__What_resources_are_required_by_each_node_type?[#All],2,FALSE)</f>
        <v>1</v>
      </c>
      <c r="E34" s="7"/>
      <c r="F34" s="5">
        <f>IF($E34&lt;2,$C34*$E34,$C34+(($E34-1)*(VLOOKUP(B34,_8__What_resources_are_required_by_each_node_type?[#All],3,FALSE))))</f>
        <v>0</v>
      </c>
      <c r="G34" s="5">
        <f t="shared" si="0"/>
        <v>0</v>
      </c>
      <c r="H34" s="5"/>
      <c r="I34" s="5"/>
      <c r="L34" s="44"/>
      <c r="M34" s="45"/>
      <c r="N34" s="45"/>
      <c r="O34" s="45"/>
      <c r="P34" s="45"/>
      <c r="Q34" s="45"/>
      <c r="R34" s="46"/>
    </row>
    <row r="35" spans="2:18" x14ac:dyDescent="0.2">
      <c r="B35" s="5" t="s">
        <v>15</v>
      </c>
      <c r="C35" s="6">
        <f>VLOOKUP(B35, _8__What_resources_are_required_by_each_node_type?[#All],3,FALSE)</f>
        <v>4096</v>
      </c>
      <c r="D35" s="5">
        <f>VLOOKUP(B35, _8__What_resources_are_required_by_each_node_type?[#All],2,FALSE)</f>
        <v>4</v>
      </c>
      <c r="E35" s="7"/>
      <c r="F35" s="5">
        <f>IF($E35&lt;2,$C35*$E35,$C35+(($E35-1)*(VLOOKUP(B35,_8__What_resources_are_required_by_each_node_type?[#All],3,FALSE))))</f>
        <v>0</v>
      </c>
      <c r="G35" s="5">
        <f t="shared" si="0"/>
        <v>0</v>
      </c>
      <c r="H35" s="5"/>
      <c r="I35" s="5"/>
      <c r="L35" s="44"/>
      <c r="M35" s="45"/>
      <c r="N35" s="45"/>
      <c r="O35" s="45"/>
      <c r="P35" s="45"/>
      <c r="Q35" s="45"/>
      <c r="R35" s="46"/>
    </row>
    <row r="36" spans="2:18" x14ac:dyDescent="0.2">
      <c r="B36" s="5" t="s">
        <v>16</v>
      </c>
      <c r="C36" s="6">
        <f>VLOOKUP(B36, _8__What_resources_are_required_by_each_node_type?[#All],3,FALSE)</f>
        <v>4096</v>
      </c>
      <c r="D36" s="5">
        <f>VLOOKUP(B36, _8__What_resources_are_required_by_each_node_type?[#All],2,FALSE)</f>
        <v>4</v>
      </c>
      <c r="E36" s="7"/>
      <c r="F36" s="5">
        <f>IF($E36&lt;2,$C36*$E36,$C36+(($E36-1)*(VLOOKUP(B36,_8__What_resources_are_required_by_each_node_type?[#All],3,FALSE))))</f>
        <v>0</v>
      </c>
      <c r="G36" s="5">
        <f t="shared" si="0"/>
        <v>0</v>
      </c>
      <c r="H36" s="5"/>
      <c r="I36" s="5"/>
      <c r="L36" s="44"/>
      <c r="M36" s="45"/>
      <c r="N36" s="45"/>
      <c r="O36" s="45"/>
      <c r="P36" s="45"/>
      <c r="Q36" s="45"/>
      <c r="R36" s="46"/>
    </row>
    <row r="37" spans="2:18" x14ac:dyDescent="0.2">
      <c r="B37" s="5" t="s">
        <v>17</v>
      </c>
      <c r="C37" s="6">
        <f>VLOOKUP(B37, _8__What_resources_are_required_by_each_node_type?[#All],3,FALSE)</f>
        <v>1024</v>
      </c>
      <c r="D37" s="5">
        <f>VLOOKUP(B37, _8__What_resources_are_required_by_each_node_type?[#All],2,FALSE)</f>
        <v>1</v>
      </c>
      <c r="E37" s="7"/>
      <c r="F37" s="5">
        <f>IF($E37&lt;2,$C37*$E37,$C37+(($E37-1)*(VLOOKUP(B37,_8__What_resources_are_required_by_each_node_type?[#All],3,FALSE))))</f>
        <v>0</v>
      </c>
      <c r="G37" s="5">
        <f t="shared" si="0"/>
        <v>0</v>
      </c>
      <c r="H37" s="5"/>
      <c r="I37" s="5"/>
      <c r="L37" s="44"/>
      <c r="M37" s="45"/>
      <c r="N37" s="45"/>
      <c r="O37" s="45"/>
      <c r="P37" s="45"/>
      <c r="Q37" s="45"/>
      <c r="R37" s="46"/>
    </row>
    <row r="38" spans="2:18" x14ac:dyDescent="0.2">
      <c r="B38" s="5" t="s">
        <v>18</v>
      </c>
      <c r="C38" s="6">
        <f>VLOOKUP(B38, _8__What_resources_are_required_by_each_node_type?[#All],3,FALSE)</f>
        <v>64</v>
      </c>
      <c r="D38" s="5">
        <f>VLOOKUP(B38, _8__What_resources_are_required_by_each_node_type?[#All],2,FALSE)</f>
        <v>1</v>
      </c>
      <c r="E38" s="7"/>
      <c r="F38" s="5">
        <f>IF($E38&lt;2,$C38*$E38,$C38+(($E38-1)*(VLOOKUP(B38,_8__What_resources_are_required_by_each_node_type?[#All],3,FALSE))))</f>
        <v>0</v>
      </c>
      <c r="G38" s="5">
        <f t="shared" si="0"/>
        <v>0</v>
      </c>
      <c r="H38" s="5"/>
      <c r="I38" s="5"/>
      <c r="L38" s="44"/>
      <c r="M38" s="45"/>
      <c r="N38" s="45"/>
      <c r="O38" s="45"/>
      <c r="P38" s="45"/>
      <c r="Q38" s="45"/>
      <c r="R38" s="46"/>
    </row>
    <row r="39" spans="2:18" x14ac:dyDescent="0.2">
      <c r="B39" s="5" t="s">
        <v>19</v>
      </c>
      <c r="C39" s="6">
        <f>VLOOKUP(B39, _8__What_resources_are_required_by_each_node_type?[#All],3,FALSE)</f>
        <v>2048</v>
      </c>
      <c r="D39" s="5">
        <f>VLOOKUP(B39, _8__What_resources_are_required_by_each_node_type?[#All],2,FALSE)</f>
        <v>1</v>
      </c>
      <c r="E39" s="7"/>
      <c r="F39" s="5">
        <f>IF($E39&lt;2,$C39*$E39,$C39+(($E39-1)*(VLOOKUP(B39,_8__What_resources_are_required_by_each_node_type?[#All],3,FALSE))))</f>
        <v>0</v>
      </c>
      <c r="G39" s="5">
        <f t="shared" si="0"/>
        <v>0</v>
      </c>
      <c r="H39" s="5"/>
      <c r="I39" s="5"/>
      <c r="L39" s="44"/>
      <c r="M39" s="45"/>
      <c r="N39" s="45"/>
      <c r="O39" s="45"/>
      <c r="P39" s="45"/>
      <c r="Q39" s="45"/>
      <c r="R39" s="46"/>
    </row>
    <row r="40" spans="2:18" x14ac:dyDescent="0.2">
      <c r="B40" s="5" t="s">
        <v>20</v>
      </c>
      <c r="C40" s="6">
        <f>VLOOKUP(B40, _8__What_resources_are_required_by_each_node_type?[#All],3,FALSE)</f>
        <v>128</v>
      </c>
      <c r="D40" s="5">
        <f>VLOOKUP(B40, _8__What_resources_are_required_by_each_node_type?[#All],2,FALSE)</f>
        <v>1</v>
      </c>
      <c r="E40" s="7"/>
      <c r="F40" s="5">
        <f>IF($E40&lt;2,$C40*$E40,$C40+(($E40-1)*(VLOOKUP(B40,_8__What_resources_are_required_by_each_node_type?[#All],3,FALSE))))</f>
        <v>0</v>
      </c>
      <c r="G40" s="5">
        <f t="shared" si="0"/>
        <v>0</v>
      </c>
      <c r="H40" s="5"/>
      <c r="I40" s="5"/>
      <c r="L40" s="44"/>
      <c r="M40" s="45"/>
      <c r="N40" s="45"/>
      <c r="O40" s="45"/>
      <c r="P40" s="45"/>
      <c r="Q40" s="45"/>
      <c r="R40" s="46"/>
    </row>
    <row r="41" spans="2:18" x14ac:dyDescent="0.2">
      <c r="B41" s="5" t="s">
        <v>21</v>
      </c>
      <c r="C41" s="6">
        <f>VLOOKUP(B41, _8__What_resources_are_required_by_each_node_type?[#All],3,FALSE)</f>
        <v>0</v>
      </c>
      <c r="D41" s="5">
        <f>VLOOKUP(B41, _8__What_resources_are_required_by_each_node_type?[#All],2,FALSE)</f>
        <v>0</v>
      </c>
      <c r="E41" s="7"/>
      <c r="F41" s="5">
        <f>IF($E41&lt;2,$C41*$E41,$C41+(($E41-1)*(VLOOKUP(B41,_8__What_resources_are_required_by_each_node_type?[#All],3,FALSE))))</f>
        <v>0</v>
      </c>
      <c r="G41" s="5">
        <f t="shared" si="0"/>
        <v>0</v>
      </c>
      <c r="H41" s="5"/>
      <c r="I41" s="5"/>
      <c r="L41" s="44"/>
      <c r="M41" s="45"/>
      <c r="N41" s="45"/>
      <c r="O41" s="45"/>
      <c r="P41" s="45"/>
      <c r="Q41" s="45"/>
      <c r="R41" s="46"/>
    </row>
    <row r="42" spans="2:18" x14ac:dyDescent="0.2">
      <c r="B42" s="8" t="s">
        <v>24</v>
      </c>
      <c r="C42" s="9"/>
      <c r="D42" s="10"/>
      <c r="E42" s="10"/>
      <c r="F42" s="10"/>
      <c r="G42" s="10"/>
      <c r="H42" s="10"/>
      <c r="I42" s="10"/>
    </row>
    <row r="43" spans="2:18" x14ac:dyDescent="0.2">
      <c r="B43" s="11" t="s">
        <v>25</v>
      </c>
      <c r="C43" s="12">
        <v>0</v>
      </c>
      <c r="D43" s="7">
        <v>0</v>
      </c>
      <c r="E43" s="7"/>
      <c r="F43" s="5">
        <f>E43*C43</f>
        <v>0</v>
      </c>
      <c r="G43" s="5">
        <f>E43*D43</f>
        <v>0</v>
      </c>
      <c r="H43" s="5"/>
      <c r="I43" s="5"/>
    </row>
    <row r="44" spans="2:18" x14ac:dyDescent="0.2">
      <c r="B44" s="11" t="s">
        <v>25</v>
      </c>
      <c r="C44" s="12">
        <v>0</v>
      </c>
      <c r="D44" s="7">
        <v>0</v>
      </c>
      <c r="E44" s="7"/>
      <c r="F44" s="5">
        <f>IF($E44&lt;2,$C44*$E44,$C44+(($E44-1)*(VLOOKUP(B44,_8__What_resources_are_required_by_each_node_type?[#All],3,FALSE))))</f>
        <v>0</v>
      </c>
      <c r="G44" s="5">
        <f>E44*D44</f>
        <v>0</v>
      </c>
      <c r="H44" s="5"/>
      <c r="I44" s="5"/>
      <c r="L44" s="13" t="s">
        <v>26</v>
      </c>
      <c r="M44" s="14"/>
      <c r="N44" s="14"/>
      <c r="O44" s="14"/>
      <c r="P44" s="14"/>
      <c r="Q44" s="14"/>
      <c r="R44" s="15"/>
    </row>
    <row r="45" spans="2:18" x14ac:dyDescent="0.2">
      <c r="B45" s="16" t="s">
        <v>25</v>
      </c>
      <c r="C45" s="17">
        <v>0</v>
      </c>
      <c r="D45" s="18">
        <v>0</v>
      </c>
      <c r="E45" s="18"/>
      <c r="F45" s="5">
        <f>IF($E45&lt;2,$C45*$E45,$C45+(($E45-1)*(VLOOKUP(B45,_8__What_resources_are_required_by_each_node_type?[#All],3,FALSE))))</f>
        <v>0</v>
      </c>
      <c r="G45" s="5">
        <f>E45*D45</f>
        <v>0</v>
      </c>
      <c r="H45" s="19"/>
      <c r="I45" s="19"/>
      <c r="L45" s="20"/>
      <c r="R45" s="21"/>
    </row>
    <row r="46" spans="2:18" x14ac:dyDescent="0.2">
      <c r="L46" s="33" t="s">
        <v>27</v>
      </c>
      <c r="M46" s="32"/>
      <c r="N46" s="32"/>
      <c r="O46" s="32"/>
      <c r="P46" s="32"/>
      <c r="Q46" s="32"/>
      <c r="R46" s="34"/>
    </row>
    <row r="47" spans="2:18" x14ac:dyDescent="0.2">
      <c r="B47" s="41" t="s">
        <v>28</v>
      </c>
      <c r="C47" s="42"/>
      <c r="D47" s="42"/>
      <c r="E47" s="43"/>
      <c r="G47" s="50" t="s">
        <v>61</v>
      </c>
      <c r="H47" s="51"/>
      <c r="I47" s="51"/>
      <c r="J47" s="52"/>
      <c r="L47" s="35"/>
      <c r="M47" s="32"/>
      <c r="N47" s="32"/>
      <c r="O47" s="32"/>
      <c r="P47" s="32"/>
      <c r="Q47" s="32"/>
      <c r="R47" s="34"/>
    </row>
    <row r="48" spans="2:18" ht="16" thickBot="1" x14ac:dyDescent="0.25">
      <c r="B48" s="44"/>
      <c r="C48" s="45"/>
      <c r="D48" s="45"/>
      <c r="E48" s="46"/>
      <c r="G48" s="20"/>
      <c r="J48" s="21"/>
      <c r="L48" s="20"/>
      <c r="R48" s="21"/>
    </row>
    <row r="49" spans="2:18" ht="16" thickBot="1" x14ac:dyDescent="0.25">
      <c r="B49" s="44"/>
      <c r="C49" s="45"/>
      <c r="D49" s="45"/>
      <c r="E49" s="46"/>
      <c r="G49" s="23" t="s">
        <v>62</v>
      </c>
      <c r="I49" s="24">
        <v>5</v>
      </c>
      <c r="J49" s="21"/>
      <c r="L49" s="33" t="s">
        <v>29</v>
      </c>
      <c r="M49" s="32"/>
      <c r="N49" s="32"/>
      <c r="O49" s="32"/>
      <c r="P49" s="32"/>
      <c r="Q49" s="32"/>
      <c r="R49" s="34"/>
    </row>
    <row r="50" spans="2:18" x14ac:dyDescent="0.2">
      <c r="B50" s="44"/>
      <c r="C50" s="45"/>
      <c r="D50" s="45"/>
      <c r="E50" s="46"/>
      <c r="G50" s="23" t="s">
        <v>63</v>
      </c>
      <c r="I50">
        <f>SUM(E5:E45)*I49</f>
        <v>0</v>
      </c>
      <c r="J50" s="21"/>
      <c r="L50" s="20"/>
      <c r="R50" s="21"/>
    </row>
    <row r="51" spans="2:18" x14ac:dyDescent="0.2">
      <c r="B51" s="44"/>
      <c r="C51" s="45"/>
      <c r="D51" s="45"/>
      <c r="E51" s="46"/>
      <c r="G51" s="23"/>
      <c r="J51" s="21"/>
      <c r="L51" s="33" t="s">
        <v>30</v>
      </c>
      <c r="M51" s="32"/>
      <c r="N51" s="32"/>
      <c r="O51" s="32"/>
      <c r="P51" s="32"/>
      <c r="Q51" s="32"/>
      <c r="R51" s="34"/>
    </row>
    <row r="52" spans="2:18" x14ac:dyDescent="0.2">
      <c r="B52" s="44"/>
      <c r="C52" s="45"/>
      <c r="D52" s="45"/>
      <c r="E52" s="46"/>
      <c r="G52" s="23" t="s">
        <v>64</v>
      </c>
      <c r="I52">
        <f>ROUNDUP(SUM(F5:F45)/1000,0)*I49</f>
        <v>0</v>
      </c>
      <c r="J52" s="25" t="s">
        <v>65</v>
      </c>
      <c r="L52" s="35"/>
      <c r="M52" s="32"/>
      <c r="N52" s="32"/>
      <c r="O52" s="32"/>
      <c r="P52" s="32"/>
      <c r="Q52" s="32"/>
      <c r="R52" s="34"/>
    </row>
    <row r="53" spans="2:18" x14ac:dyDescent="0.2">
      <c r="B53" s="44"/>
      <c r="C53" s="45"/>
      <c r="D53" s="45"/>
      <c r="E53" s="46"/>
      <c r="G53" s="23" t="s">
        <v>4</v>
      </c>
      <c r="I53">
        <f>ROUNDUP(SUM(G5:G45),0)*I49</f>
        <v>0</v>
      </c>
      <c r="J53" s="25" t="s">
        <v>66</v>
      </c>
      <c r="L53" s="20"/>
      <c r="R53" s="21"/>
    </row>
    <row r="54" spans="2:18" x14ac:dyDescent="0.2">
      <c r="B54" s="47"/>
      <c r="C54" s="48"/>
      <c r="D54" s="48"/>
      <c r="E54" s="49"/>
      <c r="G54" s="26" t="s">
        <v>48</v>
      </c>
      <c r="H54" s="22"/>
      <c r="I54" s="22">
        <f>ROUNDUP(SUM(H5:H45)/1000,0)*I49</f>
        <v>0</v>
      </c>
      <c r="J54" s="27" t="s">
        <v>65</v>
      </c>
      <c r="L54" s="33" t="s">
        <v>31</v>
      </c>
      <c r="M54" s="32"/>
      <c r="N54" s="32"/>
      <c r="O54" s="32"/>
      <c r="P54" s="32"/>
      <c r="Q54" s="32"/>
      <c r="R54" s="34"/>
    </row>
    <row r="55" spans="2:18" x14ac:dyDescent="0.2">
      <c r="L55" s="35"/>
      <c r="M55" s="32"/>
      <c r="N55" s="32"/>
      <c r="O55" s="32"/>
      <c r="P55" s="32"/>
      <c r="Q55" s="32"/>
      <c r="R55" s="34"/>
    </row>
    <row r="56" spans="2:18" x14ac:dyDescent="0.2">
      <c r="L56" s="35"/>
      <c r="M56" s="32"/>
      <c r="N56" s="32"/>
      <c r="O56" s="32"/>
      <c r="P56" s="32"/>
      <c r="Q56" s="32"/>
      <c r="R56" s="34"/>
    </row>
    <row r="57" spans="2:18" x14ac:dyDescent="0.2">
      <c r="L57" s="20"/>
      <c r="R57" s="21"/>
    </row>
    <row r="58" spans="2:18" x14ac:dyDescent="0.2">
      <c r="L58" s="33" t="s">
        <v>32</v>
      </c>
      <c r="M58" s="32"/>
      <c r="N58" s="32"/>
      <c r="O58" s="32"/>
      <c r="P58" s="32"/>
      <c r="Q58" s="32"/>
      <c r="R58" s="34"/>
    </row>
    <row r="59" spans="2:18" x14ac:dyDescent="0.2">
      <c r="B59" s="32"/>
      <c r="C59" s="32"/>
      <c r="D59" s="32"/>
      <c r="E59" s="32"/>
      <c r="L59" s="35"/>
      <c r="M59" s="32"/>
      <c r="N59" s="32"/>
      <c r="O59" s="32"/>
      <c r="P59" s="32"/>
      <c r="Q59" s="32"/>
      <c r="R59" s="34"/>
    </row>
    <row r="60" spans="2:18" x14ac:dyDescent="0.2">
      <c r="L60" s="35"/>
      <c r="M60" s="32"/>
      <c r="N60" s="32"/>
      <c r="O60" s="32"/>
      <c r="P60" s="32"/>
      <c r="Q60" s="32"/>
      <c r="R60" s="34"/>
    </row>
    <row r="61" spans="2:18" x14ac:dyDescent="0.2">
      <c r="L61" s="20"/>
      <c r="R61" s="21"/>
    </row>
    <row r="62" spans="2:18" ht="14.5" customHeight="1" x14ac:dyDescent="0.2">
      <c r="L62" s="33" t="s">
        <v>67</v>
      </c>
      <c r="M62" s="36"/>
      <c r="N62" s="36"/>
      <c r="O62" s="36"/>
      <c r="P62" s="36"/>
      <c r="Q62" s="36"/>
      <c r="R62" s="37"/>
    </row>
    <row r="63" spans="2:18" x14ac:dyDescent="0.2">
      <c r="L63" s="33"/>
      <c r="M63" s="36"/>
      <c r="N63" s="36"/>
      <c r="O63" s="36"/>
      <c r="P63" s="36"/>
      <c r="Q63" s="36"/>
      <c r="R63" s="37"/>
    </row>
    <row r="64" spans="2:18" ht="7.5" customHeight="1" x14ac:dyDescent="0.2">
      <c r="L64" s="33"/>
      <c r="M64" s="36"/>
      <c r="N64" s="36"/>
      <c r="O64" s="36"/>
      <c r="P64" s="36"/>
      <c r="Q64" s="36"/>
      <c r="R64" s="37"/>
    </row>
    <row r="65" spans="12:18" hidden="1" x14ac:dyDescent="0.2">
      <c r="L65" s="33"/>
      <c r="M65" s="36"/>
      <c r="N65" s="36"/>
      <c r="O65" s="36"/>
      <c r="P65" s="36"/>
      <c r="Q65" s="36"/>
      <c r="R65" s="37"/>
    </row>
    <row r="66" spans="12:18" hidden="1" x14ac:dyDescent="0.2">
      <c r="L66" s="38"/>
      <c r="M66" s="39"/>
      <c r="N66" s="39"/>
      <c r="O66" s="39"/>
      <c r="P66" s="39"/>
      <c r="Q66" s="39"/>
      <c r="R66" s="40"/>
    </row>
  </sheetData>
  <sortState xmlns:xlrd2="http://schemas.microsoft.com/office/spreadsheetml/2017/richdata2" ref="B5:I45">
    <sortCondition sortBy="cellColor" ref="B6:B45" dxfId="4"/>
  </sortState>
  <mergeCells count="10">
    <mergeCell ref="B59:E59"/>
    <mergeCell ref="L58:R60"/>
    <mergeCell ref="L62:R66"/>
    <mergeCell ref="L4:R41"/>
    <mergeCell ref="L46:R47"/>
    <mergeCell ref="B47:E54"/>
    <mergeCell ref="L49:R49"/>
    <mergeCell ref="L51:R52"/>
    <mergeCell ref="L54:R56"/>
    <mergeCell ref="G47:J47"/>
  </mergeCells>
  <dataValidations xWindow="541" yWindow="1174" count="4">
    <dataValidation type="whole" operator="greaterThan" allowBlank="1" showInputMessage="1" showErrorMessage="1" promptTitle="Base CPU" prompt="Enter the number of CPUs consumed by this device_x000a_" sqref="D43:D45" xr:uid="{22E8EAB3-B4FC-4A60-8B3A-D12E80A273F4}">
      <formula1>-1</formula1>
    </dataValidation>
    <dataValidation type="whole" operator="greaterThan" allowBlank="1" showInputMessage="1" showErrorMessage="1" promptTitle="Base Memory" prompt="Enter the memory consumed by this image in MB" sqref="C43:C45" xr:uid="{2BE49827-5F37-46E1-8968-A8211CE4E72A}">
      <formula1>-1</formula1>
    </dataValidation>
    <dataValidation type="whole" operator="greaterThan" allowBlank="1" showInputMessage="1" showErrorMessage="1" promptTitle="Device Count" prompt="Enter a whole number greater than 0" sqref="E43:E45 E5:E41" xr:uid="{95C5517F-A588-4EAC-8D27-19FE22A53620}">
      <formula1>-1</formula1>
    </dataValidation>
    <dataValidation type="whole" allowBlank="1" showInputMessage="1" showErrorMessage="1" errorTitle="Invalid Entry" error="Enter a number betwee 1-100" promptTitle="Concurent Labs" prompt="Please enter the number of concurrent labs of the size defined abouve that will be running at one time in the CML environment." sqref="I49" xr:uid="{4421415D-D2A0-4A4A-9B48-7D8372048440}">
      <formula1>1</formula1>
      <formula2>100</formula2>
    </dataValidation>
  </dataValidations>
  <pageMargins left="0.7" right="0.7" top="0.75" bottom="0.75" header="0.3" footer="0.3"/>
  <headerFooter>
    <oddFooter>&amp;R_x000D_&amp;1#&amp;"Calibri"&amp;8&amp;K000000 Cisco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2D47-BE69-443E-8395-149F01817AF6}">
  <dimension ref="A1:E38"/>
  <sheetViews>
    <sheetView workbookViewId="0">
      <selection activeCell="B32" sqref="B32"/>
    </sheetView>
  </sheetViews>
  <sheetFormatPr baseColWidth="10" defaultColWidth="8.83203125" defaultRowHeight="15" x14ac:dyDescent="0.2"/>
  <cols>
    <col min="1" max="1" width="26" bestFit="1" customWidth="1"/>
    <col min="2" max="2" width="8.83203125" bestFit="1" customWidth="1"/>
    <col min="3" max="3" width="10.83203125" bestFit="1" customWidth="1"/>
    <col min="4" max="4" width="29" bestFit="1" customWidth="1"/>
    <col min="5" max="5" width="29.33203125" bestFit="1" customWidth="1"/>
    <col min="9" max="9" width="18.5" bestFit="1" customWidth="1"/>
    <col min="11" max="11" width="10.33203125" bestFit="1" customWidth="1"/>
  </cols>
  <sheetData>
    <row r="1" spans="1:5" x14ac:dyDescent="0.2">
      <c r="A1" t="s">
        <v>51</v>
      </c>
      <c r="B1" t="s">
        <v>50</v>
      </c>
      <c r="C1" t="s">
        <v>49</v>
      </c>
      <c r="D1" t="s">
        <v>48</v>
      </c>
      <c r="E1" t="s">
        <v>47</v>
      </c>
    </row>
    <row r="2" spans="1:5" x14ac:dyDescent="0.2">
      <c r="A2" t="s">
        <v>33</v>
      </c>
      <c r="B2">
        <v>1</v>
      </c>
      <c r="C2">
        <v>512</v>
      </c>
      <c r="D2">
        <v>100</v>
      </c>
      <c r="E2">
        <v>16000</v>
      </c>
    </row>
    <row r="3" spans="1:5" x14ac:dyDescent="0.2">
      <c r="A3" t="s">
        <v>10</v>
      </c>
      <c r="B3">
        <v>1</v>
      </c>
      <c r="C3">
        <v>2000</v>
      </c>
      <c r="D3">
        <v>100</v>
      </c>
      <c r="E3">
        <v>8500</v>
      </c>
    </row>
    <row r="4" spans="1:5" x14ac:dyDescent="0.2">
      <c r="A4" t="s">
        <v>34</v>
      </c>
      <c r="B4">
        <v>1</v>
      </c>
      <c r="C4">
        <v>4000</v>
      </c>
      <c r="D4">
        <v>100</v>
      </c>
      <c r="E4">
        <v>8000</v>
      </c>
    </row>
    <row r="5" spans="1:5" x14ac:dyDescent="0.2">
      <c r="A5" t="s">
        <v>35</v>
      </c>
      <c r="B5">
        <v>4</v>
      </c>
      <c r="C5">
        <v>18000</v>
      </c>
      <c r="D5">
        <v>100</v>
      </c>
      <c r="E5">
        <v>16000</v>
      </c>
    </row>
    <row r="6" spans="1:5" x14ac:dyDescent="0.2">
      <c r="A6" t="s">
        <v>36</v>
      </c>
      <c r="B6">
        <v>4</v>
      </c>
      <c r="C6">
        <v>18000</v>
      </c>
      <c r="D6">
        <v>100</v>
      </c>
      <c r="E6">
        <v>16000</v>
      </c>
    </row>
    <row r="7" spans="1:5" x14ac:dyDescent="0.2">
      <c r="A7" t="s">
        <v>37</v>
      </c>
      <c r="B7">
        <v>2</v>
      </c>
      <c r="C7">
        <v>2000</v>
      </c>
      <c r="D7">
        <v>100</v>
      </c>
      <c r="E7">
        <v>64000</v>
      </c>
    </row>
    <row r="8" spans="1:5" x14ac:dyDescent="0.2">
      <c r="A8" t="s">
        <v>38</v>
      </c>
      <c r="B8">
        <v>1</v>
      </c>
      <c r="C8">
        <v>3000</v>
      </c>
      <c r="D8">
        <v>100</v>
      </c>
      <c r="E8">
        <v>8000</v>
      </c>
    </row>
    <row r="9" spans="1:5" x14ac:dyDescent="0.2">
      <c r="A9" t="s">
        <v>39</v>
      </c>
      <c r="B9">
        <v>1</v>
      </c>
      <c r="C9">
        <v>512</v>
      </c>
      <c r="D9">
        <v>100</v>
      </c>
      <c r="E9">
        <v>16000</v>
      </c>
    </row>
    <row r="10" spans="1:5" x14ac:dyDescent="0.2">
      <c r="A10" t="s">
        <v>40</v>
      </c>
      <c r="B10">
        <v>0</v>
      </c>
      <c r="C10">
        <v>1000</v>
      </c>
      <c r="D10">
        <v>100</v>
      </c>
      <c r="E10">
        <v>2000</v>
      </c>
    </row>
    <row r="11" spans="1:5" x14ac:dyDescent="0.2">
      <c r="A11" t="s">
        <v>41</v>
      </c>
      <c r="B11">
        <v>0</v>
      </c>
      <c r="C11">
        <v>1000</v>
      </c>
      <c r="D11">
        <v>100</v>
      </c>
      <c r="E11">
        <v>4000</v>
      </c>
    </row>
    <row r="12" spans="1:5" x14ac:dyDescent="0.2">
      <c r="A12" t="s">
        <v>42</v>
      </c>
      <c r="B12">
        <v>1</v>
      </c>
      <c r="C12">
        <v>3000</v>
      </c>
      <c r="D12">
        <v>100</v>
      </c>
      <c r="E12">
        <v>4000</v>
      </c>
    </row>
    <row r="13" spans="1:5" x14ac:dyDescent="0.2">
      <c r="A13" t="s">
        <v>43</v>
      </c>
      <c r="B13">
        <v>4</v>
      </c>
      <c r="C13">
        <v>20000</v>
      </c>
      <c r="D13">
        <v>5000</v>
      </c>
      <c r="E13">
        <v>64000</v>
      </c>
    </row>
    <row r="14" spans="1:5" x14ac:dyDescent="0.2">
      <c r="A14" t="s">
        <v>6</v>
      </c>
      <c r="B14">
        <v>1</v>
      </c>
      <c r="C14">
        <v>512</v>
      </c>
      <c r="D14">
        <v>100</v>
      </c>
      <c r="E14">
        <v>2000</v>
      </c>
    </row>
    <row r="15" spans="1:5" x14ac:dyDescent="0.2">
      <c r="A15" t="s">
        <v>44</v>
      </c>
      <c r="B15">
        <v>1</v>
      </c>
      <c r="C15">
        <v>768</v>
      </c>
      <c r="D15">
        <v>100</v>
      </c>
      <c r="E15">
        <v>4000</v>
      </c>
    </row>
    <row r="16" spans="1:5" x14ac:dyDescent="0.2">
      <c r="A16" t="s">
        <v>7</v>
      </c>
      <c r="B16">
        <v>1</v>
      </c>
      <c r="C16">
        <v>3000</v>
      </c>
      <c r="D16">
        <v>100</v>
      </c>
      <c r="E16">
        <v>4000</v>
      </c>
    </row>
    <row r="17" spans="1:5" x14ac:dyDescent="0.2">
      <c r="A17" t="s">
        <v>8</v>
      </c>
      <c r="B17">
        <v>2</v>
      </c>
      <c r="C17">
        <v>8000</v>
      </c>
      <c r="D17">
        <v>2500</v>
      </c>
      <c r="E17">
        <v>10200</v>
      </c>
    </row>
    <row r="18" spans="1:5" x14ac:dyDescent="0.2">
      <c r="A18" t="s">
        <v>52</v>
      </c>
      <c r="B18">
        <v>2</v>
      </c>
      <c r="C18">
        <v>5000</v>
      </c>
      <c r="D18">
        <v>100</v>
      </c>
      <c r="E18">
        <v>8000</v>
      </c>
    </row>
    <row r="19" spans="1:5" x14ac:dyDescent="0.2">
      <c r="A19" t="s">
        <v>53</v>
      </c>
      <c r="B19">
        <v>2</v>
      </c>
      <c r="C19">
        <v>4000</v>
      </c>
      <c r="D19">
        <v>100</v>
      </c>
      <c r="E19">
        <v>10500</v>
      </c>
    </row>
    <row r="20" spans="1:5" x14ac:dyDescent="0.2">
      <c r="A20" t="s">
        <v>54</v>
      </c>
      <c r="B20">
        <v>8</v>
      </c>
      <c r="C20">
        <v>16000</v>
      </c>
      <c r="D20">
        <v>100</v>
      </c>
      <c r="E20">
        <v>277000</v>
      </c>
    </row>
    <row r="21" spans="1:5" x14ac:dyDescent="0.2">
      <c r="A21" t="s">
        <v>55</v>
      </c>
      <c r="B21">
        <v>2</v>
      </c>
      <c r="C21">
        <v>4000</v>
      </c>
      <c r="D21">
        <v>100</v>
      </c>
      <c r="E21">
        <v>10500</v>
      </c>
    </row>
    <row r="22" spans="1:5" x14ac:dyDescent="0.2">
      <c r="A22" t="s">
        <v>56</v>
      </c>
      <c r="B22">
        <v>2</v>
      </c>
      <c r="C22">
        <v>2000</v>
      </c>
      <c r="D22">
        <v>100</v>
      </c>
      <c r="E22">
        <v>10500</v>
      </c>
    </row>
    <row r="23" spans="1:5" x14ac:dyDescent="0.2">
      <c r="A23" t="s">
        <v>45</v>
      </c>
      <c r="B23">
        <v>1</v>
      </c>
      <c r="C23">
        <v>128</v>
      </c>
      <c r="D23">
        <v>100</v>
      </c>
      <c r="E23">
        <v>16000</v>
      </c>
    </row>
    <row r="24" spans="1:5" x14ac:dyDescent="0.2">
      <c r="A24" t="s">
        <v>46</v>
      </c>
      <c r="B24">
        <v>1</v>
      </c>
      <c r="C24">
        <v>512</v>
      </c>
      <c r="D24">
        <v>100</v>
      </c>
      <c r="E24">
        <v>2000</v>
      </c>
    </row>
    <row r="25" spans="1:5" x14ac:dyDescent="0.2">
      <c r="A25" t="s">
        <v>23</v>
      </c>
      <c r="B25">
        <v>1</v>
      </c>
      <c r="C25">
        <v>2000</v>
      </c>
      <c r="D25">
        <v>100</v>
      </c>
      <c r="E25">
        <v>64000</v>
      </c>
    </row>
    <row r="26" spans="1:5" x14ac:dyDescent="0.2">
      <c r="A26" t="s">
        <v>22</v>
      </c>
      <c r="B26">
        <v>1</v>
      </c>
      <c r="C26">
        <v>512</v>
      </c>
      <c r="D26">
        <v>100</v>
      </c>
      <c r="E26">
        <v>2000</v>
      </c>
    </row>
    <row r="27" spans="1:5" x14ac:dyDescent="0.2">
      <c r="A27" t="s">
        <v>9</v>
      </c>
      <c r="B27">
        <v>1</v>
      </c>
      <c r="C27">
        <v>3072</v>
      </c>
    </row>
    <row r="28" spans="1:5" x14ac:dyDescent="0.2">
      <c r="A28" t="s">
        <v>11</v>
      </c>
      <c r="B28">
        <v>4</v>
      </c>
      <c r="C28">
        <v>8192</v>
      </c>
    </row>
    <row r="29" spans="1:5" x14ac:dyDescent="0.2">
      <c r="A29" t="s">
        <v>12</v>
      </c>
      <c r="B29">
        <v>4</v>
      </c>
      <c r="C29">
        <v>28672</v>
      </c>
    </row>
    <row r="30" spans="1:5" x14ac:dyDescent="0.2">
      <c r="A30" t="s">
        <v>13</v>
      </c>
      <c r="B30">
        <v>2</v>
      </c>
      <c r="C30">
        <v>8192</v>
      </c>
    </row>
    <row r="31" spans="1:5" x14ac:dyDescent="0.2">
      <c r="A31" t="s">
        <v>14</v>
      </c>
      <c r="B31">
        <v>1</v>
      </c>
      <c r="C31">
        <v>2048</v>
      </c>
    </row>
    <row r="32" spans="1:5" x14ac:dyDescent="0.2">
      <c r="A32" t="s">
        <v>15</v>
      </c>
      <c r="B32">
        <v>4</v>
      </c>
      <c r="C32">
        <v>4096</v>
      </c>
    </row>
    <row r="33" spans="1:3" x14ac:dyDescent="0.2">
      <c r="A33" t="s">
        <v>16</v>
      </c>
      <c r="B33">
        <v>4</v>
      </c>
      <c r="C33">
        <v>4096</v>
      </c>
    </row>
    <row r="34" spans="1:3" x14ac:dyDescent="0.2">
      <c r="A34" t="s">
        <v>17</v>
      </c>
      <c r="B34">
        <v>1</v>
      </c>
      <c r="C34">
        <v>1024</v>
      </c>
    </row>
    <row r="35" spans="1:3" x14ac:dyDescent="0.2">
      <c r="A35" t="s">
        <v>18</v>
      </c>
      <c r="B35">
        <v>1</v>
      </c>
      <c r="C35">
        <v>64</v>
      </c>
    </row>
    <row r="36" spans="1:3" x14ac:dyDescent="0.2">
      <c r="A36" t="s">
        <v>19</v>
      </c>
      <c r="B36">
        <v>1</v>
      </c>
      <c r="C36">
        <v>2048</v>
      </c>
    </row>
    <row r="37" spans="1:3" x14ac:dyDescent="0.2">
      <c r="A37" t="s">
        <v>20</v>
      </c>
      <c r="B37">
        <v>1</v>
      </c>
      <c r="C37">
        <v>128</v>
      </c>
    </row>
    <row r="38" spans="1:3" x14ac:dyDescent="0.2">
      <c r="A38" t="s">
        <v>21</v>
      </c>
      <c r="B38">
        <v>0</v>
      </c>
      <c r="C38">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9 o D U 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9 o D 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A 1 F h x Z 0 r 4 I w E A A N Y B A A A T A B w A R m 9 y b X V s Y X M v U 2 V j d G l v b j E u b S C i G A A o o B Q A A A A A A A A A A A A A A A A A A A A A A A A A A A C F U D 1 r w z A Q 3 Q 3 + D 4 e y J O D Y l J R S G k o H Z + m Q E k h K h p J B l i + x q D 4 c n R w S T P 5 7 J a d b C t W i 0 7 t 3 9 9 4 T o f D S G l j f 7 o d 5 m q Q J N d x h D S P 2 D L B t u A e H Z D s n k C A 0 w u v Y y U i o L o B c N G B s j e A v L b 4 x e A W F P k 0 g n P U w E 5 A t V v m K H 3 A c i 9 I a j 8 b T m D X e t / R S F D W e U N k W X S 4 k C Z s L q 4 v a C i p 0 2 K u k O U w V r 6 j Y 8 2 M x k o Y 8 V 4 p H s 9 N j h x Q L Y p N J d t N c c M 9 n Q f K m 3 c + u X x H Z / X Z H r G y 4 O Q T r m + A 2 m t 3 w S m G + c d z Q 3 j p d W t V p E 5 s 0 H l Z l f c 8 + Y r x h I B t S g s e z v 2 b Q s 1 O 5 + q S A v h v / 9 J h H y g A v U V t 3 u W M v p Z G 6 0 7 C Q 9 A 3 h G 6 j T b b R / T + T n / 4 n X S Z p I 8 2 e u + Q 9 Q S w E C L Q A U A A I A C A D 2 g N R Y P s r c 6 K Q A A A D 2 A A A A E g A A A A A A A A A A A A A A A A A A A A A A Q 2 9 u Z m l n L 1 B h Y 2 t h Z 2 U u e G 1 s U E s B A i 0 A F A A C A A g A 9 o D U W A / K 6 a u k A A A A 6 Q A A A B M A A A A A A A A A A A A A A A A A 8 A A A A F t D b 2 5 0 Z W 5 0 X 1 R 5 c G V z X S 5 4 b W x Q S w E C L Q A U A A I A C A D 2 g N R Y c W d K + C M B A A D W A Q A A E w A A A A A A A A A A A A A A A A D h A Q A A R m 9 y b X V s Y X M v U 2 V j d G l v b j E u b V B L B Q Y A A A A A A w A D A M I A A A B 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D Q A A A A A A A M 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O C U y M C U y M F d o Y X Q l M j B y Z X N v d X J j Z X M l M j B h c m U l M j B y Z X F 1 a X J l Z C U y M G J 5 J T I w Z W F j a C U y M G 5 v Z G U l M j B 0 e X B l J T N G P C 9 J d G V t U G F 0 a D 4 8 L 0 l 0 Z W 1 M b 2 N h d G l v b j 4 8 U 3 R h Y m x l R W 5 0 c m l l c z 4 8 R W 5 0 c n k g V H l w Z T 0 i S X N Q c m l 2 Y X R l I i B W Y W x 1 Z T 0 i b D A i I C 8 + P E V u d H J 5 I F R 5 c G U 9 I l F 1 Z X J 5 S U Q i I F Z h b H V l P S J z Z j R l Z j U 1 M z U t N T k y Z C 0 0 Y z Y x L W J j Z j I t N D Y z O T F j N T V k N j Y 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4 X 1 9 X a G F 0 X 3 J l c 2 9 1 c m N l c 1 9 h c m V f c m V x d W l y Z W R f Y n l f Z W F j a F 9 u b 2 R l X 3 R 5 c G 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z g g I F d o Y X Q g c m V z b 3 V y Y 2 V z I G F y Z S B y Z X F 1 a X J l Z C B i e S B l Y W N o I G 5 v Z G U g d H l w Z T 8 v Q X V 0 b 1 J l b W 9 2 Z W R D b 2 x 1 b W 5 z M S 5 7 T m 9 k Z S B U e X B l L D B 9 J n F 1 b 3 Q 7 L C Z x d W 9 0 O 1 N l Y 3 R p b 2 4 x L z g g I F d o Y X Q g c m V z b 3 V y Y 2 V z I G F y Z S B y Z X F 1 a X J l Z C B i e S B l Y W N o I G 5 v Z G U g d H l w Z T 8 v Q X V 0 b 1 J l b W 9 2 Z W R D b 2 x 1 b W 5 z M S 5 7 d k N Q V X M s M X 0 m c X V v d D s s J n F 1 b 3 Q 7 U 2 V j d G l v b j E v O C A g V 2 h h d C B y Z X N v d X J j Z X M g Y X J l I H J l c X V p c m V k I G J 5 I G V h Y 2 g g b m 9 k Z S B 0 e X B l P y 9 B d X R v U m V t b 3 Z l Z E N v b H V t b n M x L n t N Z W 1 v c n k s M n 0 m c X V v d D s s J n F 1 b 3 Q 7 U 2 V j d G l v b j E v O C A g V 2 h h d C B y Z X N v d X J j Z X M g Y X J l I H J l c X V p c m V k I G J 5 I G V h Y 2 g g b m 9 k Z S B 0 e X B l P y 9 B d X R v U m V t b 3 Z l Z E N v b H V t b n M x L n t N a W 5 p b X V t I E R p c 2 s g Q 2 9 u c 3 V t c H R p b 2 4 s M 3 0 m c X V v d D s s J n F 1 b 3 Q 7 U 2 V j d G l v b j E v O C A g V 2 h h d C B y Z X N v d X J j Z X M g Y X J l I H J l c X V p c m V k I G J 5 I G V h Y 2 g g b m 9 k Z S B 0 e X B l P y 9 B d X R v U m V t b 3 Z l Z E N v b H V t b n M x L n t N Y X h p b X V t I E R p c 2 s g Q 2 9 u c 3 V t c H R p b 2 4 s N H 0 m c X V v d D t d L C Z x d W 9 0 O 0 N v b H V t b k N v d W 5 0 J n F 1 b 3 Q 7 O j U s J n F 1 b 3 Q 7 S 2 V 5 Q 2 9 s d W 1 u T m F t Z X M m c X V v d D s 6 W 1 0 s J n F 1 b 3 Q 7 Q 2 9 s d W 1 u S W R l b n R p d G l l c y Z x d W 9 0 O z p b J n F 1 b 3 Q 7 U 2 V j d G l v b j E v O C A g V 2 h h d C B y Z X N v d X J j Z X M g Y X J l I H J l c X V p c m V k I G J 5 I G V h Y 2 g g b m 9 k Z S B 0 e X B l P y 9 B d X R v U m V t b 3 Z l Z E N v b H V t b n M x L n t O b 2 R l I F R 5 c G U s M H 0 m c X V v d D s s J n F 1 b 3 Q 7 U 2 V j d G l v b j E v O C A g V 2 h h d C B y Z X N v d X J j Z X M g Y X J l I H J l c X V p c m V k I G J 5 I G V h Y 2 g g b m 9 k Z S B 0 e X B l P y 9 B d X R v U m V t b 3 Z l Z E N v b H V t b n M x L n t 2 Q 1 B V c y w x f S Z x d W 9 0 O y w m c X V v d D t T Z W N 0 a W 9 u M S 8 4 I C B X a G F 0 I H J l c 2 9 1 c m N l c y B h c m U g c m V x d W l y Z W Q g Y n k g Z W F j a C B u b 2 R l I H R 5 c G U / L 0 F 1 d G 9 S Z W 1 v d m V k Q 2 9 s d W 1 u c z E u e 0 1 l b W 9 y e S w y f S Z x d W 9 0 O y w m c X V v d D t T Z W N 0 a W 9 u M S 8 4 I C B X a G F 0 I H J l c 2 9 1 c m N l c y B h c m U g c m V x d W l y Z W Q g Y n k g Z W F j a C B u b 2 R l I H R 5 c G U / L 0 F 1 d G 9 S Z W 1 v d m V k Q 2 9 s d W 1 u c z E u e 0 1 p b m l t d W 0 g R G l z a y B D b 2 5 z d W 1 w d G l v b i w z f S Z x d W 9 0 O y w m c X V v d D t T Z W N 0 a W 9 u M S 8 4 I C B X a G F 0 I H J l c 2 9 1 c m N l c y B h c m U g c m V x d W l y Z W Q g Y n k g Z W F j a C B u b 2 R l I H R 5 c G U / L 0 F 1 d G 9 S Z W 1 v d m V k Q 2 9 s d W 1 u c z E u e 0 1 h e G l t d W 0 g R G l z a y B D b 2 5 z d W 1 w d G l v b i w 0 f S Z x d W 9 0 O 1 0 s J n F 1 b 3 Q 7 U m V s Y X R p b 2 5 z a G l w S W 5 m b y Z x d W 9 0 O z p b X X 0 i I C 8 + P E V u d H J 5 I F R 5 c G U 9 I k Z p b G x T d G F 0 d X M i I F Z h b H V l P S J z Q 2 9 t c G x l d G U i I C 8 + P E V u d H J 5 I F R 5 c G U 9 I k Z p b G x D b 2 x 1 b W 5 O Y W 1 l c y I g V m F s d W U 9 I n N b J n F 1 b 3 Q 7 T m 9 k Z S B U e X B l J n F 1 b 3 Q 7 L C Z x d W 9 0 O 3 Z D U F V z J n F 1 b 3 Q 7 L C Z x d W 9 0 O 0 1 l b W 9 y e S Z x d W 9 0 O y w m c X V v d D t N a W 5 p b X V t I E R p c 2 s g Q 2 9 u c 3 V t c H R p b 2 4 m c X V v d D s s J n F 1 b 3 Q 7 T W F 4 a W 1 1 b S B E a X N r I E N v b n N 1 b X B 0 a W 9 u J n F 1 b 3 Q 7 X S I g L z 4 8 R W 5 0 c n k g V H l w Z T 0 i R m l s b E N v b H V t b l R 5 c G V z I i B W Y W x 1 Z T 0 i c 0 J n T U d C Z 1 k 9 I i A v P j x F b n R y e S B U e X B l P S J G a W x s T G F z d F V w Z G F 0 Z W Q i I F Z h b H V l P S J k M j A y N C 0 w N i 0 y M F Q y M T o w N z o w N i 4 0 N D E 5 M z g 5 W i I g L z 4 8 R W 5 0 c n k g V H l w Z T 0 i R m l s b E V y c m 9 y Q 2 9 1 b n Q i I F Z h b H V l P S J s M C I g L z 4 8 R W 5 0 c n k g V H l w Z T 0 i R m l s b E V y c m 9 y Q 2 9 k Z S I g V m F s d W U 9 I n N V b m t u b 3 d u I i A v P j x F b n R y e S B U e X B l P S J G a W x s Q 2 9 1 b n Q i I F Z h b H V l P S J s M j U i I C 8 + P E V u d H J 5 I F R 5 c G U 9 I k F k Z G V k V G 9 E Y X R h T W 9 k Z W w i I F Z h b H V l P S J s M C I g L z 4 8 L 1 N 0 Y W J s Z U V u d H J p Z X M + P C 9 J d G V t P j x J d G V t P j x J d G V t T G 9 j Y X R p b 2 4 + P E l 0 Z W 1 U e X B l P k Z v c m 1 1 b G E 8 L 0 l 0 Z W 1 U e X B l P j x J d G V t U G F 0 a D 5 T Z W N 0 a W 9 u M S 8 4 J T I w J T I w V 2 h h d C U y M H J l c 2 9 1 c m N l c y U y M G F y Z S U y M H J l c X V p c m V k J T I w Y n k l M j B l Y W N o J T I w b m 9 k Z S U y M H R 5 c G U l M 0 Y v U 2 9 1 c m N l P C 9 J d G V t U G F 0 a D 4 8 L 0 l 0 Z W 1 M b 2 N h d G l v b j 4 8 U 3 R h Y m x l R W 5 0 c m l l c y A v P j w v S X R l b T 4 8 S X R l b T 4 8 S X R l b U x v Y 2 F 0 a W 9 u P j x J d G V t V H l w Z T 5 G b 3 J t d W x h P C 9 J d G V t V H l w Z T 4 8 S X R l b V B h d G g + U 2 V j d G l v b j E v O C U y M C U y M F d o Y X Q l M j B y Z X N v d X J j Z X M l M j B h c m U l M j B y Z X F 1 a X J l Z C U y M G J 5 J T I w Z W F j a C U y M G 5 v Z G U l M j B 0 e X B l J T N G L 0 R h d G E z P C 9 J d G V t U G F 0 a D 4 8 L 0 l 0 Z W 1 M b 2 N h d G l v b j 4 8 U 3 R h Y m x l R W 5 0 c m l l c y A v P j w v S X R l b T 4 8 S X R l b T 4 8 S X R l b U x v Y 2 F 0 a W 9 u P j x J d G V t V H l w Z T 5 G b 3 J t d W x h P C 9 J d G V t V H l w Z T 4 8 S X R l b V B h d G g + U 2 V j d G l v b j E v O C U y M C U y M F d o Y X Q l M j B y Z X N v d X J j Z X M l M j B h c m U l M j B y Z X F 1 a X J l Z C U y M G J 5 J T I w Z W F j a C U y M G 5 v Z G U l M j B 0 e X B l J T N G L 0 N o Y W 5 n Z W Q l M j B U e X B l P C 9 J d G V t U G F 0 a D 4 8 L 0 l 0 Z W 1 M b 2 N h d G l v b j 4 8 U 3 R h Y m x l R W 5 0 c m l l c y A v P j w v S X R l b T 4 8 L 0 l 0 Z W 1 z P j w v T G 9 j Y W x Q Y W N r Y W d l T W V 0 Y W R h d G F G a W x l P h Y A A A B Q S w U G A A A A A A A A A A A A A A A A A A A A A A A A J g E A A A E A A A D Q j J 3 f A R X R E Y x 6 A M B P w p f r A Q A A A P x F y n O o R C h L h Z t S d / o 0 g 9 s A A A A A A g A A A A A A E G Y A A A A B A A A g A A A A E u a X n P h t C J q v 7 C X 5 Z I H q O 2 c 0 l N V g b G j i F E I w k T V 0 Z m o A A A A A D o A A A A A C A A A g A A A A D z F 0 A 7 G L o l u Z p b r I 6 C N e o G l N / B l C W t R M Z n W K V P z h l 8 Z Q A A A A n S y S h B j D A X X T U Q K I H G K O / W E / t S i S C e I W n V / P S v s 8 j n T c l P Z o G E J S t 0 o O l u 5 T N B y r d U r I h D d B O c W E Q 9 Z q a q r E G D b p F g / P 3 W X a 8 X h m H G K t m B x A A A A A a I N m t e 5 A J h 2 p 2 B 1 R 3 j 1 s I e G h Z B 3 + b d a a O m X / 0 4 R A m 6 H M P s B 0 M 2 S W K Y e 8 m v E X R V 4 0 g a K R d z m 0 j u o Y g f 2 W 3 B + a p g = = < / D a t a M a s h u p > 
</file>

<file path=customXml/itemProps1.xml><?xml version="1.0" encoding="utf-8"?>
<ds:datastoreItem xmlns:ds="http://schemas.openxmlformats.org/officeDocument/2006/customXml" ds:itemID="{C864D0E3-2067-4E0E-B72F-2C6D7AA77E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vt:lpstr>
      <vt:lpstr>Refplats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Dalton Ortega (dalorteg)</dc:creator>
  <cp:lastModifiedBy>Joe Clarke (jclarke)</cp:lastModifiedBy>
  <dcterms:created xsi:type="dcterms:W3CDTF">2024-06-20T19:47:50Z</dcterms:created>
  <dcterms:modified xsi:type="dcterms:W3CDTF">2025-07-12T19:45:57Z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f49a32-fde3-48a5-9266-b5b0972a22dc_Enabled">
    <vt:lpwstr>true</vt:lpwstr>
  </property>
  <property fmtid="{D5CDD505-2E9C-101B-9397-08002B2CF9AE}" pid="3" name="MSIP_Label_c8f49a32-fde3-48a5-9266-b5b0972a22dc_SetDate">
    <vt:lpwstr>2024-06-20T19:47:50Z</vt:lpwstr>
  </property>
  <property fmtid="{D5CDD505-2E9C-101B-9397-08002B2CF9AE}" pid="4" name="MSIP_Label_c8f49a32-fde3-48a5-9266-b5b0972a22dc_Method">
    <vt:lpwstr>Standard</vt:lpwstr>
  </property>
  <property fmtid="{D5CDD505-2E9C-101B-9397-08002B2CF9AE}" pid="5" name="MSIP_Label_c8f49a32-fde3-48a5-9266-b5b0972a22dc_Name">
    <vt:lpwstr>Cisco Confidential</vt:lpwstr>
  </property>
  <property fmtid="{D5CDD505-2E9C-101B-9397-08002B2CF9AE}" pid="6" name="MSIP_Label_c8f49a32-fde3-48a5-9266-b5b0972a22dc_SiteId">
    <vt:lpwstr>5ae1af62-9505-4097-a69a-c1553ef7840e</vt:lpwstr>
  </property>
  <property fmtid="{D5CDD505-2E9C-101B-9397-08002B2CF9AE}" pid="7" name="MSIP_Label_c8f49a32-fde3-48a5-9266-b5b0972a22dc_ActionId">
    <vt:lpwstr>f15f586a-3174-499e-8e49-895492f1d1dc</vt:lpwstr>
  </property>
  <property fmtid="{D5CDD505-2E9C-101B-9397-08002B2CF9AE}" pid="8" name="MSIP_Label_c8f49a32-fde3-48a5-9266-b5b0972a22dc_ContentBits">
    <vt:lpwstr>2</vt:lpwstr>
  </property>
</Properties>
</file>