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b283161034e02c41/Apps/Archivos/"/>
    </mc:Choice>
  </mc:AlternateContent>
  <bookViews>
    <workbookView xWindow="0" yWindow="0" windowWidth="20490" windowHeight="6885" activeTab="5"/>
  </bookViews>
  <sheets>
    <sheet name="Enero 2025" sheetId="1" r:id="rId1"/>
    <sheet name="Febrero2025" sheetId="2" r:id="rId2"/>
    <sheet name="Marzo 2025" sheetId="3" r:id="rId3"/>
    <sheet name="Abril 2025" sheetId="4" r:id="rId4"/>
    <sheet name="Mayo 2025" sheetId="5" r:id="rId5"/>
    <sheet name="Junio 2025" sheetId="6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5" l="1"/>
  <c r="G42" i="5" l="1"/>
  <c r="D42" i="5"/>
  <c r="E42" i="5"/>
  <c r="C42" i="5"/>
  <c r="N42" i="6" l="1"/>
  <c r="M42" i="6"/>
  <c r="J42" i="6"/>
  <c r="H42" i="6"/>
  <c r="G42" i="6"/>
  <c r="E42" i="6"/>
  <c r="D42" i="6"/>
  <c r="C42" i="6"/>
  <c r="Q41" i="6"/>
  <c r="P41" i="6"/>
  <c r="K41" i="6"/>
  <c r="Q40" i="6"/>
  <c r="P40" i="6"/>
  <c r="K40" i="6"/>
  <c r="Q39" i="6"/>
  <c r="P39" i="6"/>
  <c r="K39" i="6"/>
  <c r="Q38" i="6"/>
  <c r="P38" i="6"/>
  <c r="K38" i="6"/>
  <c r="Q37" i="6"/>
  <c r="P37" i="6"/>
  <c r="K37" i="6"/>
  <c r="Q36" i="6"/>
  <c r="P36" i="6"/>
  <c r="K36" i="6"/>
  <c r="Q35" i="6"/>
  <c r="P35" i="6"/>
  <c r="K35" i="6"/>
  <c r="Q34" i="6"/>
  <c r="P34" i="6"/>
  <c r="K34" i="6"/>
  <c r="Q33" i="6"/>
  <c r="P33" i="6"/>
  <c r="K33" i="6"/>
  <c r="Q32" i="6"/>
  <c r="P32" i="6"/>
  <c r="K32" i="6"/>
  <c r="Q31" i="6"/>
  <c r="P31" i="6"/>
  <c r="K31" i="6"/>
  <c r="Q30" i="6"/>
  <c r="P30" i="6"/>
  <c r="K30" i="6"/>
  <c r="Q29" i="6"/>
  <c r="P29" i="6"/>
  <c r="K29" i="6"/>
  <c r="Q28" i="6"/>
  <c r="P28" i="6"/>
  <c r="K28" i="6"/>
  <c r="Q27" i="6"/>
  <c r="P27" i="6"/>
  <c r="K27" i="6"/>
  <c r="Q26" i="6"/>
  <c r="P26" i="6"/>
  <c r="K26" i="6"/>
  <c r="Q25" i="6"/>
  <c r="P25" i="6"/>
  <c r="K25" i="6"/>
  <c r="Q24" i="6"/>
  <c r="P24" i="6"/>
  <c r="K24" i="6"/>
  <c r="Q23" i="6"/>
  <c r="P23" i="6"/>
  <c r="K23" i="6"/>
  <c r="Q22" i="6"/>
  <c r="P22" i="6"/>
  <c r="K22" i="6"/>
  <c r="Q21" i="6"/>
  <c r="P21" i="6"/>
  <c r="K21" i="6"/>
  <c r="Q20" i="6"/>
  <c r="P20" i="6"/>
  <c r="K20" i="6"/>
  <c r="Q19" i="6"/>
  <c r="P19" i="6"/>
  <c r="K19" i="6"/>
  <c r="Q18" i="6"/>
  <c r="P18" i="6"/>
  <c r="K18" i="6"/>
  <c r="Q17" i="6"/>
  <c r="P17" i="6"/>
  <c r="K17" i="6"/>
  <c r="Q16" i="6"/>
  <c r="P16" i="6"/>
  <c r="K16" i="6"/>
  <c r="Q15" i="6"/>
  <c r="P15" i="6"/>
  <c r="K15" i="6"/>
  <c r="Q14" i="6"/>
  <c r="P14" i="6"/>
  <c r="K14" i="6"/>
  <c r="Q13" i="6"/>
  <c r="P13" i="6"/>
  <c r="K13" i="6"/>
  <c r="Q12" i="6"/>
  <c r="P12" i="6"/>
  <c r="K12" i="6"/>
  <c r="Q11" i="6"/>
  <c r="P11" i="6"/>
  <c r="K11" i="6"/>
  <c r="Q10" i="6"/>
  <c r="P10" i="6"/>
  <c r="K10" i="6"/>
  <c r="Q9" i="6"/>
  <c r="P9" i="6"/>
  <c r="Q8" i="6"/>
  <c r="P8" i="6"/>
  <c r="K8" i="6"/>
  <c r="K42" i="6" s="1"/>
  <c r="A4" i="6"/>
  <c r="P42" i="6" l="1"/>
  <c r="Q42" i="6"/>
  <c r="H42" i="5"/>
  <c r="F9" i="5"/>
  <c r="I9" i="5" s="1"/>
  <c r="F9" i="6" s="1"/>
  <c r="I9" i="6" s="1"/>
  <c r="F10" i="5"/>
  <c r="I10" i="5" s="1"/>
  <c r="F10" i="6" s="1"/>
  <c r="I10" i="6" s="1"/>
  <c r="F8" i="5"/>
  <c r="I8" i="5" s="1"/>
  <c r="F8" i="6" s="1"/>
  <c r="I8" i="6" s="1"/>
  <c r="F12" i="5"/>
  <c r="I12" i="5" s="1"/>
  <c r="F12" i="6" s="1"/>
  <c r="I12" i="6" s="1"/>
  <c r="F13" i="5"/>
  <c r="I13" i="5" s="1"/>
  <c r="F13" i="6" s="1"/>
  <c r="I13" i="6" s="1"/>
  <c r="F14" i="5"/>
  <c r="I14" i="5" s="1"/>
  <c r="F14" i="6" s="1"/>
  <c r="I14" i="6" s="1"/>
  <c r="F15" i="5"/>
  <c r="I15" i="5" s="1"/>
  <c r="F15" i="6" s="1"/>
  <c r="I15" i="6" s="1"/>
  <c r="F16" i="5"/>
  <c r="I16" i="5" s="1"/>
  <c r="F16" i="6" s="1"/>
  <c r="I16" i="6" s="1"/>
  <c r="F17" i="5"/>
  <c r="I17" i="5" s="1"/>
  <c r="F17" i="6" s="1"/>
  <c r="I17" i="6" s="1"/>
  <c r="F18" i="5"/>
  <c r="I18" i="5" s="1"/>
  <c r="F18" i="6" s="1"/>
  <c r="I18" i="6" s="1"/>
  <c r="F19" i="5"/>
  <c r="I19" i="5" s="1"/>
  <c r="F19" i="6" s="1"/>
  <c r="I19" i="6" s="1"/>
  <c r="F20" i="5"/>
  <c r="I20" i="5" s="1"/>
  <c r="F20" i="6" s="1"/>
  <c r="I20" i="6" s="1"/>
  <c r="F21" i="5"/>
  <c r="I21" i="5" s="1"/>
  <c r="F21" i="6" s="1"/>
  <c r="I21" i="6" s="1"/>
  <c r="F22" i="5"/>
  <c r="I22" i="5" s="1"/>
  <c r="F22" i="6" s="1"/>
  <c r="I22" i="6" s="1"/>
  <c r="F23" i="5"/>
  <c r="I23" i="5" s="1"/>
  <c r="F23" i="6" s="1"/>
  <c r="I23" i="6" s="1"/>
  <c r="F24" i="5"/>
  <c r="I24" i="5" s="1"/>
  <c r="F24" i="6" s="1"/>
  <c r="I24" i="6" s="1"/>
  <c r="F25" i="5"/>
  <c r="I25" i="5" s="1"/>
  <c r="F25" i="6" s="1"/>
  <c r="I25" i="6" s="1"/>
  <c r="F26" i="5"/>
  <c r="I26" i="5" s="1"/>
  <c r="F26" i="6" s="1"/>
  <c r="I26" i="6" s="1"/>
  <c r="F27" i="5"/>
  <c r="I27" i="5" s="1"/>
  <c r="F27" i="6" s="1"/>
  <c r="I27" i="6" s="1"/>
  <c r="F28" i="5"/>
  <c r="I28" i="5" s="1"/>
  <c r="F28" i="6" s="1"/>
  <c r="I28" i="6" s="1"/>
  <c r="F29" i="5"/>
  <c r="I29" i="5" s="1"/>
  <c r="F29" i="6" s="1"/>
  <c r="I29" i="6" s="1"/>
  <c r="F30" i="5"/>
  <c r="I30" i="5" s="1"/>
  <c r="F30" i="6" s="1"/>
  <c r="I30" i="6" s="1"/>
  <c r="F31" i="5"/>
  <c r="I31" i="5" s="1"/>
  <c r="F31" i="6" s="1"/>
  <c r="I31" i="6" s="1"/>
  <c r="F32" i="5"/>
  <c r="I32" i="5" s="1"/>
  <c r="F32" i="6" s="1"/>
  <c r="I32" i="6" s="1"/>
  <c r="F33" i="5"/>
  <c r="I33" i="5" s="1"/>
  <c r="F33" i="6" s="1"/>
  <c r="I33" i="6" s="1"/>
  <c r="F34" i="5"/>
  <c r="I34" i="5" s="1"/>
  <c r="F34" i="6" s="1"/>
  <c r="I34" i="6" s="1"/>
  <c r="F35" i="5"/>
  <c r="I35" i="5" s="1"/>
  <c r="F35" i="6" s="1"/>
  <c r="I35" i="6" s="1"/>
  <c r="F36" i="5"/>
  <c r="I36" i="5" s="1"/>
  <c r="F36" i="6" s="1"/>
  <c r="I36" i="6" s="1"/>
  <c r="F37" i="5"/>
  <c r="I37" i="5" s="1"/>
  <c r="F37" i="6" s="1"/>
  <c r="I37" i="6" s="1"/>
  <c r="F39" i="5"/>
  <c r="I39" i="5" s="1"/>
  <c r="F39" i="6" s="1"/>
  <c r="I39" i="6" s="1"/>
  <c r="F40" i="5"/>
  <c r="I40" i="5" s="1"/>
  <c r="F40" i="6" s="1"/>
  <c r="I40" i="6" s="1"/>
  <c r="F41" i="5"/>
  <c r="I41" i="5" s="1"/>
  <c r="F41" i="6" s="1"/>
  <c r="I41" i="6" s="1"/>
  <c r="F11" i="5"/>
  <c r="I11" i="5" s="1"/>
  <c r="F11" i="6" s="1"/>
  <c r="I11" i="6" s="1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8" i="5"/>
  <c r="K10" i="5"/>
  <c r="K11" i="5"/>
  <c r="N42" i="5" l="1"/>
  <c r="M42" i="5"/>
  <c r="J42" i="5"/>
  <c r="Q10" i="5"/>
  <c r="P10" i="5"/>
  <c r="Q9" i="5"/>
  <c r="P9" i="5"/>
  <c r="Q8" i="5"/>
  <c r="P8" i="5"/>
  <c r="Q41" i="5"/>
  <c r="P41" i="5"/>
  <c r="Q40" i="5"/>
  <c r="P40" i="5"/>
  <c r="Q39" i="5"/>
  <c r="P39" i="5"/>
  <c r="Q38" i="5"/>
  <c r="P38" i="5"/>
  <c r="Q37" i="5"/>
  <c r="P37" i="5"/>
  <c r="Q36" i="5"/>
  <c r="P36" i="5"/>
  <c r="Q35" i="5"/>
  <c r="P35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A4" i="5"/>
  <c r="Q42" i="5" l="1"/>
  <c r="P42" i="5"/>
  <c r="K42" i="5"/>
  <c r="Q39" i="4"/>
  <c r="Q40" i="4"/>
  <c r="Q41" i="4"/>
  <c r="K9" i="4" l="1"/>
  <c r="K10" i="4"/>
  <c r="K11" i="4"/>
  <c r="K12" i="4"/>
  <c r="K13" i="4"/>
  <c r="K14" i="4"/>
  <c r="K15" i="4"/>
  <c r="K16" i="4"/>
  <c r="K17" i="4"/>
  <c r="K18" i="4"/>
  <c r="K19" i="4"/>
  <c r="K20" i="4"/>
  <c r="K21" i="4"/>
  <c r="K42" i="4" s="1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8" i="4"/>
  <c r="F9" i="4"/>
  <c r="F10" i="4"/>
  <c r="F11" i="4"/>
  <c r="F42" i="4" s="1"/>
  <c r="F12" i="4"/>
  <c r="I12" i="4" s="1"/>
  <c r="F13" i="4"/>
  <c r="F14" i="4"/>
  <c r="F15" i="4"/>
  <c r="I15" i="4" s="1"/>
  <c r="F16" i="4"/>
  <c r="I16" i="4" s="1"/>
  <c r="F17" i="4"/>
  <c r="F18" i="4"/>
  <c r="F19" i="4"/>
  <c r="I19" i="4" s="1"/>
  <c r="F20" i="4"/>
  <c r="I20" i="4" s="1"/>
  <c r="F21" i="4"/>
  <c r="F22" i="4"/>
  <c r="F23" i="4"/>
  <c r="I23" i="4" s="1"/>
  <c r="F24" i="4"/>
  <c r="I24" i="4" s="1"/>
  <c r="F25" i="4"/>
  <c r="F26" i="4"/>
  <c r="F27" i="4"/>
  <c r="I27" i="4" s="1"/>
  <c r="F28" i="4"/>
  <c r="I28" i="4" s="1"/>
  <c r="F29" i="4"/>
  <c r="F30" i="4"/>
  <c r="F31" i="4"/>
  <c r="I31" i="4" s="1"/>
  <c r="F32" i="4"/>
  <c r="I32" i="4" s="1"/>
  <c r="F33" i="4"/>
  <c r="F34" i="4"/>
  <c r="F35" i="4"/>
  <c r="I35" i="4" s="1"/>
  <c r="F36" i="4"/>
  <c r="I36" i="4" s="1"/>
  <c r="F37" i="4"/>
  <c r="F38" i="4"/>
  <c r="F39" i="4"/>
  <c r="I39" i="4" s="1"/>
  <c r="F40" i="4"/>
  <c r="I40" i="4" s="1"/>
  <c r="F41" i="4"/>
  <c r="F8" i="4"/>
  <c r="Q8" i="4"/>
  <c r="N42" i="4"/>
  <c r="M42" i="4"/>
  <c r="J42" i="4"/>
  <c r="H42" i="4"/>
  <c r="G42" i="4"/>
  <c r="E42" i="4"/>
  <c r="D42" i="4"/>
  <c r="P41" i="4"/>
  <c r="I41" i="4"/>
  <c r="P40" i="4"/>
  <c r="P39" i="4"/>
  <c r="Q38" i="4"/>
  <c r="P38" i="4"/>
  <c r="I38" i="4"/>
  <c r="Q37" i="4"/>
  <c r="P37" i="4"/>
  <c r="I37" i="4"/>
  <c r="Q36" i="4"/>
  <c r="P36" i="4"/>
  <c r="Q35" i="4"/>
  <c r="P35" i="4"/>
  <c r="Q34" i="4"/>
  <c r="P34" i="4"/>
  <c r="I34" i="4"/>
  <c r="Q33" i="4"/>
  <c r="P33" i="4"/>
  <c r="I33" i="4"/>
  <c r="Q32" i="4"/>
  <c r="P32" i="4"/>
  <c r="Q31" i="4"/>
  <c r="P31" i="4"/>
  <c r="Q30" i="4"/>
  <c r="P30" i="4"/>
  <c r="I30" i="4"/>
  <c r="Q29" i="4"/>
  <c r="P29" i="4"/>
  <c r="I29" i="4"/>
  <c r="Q28" i="4"/>
  <c r="P28" i="4"/>
  <c r="Q27" i="4"/>
  <c r="P27" i="4"/>
  <c r="Q26" i="4"/>
  <c r="P26" i="4"/>
  <c r="I26" i="4"/>
  <c r="Q25" i="4"/>
  <c r="P25" i="4"/>
  <c r="I25" i="4"/>
  <c r="Q24" i="4"/>
  <c r="P24" i="4"/>
  <c r="Q23" i="4"/>
  <c r="P23" i="4"/>
  <c r="Q22" i="4"/>
  <c r="P22" i="4"/>
  <c r="I22" i="4"/>
  <c r="Q21" i="4"/>
  <c r="P21" i="4"/>
  <c r="I21" i="4"/>
  <c r="Q20" i="4"/>
  <c r="P20" i="4"/>
  <c r="Q19" i="4"/>
  <c r="P19" i="4"/>
  <c r="Q18" i="4"/>
  <c r="Q42" i="4" s="1"/>
  <c r="P18" i="4"/>
  <c r="I18" i="4"/>
  <c r="Q17" i="4"/>
  <c r="P17" i="4"/>
  <c r="I17" i="4"/>
  <c r="Q16" i="4"/>
  <c r="P16" i="4"/>
  <c r="Q15" i="4"/>
  <c r="P15" i="4"/>
  <c r="Q14" i="4"/>
  <c r="P14" i="4"/>
  <c r="I14" i="4"/>
  <c r="Q13" i="4"/>
  <c r="P13" i="4"/>
  <c r="I13" i="4"/>
  <c r="Q12" i="4"/>
  <c r="P12" i="4"/>
  <c r="Q11" i="4"/>
  <c r="P11" i="4"/>
  <c r="Q10" i="4"/>
  <c r="P10" i="4"/>
  <c r="I10" i="4"/>
  <c r="Q9" i="4"/>
  <c r="P9" i="4"/>
  <c r="I9" i="4"/>
  <c r="P8" i="4"/>
  <c r="A4" i="4"/>
  <c r="F38" i="5" l="1"/>
  <c r="P42" i="4"/>
  <c r="I11" i="4"/>
  <c r="C42" i="4"/>
  <c r="I8" i="4"/>
  <c r="I42" i="4" s="1"/>
  <c r="N42" i="3"/>
  <c r="M42" i="3"/>
  <c r="J42" i="3"/>
  <c r="H42" i="3"/>
  <c r="G42" i="3"/>
  <c r="E42" i="3"/>
  <c r="D42" i="3"/>
  <c r="C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Q42" i="3" s="1"/>
  <c r="P8" i="3"/>
  <c r="P42" i="3" s="1"/>
  <c r="A4" i="3"/>
  <c r="I38" i="5" l="1"/>
  <c r="F42" i="5"/>
  <c r="N42" i="2"/>
  <c r="M42" i="2"/>
  <c r="J42" i="2"/>
  <c r="H42" i="2"/>
  <c r="G42" i="2"/>
  <c r="E42" i="2"/>
  <c r="D42" i="2"/>
  <c r="C42" i="2"/>
  <c r="P41" i="2"/>
  <c r="O41" i="2"/>
  <c r="K41" i="2"/>
  <c r="K41" i="3" s="1"/>
  <c r="F41" i="2"/>
  <c r="I41" i="2" s="1"/>
  <c r="F41" i="3" s="1"/>
  <c r="I41" i="3" s="1"/>
  <c r="P40" i="2"/>
  <c r="O40" i="2"/>
  <c r="K40" i="2"/>
  <c r="K40" i="3" s="1"/>
  <c r="F40" i="2"/>
  <c r="I40" i="2" s="1"/>
  <c r="F40" i="3" s="1"/>
  <c r="I40" i="3" s="1"/>
  <c r="P39" i="2"/>
  <c r="O39" i="2"/>
  <c r="K39" i="2"/>
  <c r="K39" i="3" s="1"/>
  <c r="F39" i="2"/>
  <c r="I39" i="2" s="1"/>
  <c r="F39" i="3" s="1"/>
  <c r="I39" i="3" s="1"/>
  <c r="P38" i="2"/>
  <c r="O38" i="2"/>
  <c r="K38" i="2"/>
  <c r="K38" i="3" s="1"/>
  <c r="F38" i="2"/>
  <c r="I38" i="2" s="1"/>
  <c r="F38" i="3" s="1"/>
  <c r="I38" i="3" s="1"/>
  <c r="P37" i="2"/>
  <c r="O37" i="2"/>
  <c r="K37" i="2"/>
  <c r="K37" i="3" s="1"/>
  <c r="F37" i="2"/>
  <c r="I37" i="2" s="1"/>
  <c r="F37" i="3" s="1"/>
  <c r="I37" i="3" s="1"/>
  <c r="P36" i="2"/>
  <c r="O36" i="2"/>
  <c r="K36" i="2"/>
  <c r="K36" i="3" s="1"/>
  <c r="F36" i="2"/>
  <c r="I36" i="2" s="1"/>
  <c r="F36" i="3" s="1"/>
  <c r="I36" i="3" s="1"/>
  <c r="P35" i="2"/>
  <c r="O35" i="2"/>
  <c r="K35" i="2"/>
  <c r="K35" i="3" s="1"/>
  <c r="F35" i="2"/>
  <c r="I35" i="2" s="1"/>
  <c r="F35" i="3" s="1"/>
  <c r="I35" i="3" s="1"/>
  <c r="P34" i="2"/>
  <c r="O34" i="2"/>
  <c r="K34" i="2"/>
  <c r="K34" i="3" s="1"/>
  <c r="F34" i="2"/>
  <c r="I34" i="2" s="1"/>
  <c r="F34" i="3" s="1"/>
  <c r="I34" i="3" s="1"/>
  <c r="P33" i="2"/>
  <c r="O33" i="2"/>
  <c r="K33" i="2"/>
  <c r="K33" i="3" s="1"/>
  <c r="F33" i="2"/>
  <c r="I33" i="2" s="1"/>
  <c r="F33" i="3" s="1"/>
  <c r="I33" i="3" s="1"/>
  <c r="P32" i="2"/>
  <c r="O32" i="2"/>
  <c r="K32" i="2"/>
  <c r="K32" i="3" s="1"/>
  <c r="F32" i="2"/>
  <c r="I32" i="2" s="1"/>
  <c r="F32" i="3" s="1"/>
  <c r="I32" i="3" s="1"/>
  <c r="P31" i="2"/>
  <c r="O31" i="2"/>
  <c r="K31" i="2"/>
  <c r="K31" i="3" s="1"/>
  <c r="F31" i="2"/>
  <c r="I31" i="2" s="1"/>
  <c r="F31" i="3" s="1"/>
  <c r="I31" i="3" s="1"/>
  <c r="P30" i="2"/>
  <c r="O30" i="2"/>
  <c r="K30" i="2"/>
  <c r="K30" i="3" s="1"/>
  <c r="F30" i="2"/>
  <c r="I30" i="2" s="1"/>
  <c r="F30" i="3" s="1"/>
  <c r="I30" i="3" s="1"/>
  <c r="P29" i="2"/>
  <c r="O29" i="2"/>
  <c r="K29" i="2"/>
  <c r="K29" i="3" s="1"/>
  <c r="F29" i="2"/>
  <c r="I29" i="2" s="1"/>
  <c r="F29" i="3" s="1"/>
  <c r="I29" i="3" s="1"/>
  <c r="P28" i="2"/>
  <c r="O28" i="2"/>
  <c r="K28" i="2"/>
  <c r="K28" i="3" s="1"/>
  <c r="F28" i="2"/>
  <c r="I28" i="2" s="1"/>
  <c r="F28" i="3" s="1"/>
  <c r="I28" i="3" s="1"/>
  <c r="P27" i="2"/>
  <c r="O27" i="2"/>
  <c r="K27" i="2"/>
  <c r="K27" i="3" s="1"/>
  <c r="F27" i="2"/>
  <c r="I27" i="2" s="1"/>
  <c r="F27" i="3" s="1"/>
  <c r="I27" i="3" s="1"/>
  <c r="P26" i="2"/>
  <c r="O26" i="2"/>
  <c r="K26" i="2"/>
  <c r="K26" i="3" s="1"/>
  <c r="I26" i="2"/>
  <c r="F26" i="3" s="1"/>
  <c r="I26" i="3" s="1"/>
  <c r="F26" i="2"/>
  <c r="P25" i="2"/>
  <c r="O25" i="2"/>
  <c r="K25" i="2"/>
  <c r="K25" i="3" s="1"/>
  <c r="F25" i="2"/>
  <c r="I25" i="2" s="1"/>
  <c r="F25" i="3" s="1"/>
  <c r="I25" i="3" s="1"/>
  <c r="P24" i="2"/>
  <c r="O24" i="2"/>
  <c r="K24" i="2"/>
  <c r="K24" i="3" s="1"/>
  <c r="F24" i="2"/>
  <c r="I24" i="2" s="1"/>
  <c r="F24" i="3" s="1"/>
  <c r="I24" i="3" s="1"/>
  <c r="P23" i="2"/>
  <c r="O23" i="2"/>
  <c r="K23" i="2"/>
  <c r="K23" i="3" s="1"/>
  <c r="F23" i="2"/>
  <c r="I23" i="2" s="1"/>
  <c r="F23" i="3" s="1"/>
  <c r="I23" i="3" s="1"/>
  <c r="P22" i="2"/>
  <c r="O22" i="2"/>
  <c r="K22" i="2"/>
  <c r="K22" i="3" s="1"/>
  <c r="F22" i="2"/>
  <c r="I22" i="2" s="1"/>
  <c r="F22" i="3" s="1"/>
  <c r="I22" i="3" s="1"/>
  <c r="P21" i="2"/>
  <c r="O21" i="2"/>
  <c r="K21" i="2"/>
  <c r="K21" i="3" s="1"/>
  <c r="F21" i="2"/>
  <c r="I21" i="2" s="1"/>
  <c r="F21" i="3" s="1"/>
  <c r="I21" i="3" s="1"/>
  <c r="P20" i="2"/>
  <c r="O20" i="2"/>
  <c r="K20" i="2"/>
  <c r="K20" i="3" s="1"/>
  <c r="F20" i="2"/>
  <c r="I20" i="2" s="1"/>
  <c r="F20" i="3" s="1"/>
  <c r="I20" i="3" s="1"/>
  <c r="P19" i="2"/>
  <c r="O19" i="2"/>
  <c r="K19" i="2"/>
  <c r="K19" i="3" s="1"/>
  <c r="F19" i="2"/>
  <c r="I19" i="2" s="1"/>
  <c r="F19" i="3" s="1"/>
  <c r="I19" i="3" s="1"/>
  <c r="P18" i="2"/>
  <c r="O18" i="2"/>
  <c r="K18" i="2"/>
  <c r="K18" i="3" s="1"/>
  <c r="F18" i="2"/>
  <c r="I18" i="2" s="1"/>
  <c r="F18" i="3" s="1"/>
  <c r="I18" i="3" s="1"/>
  <c r="P17" i="2"/>
  <c r="O17" i="2"/>
  <c r="K17" i="2"/>
  <c r="K17" i="3" s="1"/>
  <c r="F17" i="2"/>
  <c r="I17" i="2" s="1"/>
  <c r="F17" i="3" s="1"/>
  <c r="I17" i="3" s="1"/>
  <c r="P16" i="2"/>
  <c r="O16" i="2"/>
  <c r="K16" i="2"/>
  <c r="K16" i="3" s="1"/>
  <c r="F16" i="2"/>
  <c r="I16" i="2" s="1"/>
  <c r="F16" i="3" s="1"/>
  <c r="I16" i="3" s="1"/>
  <c r="P15" i="2"/>
  <c r="O15" i="2"/>
  <c r="K15" i="2"/>
  <c r="K15" i="3" s="1"/>
  <c r="F15" i="2"/>
  <c r="I15" i="2" s="1"/>
  <c r="F15" i="3" s="1"/>
  <c r="I15" i="3" s="1"/>
  <c r="P14" i="2"/>
  <c r="O14" i="2"/>
  <c r="K14" i="2"/>
  <c r="K14" i="3" s="1"/>
  <c r="F14" i="2"/>
  <c r="I14" i="2" s="1"/>
  <c r="F14" i="3" s="1"/>
  <c r="I14" i="3" s="1"/>
  <c r="P13" i="2"/>
  <c r="O13" i="2"/>
  <c r="K13" i="2"/>
  <c r="K13" i="3" s="1"/>
  <c r="F13" i="2"/>
  <c r="I13" i="2" s="1"/>
  <c r="F13" i="3" s="1"/>
  <c r="I13" i="3" s="1"/>
  <c r="P12" i="2"/>
  <c r="O12" i="2"/>
  <c r="K12" i="2"/>
  <c r="K12" i="3" s="1"/>
  <c r="F12" i="2"/>
  <c r="I12" i="2" s="1"/>
  <c r="F12" i="3" s="1"/>
  <c r="I12" i="3" s="1"/>
  <c r="P11" i="2"/>
  <c r="O11" i="2"/>
  <c r="K11" i="2"/>
  <c r="K11" i="3" s="1"/>
  <c r="F11" i="2"/>
  <c r="I11" i="2" s="1"/>
  <c r="F11" i="3" s="1"/>
  <c r="I11" i="3" s="1"/>
  <c r="P10" i="2"/>
  <c r="O10" i="2"/>
  <c r="K10" i="2"/>
  <c r="K10" i="3" s="1"/>
  <c r="I10" i="2"/>
  <c r="F10" i="3" s="1"/>
  <c r="I10" i="3" s="1"/>
  <c r="F10" i="2"/>
  <c r="P9" i="2"/>
  <c r="O9" i="2"/>
  <c r="K9" i="2"/>
  <c r="K9" i="3" s="1"/>
  <c r="F9" i="2"/>
  <c r="I9" i="2" s="1"/>
  <c r="F9" i="3" s="1"/>
  <c r="I9" i="3" s="1"/>
  <c r="P8" i="2"/>
  <c r="P42" i="2" s="1"/>
  <c r="O8" i="2"/>
  <c r="O42" i="2" s="1"/>
  <c r="K8" i="2"/>
  <c r="K8" i="3" s="1"/>
  <c r="F8" i="2"/>
  <c r="A4" i="2"/>
  <c r="P42" i="1"/>
  <c r="N42" i="1"/>
  <c r="M42" i="1"/>
  <c r="K42" i="1"/>
  <c r="J42" i="1"/>
  <c r="H42" i="1"/>
  <c r="G42" i="1"/>
  <c r="E42" i="1"/>
  <c r="D42" i="1"/>
  <c r="C42" i="1"/>
  <c r="P41" i="1"/>
  <c r="K41" i="1"/>
  <c r="I41" i="1"/>
  <c r="F41" i="1"/>
  <c r="P40" i="1"/>
  <c r="O40" i="1"/>
  <c r="K40" i="1"/>
  <c r="F40" i="1"/>
  <c r="I40" i="1" s="1"/>
  <c r="P39" i="1"/>
  <c r="O39" i="1"/>
  <c r="K39" i="1"/>
  <c r="F39" i="1"/>
  <c r="I39" i="1" s="1"/>
  <c r="P38" i="1"/>
  <c r="O38" i="1"/>
  <c r="K38" i="1"/>
  <c r="F38" i="1"/>
  <c r="I38" i="1" s="1"/>
  <c r="P37" i="1"/>
  <c r="O37" i="1"/>
  <c r="K37" i="1"/>
  <c r="F37" i="1"/>
  <c r="I37" i="1" s="1"/>
  <c r="P36" i="1"/>
  <c r="O36" i="1"/>
  <c r="K36" i="1"/>
  <c r="F36" i="1"/>
  <c r="I36" i="1" s="1"/>
  <c r="P35" i="1"/>
  <c r="O35" i="1"/>
  <c r="K35" i="1"/>
  <c r="F35" i="1"/>
  <c r="I35" i="1" s="1"/>
  <c r="P34" i="1"/>
  <c r="O34" i="1"/>
  <c r="K34" i="1"/>
  <c r="F34" i="1"/>
  <c r="I34" i="1" s="1"/>
  <c r="P33" i="1"/>
  <c r="O33" i="1"/>
  <c r="K33" i="1"/>
  <c r="I33" i="1"/>
  <c r="F33" i="1"/>
  <c r="P32" i="1"/>
  <c r="O32" i="1"/>
  <c r="K32" i="1"/>
  <c r="F32" i="1"/>
  <c r="I32" i="1" s="1"/>
  <c r="P31" i="1"/>
  <c r="O31" i="1"/>
  <c r="K31" i="1"/>
  <c r="F31" i="1"/>
  <c r="I31" i="1" s="1"/>
  <c r="P30" i="1"/>
  <c r="O30" i="1"/>
  <c r="K30" i="1"/>
  <c r="F30" i="1"/>
  <c r="I30" i="1" s="1"/>
  <c r="P29" i="1"/>
  <c r="O29" i="1"/>
  <c r="K29" i="1"/>
  <c r="F29" i="1"/>
  <c r="I29" i="1" s="1"/>
  <c r="P28" i="1"/>
  <c r="O28" i="1"/>
  <c r="K28" i="1"/>
  <c r="F28" i="1"/>
  <c r="I28" i="1" s="1"/>
  <c r="P27" i="1"/>
  <c r="O27" i="1"/>
  <c r="K27" i="1"/>
  <c r="F27" i="1"/>
  <c r="I27" i="1" s="1"/>
  <c r="O42" i="1" s="1"/>
  <c r="P26" i="1"/>
  <c r="O26" i="1"/>
  <c r="K26" i="1"/>
  <c r="F26" i="1"/>
  <c r="I26" i="1" s="1"/>
  <c r="P25" i="1"/>
  <c r="O25" i="1"/>
  <c r="K25" i="1"/>
  <c r="I25" i="1"/>
  <c r="F25" i="1"/>
  <c r="P24" i="1"/>
  <c r="O24" i="1"/>
  <c r="K24" i="1"/>
  <c r="F24" i="1"/>
  <c r="I24" i="1" s="1"/>
  <c r="P23" i="1"/>
  <c r="O23" i="1"/>
  <c r="K23" i="1"/>
  <c r="F23" i="1"/>
  <c r="I23" i="1" s="1"/>
  <c r="P22" i="1"/>
  <c r="O22" i="1"/>
  <c r="K22" i="1"/>
  <c r="F22" i="1"/>
  <c r="I22" i="1" s="1"/>
  <c r="P21" i="1"/>
  <c r="O21" i="1"/>
  <c r="K21" i="1"/>
  <c r="F21" i="1"/>
  <c r="I21" i="1" s="1"/>
  <c r="P20" i="1"/>
  <c r="O20" i="1"/>
  <c r="K20" i="1"/>
  <c r="F20" i="1"/>
  <c r="I20" i="1" s="1"/>
  <c r="P19" i="1"/>
  <c r="O19" i="1"/>
  <c r="K19" i="1"/>
  <c r="F19" i="1"/>
  <c r="I19" i="1" s="1"/>
  <c r="P18" i="1"/>
  <c r="O18" i="1"/>
  <c r="K18" i="1"/>
  <c r="F18" i="1"/>
  <c r="I18" i="1" s="1"/>
  <c r="P17" i="1"/>
  <c r="O17" i="1"/>
  <c r="K17" i="1"/>
  <c r="I17" i="1"/>
  <c r="F17" i="1"/>
  <c r="P16" i="1"/>
  <c r="O16" i="1"/>
  <c r="K16" i="1"/>
  <c r="F16" i="1"/>
  <c r="I16" i="1" s="1"/>
  <c r="P15" i="1"/>
  <c r="O15" i="1"/>
  <c r="K15" i="1"/>
  <c r="F15" i="1"/>
  <c r="I15" i="1" s="1"/>
  <c r="P14" i="1"/>
  <c r="O14" i="1"/>
  <c r="K14" i="1"/>
  <c r="F14" i="1"/>
  <c r="I14" i="1" s="1"/>
  <c r="P13" i="1"/>
  <c r="O13" i="1"/>
  <c r="K13" i="1"/>
  <c r="F13" i="1"/>
  <c r="I13" i="1" s="1"/>
  <c r="P12" i="1"/>
  <c r="O12" i="1"/>
  <c r="K12" i="1"/>
  <c r="F12" i="1"/>
  <c r="I12" i="1" s="1"/>
  <c r="P11" i="1"/>
  <c r="O11" i="1"/>
  <c r="K11" i="1"/>
  <c r="F11" i="1"/>
  <c r="I11" i="1" s="1"/>
  <c r="P10" i="1"/>
  <c r="O10" i="1"/>
  <c r="K10" i="1"/>
  <c r="F10" i="1"/>
  <c r="I10" i="1" s="1"/>
  <c r="P9" i="1"/>
  <c r="O9" i="1"/>
  <c r="K9" i="1"/>
  <c r="I9" i="1"/>
  <c r="F9" i="1"/>
  <c r="P8" i="1"/>
  <c r="O8" i="1"/>
  <c r="K8" i="1"/>
  <c r="F8" i="1"/>
  <c r="I8" i="1" s="1"/>
  <c r="A4" i="1"/>
  <c r="I42" i="5" l="1"/>
  <c r="F38" i="6"/>
  <c r="K42" i="3"/>
  <c r="F42" i="1"/>
  <c r="F42" i="2"/>
  <c r="I42" i="1"/>
  <c r="K42" i="2"/>
  <c r="I8" i="2"/>
  <c r="I38" i="6" l="1"/>
  <c r="I42" i="6" s="1"/>
  <c r="F42" i="6"/>
  <c r="I42" i="2"/>
  <c r="F8" i="3"/>
  <c r="F42" i="3" l="1"/>
  <c r="I8" i="3"/>
  <c r="I42" i="3" s="1"/>
</calcChain>
</file>

<file path=xl/sharedStrings.xml><?xml version="1.0" encoding="utf-8"?>
<sst xmlns="http://schemas.openxmlformats.org/spreadsheetml/2006/main" count="399" uniqueCount="84">
  <si>
    <t>LISTADO DE PERSONAL  ** HORAS EXTRAS** Enero 2025</t>
  </si>
  <si>
    <t xml:space="preserve"> Desde el 06/01/2025 al 02/02/2025</t>
  </si>
  <si>
    <t>Francos</t>
  </si>
  <si>
    <t>Tarde</t>
  </si>
  <si>
    <t>Licencias - Restan Al 27/02/2025</t>
  </si>
  <si>
    <t>LEGAJO</t>
  </si>
  <si>
    <t>NOMBRE</t>
  </si>
  <si>
    <t>Hs 50%</t>
  </si>
  <si>
    <t>Hs 100%</t>
  </si>
  <si>
    <t>Reembolso</t>
  </si>
  <si>
    <t>6/11/2024</t>
  </si>
  <si>
    <t>Originados</t>
  </si>
  <si>
    <t>Tomados</t>
  </si>
  <si>
    <t>Saldosal</t>
  </si>
  <si>
    <t>Total</t>
  </si>
  <si>
    <t>TL</t>
  </si>
  <si>
    <t>2023</t>
  </si>
  <si>
    <t>2024</t>
  </si>
  <si>
    <t>Saldos</t>
  </si>
  <si>
    <t>REDES</t>
  </si>
  <si>
    <t>Tot HorExt</t>
  </si>
  <si>
    <r>
      <rPr>
        <b/>
        <sz val="9.8000000000000007"/>
        <color indexed="8"/>
        <rFont val="Arial"/>
        <family val="2"/>
      </rPr>
      <t>MAYDANA</t>
    </r>
    <r>
      <rPr>
        <sz val="9.8000000000000007"/>
        <color indexed="8"/>
        <rFont val="Arial"/>
        <family val="2"/>
      </rPr>
      <t>, Eduardo Anibal</t>
    </r>
  </si>
  <si>
    <r>
      <rPr>
        <b/>
        <sz val="9.8000000000000007"/>
        <color indexed="8"/>
        <rFont val="Arial"/>
        <family val="2"/>
      </rPr>
      <t>BAROLIN</t>
    </r>
    <r>
      <rPr>
        <sz val="9.8000000000000007"/>
        <color indexed="8"/>
        <rFont val="Arial"/>
        <family val="2"/>
      </rPr>
      <t>, Sergio Reynaldo</t>
    </r>
  </si>
  <si>
    <r>
      <rPr>
        <b/>
        <sz val="9.8000000000000007"/>
        <color indexed="8"/>
        <rFont val="Arial"/>
        <family val="2"/>
      </rPr>
      <t>GARCILAZO</t>
    </r>
    <r>
      <rPr>
        <sz val="9.8000000000000007"/>
        <color indexed="8"/>
        <rFont val="Arial"/>
        <family val="2"/>
      </rPr>
      <t>, Salvador C.</t>
    </r>
  </si>
  <si>
    <r>
      <t>BARRIENTOS</t>
    </r>
    <r>
      <rPr>
        <sz val="10"/>
        <color indexed="8"/>
        <rFont val="Arial"/>
        <family val="2"/>
      </rPr>
      <t>, Roberto M.</t>
    </r>
  </si>
  <si>
    <r>
      <t xml:space="preserve">CASTRILLON, </t>
    </r>
    <r>
      <rPr>
        <sz val="10"/>
        <color indexed="8"/>
        <rFont val="Arial"/>
        <family val="2"/>
      </rPr>
      <t>Diego A.</t>
    </r>
  </si>
  <si>
    <r>
      <t xml:space="preserve">CAINO, </t>
    </r>
    <r>
      <rPr>
        <sz val="10"/>
        <rFont val="Arial"/>
        <family val="2"/>
      </rPr>
      <t xml:space="preserve">Roberto         </t>
    </r>
  </si>
  <si>
    <t>ca</t>
  </si>
  <si>
    <r>
      <t xml:space="preserve">MELGAREJO, </t>
    </r>
    <r>
      <rPr>
        <sz val="10"/>
        <rFont val="Arial"/>
        <family val="2"/>
      </rPr>
      <t>Mario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Alej.</t>
    </r>
  </si>
  <si>
    <r>
      <t xml:space="preserve">FORASTIERI, </t>
    </r>
    <r>
      <rPr>
        <sz val="12"/>
        <rFont val="Arial"/>
        <family val="2"/>
      </rPr>
      <t>Pedro</t>
    </r>
  </si>
  <si>
    <r>
      <t xml:space="preserve">MENDOZA, </t>
    </r>
    <r>
      <rPr>
        <sz val="12"/>
        <rFont val="Arial"/>
        <family val="2"/>
      </rPr>
      <t>Nestor</t>
    </r>
  </si>
  <si>
    <r>
      <t xml:space="preserve">RUIZ DIAZ, </t>
    </r>
    <r>
      <rPr>
        <sz val="12"/>
        <rFont val="Arial"/>
        <family val="2"/>
      </rPr>
      <t>Gustavo</t>
    </r>
  </si>
  <si>
    <r>
      <t xml:space="preserve">ROHR, </t>
    </r>
    <r>
      <rPr>
        <sz val="12"/>
        <rFont val="Arial"/>
        <family val="2"/>
      </rPr>
      <t>Ceferino</t>
    </r>
  </si>
  <si>
    <r>
      <t xml:space="preserve">CLASSEN, </t>
    </r>
    <r>
      <rPr>
        <sz val="12"/>
        <rFont val="Arial"/>
        <family val="2"/>
      </rPr>
      <t>Dante</t>
    </r>
  </si>
  <si>
    <r>
      <t xml:space="preserve">PLIEGO, </t>
    </r>
    <r>
      <rPr>
        <sz val="12"/>
        <color indexed="8"/>
        <rFont val="Arial"/>
        <family val="2"/>
      </rPr>
      <t>Juan C.</t>
    </r>
  </si>
  <si>
    <r>
      <t xml:space="preserve">ESPINOZA, </t>
    </r>
    <r>
      <rPr>
        <sz val="12"/>
        <rFont val="Arial"/>
        <family val="2"/>
      </rPr>
      <t>Evaristo</t>
    </r>
  </si>
  <si>
    <t>2017=25</t>
  </si>
  <si>
    <r>
      <t xml:space="preserve">CASTELUCCI, </t>
    </r>
    <r>
      <rPr>
        <sz val="12"/>
        <color indexed="8"/>
        <rFont val="Arial"/>
        <family val="2"/>
      </rPr>
      <t>Pedro</t>
    </r>
  </si>
  <si>
    <t>ZABALA, Antonio</t>
  </si>
  <si>
    <t>2021=20</t>
  </si>
  <si>
    <t>LOYTI, Andres</t>
  </si>
  <si>
    <t>ojo!</t>
  </si>
  <si>
    <t>URIONDO, Leonardo</t>
  </si>
  <si>
    <t>SAINTPAUL, Danilo</t>
  </si>
  <si>
    <t>RUIZ DIAZ, Nahuel</t>
  </si>
  <si>
    <t>2026:20 días</t>
  </si>
  <si>
    <t>MENDOZA, Cesar</t>
  </si>
  <si>
    <t>2024:20 dias</t>
  </si>
  <si>
    <t>MIÑO, Luis Adolfo</t>
  </si>
  <si>
    <t>2025:20 dias</t>
  </si>
  <si>
    <t>KUHN, Leonel German</t>
  </si>
  <si>
    <t>VEGA, Ramiro</t>
  </si>
  <si>
    <t>LABANCA , Joel Esteban</t>
  </si>
  <si>
    <t>ROMERO, Sergio Emanuel</t>
  </si>
  <si>
    <t>BARRIENTOS, Cristian Tomas</t>
  </si>
  <si>
    <t>ALMADA, Cristian Gabriel</t>
  </si>
  <si>
    <t>Ojo!</t>
  </si>
  <si>
    <t>CASTELUCCI, Luis M.</t>
  </si>
  <si>
    <t>MELGAREJO, Mario Manuel</t>
  </si>
  <si>
    <t>BARRIENTOS, Rodrigo</t>
  </si>
  <si>
    <t>MANCIONI, Martin</t>
  </si>
  <si>
    <t>2011?</t>
  </si>
  <si>
    <t>GATTI, Marcelo</t>
  </si>
  <si>
    <t>Soto Karen</t>
  </si>
  <si>
    <t>Totales</t>
  </si>
  <si>
    <t>LISTADO DE PERSONAL  ** HORAS EXTRAS** Febrero 2025</t>
  </si>
  <si>
    <t xml:space="preserve"> Desde el 03/02/2025 al 02/03/2025</t>
  </si>
  <si>
    <t>TardeFeb</t>
  </si>
  <si>
    <t>Licencias - Restan Al 18/03/2025</t>
  </si>
  <si>
    <t>LISTADO DE PERSONAL  ** HORAS EXTRAS** Marzo 2025</t>
  </si>
  <si>
    <t>2025</t>
  </si>
  <si>
    <t>SDO 16/04/2025</t>
  </si>
  <si>
    <t xml:space="preserve"> Desde el 03/03/2025 al 30/03/2025</t>
  </si>
  <si>
    <t>LISTADO DE PERSONAL  ** HORAS EXTRAS** Abril 2025</t>
  </si>
  <si>
    <t>LISTADO DE PERSONAL  ** HORAS EXTRAS** Mayo 2025</t>
  </si>
  <si>
    <t>6/4/2025</t>
  </si>
  <si>
    <t>SDO 16/05/2025</t>
  </si>
  <si>
    <t>6/3/2025</t>
  </si>
  <si>
    <t>Licencias - Restan Al 18/06/2025</t>
  </si>
  <si>
    <t xml:space="preserve"> Desde el 05/05/2025 al 01/06/2025</t>
  </si>
  <si>
    <t>LISTADO DE PERSONAL  ** HORAS EXTRAS** Junio 2025</t>
  </si>
  <si>
    <t xml:space="preserve"> Desde el 02/06/2025 al 29/06/2025</t>
  </si>
  <si>
    <t>16/5/2025</t>
  </si>
  <si>
    <t>SDO 15/07/2025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</si>
</sst>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);[Red]\(0\)"/>
    <numFmt numFmtId="165" formatCode="0;[Red]0"/>
    <numFmt numFmtId="166" formatCode="0_ ;[Red]\-0\ 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indexed="8"/>
      <name val="Arial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i/>
      <sz val="8"/>
      <color indexed="8"/>
      <name val="Arial"/>
      <family val="2"/>
    </font>
    <font>
      <b/>
      <sz val="10"/>
      <color indexed="8"/>
      <name val="Arial"/>
      <family val="2"/>
    </font>
    <font>
      <b/>
      <i/>
      <sz val="6"/>
      <color indexed="8"/>
      <name val="Arial"/>
      <family val="2"/>
    </font>
    <font>
      <b/>
      <sz val="8"/>
      <color indexed="8"/>
      <name val="Arial"/>
      <family val="2"/>
    </font>
    <font>
      <sz val="12"/>
      <color indexed="8"/>
      <name val="Arial"/>
      <family val="2"/>
    </font>
    <font>
      <b/>
      <sz val="9.8000000000000007"/>
      <color indexed="8"/>
      <name val="Arial"/>
      <family val="2"/>
    </font>
    <font>
      <sz val="9.8000000000000007"/>
      <color indexed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</font>
    <font>
      <b/>
      <sz val="10"/>
      <name val="Arial"/>
    </font>
    <font>
      <b/>
      <sz val="12"/>
      <color indexed="8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45"/>
        <bgColor indexed="2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26"/>
      </patternFill>
    </fill>
  </fills>
  <borders count="1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double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medium">
        <color indexed="8"/>
      </top>
      <bottom style="thin">
        <color auto="1"/>
      </bottom>
      <diagonal/>
    </border>
    <border>
      <left/>
      <right/>
      <top style="medium">
        <color indexed="8"/>
      </top>
      <bottom style="thin">
        <color auto="1"/>
      </bottom>
      <diagonal/>
    </border>
    <border>
      <left style="thin">
        <color indexed="8"/>
      </left>
      <right/>
      <top style="medium">
        <color indexed="8"/>
      </top>
      <bottom style="thin">
        <color auto="1"/>
      </bottom>
      <diagonal/>
    </border>
    <border>
      <left/>
      <right style="medium">
        <color indexed="8"/>
      </right>
      <top style="medium">
        <color indexed="8"/>
      </top>
      <bottom style="thin">
        <color auto="1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auto="1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NumberFormat="1" applyFont="1"/>
    <xf numFmtId="0" fontId="3" fillId="0" borderId="0" xfId="0" applyFont="1" applyFill="1" applyBorder="1" applyAlignment="1">
      <alignment vertical="center"/>
    </xf>
    <xf numFmtId="14" fontId="3" fillId="3" borderId="4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/>
    <xf numFmtId="0" fontId="4" fillId="0" borderId="8" xfId="0" applyFont="1" applyFill="1" applyBorder="1"/>
    <xf numFmtId="0" fontId="4" fillId="0" borderId="9" xfId="0" applyFont="1" applyFill="1" applyBorder="1" applyAlignment="1"/>
    <xf numFmtId="0" fontId="4" fillId="0" borderId="10" xfId="0" applyFont="1" applyFill="1" applyBorder="1" applyAlignment="1"/>
    <xf numFmtId="0" fontId="4" fillId="5" borderId="13" xfId="0" applyFont="1" applyFill="1" applyBorder="1" applyAlignment="1"/>
    <xf numFmtId="0" fontId="4" fillId="5" borderId="14" xfId="0" applyFont="1" applyFill="1" applyBorder="1" applyAlignment="1">
      <alignment wrapText="1"/>
    </xf>
    <xf numFmtId="0" fontId="4" fillId="5" borderId="14" xfId="0" applyFont="1" applyFill="1" applyBorder="1" applyAlignment="1"/>
    <xf numFmtId="0" fontId="4" fillId="5" borderId="15" xfId="0" applyFont="1" applyFill="1" applyBorder="1" applyAlignment="1"/>
    <xf numFmtId="14" fontId="6" fillId="6" borderId="16" xfId="0" applyNumberFormat="1" applyFont="1" applyFill="1" applyBorder="1"/>
    <xf numFmtId="0" fontId="7" fillId="5" borderId="17" xfId="0" applyFont="1" applyFill="1" applyBorder="1" applyAlignment="1">
      <alignment horizontal="center"/>
    </xf>
    <xf numFmtId="0" fontId="7" fillId="5" borderId="18" xfId="0" applyFont="1" applyFill="1" applyBorder="1" applyAlignment="1">
      <alignment horizontal="center"/>
    </xf>
    <xf numFmtId="0" fontId="7" fillId="5" borderId="19" xfId="0" applyNumberFormat="1" applyFont="1" applyFill="1" applyBorder="1" applyAlignment="1">
      <alignment horizontal="center"/>
    </xf>
    <xf numFmtId="0" fontId="7" fillId="5" borderId="0" xfId="0" applyNumberFormat="1" applyFont="1" applyFill="1" applyBorder="1" applyAlignment="1">
      <alignment horizontal="center"/>
    </xf>
    <xf numFmtId="0" fontId="7" fillId="5" borderId="20" xfId="0" applyNumberFormat="1" applyFont="1" applyFill="1" applyBorder="1" applyAlignment="1">
      <alignment horizontal="center"/>
    </xf>
    <xf numFmtId="0" fontId="8" fillId="5" borderId="21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4" fillId="3" borderId="9" xfId="0" applyFont="1" applyFill="1" applyBorder="1" applyAlignment="1">
      <alignment wrapText="1"/>
    </xf>
    <xf numFmtId="0" fontId="3" fillId="3" borderId="23" xfId="0" applyFont="1" applyFill="1" applyBorder="1" applyAlignment="1"/>
    <xf numFmtId="0" fontId="9" fillId="3" borderId="24" xfId="0" applyFont="1" applyFill="1" applyBorder="1" applyAlignment="1"/>
    <xf numFmtId="0" fontId="9" fillId="3" borderId="8" xfId="0" applyFont="1" applyFill="1" applyBorder="1" applyAlignment="1"/>
    <xf numFmtId="14" fontId="6" fillId="3" borderId="25" xfId="0" applyNumberFormat="1" applyFont="1" applyFill="1" applyBorder="1"/>
    <xf numFmtId="164" fontId="9" fillId="3" borderId="26" xfId="0" applyNumberFormat="1" applyFont="1" applyFill="1" applyBorder="1"/>
    <xf numFmtId="0" fontId="9" fillId="3" borderId="24" xfId="0" applyFont="1" applyFill="1" applyBorder="1"/>
    <xf numFmtId="0" fontId="3" fillId="7" borderId="0" xfId="0" applyFont="1" applyFill="1" applyBorder="1"/>
    <xf numFmtId="0" fontId="9" fillId="0" borderId="27" xfId="0" applyFont="1" applyFill="1" applyBorder="1" applyAlignment="1">
      <alignment horizontal="center"/>
    </xf>
    <xf numFmtId="0" fontId="3" fillId="0" borderId="28" xfId="0" applyFont="1" applyFill="1" applyBorder="1" applyAlignment="1">
      <alignment wrapText="1"/>
    </xf>
    <xf numFmtId="1" fontId="9" fillId="0" borderId="29" xfId="0" applyNumberFormat="1" applyFont="1" applyFill="1" applyBorder="1" applyAlignment="1">
      <alignment horizontal="center"/>
    </xf>
    <xf numFmtId="1" fontId="9" fillId="0" borderId="30" xfId="0" applyNumberFormat="1" applyFont="1" applyFill="1" applyBorder="1" applyAlignment="1">
      <alignment horizontal="center"/>
    </xf>
    <xf numFmtId="1" fontId="9" fillId="0" borderId="31" xfId="0" quotePrefix="1" applyNumberFormat="1" applyFont="1" applyFill="1" applyBorder="1" applyAlignment="1">
      <alignment horizontal="center"/>
    </xf>
    <xf numFmtId="165" fontId="9" fillId="0" borderId="32" xfId="0" quotePrefix="1" applyNumberFormat="1" applyFont="1" applyFill="1" applyBorder="1" applyAlignment="1">
      <alignment horizontal="center"/>
    </xf>
    <xf numFmtId="165" fontId="9" fillId="0" borderId="33" xfId="0" quotePrefix="1" applyNumberFormat="1" applyFont="1" applyFill="1" applyBorder="1" applyAlignment="1">
      <alignment horizontal="center"/>
    </xf>
    <xf numFmtId="1" fontId="3" fillId="0" borderId="34" xfId="0" applyNumberFormat="1" applyFont="1" applyFill="1" applyBorder="1"/>
    <xf numFmtId="1" fontId="9" fillId="0" borderId="35" xfId="0" applyNumberFormat="1" applyFont="1" applyFill="1" applyBorder="1"/>
    <xf numFmtId="1" fontId="9" fillId="0" borderId="36" xfId="0" applyNumberFormat="1" applyFont="1" applyFill="1" applyBorder="1"/>
    <xf numFmtId="1" fontId="9" fillId="0" borderId="33" xfId="0" applyNumberFormat="1" applyFont="1" applyFill="1" applyBorder="1"/>
    <xf numFmtId="0" fontId="3" fillId="8" borderId="0" xfId="0" applyFont="1" applyFill="1" applyBorder="1"/>
    <xf numFmtId="1" fontId="9" fillId="0" borderId="31" xfId="0" applyNumberFormat="1" applyFont="1" applyFill="1" applyBorder="1" applyAlignment="1">
      <alignment horizontal="center"/>
    </xf>
    <xf numFmtId="165" fontId="9" fillId="0" borderId="32" xfId="0" applyNumberFormat="1" applyFont="1" applyFill="1" applyBorder="1" applyAlignment="1">
      <alignment horizontal="center"/>
    </xf>
    <xf numFmtId="165" fontId="9" fillId="0" borderId="33" xfId="0" applyNumberFormat="1" applyFont="1" applyFill="1" applyBorder="1" applyAlignment="1">
      <alignment horizontal="center"/>
    </xf>
    <xf numFmtId="0" fontId="6" fillId="0" borderId="28" xfId="0" applyFont="1" applyFill="1" applyBorder="1" applyAlignment="1">
      <alignment wrapText="1"/>
    </xf>
    <xf numFmtId="1" fontId="9" fillId="0" borderId="37" xfId="0" applyNumberFormat="1" applyFont="1" applyFill="1" applyBorder="1"/>
    <xf numFmtId="1" fontId="9" fillId="0" borderId="38" xfId="0" applyNumberFormat="1" applyFont="1" applyFill="1" applyBorder="1"/>
    <xf numFmtId="0" fontId="6" fillId="0" borderId="33" xfId="0" applyFont="1" applyFill="1" applyBorder="1" applyAlignment="1">
      <alignment wrapText="1"/>
    </xf>
    <xf numFmtId="0" fontId="12" fillId="0" borderId="33" xfId="0" applyFont="1" applyBorder="1"/>
    <xf numFmtId="0" fontId="6" fillId="0" borderId="39" xfId="0" applyFont="1" applyFill="1" applyBorder="1"/>
    <xf numFmtId="0" fontId="6" fillId="0" borderId="0" xfId="0" applyFont="1" applyFill="1" applyBorder="1"/>
    <xf numFmtId="0" fontId="9" fillId="0" borderId="40" xfId="0" applyFont="1" applyFill="1" applyBorder="1" applyAlignment="1">
      <alignment horizontal="center"/>
    </xf>
    <xf numFmtId="1" fontId="9" fillId="0" borderId="41" xfId="0" applyNumberFormat="1" applyFont="1" applyFill="1" applyBorder="1" applyAlignment="1">
      <alignment horizontal="center"/>
    </xf>
    <xf numFmtId="1" fontId="9" fillId="0" borderId="42" xfId="0" applyNumberFormat="1" applyFont="1" applyFill="1" applyBorder="1" applyAlignment="1">
      <alignment horizontal="center"/>
    </xf>
    <xf numFmtId="1" fontId="3" fillId="0" borderId="43" xfId="0" applyNumberFormat="1" applyFont="1" applyFill="1" applyBorder="1"/>
    <xf numFmtId="1" fontId="9" fillId="0" borderId="44" xfId="0" applyNumberFormat="1" applyFont="1" applyFill="1" applyBorder="1"/>
    <xf numFmtId="1" fontId="9" fillId="0" borderId="45" xfId="0" applyNumberFormat="1" applyFont="1" applyFill="1" applyBorder="1"/>
    <xf numFmtId="0" fontId="9" fillId="0" borderId="46" xfId="0" applyFont="1" applyFill="1" applyBorder="1" applyAlignment="1">
      <alignment horizontal="center"/>
    </xf>
    <xf numFmtId="0" fontId="12" fillId="0" borderId="47" xfId="0" applyFont="1" applyBorder="1"/>
    <xf numFmtId="1" fontId="9" fillId="0" borderId="48" xfId="0" applyNumberFormat="1" applyFont="1" applyFill="1" applyBorder="1" applyAlignment="1">
      <alignment horizontal="center"/>
    </xf>
    <xf numFmtId="1" fontId="9" fillId="0" borderId="49" xfId="0" applyNumberFormat="1" applyFont="1" applyFill="1" applyBorder="1" applyAlignment="1">
      <alignment horizontal="center"/>
    </xf>
    <xf numFmtId="1" fontId="9" fillId="0" borderId="50" xfId="0" quotePrefix="1" applyNumberFormat="1" applyFont="1" applyFill="1" applyBorder="1" applyAlignment="1">
      <alignment horizontal="center"/>
    </xf>
    <xf numFmtId="165" fontId="9" fillId="0" borderId="51" xfId="0" quotePrefix="1" applyNumberFormat="1" applyFont="1" applyFill="1" applyBorder="1" applyAlignment="1">
      <alignment horizontal="center"/>
    </xf>
    <xf numFmtId="165" fontId="9" fillId="0" borderId="47" xfId="0" quotePrefix="1" applyNumberFormat="1" applyFont="1" applyFill="1" applyBorder="1" applyAlignment="1">
      <alignment horizontal="center"/>
    </xf>
    <xf numFmtId="1" fontId="3" fillId="0" borderId="52" xfId="0" applyNumberFormat="1" applyFont="1" applyFill="1" applyBorder="1"/>
    <xf numFmtId="1" fontId="3" fillId="0" borderId="53" xfId="0" applyNumberFormat="1" applyFont="1" applyFill="1" applyBorder="1"/>
    <xf numFmtId="1" fontId="9" fillId="0" borderId="54" xfId="0" applyNumberFormat="1" applyFont="1" applyFill="1" applyBorder="1"/>
    <xf numFmtId="1" fontId="9" fillId="0" borderId="55" xfId="0" applyNumberFormat="1" applyFont="1" applyFill="1" applyBorder="1"/>
    <xf numFmtId="1" fontId="9" fillId="0" borderId="47" xfId="0" applyNumberFormat="1" applyFont="1" applyFill="1" applyBorder="1"/>
    <xf numFmtId="17" fontId="3" fillId="0" borderId="0" xfId="0" applyNumberFormat="1" applyFont="1" applyFill="1" applyBorder="1"/>
    <xf numFmtId="0" fontId="9" fillId="0" borderId="56" xfId="0" applyFont="1" applyFill="1" applyBorder="1" applyAlignment="1">
      <alignment horizontal="center"/>
    </xf>
    <xf numFmtId="0" fontId="12" fillId="0" borderId="57" xfId="0" applyFont="1" applyBorder="1"/>
    <xf numFmtId="1" fontId="9" fillId="0" borderId="58" xfId="0" applyNumberFormat="1" applyFont="1" applyFill="1" applyBorder="1" applyAlignment="1">
      <alignment horizontal="center"/>
    </xf>
    <xf numFmtId="1" fontId="9" fillId="0" borderId="59" xfId="0" applyNumberFormat="1" applyFont="1" applyFill="1" applyBorder="1" applyAlignment="1">
      <alignment horizontal="center"/>
    </xf>
    <xf numFmtId="1" fontId="9" fillId="0" borderId="60" xfId="0" quotePrefix="1" applyNumberFormat="1" applyFont="1" applyFill="1" applyBorder="1" applyAlignment="1">
      <alignment horizontal="center"/>
    </xf>
    <xf numFmtId="165" fontId="9" fillId="0" borderId="61" xfId="0" quotePrefix="1" applyNumberFormat="1" applyFont="1" applyFill="1" applyBorder="1" applyAlignment="1">
      <alignment horizontal="center"/>
    </xf>
    <xf numFmtId="165" fontId="9" fillId="0" borderId="57" xfId="0" quotePrefix="1" applyNumberFormat="1" applyFont="1" applyFill="1" applyBorder="1" applyAlignment="1">
      <alignment horizontal="center"/>
    </xf>
    <xf numFmtId="165" fontId="9" fillId="0" borderId="62" xfId="0" quotePrefix="1" applyNumberFormat="1" applyFont="1" applyFill="1" applyBorder="1" applyAlignment="1">
      <alignment horizontal="center"/>
    </xf>
    <xf numFmtId="1" fontId="3" fillId="0" borderId="63" xfId="0" applyNumberFormat="1" applyFont="1" applyFill="1" applyBorder="1"/>
    <xf numFmtId="1" fontId="3" fillId="0" borderId="64" xfId="0" applyNumberFormat="1" applyFont="1" applyFill="1" applyBorder="1"/>
    <xf numFmtId="1" fontId="9" fillId="0" borderId="65" xfId="0" applyNumberFormat="1" applyFont="1" applyFill="1" applyBorder="1"/>
    <xf numFmtId="1" fontId="9" fillId="0" borderId="66" xfId="0" applyNumberFormat="1" applyFont="1" applyFill="1" applyBorder="1"/>
    <xf numFmtId="1" fontId="9" fillId="0" borderId="67" xfId="0" applyNumberFormat="1" applyFont="1" applyFill="1" applyBorder="1"/>
    <xf numFmtId="0" fontId="9" fillId="0" borderId="68" xfId="0" applyFont="1" applyFill="1" applyBorder="1" applyAlignment="1">
      <alignment horizontal="center"/>
    </xf>
    <xf numFmtId="0" fontId="12" fillId="0" borderId="69" xfId="0" applyFont="1" applyBorder="1"/>
    <xf numFmtId="1" fontId="9" fillId="0" borderId="70" xfId="0" applyNumberFormat="1" applyFont="1" applyFill="1" applyBorder="1" applyAlignment="1">
      <alignment horizontal="center"/>
    </xf>
    <xf numFmtId="1" fontId="9" fillId="0" borderId="71" xfId="0" applyNumberFormat="1" applyFont="1" applyFill="1" applyBorder="1" applyAlignment="1">
      <alignment horizontal="center"/>
    </xf>
    <xf numFmtId="1" fontId="9" fillId="0" borderId="72" xfId="0" quotePrefix="1" applyNumberFormat="1" applyFont="1" applyFill="1" applyBorder="1" applyAlignment="1">
      <alignment horizontal="center"/>
    </xf>
    <xf numFmtId="165" fontId="9" fillId="0" borderId="73" xfId="0" quotePrefix="1" applyNumberFormat="1" applyFont="1" applyFill="1" applyBorder="1" applyAlignment="1">
      <alignment horizontal="center"/>
    </xf>
    <xf numFmtId="165" fontId="9" fillId="0" borderId="69" xfId="0" quotePrefix="1" applyNumberFormat="1" applyFont="1" applyFill="1" applyBorder="1" applyAlignment="1">
      <alignment horizontal="center"/>
    </xf>
    <xf numFmtId="165" fontId="9" fillId="0" borderId="74" xfId="0" quotePrefix="1" applyNumberFormat="1" applyFont="1" applyFill="1" applyBorder="1" applyAlignment="1">
      <alignment horizontal="center"/>
    </xf>
    <xf numFmtId="1" fontId="3" fillId="0" borderId="75" xfId="0" applyNumberFormat="1" applyFont="1" applyFill="1" applyBorder="1"/>
    <xf numFmtId="1" fontId="3" fillId="0" borderId="76" xfId="0" applyNumberFormat="1" applyFont="1" applyFill="1" applyBorder="1"/>
    <xf numFmtId="1" fontId="9" fillId="0" borderId="69" xfId="0" applyNumberFormat="1" applyFont="1" applyFill="1" applyBorder="1"/>
    <xf numFmtId="0" fontId="9" fillId="0" borderId="77" xfId="0" applyFont="1" applyFill="1" applyBorder="1" applyAlignment="1">
      <alignment horizontal="center"/>
    </xf>
    <xf numFmtId="0" fontId="12" fillId="0" borderId="78" xfId="0" applyFont="1" applyBorder="1"/>
    <xf numFmtId="1" fontId="9" fillId="0" borderId="79" xfId="0" applyNumberFormat="1" applyFont="1" applyFill="1" applyBorder="1" applyAlignment="1">
      <alignment horizontal="center"/>
    </xf>
    <xf numFmtId="1" fontId="9" fillId="0" borderId="80" xfId="0" applyNumberFormat="1" applyFont="1" applyFill="1" applyBorder="1" applyAlignment="1">
      <alignment horizontal="center"/>
    </xf>
    <xf numFmtId="1" fontId="9" fillId="0" borderId="81" xfId="0" quotePrefix="1" applyNumberFormat="1" applyFont="1" applyFill="1" applyBorder="1" applyAlignment="1">
      <alignment horizontal="center"/>
    </xf>
    <xf numFmtId="165" fontId="9" fillId="0" borderId="82" xfId="0" quotePrefix="1" applyNumberFormat="1" applyFont="1" applyFill="1" applyBorder="1" applyAlignment="1">
      <alignment horizontal="center"/>
    </xf>
    <xf numFmtId="165" fontId="9" fillId="0" borderId="78" xfId="0" quotePrefix="1" applyNumberFormat="1" applyFont="1" applyFill="1" applyBorder="1" applyAlignment="1">
      <alignment horizontal="center"/>
    </xf>
    <xf numFmtId="165" fontId="9" fillId="0" borderId="83" xfId="0" quotePrefix="1" applyNumberFormat="1" applyFont="1" applyFill="1" applyBorder="1" applyAlignment="1">
      <alignment horizontal="center"/>
    </xf>
    <xf numFmtId="1" fontId="3" fillId="0" borderId="84" xfId="0" applyNumberFormat="1" applyFont="1" applyFill="1" applyBorder="1"/>
    <xf numFmtId="1" fontId="9" fillId="0" borderId="84" xfId="0" applyNumberFormat="1" applyFont="1" applyFill="1" applyBorder="1"/>
    <xf numFmtId="1" fontId="9" fillId="0" borderId="85" xfId="0" applyNumberFormat="1" applyFont="1" applyFill="1" applyBorder="1"/>
    <xf numFmtId="1" fontId="9" fillId="0" borderId="78" xfId="0" applyNumberFormat="1" applyFont="1" applyFill="1" applyBorder="1"/>
    <xf numFmtId="14" fontId="1" fillId="0" borderId="0" xfId="0" applyNumberFormat="1" applyFont="1"/>
    <xf numFmtId="0" fontId="14" fillId="9" borderId="69" xfId="0" applyNumberFormat="1" applyFont="1" applyFill="1" applyBorder="1"/>
    <xf numFmtId="0" fontId="14" fillId="9" borderId="86" xfId="0" applyNumberFormat="1" applyFont="1" applyFill="1" applyBorder="1"/>
    <xf numFmtId="0" fontId="14" fillId="9" borderId="73" xfId="0" applyNumberFormat="1" applyFont="1" applyFill="1" applyBorder="1"/>
    <xf numFmtId="0" fontId="14" fillId="9" borderId="57" xfId="0" applyNumberFormat="1" applyFont="1" applyFill="1" applyBorder="1"/>
    <xf numFmtId="165" fontId="14" fillId="9" borderId="69" xfId="0" applyNumberFormat="1" applyFont="1" applyFill="1" applyBorder="1"/>
    <xf numFmtId="0" fontId="1" fillId="0" borderId="87" xfId="0" applyFont="1" applyBorder="1"/>
    <xf numFmtId="165" fontId="9" fillId="0" borderId="88" xfId="0" quotePrefix="1" applyNumberFormat="1" applyFont="1" applyFill="1" applyBorder="1" applyAlignment="1">
      <alignment horizontal="center"/>
    </xf>
    <xf numFmtId="1" fontId="3" fillId="0" borderId="89" xfId="0" applyNumberFormat="1" applyFont="1" applyFill="1" applyBorder="1"/>
    <xf numFmtId="165" fontId="9" fillId="0" borderId="90" xfId="0" quotePrefix="1" applyNumberFormat="1" applyFont="1" applyFill="1" applyBorder="1" applyAlignment="1">
      <alignment horizontal="center"/>
    </xf>
    <xf numFmtId="165" fontId="9" fillId="0" borderId="91" xfId="0" quotePrefix="1" applyNumberFormat="1" applyFont="1" applyFill="1" applyBorder="1" applyAlignment="1">
      <alignment horizontal="center"/>
    </xf>
    <xf numFmtId="0" fontId="15" fillId="0" borderId="68" xfId="0" applyFont="1" applyFill="1" applyBorder="1" applyAlignment="1">
      <alignment horizontal="center"/>
    </xf>
    <xf numFmtId="0" fontId="16" fillId="0" borderId="69" xfId="0" applyFont="1" applyBorder="1"/>
    <xf numFmtId="0" fontId="17" fillId="9" borderId="69" xfId="0" applyNumberFormat="1" applyFont="1" applyFill="1" applyBorder="1"/>
    <xf numFmtId="0" fontId="17" fillId="9" borderId="86" xfId="0" applyNumberFormat="1" applyFont="1" applyFill="1" applyBorder="1"/>
    <xf numFmtId="0" fontId="17" fillId="9" borderId="61" xfId="0" applyNumberFormat="1" applyFont="1" applyFill="1" applyBorder="1"/>
    <xf numFmtId="0" fontId="17" fillId="9" borderId="57" xfId="0" applyNumberFormat="1" applyFont="1" applyFill="1" applyBorder="1"/>
    <xf numFmtId="0" fontId="15" fillId="0" borderId="77" xfId="0" applyFont="1" applyFill="1" applyBorder="1" applyAlignment="1">
      <alignment horizontal="center"/>
    </xf>
    <xf numFmtId="0" fontId="16" fillId="0" borderId="78" xfId="0" applyFont="1" applyBorder="1"/>
    <xf numFmtId="0" fontId="17" fillId="9" borderId="78" xfId="0" applyNumberFormat="1" applyFont="1" applyFill="1" applyBorder="1"/>
    <xf numFmtId="0" fontId="17" fillId="9" borderId="81" xfId="0" applyNumberFormat="1" applyFont="1" applyFill="1" applyBorder="1"/>
    <xf numFmtId="0" fontId="17" fillId="9" borderId="95" xfId="0" applyNumberFormat="1" applyFont="1" applyFill="1" applyBorder="1"/>
    <xf numFmtId="0" fontId="17" fillId="9" borderId="96" xfId="0" applyNumberFormat="1" applyFont="1" applyFill="1" applyBorder="1"/>
    <xf numFmtId="0" fontId="14" fillId="9" borderId="78" xfId="0" applyNumberFormat="1" applyFont="1" applyFill="1" applyBorder="1"/>
    <xf numFmtId="0" fontId="14" fillId="9" borderId="95" xfId="0" applyNumberFormat="1" applyFont="1" applyFill="1" applyBorder="1"/>
    <xf numFmtId="0" fontId="14" fillId="9" borderId="96" xfId="0" applyNumberFormat="1" applyFont="1" applyFill="1" applyBorder="1"/>
    <xf numFmtId="1" fontId="3" fillId="0" borderId="98" xfId="0" applyNumberFormat="1" applyFont="1" applyFill="1" applyBorder="1"/>
    <xf numFmtId="0" fontId="4" fillId="5" borderId="99" xfId="0" applyFont="1" applyFill="1" applyBorder="1" applyAlignment="1"/>
    <xf numFmtId="0" fontId="4" fillId="5" borderId="58" xfId="0" applyFont="1" applyFill="1" applyBorder="1" applyAlignment="1">
      <alignment wrapText="1"/>
    </xf>
    <xf numFmtId="0" fontId="4" fillId="5" borderId="58" xfId="0" applyFont="1" applyFill="1" applyBorder="1" applyAlignment="1"/>
    <xf numFmtId="0" fontId="4" fillId="5" borderId="100" xfId="0" applyFont="1" applyFill="1" applyBorder="1" applyAlignment="1"/>
    <xf numFmtId="0" fontId="7" fillId="5" borderId="101" xfId="0" applyNumberFormat="1" applyFont="1" applyFill="1" applyBorder="1" applyAlignment="1">
      <alignment horizontal="center"/>
    </xf>
    <xf numFmtId="0" fontId="8" fillId="5" borderId="61" xfId="0" applyFont="1" applyFill="1" applyBorder="1" applyAlignment="1">
      <alignment horizontal="center"/>
    </xf>
    <xf numFmtId="0" fontId="4" fillId="0" borderId="97" xfId="0" applyFont="1" applyFill="1" applyBorder="1"/>
    <xf numFmtId="0" fontId="4" fillId="0" borderId="102" xfId="0" applyFont="1" applyFill="1" applyBorder="1"/>
    <xf numFmtId="0" fontId="4" fillId="0" borderId="103" xfId="0" applyFont="1" applyFill="1" applyBorder="1" applyAlignment="1">
      <alignment horizontal="center"/>
    </xf>
    <xf numFmtId="0" fontId="4" fillId="0" borderId="103" xfId="0" applyFont="1" applyFill="1" applyBorder="1" applyAlignment="1"/>
    <xf numFmtId="0" fontId="4" fillId="0" borderId="102" xfId="0" applyFont="1" applyFill="1" applyBorder="1" applyAlignment="1"/>
    <xf numFmtId="165" fontId="9" fillId="0" borderId="106" xfId="0" quotePrefix="1" applyNumberFormat="1" applyFont="1" applyFill="1" applyBorder="1" applyAlignment="1">
      <alignment horizontal="center"/>
    </xf>
    <xf numFmtId="1" fontId="3" fillId="0" borderId="65" xfId="0" applyNumberFormat="1" applyFont="1" applyFill="1" applyBorder="1"/>
    <xf numFmtId="1" fontId="3" fillId="0" borderId="107" xfId="0" applyNumberFormat="1" applyFont="1" applyFill="1" applyBorder="1"/>
    <xf numFmtId="0" fontId="4" fillId="3" borderId="108" xfId="0" applyFont="1" applyFill="1" applyBorder="1" applyAlignment="1">
      <alignment wrapText="1"/>
    </xf>
    <xf numFmtId="0" fontId="4" fillId="3" borderId="109" xfId="0" applyFont="1" applyFill="1" applyBorder="1" applyAlignment="1">
      <alignment wrapText="1"/>
    </xf>
    <xf numFmtId="0" fontId="3" fillId="3" borderId="110" xfId="0" applyFont="1" applyFill="1" applyBorder="1" applyAlignment="1"/>
    <xf numFmtId="0" fontId="9" fillId="3" borderId="109" xfId="0" applyFont="1" applyFill="1" applyBorder="1" applyAlignment="1"/>
    <xf numFmtId="0" fontId="9" fillId="3" borderId="111" xfId="0" applyFont="1" applyFill="1" applyBorder="1" applyAlignment="1"/>
    <xf numFmtId="14" fontId="6" fillId="3" borderId="112" xfId="0" applyNumberFormat="1" applyFont="1" applyFill="1" applyBorder="1"/>
    <xf numFmtId="164" fontId="9" fillId="3" borderId="113" xfId="0" applyNumberFormat="1" applyFont="1" applyFill="1" applyBorder="1"/>
    <xf numFmtId="0" fontId="9" fillId="3" borderId="109" xfId="0" applyFont="1" applyFill="1" applyBorder="1"/>
    <xf numFmtId="165" fontId="9" fillId="3" borderId="109" xfId="0" applyNumberFormat="1" applyFont="1" applyFill="1" applyBorder="1" applyAlignment="1"/>
    <xf numFmtId="1" fontId="9" fillId="0" borderId="114" xfId="0" applyNumberFormat="1" applyFont="1" applyFill="1" applyBorder="1" applyAlignment="1">
      <alignment horizontal="center"/>
    </xf>
    <xf numFmtId="1" fontId="3" fillId="0" borderId="115" xfId="0" applyNumberFormat="1" applyFont="1" applyFill="1" applyBorder="1"/>
    <xf numFmtId="1" fontId="9" fillId="0" borderId="116" xfId="0" applyNumberFormat="1" applyFont="1" applyFill="1" applyBorder="1" applyAlignment="1">
      <alignment horizontal="center"/>
    </xf>
    <xf numFmtId="1" fontId="9" fillId="0" borderId="117" xfId="0" applyNumberFormat="1" applyFont="1" applyFill="1" applyBorder="1" applyAlignment="1">
      <alignment horizontal="center"/>
    </xf>
    <xf numFmtId="1" fontId="9" fillId="3" borderId="24" xfId="0" applyNumberFormat="1" applyFont="1" applyFill="1" applyBorder="1" applyAlignment="1"/>
    <xf numFmtId="1" fontId="9" fillId="0" borderId="32" xfId="0" quotePrefix="1" applyNumberFormat="1" applyFont="1" applyFill="1" applyBorder="1" applyAlignment="1">
      <alignment horizontal="center"/>
    </xf>
    <xf numFmtId="1" fontId="9" fillId="0" borderId="33" xfId="0" quotePrefix="1" applyNumberFormat="1" applyFont="1" applyFill="1" applyBorder="1" applyAlignment="1">
      <alignment horizontal="center"/>
    </xf>
    <xf numFmtId="1" fontId="9" fillId="0" borderId="33" xfId="0" applyNumberFormat="1" applyFont="1" applyFill="1" applyBorder="1" applyAlignment="1">
      <alignment horizontal="center"/>
    </xf>
    <xf numFmtId="1" fontId="9" fillId="0" borderId="88" xfId="0" quotePrefix="1" applyNumberFormat="1" applyFont="1" applyFill="1" applyBorder="1" applyAlignment="1">
      <alignment horizontal="center"/>
    </xf>
    <xf numFmtId="1" fontId="9" fillId="0" borderId="47" xfId="0" quotePrefix="1" applyNumberFormat="1" applyFont="1" applyFill="1" applyBorder="1" applyAlignment="1">
      <alignment horizontal="center"/>
    </xf>
    <xf numFmtId="1" fontId="9" fillId="0" borderId="90" xfId="0" quotePrefix="1" applyNumberFormat="1" applyFont="1" applyFill="1" applyBorder="1" applyAlignment="1">
      <alignment horizontal="center"/>
    </xf>
    <xf numFmtId="1" fontId="9" fillId="0" borderId="57" xfId="0" quotePrefix="1" applyNumberFormat="1" applyFont="1" applyFill="1" applyBorder="1" applyAlignment="1">
      <alignment horizontal="center"/>
    </xf>
    <xf numFmtId="1" fontId="9" fillId="0" borderId="62" xfId="0" quotePrefix="1" applyNumberFormat="1" applyFont="1" applyFill="1" applyBorder="1" applyAlignment="1">
      <alignment horizontal="center"/>
    </xf>
    <xf numFmtId="1" fontId="9" fillId="0" borderId="69" xfId="0" quotePrefix="1" applyNumberFormat="1" applyFont="1" applyFill="1" applyBorder="1" applyAlignment="1">
      <alignment horizontal="center"/>
    </xf>
    <xf numFmtId="1" fontId="9" fillId="0" borderId="74" xfId="0" quotePrefix="1" applyNumberFormat="1" applyFont="1" applyFill="1" applyBorder="1" applyAlignment="1">
      <alignment horizontal="center"/>
    </xf>
    <xf numFmtId="1" fontId="9" fillId="0" borderId="91" xfId="0" quotePrefix="1" applyNumberFormat="1" applyFont="1" applyFill="1" applyBorder="1" applyAlignment="1">
      <alignment horizontal="center"/>
    </xf>
    <xf numFmtId="1" fontId="9" fillId="0" borderId="78" xfId="0" quotePrefix="1" applyNumberFormat="1" applyFont="1" applyFill="1" applyBorder="1" applyAlignment="1">
      <alignment horizontal="center"/>
    </xf>
    <xf numFmtId="1" fontId="9" fillId="0" borderId="83" xfId="0" quotePrefix="1" applyNumberFormat="1" applyFont="1" applyFill="1" applyBorder="1" applyAlignment="1">
      <alignment horizontal="center"/>
    </xf>
    <xf numFmtId="1" fontId="17" fillId="9" borderId="61" xfId="0" applyNumberFormat="1" applyFont="1" applyFill="1" applyBorder="1"/>
    <xf numFmtId="1" fontId="17" fillId="9" borderId="69" xfId="0" applyNumberFormat="1" applyFont="1" applyFill="1" applyBorder="1"/>
    <xf numFmtId="166" fontId="9" fillId="0" borderId="106" xfId="0" quotePrefix="1" applyNumberFormat="1" applyFont="1" applyFill="1" applyBorder="1" applyAlignment="1">
      <alignment horizontal="center"/>
    </xf>
    <xf numFmtId="166" fontId="9" fillId="0" borderId="57" xfId="0" quotePrefix="1" applyNumberFormat="1" applyFont="1" applyFill="1" applyBorder="1" applyAlignment="1">
      <alignment horizontal="center"/>
    </xf>
    <xf numFmtId="166" fontId="9" fillId="0" borderId="69" xfId="0" quotePrefix="1" applyNumberFormat="1" applyFont="1" applyFill="1" applyBorder="1" applyAlignment="1">
      <alignment horizontal="center"/>
    </xf>
    <xf numFmtId="166" fontId="9" fillId="0" borderId="81" xfId="0" quotePrefix="1" applyNumberFormat="1" applyFont="1" applyFill="1" applyBorder="1" applyAlignment="1">
      <alignment horizontal="center"/>
    </xf>
    <xf numFmtId="166" fontId="9" fillId="0" borderId="78" xfId="0" quotePrefix="1" applyNumberFormat="1" applyFont="1" applyFill="1" applyBorder="1" applyAlignment="1">
      <alignment horizontal="center"/>
    </xf>
    <xf numFmtId="166" fontId="9" fillId="0" borderId="33" xfId="0" quotePrefix="1" applyNumberFormat="1" applyFont="1" applyFill="1" applyBorder="1" applyAlignment="1">
      <alignment horizontal="center"/>
    </xf>
    <xf numFmtId="166" fontId="9" fillId="0" borderId="33" xfId="0" applyNumberFormat="1" applyFont="1" applyFill="1" applyBorder="1" applyAlignment="1">
      <alignment horizontal="center"/>
    </xf>
    <xf numFmtId="166" fontId="9" fillId="0" borderId="47" xfId="0" quotePrefix="1" applyNumberFormat="1" applyFont="1" applyFill="1" applyBorder="1" applyAlignment="1">
      <alignment horizontal="center"/>
    </xf>
    <xf numFmtId="166" fontId="9" fillId="0" borderId="50" xfId="0" quotePrefix="1" applyNumberFormat="1" applyFont="1" applyFill="1" applyBorder="1" applyAlignment="1">
      <alignment horizontal="center"/>
    </xf>
    <xf numFmtId="166" fontId="14" fillId="9" borderId="95" xfId="0" applyNumberFormat="1" applyFont="1" applyFill="1" applyBorder="1"/>
    <xf numFmtId="166" fontId="14" fillId="9" borderId="96" xfId="0" applyNumberFormat="1" applyFont="1" applyFill="1" applyBorder="1"/>
    <xf numFmtId="166" fontId="14" fillId="9" borderId="78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3" fillId="4" borderId="5" xfId="0" applyNumberFormat="1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4" fillId="0" borderId="11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2" fillId="2" borderId="92" xfId="0" applyFont="1" applyFill="1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4" fillId="0" borderId="104" xfId="0" applyFont="1" applyFill="1" applyBorder="1" applyAlignment="1">
      <alignment horizontal="center"/>
    </xf>
    <xf numFmtId="0" fontId="4" fillId="0" borderId="102" xfId="0" applyFont="1" applyFill="1" applyBorder="1" applyAlignment="1">
      <alignment horizontal="center"/>
    </xf>
    <xf numFmtId="0" fontId="5" fillId="0" borderId="104" xfId="0" applyFont="1" applyFill="1" applyBorder="1" applyAlignment="1">
      <alignment horizontal="center"/>
    </xf>
    <xf numFmtId="0" fontId="5" fillId="0" borderId="103" xfId="0" applyFont="1" applyFill="1" applyBorder="1" applyAlignment="1">
      <alignment horizontal="center"/>
    </xf>
    <xf numFmtId="0" fontId="5" fillId="0" borderId="105" xfId="0" applyFont="1" applyFill="1" applyBorder="1" applyAlignment="1">
      <alignment horizontal="center"/>
    </xf>
  </cellXfs>
  <cellStyles count="1">
    <cellStyle name="Normal" xfId="0" builtinId="0"/>
  </cellStyles>
  <dxfs count="18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6" formatCode="0_ ;[Red]\-0\ 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6" formatCode="0_ ;[Red]\-0\ 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6" formatCode="0_ ;[Red]\-0\ 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/>
        <right style="thin">
          <color indexed="64"/>
        </right>
        <top/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4" formatCode="0_);[Red]\(0\)"/>
      <fill>
        <patternFill patternType="none">
          <fgColor indexed="64"/>
          <bgColor indexed="65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numFmt numFmtId="1" formatCode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5" formatCode="0;[Red]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border outline="0">
        <bottom style="medium">
          <color indexed="64"/>
        </bottom>
      </border>
    </dxf>
    <dxf>
      <fill>
        <patternFill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4" formatCode="0_);[Red]\(0\)"/>
      <fill>
        <patternFill patternType="none">
          <fgColor indexed="64"/>
          <bgColor indexed="65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numFmt numFmtId="1" formatCode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6" formatCode="0_ ;[Red]\-0\ 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5" formatCode="0;[Red]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6" formatCode="0_ ;[Red]\-0\ 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6" formatCode="0_ ;[Red]\-0\ 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6" formatCode="0_ ;[Red]\-0\ "/>
      <fill>
        <patternFill patternType="solid">
          <fgColor indexed="26"/>
          <bgColor indexed="9"/>
        </patternFill>
      </fill>
      <border diagonalUp="0" diagonalDown="0" outline="0">
        <left/>
        <right style="thin">
          <color indexed="64"/>
        </right>
        <top/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border outline="0">
        <bottom style="medium">
          <color indexed="64"/>
        </bottom>
      </border>
    </dxf>
    <dxf>
      <fill>
        <patternFill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4" formatCode="0_);[Red]\(0\)"/>
      <fill>
        <patternFill patternType="none">
          <fgColor indexed="64"/>
          <bgColor indexed="65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/>
        <right style="thin">
          <color indexed="64"/>
        </right>
        <top/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medium">
          <color indexed="8"/>
        </right>
        <top style="thin">
          <color indexed="64"/>
        </top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border outline="0">
        <bottom style="medium">
          <color indexed="64"/>
        </bottom>
      </border>
    </dxf>
    <dxf>
      <fill>
        <patternFill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4" formatCode="0_);[Red]\(0\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medium">
          <color indexed="8"/>
        </right>
        <top style="thin">
          <color indexed="64"/>
        </top>
        <bottom style="medium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fill>
        <patternFill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4" formatCode="0_);[Red]\(0\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medium">
          <color indexed="8"/>
        </right>
        <top style="thin">
          <color indexed="64"/>
        </top>
        <bottom style="medium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fill>
        <patternFill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5" formatCode="0;[Red]0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4" formatCode="0_);[Red]\(0\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medium">
          <color indexed="8"/>
        </right>
        <top style="thin">
          <color indexed="64"/>
        </top>
        <bottom style="medium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0" formatCode="General"/>
      <fill>
        <patternFill patternType="solid">
          <fgColor indexed="26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esde%20Facturacion\CAROLA\Horas%20Extras%202024\Horas%20Extras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 2023"/>
      <sheetName val="Enero 2024"/>
      <sheetName val="Febrero 2024"/>
      <sheetName val="Marzo 2024"/>
      <sheetName val="Abril 2024"/>
      <sheetName val="Mayo 2024"/>
      <sheetName val="Junio 2024"/>
      <sheetName val="Julio 2024"/>
      <sheetName val="Agosto 2024"/>
      <sheetName val="Septiembre 2024"/>
      <sheetName val="Octubre 2024"/>
      <sheetName val="Noviembre 2024"/>
      <sheetName val="Diciembre 2024"/>
      <sheetName val="Enero 2025"/>
      <sheetName val="Febrero 2025"/>
      <sheetName val="Marzo 2025"/>
      <sheetName val="Pront"/>
      <sheetName val="Gráfico"/>
      <sheetName val="Hoja2"/>
      <sheetName val="Horas Extras 202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6">
          <cell r="I6">
            <v>0</v>
          </cell>
        </row>
        <row r="7">
          <cell r="I7">
            <v>2</v>
          </cell>
        </row>
        <row r="8">
          <cell r="I8">
            <v>2</v>
          </cell>
        </row>
        <row r="9">
          <cell r="I9">
            <v>1</v>
          </cell>
        </row>
        <row r="10">
          <cell r="I10">
            <v>10</v>
          </cell>
        </row>
        <row r="11">
          <cell r="I11">
            <v>0</v>
          </cell>
        </row>
        <row r="12">
          <cell r="I12">
            <v>0</v>
          </cell>
        </row>
        <row r="13">
          <cell r="I13">
            <v>121</v>
          </cell>
        </row>
        <row r="14">
          <cell r="I14">
            <v>2</v>
          </cell>
        </row>
        <row r="15">
          <cell r="I15">
            <v>1</v>
          </cell>
        </row>
        <row r="16">
          <cell r="I16">
            <v>3</v>
          </cell>
        </row>
        <row r="17">
          <cell r="I17">
            <v>0</v>
          </cell>
        </row>
        <row r="18">
          <cell r="I18">
            <v>1</v>
          </cell>
        </row>
        <row r="19">
          <cell r="I19">
            <v>5</v>
          </cell>
        </row>
        <row r="20">
          <cell r="I20">
            <v>6</v>
          </cell>
        </row>
        <row r="21">
          <cell r="I21">
            <v>18</v>
          </cell>
        </row>
        <row r="22">
          <cell r="I22">
            <v>6</v>
          </cell>
        </row>
        <row r="23">
          <cell r="I23">
            <v>0</v>
          </cell>
        </row>
        <row r="24">
          <cell r="I24">
            <v>2</v>
          </cell>
        </row>
        <row r="25">
          <cell r="I25">
            <v>5</v>
          </cell>
        </row>
        <row r="26">
          <cell r="I26">
            <v>1</v>
          </cell>
        </row>
        <row r="27">
          <cell r="I27">
            <v>2</v>
          </cell>
        </row>
        <row r="28">
          <cell r="I28">
            <v>3</v>
          </cell>
        </row>
        <row r="29">
          <cell r="I29">
            <v>7</v>
          </cell>
        </row>
        <row r="30">
          <cell r="I30">
            <v>41</v>
          </cell>
        </row>
        <row r="31">
          <cell r="I31">
            <v>-1</v>
          </cell>
        </row>
        <row r="32">
          <cell r="I32">
            <v>2</v>
          </cell>
        </row>
        <row r="33">
          <cell r="I33">
            <v>1</v>
          </cell>
        </row>
        <row r="34">
          <cell r="I34">
            <v>2</v>
          </cell>
        </row>
        <row r="35">
          <cell r="I35">
            <v>4</v>
          </cell>
        </row>
        <row r="36">
          <cell r="I36">
            <v>9</v>
          </cell>
        </row>
        <row r="37">
          <cell r="I37">
            <v>4</v>
          </cell>
        </row>
        <row r="38">
          <cell r="I38">
            <v>18</v>
          </cell>
        </row>
        <row r="39">
          <cell r="I39">
            <v>-1</v>
          </cell>
        </row>
      </sheetData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ables/table1.xml><?xml version="1.0" encoding="utf-8"?>
<table xmlns="http://schemas.openxmlformats.org/spreadsheetml/2006/main" id="1" name="Tabla2" displayName="Tabla2" ref="A6:O42" totalsRowCount="1" headerRowDxfId="181" tableBorderDxfId="180">
  <autoFilter ref="A6:O41"/>
  <tableColumns count="15">
    <tableColumn id="1" name="LEGAJO" totalsRowLabel="Totales" dataDxfId="179" totalsRowDxfId="178"/>
    <tableColumn id="2" name="NOMBRE" dataDxfId="177" totalsRowDxfId="176"/>
    <tableColumn id="3" name="Hs 50%" totalsRowFunction="custom" totalsRowDxfId="175">
      <totalsRowFormula>SUBTOTAL(109,C8:C41)</totalsRowFormula>
    </tableColumn>
    <tableColumn id="4" name="Hs 100%" totalsRowFunction="custom" totalsRowDxfId="174">
      <totalsRowFormula>SUBTOTAL(109,D8:D41)</totalsRowFormula>
    </tableColumn>
    <tableColumn id="5" name="Reembolso" totalsRowFunction="custom" dataDxfId="173" totalsRowDxfId="172">
      <totalsRowFormula>SUBTOTAL(109,E8:E41)</totalsRowFormula>
    </tableColumn>
    <tableColumn id="6" name="6/11/2024" totalsRowFunction="custom" dataDxfId="171" totalsRowDxfId="170">
      <totalsRowFormula>SUBTOTAL(109,F8:F41)</totalsRowFormula>
    </tableColumn>
    <tableColumn id="7" name="Originados" totalsRowFunction="custom" dataDxfId="169" totalsRowDxfId="168">
      <totalsRowFormula>SUBTOTAL(109,G8:G41)</totalsRowFormula>
    </tableColumn>
    <tableColumn id="8" name="Tomados" totalsRowFunction="custom" dataDxfId="167" totalsRowDxfId="166">
      <totalsRowFormula>SUBTOTAL(109,H8:H41)</totalsRowFormula>
    </tableColumn>
    <tableColumn id="9" name="Saldosal" totalsRowFunction="custom" dataDxfId="165" totalsRowDxfId="164">
      <totalsRowFormula>SUBTOTAL(109,I8:I41)</totalsRowFormula>
    </tableColumn>
    <tableColumn id="10" name="Tarde" totalsRowFunction="sum" totalsRowDxfId="163"/>
    <tableColumn id="11" name="Total" totalsRowFunction="sum" totalsRowDxfId="162"/>
    <tableColumn id="12" name="TL" totalsRowDxfId="161"/>
    <tableColumn id="13" name="2023" totalsRowFunction="sum" totalsRowDxfId="160"/>
    <tableColumn id="14" name="2024" totalsRowFunction="sum" dataDxfId="159" totalsRowDxfId="158"/>
    <tableColumn id="15" name="Saldos" totalsRowFunction="custom" dataDxfId="157" totalsRowDxfId="156">
      <totalsRowFormula>I27</totalsRow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a22" displayName="Tabla22" ref="A6:O42" totalsRowCount="1" headerRowDxfId="155" tableBorderDxfId="154">
  <autoFilter ref="A6:O41"/>
  <tableColumns count="15">
    <tableColumn id="1" name="LEGAJO" totalsRowLabel="Totales" dataDxfId="153" totalsRowDxfId="152"/>
    <tableColumn id="2" name="NOMBRE" dataDxfId="151" totalsRowDxfId="150"/>
    <tableColumn id="3" name="Hs 50%" totalsRowFunction="custom" totalsRowDxfId="149">
      <totalsRowFormula>SUBTOTAL(109,C8:C41)</totalsRowFormula>
    </tableColumn>
    <tableColumn id="4" name="Hs 100%" totalsRowFunction="custom" totalsRowDxfId="148">
      <totalsRowFormula>SUBTOTAL(109,D8:D41)</totalsRowFormula>
    </tableColumn>
    <tableColumn id="5" name="Reembolso" totalsRowFunction="custom" dataDxfId="147" totalsRowDxfId="146">
      <totalsRowFormula>SUBTOTAL(109,E8:E41)</totalsRowFormula>
    </tableColumn>
    <tableColumn id="6" name="6/11/2024" totalsRowFunction="custom" dataDxfId="145" totalsRowDxfId="144">
      <totalsRowFormula>SUBTOTAL(109,F8:F41)</totalsRowFormula>
    </tableColumn>
    <tableColumn id="7" name="Originados" totalsRowFunction="custom" dataDxfId="143" totalsRowDxfId="142">
      <totalsRowFormula>SUBTOTAL(109,G8:G41)</totalsRowFormula>
    </tableColumn>
    <tableColumn id="8" name="Tomados" totalsRowFunction="custom" dataDxfId="141" totalsRowDxfId="140">
      <totalsRowFormula>SUBTOTAL(109,H8:H41)</totalsRowFormula>
    </tableColumn>
    <tableColumn id="9" name="Saldosal" totalsRowFunction="custom" dataDxfId="139" totalsRowDxfId="138">
      <totalsRowFormula>SUBTOTAL(109,I8:I41)</totalsRowFormula>
    </tableColumn>
    <tableColumn id="10" name="Tarde" totalsRowFunction="sum" totalsRowDxfId="137"/>
    <tableColumn id="11" name="Total" totalsRowFunction="sum" totalsRowDxfId="136"/>
    <tableColumn id="12" name="TL" totalsRowDxfId="135"/>
    <tableColumn id="13" name="2023" totalsRowFunction="sum" totalsRowDxfId="134"/>
    <tableColumn id="14" name="2024" totalsRowFunction="sum" dataDxfId="133" totalsRowDxfId="132"/>
    <tableColumn id="15" name="Saldos" totalsRowFunction="sum" dataDxfId="131" totalsRowDxfId="13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4" name="Tabla2245" displayName="Tabla2245" ref="A6:P42" totalsRowCount="1" headerRowDxfId="129" tableBorderDxfId="128">
  <autoFilter ref="A6:P41"/>
  <tableColumns count="16">
    <tableColumn id="1" name="LEGAJO" totalsRowLabel="Totales" dataDxfId="127" totalsRowDxfId="126"/>
    <tableColumn id="2" name="NOMBRE" dataDxfId="125" totalsRowDxfId="124"/>
    <tableColumn id="3" name="Hs 50%" totalsRowFunction="custom" totalsRowDxfId="123">
      <totalsRowFormula>SUBTOTAL(109,C8:C41)</totalsRowFormula>
    </tableColumn>
    <tableColumn id="4" name="Hs 100%" totalsRowFunction="custom" totalsRowDxfId="122">
      <totalsRowFormula>SUBTOTAL(109,D8:D41)</totalsRowFormula>
    </tableColumn>
    <tableColumn id="5" name="Reembolso" totalsRowFunction="custom" dataDxfId="121" totalsRowDxfId="120">
      <totalsRowFormula>SUBTOTAL(109,E8:E41)</totalsRowFormula>
    </tableColumn>
    <tableColumn id="6" name="6/11/2024" totalsRowFunction="custom" dataDxfId="119" totalsRowDxfId="118">
      <totalsRowFormula>SUBTOTAL(109,F8:F41)</totalsRowFormula>
    </tableColumn>
    <tableColumn id="7" name="Originados" totalsRowFunction="custom" dataDxfId="117" totalsRowDxfId="116">
      <totalsRowFormula>SUBTOTAL(109,G8:G41)</totalsRowFormula>
    </tableColumn>
    <tableColumn id="8" name="Tomados" totalsRowFunction="custom" dataDxfId="115" totalsRowDxfId="114">
      <totalsRowFormula>SUBTOTAL(109,H8:H41)</totalsRowFormula>
    </tableColumn>
    <tableColumn id="9" name="SDO 16/04/2025" totalsRowFunction="custom" dataDxfId="113" totalsRowDxfId="112">
      <totalsRowFormula>SUBTOTAL(109,I8:I41)</totalsRowFormula>
    </tableColumn>
    <tableColumn id="10" name="Tarde" totalsRowFunction="sum" totalsRowDxfId="111"/>
    <tableColumn id="11" name="Total" totalsRowFunction="sum" totalsRowDxfId="110"/>
    <tableColumn id="12" name="TL" totalsRowDxfId="109"/>
    <tableColumn id="13" name="2023" totalsRowFunction="sum" totalsRowDxfId="108"/>
    <tableColumn id="14" name="2024" totalsRowFunction="sum" dataDxfId="107" totalsRowDxfId="106"/>
    <tableColumn id="16" name="2025" dataDxfId="105" totalsRowDxfId="104"/>
    <tableColumn id="15" name="Saldos" totalsRowFunction="sum" dataDxfId="103" totalsRowDxfId="102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a22454" displayName="Tabla22454" ref="A6:P42" totalsRowCount="1" headerRowDxfId="101" tableBorderDxfId="100">
  <autoFilter ref="A6:P41"/>
  <tableColumns count="16">
    <tableColumn id="1" name="LEGAJO" totalsRowLabel="Totales" dataDxfId="99" totalsRowDxfId="98"/>
    <tableColumn id="2" name="NOMBRE" dataDxfId="97" totalsRowDxfId="96"/>
    <tableColumn id="3" name="Hs 50%" totalsRowFunction="custom" dataDxfId="95" totalsRowDxfId="94">
      <totalsRowFormula>SUBTOTAL(109,C8:C41)</totalsRowFormula>
    </tableColumn>
    <tableColumn id="4" name="Hs 100%" totalsRowFunction="custom" dataDxfId="93" totalsRowDxfId="92">
      <totalsRowFormula>SUBTOTAL(109,D8:D41)</totalsRowFormula>
    </tableColumn>
    <tableColumn id="5" name="Reembolso" totalsRowFunction="custom" dataDxfId="91" totalsRowDxfId="90">
      <totalsRowFormula>SUBTOTAL(109,E8:E41)</totalsRowFormula>
    </tableColumn>
    <tableColumn id="6" name="6/3/2025" totalsRowFunction="custom" dataDxfId="89" totalsRowDxfId="88">
      <totalsRowFormula>SUBTOTAL(109,F8:F41)</totalsRowFormula>
    </tableColumn>
    <tableColumn id="7" name="Originados" totalsRowFunction="custom" dataDxfId="87" totalsRowDxfId="86">
      <totalsRowFormula>SUBTOTAL(109,G8:G41)</totalsRowFormula>
    </tableColumn>
    <tableColumn id="8" name="Tomados" totalsRowFunction="custom" dataDxfId="85" totalsRowDxfId="84">
      <totalsRowFormula>SUBTOTAL(109,H8:H41)</totalsRowFormula>
    </tableColumn>
    <tableColumn id="9" name="SDO 16/04/2025" totalsRowFunction="custom" dataDxfId="83" totalsRowDxfId="82">
      <totalsRowFormula>SUBTOTAL(109,I8:I41)</totalsRowFormula>
    </tableColumn>
    <tableColumn id="10" name="Tarde" totalsRowFunction="sum" dataDxfId="81" totalsRowDxfId="80"/>
    <tableColumn id="11" name="Total" totalsRowFunction="sum" dataDxfId="79" totalsRowDxfId="78"/>
    <tableColumn id="12" name="TL" dataDxfId="77" totalsRowDxfId="76"/>
    <tableColumn id="13" name="2023" totalsRowFunction="sum" dataDxfId="75" totalsRowDxfId="74"/>
    <tableColumn id="14" name="2024" totalsRowFunction="sum" dataDxfId="73" totalsRowDxfId="72"/>
    <tableColumn id="16" name="2025" dataDxfId="71" totalsRowDxfId="70"/>
    <tableColumn id="15" name="Saldos" totalsRowFunction="sum" dataDxfId="69" totalsRowDxfId="68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5" name="Tabla224546" displayName="Tabla224546" ref="A6:P42" totalsRowCount="1" headerRowDxfId="67" tableBorderDxfId="66">
  <autoFilter ref="A6:P41"/>
  <tableColumns count="16">
    <tableColumn id="1" name="LEGAJO" totalsRowLabel="Totales" dataDxfId="65" totalsRowDxfId="64"/>
    <tableColumn id="2" name="NOMBRE" dataDxfId="63" totalsRowDxfId="62"/>
    <tableColumn id="3" name="Hs 50%" totalsRowFunction="custom" dataDxfId="61" totalsRowDxfId="60">
      <totalsRowFormula>SUBTOTAL(109,C8:C41)</totalsRowFormula>
    </tableColumn>
    <tableColumn id="4" name="Hs 100%" totalsRowFunction="custom" dataDxfId="59" totalsRowDxfId="58">
      <totalsRowFormula>SUBTOTAL(109,D8:D41)</totalsRowFormula>
    </tableColumn>
    <tableColumn id="5" name="Reembolso" totalsRowFunction="custom" dataDxfId="57" totalsRowDxfId="56">
      <totalsRowFormula>SUBTOTAL(109,E8:E41)</totalsRowFormula>
    </tableColumn>
    <tableColumn id="6" name="6/4/2025" totalsRowFunction="custom" dataDxfId="55" totalsRowDxfId="54">
      <totalsRowFormula>SUBTOTAL(109,F8:F41)</totalsRowFormula>
    </tableColumn>
    <tableColumn id="7" name="Originados" totalsRowFunction="custom" dataDxfId="53" totalsRowDxfId="52">
      <totalsRowFormula>SUBTOTAL(109,G8:G41)</totalsRowFormula>
    </tableColumn>
    <tableColumn id="8" name="Tomados" totalsRowFunction="custom" dataDxfId="51" totalsRowDxfId="50">
      <totalsRowFormula>SUBTOTAL(109,H8:H41)</totalsRowFormula>
    </tableColumn>
    <tableColumn id="9" name="SDO 16/05/2025" totalsRowFunction="custom" dataDxfId="49" totalsRowDxfId="48">
      <calculatedColumnFormula>F7+G7-H7</calculatedColumnFormula>
      <totalsRowFormula>SUBTOTAL(109,I8:I41)</totalsRowFormula>
    </tableColumn>
    <tableColumn id="10" name="Tarde" totalsRowFunction="sum" dataDxfId="47" totalsRowDxfId="46"/>
    <tableColumn id="11" name="Total" totalsRowFunction="sum" dataDxfId="45" totalsRowDxfId="44">
      <calculatedColumnFormula>'Abril 2025'!K4+Tabla224546[[#This Row],[Tarde]]</calculatedColumnFormula>
    </tableColumn>
    <tableColumn id="12" name="TL" dataDxfId="43" totalsRowDxfId="42"/>
    <tableColumn id="13" name="2023" totalsRowFunction="sum" dataDxfId="41" totalsRowDxfId="40"/>
    <tableColumn id="14" name="2024" totalsRowFunction="sum" dataDxfId="39" totalsRowDxfId="38"/>
    <tableColumn id="16" name="2025" dataDxfId="37" totalsRowDxfId="36"/>
    <tableColumn id="15" name="Saldos" totalsRowFunction="sum" dataDxfId="35" totalsRowDxfId="34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6" name="Tabla2245467" displayName="Tabla2245467" ref="A6:P42" totalsRowCount="1" headerRowDxfId="33" tableBorderDxfId="32">
  <autoFilter ref="A6:P41"/>
  <tableColumns count="16">
    <tableColumn id="1" name="LEGAJO" totalsRowLabel="Totales" dataDxfId="31" totalsRowDxfId="15"/>
    <tableColumn id="2" name="NOMBRE" dataDxfId="30" totalsRowDxfId="14"/>
    <tableColumn id="3" name="Hs 50%" totalsRowFunction="custom" dataDxfId="29" totalsRowDxfId="13">
      <totalsRowFormula>SUBTOTAL(109,C11:C41)</totalsRowFormula>
    </tableColumn>
    <tableColumn id="4" name="Hs 100%" totalsRowFunction="custom" dataDxfId="28" totalsRowDxfId="12">
      <totalsRowFormula>SUBTOTAL(109,D8:D41)</totalsRowFormula>
    </tableColumn>
    <tableColumn id="5" name="Reembolso" totalsRowFunction="custom" dataDxfId="27" totalsRowDxfId="11">
      <totalsRowFormula>SUBTOTAL(109,E8:E41)</totalsRowFormula>
    </tableColumn>
    <tableColumn id="6" name="16/5/2025" totalsRowFunction="custom" dataDxfId="26" totalsRowDxfId="10">
      <totalsRowFormula>SUBTOTAL(109,F8:F41)</totalsRowFormula>
    </tableColumn>
    <tableColumn id="7" name="Originados" totalsRowFunction="custom" dataDxfId="25" totalsRowDxfId="9">
      <totalsRowFormula>SUBTOTAL(109,G8:G41)</totalsRowFormula>
    </tableColumn>
    <tableColumn id="8" name="Tomados" totalsRowFunction="custom" dataDxfId="24" totalsRowDxfId="8">
      <totalsRowFormula>SUBTOTAL(109,H8:H41)</totalsRowFormula>
    </tableColumn>
    <tableColumn id="9" name="SDO 15/07/2025" totalsRowFunction="custom" dataDxfId="23" totalsRowDxfId="7">
      <calculatedColumnFormula>F7+G7-H7</calculatedColumnFormula>
      <totalsRowFormula>SUBTOTAL(109,I8:I41)</totalsRowFormula>
    </tableColumn>
    <tableColumn id="10" name="Tarde" totalsRowFunction="sum" dataDxfId="22" totalsRowDxfId="6"/>
    <tableColumn id="11" name="Total" totalsRowFunction="sum" dataDxfId="21" totalsRowDxfId="5">
      <calculatedColumnFormula>'Abril 2025'!K4+Tabla2245467[[#This Row],[Tarde]]</calculatedColumnFormula>
    </tableColumn>
    <tableColumn id="12" name="TL" dataDxfId="20" totalsRowDxfId="4"/>
    <tableColumn id="13" name="2023" totalsRowFunction="sum" dataDxfId="19" totalsRowDxfId="3"/>
    <tableColumn id="14" name="2024" totalsRowFunction="sum" dataDxfId="18" totalsRowDxfId="2"/>
    <tableColumn id="16" name="2025" dataDxfId="17" totalsRowDxfId="1"/>
    <tableColumn id="15" name="Saldos" totalsRowFunction="sum" dataDxfId="16" totalsRow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T51"/>
  <sheetViews>
    <sheetView topLeftCell="A3" workbookViewId="0">
      <selection activeCell="H14" sqref="H14"/>
    </sheetView>
  </sheetViews>
  <sheetFormatPr baseColWidth="10" defaultRowHeight="12.75" x14ac:dyDescent="0.2"/>
  <cols>
    <col min="1" max="1" width="11.140625" style="1" customWidth="1"/>
    <col min="2" max="2" width="26.7109375" style="1" customWidth="1"/>
    <col min="3" max="3" width="9.7109375" style="1" customWidth="1"/>
    <col min="4" max="4" width="10.7109375" style="1" customWidth="1"/>
    <col min="5" max="5" width="13.28515625" style="2" customWidth="1"/>
    <col min="6" max="6" width="11.28515625" style="1" customWidth="1"/>
    <col min="7" max="7" width="11" style="1" customWidth="1"/>
    <col min="8" max="8" width="9.7109375" style="1" customWidth="1"/>
    <col min="9" max="9" width="10.140625" style="3" customWidth="1"/>
    <col min="10" max="10" width="7.5703125" style="3" customWidth="1"/>
    <col min="11" max="11" width="7.28515625" style="3" customWidth="1"/>
    <col min="12" max="12" width="5.85546875" style="1" customWidth="1"/>
    <col min="13" max="14" width="7.42578125" style="1" customWidth="1"/>
    <col min="15" max="15" width="8.7109375" style="1" customWidth="1"/>
    <col min="16" max="16" width="18.28515625" style="1" bestFit="1" customWidth="1"/>
    <col min="17" max="18" width="11.42578125" style="1" customWidth="1"/>
    <col min="19" max="254" width="11.42578125" style="1"/>
    <col min="255" max="255" width="11.7109375" style="1" customWidth="1"/>
    <col min="256" max="256" width="27.5703125" style="1" customWidth="1"/>
    <col min="257" max="257" width="7.85546875" style="1" customWidth="1"/>
    <col min="258" max="258" width="8.85546875" style="1" customWidth="1"/>
    <col min="259" max="259" width="9.140625" style="1" customWidth="1"/>
    <col min="260" max="260" width="11.7109375" style="1" customWidth="1"/>
    <col min="261" max="261" width="8.5703125" style="1" customWidth="1"/>
    <col min="262" max="262" width="8.28515625" style="1" customWidth="1"/>
    <col min="263" max="263" width="10.5703125" style="1" customWidth="1"/>
    <col min="264" max="264" width="6.7109375" style="1" customWidth="1"/>
    <col min="265" max="265" width="6.42578125" style="1" customWidth="1"/>
    <col min="266" max="266" width="4.42578125" style="1" customWidth="1"/>
    <col min="267" max="267" width="6.140625" style="1" customWidth="1"/>
    <col min="268" max="269" width="5.7109375" style="1" customWidth="1"/>
    <col min="270" max="270" width="7.140625" style="1" customWidth="1"/>
    <col min="271" max="271" width="11.42578125" style="1" customWidth="1"/>
    <col min="272" max="510" width="11.42578125" style="1"/>
    <col min="511" max="511" width="11.7109375" style="1" customWidth="1"/>
    <col min="512" max="512" width="27.5703125" style="1" customWidth="1"/>
    <col min="513" max="513" width="7.85546875" style="1" customWidth="1"/>
    <col min="514" max="514" width="8.85546875" style="1" customWidth="1"/>
    <col min="515" max="515" width="9.140625" style="1" customWidth="1"/>
    <col min="516" max="516" width="11.7109375" style="1" customWidth="1"/>
    <col min="517" max="517" width="8.5703125" style="1" customWidth="1"/>
    <col min="518" max="518" width="8.28515625" style="1" customWidth="1"/>
    <col min="519" max="519" width="10.5703125" style="1" customWidth="1"/>
    <col min="520" max="520" width="6.7109375" style="1" customWidth="1"/>
    <col min="521" max="521" width="6.42578125" style="1" customWidth="1"/>
    <col min="522" max="522" width="4.42578125" style="1" customWidth="1"/>
    <col min="523" max="523" width="6.140625" style="1" customWidth="1"/>
    <col min="524" max="525" width="5.7109375" style="1" customWidth="1"/>
    <col min="526" max="526" width="7.140625" style="1" customWidth="1"/>
    <col min="527" max="527" width="11.42578125" style="1" customWidth="1"/>
    <col min="528" max="766" width="11.42578125" style="1"/>
    <col min="767" max="767" width="11.7109375" style="1" customWidth="1"/>
    <col min="768" max="768" width="27.5703125" style="1" customWidth="1"/>
    <col min="769" max="769" width="7.85546875" style="1" customWidth="1"/>
    <col min="770" max="770" width="8.85546875" style="1" customWidth="1"/>
    <col min="771" max="771" width="9.140625" style="1" customWidth="1"/>
    <col min="772" max="772" width="11.7109375" style="1" customWidth="1"/>
    <col min="773" max="773" width="8.5703125" style="1" customWidth="1"/>
    <col min="774" max="774" width="8.28515625" style="1" customWidth="1"/>
    <col min="775" max="775" width="10.5703125" style="1" customWidth="1"/>
    <col min="776" max="776" width="6.7109375" style="1" customWidth="1"/>
    <col min="777" max="777" width="6.42578125" style="1" customWidth="1"/>
    <col min="778" max="778" width="4.42578125" style="1" customWidth="1"/>
    <col min="779" max="779" width="6.140625" style="1" customWidth="1"/>
    <col min="780" max="781" width="5.7109375" style="1" customWidth="1"/>
    <col min="782" max="782" width="7.140625" style="1" customWidth="1"/>
    <col min="783" max="783" width="11.42578125" style="1" customWidth="1"/>
    <col min="784" max="1022" width="11.42578125" style="1"/>
    <col min="1023" max="1023" width="11.7109375" style="1" customWidth="1"/>
    <col min="1024" max="1024" width="27.5703125" style="1" customWidth="1"/>
    <col min="1025" max="1025" width="7.85546875" style="1" customWidth="1"/>
    <col min="1026" max="1026" width="8.85546875" style="1" customWidth="1"/>
    <col min="1027" max="1027" width="9.140625" style="1" customWidth="1"/>
    <col min="1028" max="1028" width="11.7109375" style="1" customWidth="1"/>
    <col min="1029" max="1029" width="8.5703125" style="1" customWidth="1"/>
    <col min="1030" max="1030" width="8.28515625" style="1" customWidth="1"/>
    <col min="1031" max="1031" width="10.5703125" style="1" customWidth="1"/>
    <col min="1032" max="1032" width="6.7109375" style="1" customWidth="1"/>
    <col min="1033" max="1033" width="6.42578125" style="1" customWidth="1"/>
    <col min="1034" max="1034" width="4.42578125" style="1" customWidth="1"/>
    <col min="1035" max="1035" width="6.140625" style="1" customWidth="1"/>
    <col min="1036" max="1037" width="5.7109375" style="1" customWidth="1"/>
    <col min="1038" max="1038" width="7.140625" style="1" customWidth="1"/>
    <col min="1039" max="1039" width="11.42578125" style="1" customWidth="1"/>
    <col min="1040" max="1278" width="11.42578125" style="1"/>
    <col min="1279" max="1279" width="11.7109375" style="1" customWidth="1"/>
    <col min="1280" max="1280" width="27.5703125" style="1" customWidth="1"/>
    <col min="1281" max="1281" width="7.85546875" style="1" customWidth="1"/>
    <col min="1282" max="1282" width="8.85546875" style="1" customWidth="1"/>
    <col min="1283" max="1283" width="9.140625" style="1" customWidth="1"/>
    <col min="1284" max="1284" width="11.7109375" style="1" customWidth="1"/>
    <col min="1285" max="1285" width="8.5703125" style="1" customWidth="1"/>
    <col min="1286" max="1286" width="8.28515625" style="1" customWidth="1"/>
    <col min="1287" max="1287" width="10.5703125" style="1" customWidth="1"/>
    <col min="1288" max="1288" width="6.7109375" style="1" customWidth="1"/>
    <col min="1289" max="1289" width="6.42578125" style="1" customWidth="1"/>
    <col min="1290" max="1290" width="4.42578125" style="1" customWidth="1"/>
    <col min="1291" max="1291" width="6.140625" style="1" customWidth="1"/>
    <col min="1292" max="1293" width="5.7109375" style="1" customWidth="1"/>
    <col min="1294" max="1294" width="7.140625" style="1" customWidth="1"/>
    <col min="1295" max="1295" width="11.42578125" style="1" customWidth="1"/>
    <col min="1296" max="1534" width="11.42578125" style="1"/>
    <col min="1535" max="1535" width="11.7109375" style="1" customWidth="1"/>
    <col min="1536" max="1536" width="27.5703125" style="1" customWidth="1"/>
    <col min="1537" max="1537" width="7.85546875" style="1" customWidth="1"/>
    <col min="1538" max="1538" width="8.85546875" style="1" customWidth="1"/>
    <col min="1539" max="1539" width="9.140625" style="1" customWidth="1"/>
    <col min="1540" max="1540" width="11.7109375" style="1" customWidth="1"/>
    <col min="1541" max="1541" width="8.5703125" style="1" customWidth="1"/>
    <col min="1542" max="1542" width="8.28515625" style="1" customWidth="1"/>
    <col min="1543" max="1543" width="10.5703125" style="1" customWidth="1"/>
    <col min="1544" max="1544" width="6.7109375" style="1" customWidth="1"/>
    <col min="1545" max="1545" width="6.42578125" style="1" customWidth="1"/>
    <col min="1546" max="1546" width="4.42578125" style="1" customWidth="1"/>
    <col min="1547" max="1547" width="6.140625" style="1" customWidth="1"/>
    <col min="1548" max="1549" width="5.7109375" style="1" customWidth="1"/>
    <col min="1550" max="1550" width="7.140625" style="1" customWidth="1"/>
    <col min="1551" max="1551" width="11.42578125" style="1" customWidth="1"/>
    <col min="1552" max="1790" width="11.42578125" style="1"/>
    <col min="1791" max="1791" width="11.7109375" style="1" customWidth="1"/>
    <col min="1792" max="1792" width="27.5703125" style="1" customWidth="1"/>
    <col min="1793" max="1793" width="7.85546875" style="1" customWidth="1"/>
    <col min="1794" max="1794" width="8.85546875" style="1" customWidth="1"/>
    <col min="1795" max="1795" width="9.140625" style="1" customWidth="1"/>
    <col min="1796" max="1796" width="11.7109375" style="1" customWidth="1"/>
    <col min="1797" max="1797" width="8.5703125" style="1" customWidth="1"/>
    <col min="1798" max="1798" width="8.28515625" style="1" customWidth="1"/>
    <col min="1799" max="1799" width="10.5703125" style="1" customWidth="1"/>
    <col min="1800" max="1800" width="6.7109375" style="1" customWidth="1"/>
    <col min="1801" max="1801" width="6.42578125" style="1" customWidth="1"/>
    <col min="1802" max="1802" width="4.42578125" style="1" customWidth="1"/>
    <col min="1803" max="1803" width="6.140625" style="1" customWidth="1"/>
    <col min="1804" max="1805" width="5.7109375" style="1" customWidth="1"/>
    <col min="1806" max="1806" width="7.140625" style="1" customWidth="1"/>
    <col min="1807" max="1807" width="11.42578125" style="1" customWidth="1"/>
    <col min="1808" max="2046" width="11.42578125" style="1"/>
    <col min="2047" max="2047" width="11.7109375" style="1" customWidth="1"/>
    <col min="2048" max="2048" width="27.5703125" style="1" customWidth="1"/>
    <col min="2049" max="2049" width="7.85546875" style="1" customWidth="1"/>
    <col min="2050" max="2050" width="8.85546875" style="1" customWidth="1"/>
    <col min="2051" max="2051" width="9.140625" style="1" customWidth="1"/>
    <col min="2052" max="2052" width="11.7109375" style="1" customWidth="1"/>
    <col min="2053" max="2053" width="8.5703125" style="1" customWidth="1"/>
    <col min="2054" max="2054" width="8.28515625" style="1" customWidth="1"/>
    <col min="2055" max="2055" width="10.5703125" style="1" customWidth="1"/>
    <col min="2056" max="2056" width="6.7109375" style="1" customWidth="1"/>
    <col min="2057" max="2057" width="6.42578125" style="1" customWidth="1"/>
    <col min="2058" max="2058" width="4.42578125" style="1" customWidth="1"/>
    <col min="2059" max="2059" width="6.140625" style="1" customWidth="1"/>
    <col min="2060" max="2061" width="5.7109375" style="1" customWidth="1"/>
    <col min="2062" max="2062" width="7.140625" style="1" customWidth="1"/>
    <col min="2063" max="2063" width="11.42578125" style="1" customWidth="1"/>
    <col min="2064" max="2302" width="11.42578125" style="1"/>
    <col min="2303" max="2303" width="11.7109375" style="1" customWidth="1"/>
    <col min="2304" max="2304" width="27.5703125" style="1" customWidth="1"/>
    <col min="2305" max="2305" width="7.85546875" style="1" customWidth="1"/>
    <col min="2306" max="2306" width="8.85546875" style="1" customWidth="1"/>
    <col min="2307" max="2307" width="9.140625" style="1" customWidth="1"/>
    <col min="2308" max="2308" width="11.7109375" style="1" customWidth="1"/>
    <col min="2309" max="2309" width="8.5703125" style="1" customWidth="1"/>
    <col min="2310" max="2310" width="8.28515625" style="1" customWidth="1"/>
    <col min="2311" max="2311" width="10.5703125" style="1" customWidth="1"/>
    <col min="2312" max="2312" width="6.7109375" style="1" customWidth="1"/>
    <col min="2313" max="2313" width="6.42578125" style="1" customWidth="1"/>
    <col min="2314" max="2314" width="4.42578125" style="1" customWidth="1"/>
    <col min="2315" max="2315" width="6.140625" style="1" customWidth="1"/>
    <col min="2316" max="2317" width="5.7109375" style="1" customWidth="1"/>
    <col min="2318" max="2318" width="7.140625" style="1" customWidth="1"/>
    <col min="2319" max="2319" width="11.42578125" style="1" customWidth="1"/>
    <col min="2320" max="2558" width="11.42578125" style="1"/>
    <col min="2559" max="2559" width="11.7109375" style="1" customWidth="1"/>
    <col min="2560" max="2560" width="27.5703125" style="1" customWidth="1"/>
    <col min="2561" max="2561" width="7.85546875" style="1" customWidth="1"/>
    <col min="2562" max="2562" width="8.85546875" style="1" customWidth="1"/>
    <col min="2563" max="2563" width="9.140625" style="1" customWidth="1"/>
    <col min="2564" max="2564" width="11.7109375" style="1" customWidth="1"/>
    <col min="2565" max="2565" width="8.5703125" style="1" customWidth="1"/>
    <col min="2566" max="2566" width="8.28515625" style="1" customWidth="1"/>
    <col min="2567" max="2567" width="10.5703125" style="1" customWidth="1"/>
    <col min="2568" max="2568" width="6.7109375" style="1" customWidth="1"/>
    <col min="2569" max="2569" width="6.42578125" style="1" customWidth="1"/>
    <col min="2570" max="2570" width="4.42578125" style="1" customWidth="1"/>
    <col min="2571" max="2571" width="6.140625" style="1" customWidth="1"/>
    <col min="2572" max="2573" width="5.7109375" style="1" customWidth="1"/>
    <col min="2574" max="2574" width="7.140625" style="1" customWidth="1"/>
    <col min="2575" max="2575" width="11.42578125" style="1" customWidth="1"/>
    <col min="2576" max="2814" width="11.42578125" style="1"/>
    <col min="2815" max="2815" width="11.7109375" style="1" customWidth="1"/>
    <col min="2816" max="2816" width="27.5703125" style="1" customWidth="1"/>
    <col min="2817" max="2817" width="7.85546875" style="1" customWidth="1"/>
    <col min="2818" max="2818" width="8.85546875" style="1" customWidth="1"/>
    <col min="2819" max="2819" width="9.140625" style="1" customWidth="1"/>
    <col min="2820" max="2820" width="11.7109375" style="1" customWidth="1"/>
    <col min="2821" max="2821" width="8.5703125" style="1" customWidth="1"/>
    <col min="2822" max="2822" width="8.28515625" style="1" customWidth="1"/>
    <col min="2823" max="2823" width="10.5703125" style="1" customWidth="1"/>
    <col min="2824" max="2824" width="6.7109375" style="1" customWidth="1"/>
    <col min="2825" max="2825" width="6.42578125" style="1" customWidth="1"/>
    <col min="2826" max="2826" width="4.42578125" style="1" customWidth="1"/>
    <col min="2827" max="2827" width="6.140625" style="1" customWidth="1"/>
    <col min="2828" max="2829" width="5.7109375" style="1" customWidth="1"/>
    <col min="2830" max="2830" width="7.140625" style="1" customWidth="1"/>
    <col min="2831" max="2831" width="11.42578125" style="1" customWidth="1"/>
    <col min="2832" max="3070" width="11.42578125" style="1"/>
    <col min="3071" max="3071" width="11.7109375" style="1" customWidth="1"/>
    <col min="3072" max="3072" width="27.5703125" style="1" customWidth="1"/>
    <col min="3073" max="3073" width="7.85546875" style="1" customWidth="1"/>
    <col min="3074" max="3074" width="8.85546875" style="1" customWidth="1"/>
    <col min="3075" max="3075" width="9.140625" style="1" customWidth="1"/>
    <col min="3076" max="3076" width="11.7109375" style="1" customWidth="1"/>
    <col min="3077" max="3077" width="8.5703125" style="1" customWidth="1"/>
    <col min="3078" max="3078" width="8.28515625" style="1" customWidth="1"/>
    <col min="3079" max="3079" width="10.5703125" style="1" customWidth="1"/>
    <col min="3080" max="3080" width="6.7109375" style="1" customWidth="1"/>
    <col min="3081" max="3081" width="6.42578125" style="1" customWidth="1"/>
    <col min="3082" max="3082" width="4.42578125" style="1" customWidth="1"/>
    <col min="3083" max="3083" width="6.140625" style="1" customWidth="1"/>
    <col min="3084" max="3085" width="5.7109375" style="1" customWidth="1"/>
    <col min="3086" max="3086" width="7.140625" style="1" customWidth="1"/>
    <col min="3087" max="3087" width="11.42578125" style="1" customWidth="1"/>
    <col min="3088" max="3326" width="11.42578125" style="1"/>
    <col min="3327" max="3327" width="11.7109375" style="1" customWidth="1"/>
    <col min="3328" max="3328" width="27.5703125" style="1" customWidth="1"/>
    <col min="3329" max="3329" width="7.85546875" style="1" customWidth="1"/>
    <col min="3330" max="3330" width="8.85546875" style="1" customWidth="1"/>
    <col min="3331" max="3331" width="9.140625" style="1" customWidth="1"/>
    <col min="3332" max="3332" width="11.7109375" style="1" customWidth="1"/>
    <col min="3333" max="3333" width="8.5703125" style="1" customWidth="1"/>
    <col min="3334" max="3334" width="8.28515625" style="1" customWidth="1"/>
    <col min="3335" max="3335" width="10.5703125" style="1" customWidth="1"/>
    <col min="3336" max="3336" width="6.7109375" style="1" customWidth="1"/>
    <col min="3337" max="3337" width="6.42578125" style="1" customWidth="1"/>
    <col min="3338" max="3338" width="4.42578125" style="1" customWidth="1"/>
    <col min="3339" max="3339" width="6.140625" style="1" customWidth="1"/>
    <col min="3340" max="3341" width="5.7109375" style="1" customWidth="1"/>
    <col min="3342" max="3342" width="7.140625" style="1" customWidth="1"/>
    <col min="3343" max="3343" width="11.42578125" style="1" customWidth="1"/>
    <col min="3344" max="3582" width="11.42578125" style="1"/>
    <col min="3583" max="3583" width="11.7109375" style="1" customWidth="1"/>
    <col min="3584" max="3584" width="27.5703125" style="1" customWidth="1"/>
    <col min="3585" max="3585" width="7.85546875" style="1" customWidth="1"/>
    <col min="3586" max="3586" width="8.85546875" style="1" customWidth="1"/>
    <col min="3587" max="3587" width="9.140625" style="1" customWidth="1"/>
    <col min="3588" max="3588" width="11.7109375" style="1" customWidth="1"/>
    <col min="3589" max="3589" width="8.5703125" style="1" customWidth="1"/>
    <col min="3590" max="3590" width="8.28515625" style="1" customWidth="1"/>
    <col min="3591" max="3591" width="10.5703125" style="1" customWidth="1"/>
    <col min="3592" max="3592" width="6.7109375" style="1" customWidth="1"/>
    <col min="3593" max="3593" width="6.42578125" style="1" customWidth="1"/>
    <col min="3594" max="3594" width="4.42578125" style="1" customWidth="1"/>
    <col min="3595" max="3595" width="6.140625" style="1" customWidth="1"/>
    <col min="3596" max="3597" width="5.7109375" style="1" customWidth="1"/>
    <col min="3598" max="3598" width="7.140625" style="1" customWidth="1"/>
    <col min="3599" max="3599" width="11.42578125" style="1" customWidth="1"/>
    <col min="3600" max="3838" width="11.42578125" style="1"/>
    <col min="3839" max="3839" width="11.7109375" style="1" customWidth="1"/>
    <col min="3840" max="3840" width="27.5703125" style="1" customWidth="1"/>
    <col min="3841" max="3841" width="7.85546875" style="1" customWidth="1"/>
    <col min="3842" max="3842" width="8.85546875" style="1" customWidth="1"/>
    <col min="3843" max="3843" width="9.140625" style="1" customWidth="1"/>
    <col min="3844" max="3844" width="11.7109375" style="1" customWidth="1"/>
    <col min="3845" max="3845" width="8.5703125" style="1" customWidth="1"/>
    <col min="3846" max="3846" width="8.28515625" style="1" customWidth="1"/>
    <col min="3847" max="3847" width="10.5703125" style="1" customWidth="1"/>
    <col min="3848" max="3848" width="6.7109375" style="1" customWidth="1"/>
    <col min="3849" max="3849" width="6.42578125" style="1" customWidth="1"/>
    <col min="3850" max="3850" width="4.42578125" style="1" customWidth="1"/>
    <col min="3851" max="3851" width="6.140625" style="1" customWidth="1"/>
    <col min="3852" max="3853" width="5.7109375" style="1" customWidth="1"/>
    <col min="3854" max="3854" width="7.140625" style="1" customWidth="1"/>
    <col min="3855" max="3855" width="11.42578125" style="1" customWidth="1"/>
    <col min="3856" max="4094" width="11.42578125" style="1"/>
    <col min="4095" max="4095" width="11.7109375" style="1" customWidth="1"/>
    <col min="4096" max="4096" width="27.5703125" style="1" customWidth="1"/>
    <col min="4097" max="4097" width="7.85546875" style="1" customWidth="1"/>
    <col min="4098" max="4098" width="8.85546875" style="1" customWidth="1"/>
    <col min="4099" max="4099" width="9.140625" style="1" customWidth="1"/>
    <col min="4100" max="4100" width="11.7109375" style="1" customWidth="1"/>
    <col min="4101" max="4101" width="8.5703125" style="1" customWidth="1"/>
    <col min="4102" max="4102" width="8.28515625" style="1" customWidth="1"/>
    <col min="4103" max="4103" width="10.5703125" style="1" customWidth="1"/>
    <col min="4104" max="4104" width="6.7109375" style="1" customWidth="1"/>
    <col min="4105" max="4105" width="6.42578125" style="1" customWidth="1"/>
    <col min="4106" max="4106" width="4.42578125" style="1" customWidth="1"/>
    <col min="4107" max="4107" width="6.140625" style="1" customWidth="1"/>
    <col min="4108" max="4109" width="5.7109375" style="1" customWidth="1"/>
    <col min="4110" max="4110" width="7.140625" style="1" customWidth="1"/>
    <col min="4111" max="4111" width="11.42578125" style="1" customWidth="1"/>
    <col min="4112" max="4350" width="11.42578125" style="1"/>
    <col min="4351" max="4351" width="11.7109375" style="1" customWidth="1"/>
    <col min="4352" max="4352" width="27.5703125" style="1" customWidth="1"/>
    <col min="4353" max="4353" width="7.85546875" style="1" customWidth="1"/>
    <col min="4354" max="4354" width="8.85546875" style="1" customWidth="1"/>
    <col min="4355" max="4355" width="9.140625" style="1" customWidth="1"/>
    <col min="4356" max="4356" width="11.7109375" style="1" customWidth="1"/>
    <col min="4357" max="4357" width="8.5703125" style="1" customWidth="1"/>
    <col min="4358" max="4358" width="8.28515625" style="1" customWidth="1"/>
    <col min="4359" max="4359" width="10.5703125" style="1" customWidth="1"/>
    <col min="4360" max="4360" width="6.7109375" style="1" customWidth="1"/>
    <col min="4361" max="4361" width="6.42578125" style="1" customWidth="1"/>
    <col min="4362" max="4362" width="4.42578125" style="1" customWidth="1"/>
    <col min="4363" max="4363" width="6.140625" style="1" customWidth="1"/>
    <col min="4364" max="4365" width="5.7109375" style="1" customWidth="1"/>
    <col min="4366" max="4366" width="7.140625" style="1" customWidth="1"/>
    <col min="4367" max="4367" width="11.42578125" style="1" customWidth="1"/>
    <col min="4368" max="4606" width="11.42578125" style="1"/>
    <col min="4607" max="4607" width="11.7109375" style="1" customWidth="1"/>
    <col min="4608" max="4608" width="27.5703125" style="1" customWidth="1"/>
    <col min="4609" max="4609" width="7.85546875" style="1" customWidth="1"/>
    <col min="4610" max="4610" width="8.85546875" style="1" customWidth="1"/>
    <col min="4611" max="4611" width="9.140625" style="1" customWidth="1"/>
    <col min="4612" max="4612" width="11.7109375" style="1" customWidth="1"/>
    <col min="4613" max="4613" width="8.5703125" style="1" customWidth="1"/>
    <col min="4614" max="4614" width="8.28515625" style="1" customWidth="1"/>
    <col min="4615" max="4615" width="10.5703125" style="1" customWidth="1"/>
    <col min="4616" max="4616" width="6.7109375" style="1" customWidth="1"/>
    <col min="4617" max="4617" width="6.42578125" style="1" customWidth="1"/>
    <col min="4618" max="4618" width="4.42578125" style="1" customWidth="1"/>
    <col min="4619" max="4619" width="6.140625" style="1" customWidth="1"/>
    <col min="4620" max="4621" width="5.7109375" style="1" customWidth="1"/>
    <col min="4622" max="4622" width="7.140625" style="1" customWidth="1"/>
    <col min="4623" max="4623" width="11.42578125" style="1" customWidth="1"/>
    <col min="4624" max="4862" width="11.42578125" style="1"/>
    <col min="4863" max="4863" width="11.7109375" style="1" customWidth="1"/>
    <col min="4864" max="4864" width="27.5703125" style="1" customWidth="1"/>
    <col min="4865" max="4865" width="7.85546875" style="1" customWidth="1"/>
    <col min="4866" max="4866" width="8.85546875" style="1" customWidth="1"/>
    <col min="4867" max="4867" width="9.140625" style="1" customWidth="1"/>
    <col min="4868" max="4868" width="11.7109375" style="1" customWidth="1"/>
    <col min="4869" max="4869" width="8.5703125" style="1" customWidth="1"/>
    <col min="4870" max="4870" width="8.28515625" style="1" customWidth="1"/>
    <col min="4871" max="4871" width="10.5703125" style="1" customWidth="1"/>
    <col min="4872" max="4872" width="6.7109375" style="1" customWidth="1"/>
    <col min="4873" max="4873" width="6.42578125" style="1" customWidth="1"/>
    <col min="4874" max="4874" width="4.42578125" style="1" customWidth="1"/>
    <col min="4875" max="4875" width="6.140625" style="1" customWidth="1"/>
    <col min="4876" max="4877" width="5.7109375" style="1" customWidth="1"/>
    <col min="4878" max="4878" width="7.140625" style="1" customWidth="1"/>
    <col min="4879" max="4879" width="11.42578125" style="1" customWidth="1"/>
    <col min="4880" max="5118" width="11.42578125" style="1"/>
    <col min="5119" max="5119" width="11.7109375" style="1" customWidth="1"/>
    <col min="5120" max="5120" width="27.5703125" style="1" customWidth="1"/>
    <col min="5121" max="5121" width="7.85546875" style="1" customWidth="1"/>
    <col min="5122" max="5122" width="8.85546875" style="1" customWidth="1"/>
    <col min="5123" max="5123" width="9.140625" style="1" customWidth="1"/>
    <col min="5124" max="5124" width="11.7109375" style="1" customWidth="1"/>
    <col min="5125" max="5125" width="8.5703125" style="1" customWidth="1"/>
    <col min="5126" max="5126" width="8.28515625" style="1" customWidth="1"/>
    <col min="5127" max="5127" width="10.5703125" style="1" customWidth="1"/>
    <col min="5128" max="5128" width="6.7109375" style="1" customWidth="1"/>
    <col min="5129" max="5129" width="6.42578125" style="1" customWidth="1"/>
    <col min="5130" max="5130" width="4.42578125" style="1" customWidth="1"/>
    <col min="5131" max="5131" width="6.140625" style="1" customWidth="1"/>
    <col min="5132" max="5133" width="5.7109375" style="1" customWidth="1"/>
    <col min="5134" max="5134" width="7.140625" style="1" customWidth="1"/>
    <col min="5135" max="5135" width="11.42578125" style="1" customWidth="1"/>
    <col min="5136" max="5374" width="11.42578125" style="1"/>
    <col min="5375" max="5375" width="11.7109375" style="1" customWidth="1"/>
    <col min="5376" max="5376" width="27.5703125" style="1" customWidth="1"/>
    <col min="5377" max="5377" width="7.85546875" style="1" customWidth="1"/>
    <col min="5378" max="5378" width="8.85546875" style="1" customWidth="1"/>
    <col min="5379" max="5379" width="9.140625" style="1" customWidth="1"/>
    <col min="5380" max="5380" width="11.7109375" style="1" customWidth="1"/>
    <col min="5381" max="5381" width="8.5703125" style="1" customWidth="1"/>
    <col min="5382" max="5382" width="8.28515625" style="1" customWidth="1"/>
    <col min="5383" max="5383" width="10.5703125" style="1" customWidth="1"/>
    <col min="5384" max="5384" width="6.7109375" style="1" customWidth="1"/>
    <col min="5385" max="5385" width="6.42578125" style="1" customWidth="1"/>
    <col min="5386" max="5386" width="4.42578125" style="1" customWidth="1"/>
    <col min="5387" max="5387" width="6.140625" style="1" customWidth="1"/>
    <col min="5388" max="5389" width="5.7109375" style="1" customWidth="1"/>
    <col min="5390" max="5390" width="7.140625" style="1" customWidth="1"/>
    <col min="5391" max="5391" width="11.42578125" style="1" customWidth="1"/>
    <col min="5392" max="5630" width="11.42578125" style="1"/>
    <col min="5631" max="5631" width="11.7109375" style="1" customWidth="1"/>
    <col min="5632" max="5632" width="27.5703125" style="1" customWidth="1"/>
    <col min="5633" max="5633" width="7.85546875" style="1" customWidth="1"/>
    <col min="5634" max="5634" width="8.85546875" style="1" customWidth="1"/>
    <col min="5635" max="5635" width="9.140625" style="1" customWidth="1"/>
    <col min="5636" max="5636" width="11.7109375" style="1" customWidth="1"/>
    <col min="5637" max="5637" width="8.5703125" style="1" customWidth="1"/>
    <col min="5638" max="5638" width="8.28515625" style="1" customWidth="1"/>
    <col min="5639" max="5639" width="10.5703125" style="1" customWidth="1"/>
    <col min="5640" max="5640" width="6.7109375" style="1" customWidth="1"/>
    <col min="5641" max="5641" width="6.42578125" style="1" customWidth="1"/>
    <col min="5642" max="5642" width="4.42578125" style="1" customWidth="1"/>
    <col min="5643" max="5643" width="6.140625" style="1" customWidth="1"/>
    <col min="5644" max="5645" width="5.7109375" style="1" customWidth="1"/>
    <col min="5646" max="5646" width="7.140625" style="1" customWidth="1"/>
    <col min="5647" max="5647" width="11.42578125" style="1" customWidth="1"/>
    <col min="5648" max="5886" width="11.42578125" style="1"/>
    <col min="5887" max="5887" width="11.7109375" style="1" customWidth="1"/>
    <col min="5888" max="5888" width="27.5703125" style="1" customWidth="1"/>
    <col min="5889" max="5889" width="7.85546875" style="1" customWidth="1"/>
    <col min="5890" max="5890" width="8.85546875" style="1" customWidth="1"/>
    <col min="5891" max="5891" width="9.140625" style="1" customWidth="1"/>
    <col min="5892" max="5892" width="11.7109375" style="1" customWidth="1"/>
    <col min="5893" max="5893" width="8.5703125" style="1" customWidth="1"/>
    <col min="5894" max="5894" width="8.28515625" style="1" customWidth="1"/>
    <col min="5895" max="5895" width="10.5703125" style="1" customWidth="1"/>
    <col min="5896" max="5896" width="6.7109375" style="1" customWidth="1"/>
    <col min="5897" max="5897" width="6.42578125" style="1" customWidth="1"/>
    <col min="5898" max="5898" width="4.42578125" style="1" customWidth="1"/>
    <col min="5899" max="5899" width="6.140625" style="1" customWidth="1"/>
    <col min="5900" max="5901" width="5.7109375" style="1" customWidth="1"/>
    <col min="5902" max="5902" width="7.140625" style="1" customWidth="1"/>
    <col min="5903" max="5903" width="11.42578125" style="1" customWidth="1"/>
    <col min="5904" max="6142" width="11.42578125" style="1"/>
    <col min="6143" max="6143" width="11.7109375" style="1" customWidth="1"/>
    <col min="6144" max="6144" width="27.5703125" style="1" customWidth="1"/>
    <col min="6145" max="6145" width="7.85546875" style="1" customWidth="1"/>
    <col min="6146" max="6146" width="8.85546875" style="1" customWidth="1"/>
    <col min="6147" max="6147" width="9.140625" style="1" customWidth="1"/>
    <col min="6148" max="6148" width="11.7109375" style="1" customWidth="1"/>
    <col min="6149" max="6149" width="8.5703125" style="1" customWidth="1"/>
    <col min="6150" max="6150" width="8.28515625" style="1" customWidth="1"/>
    <col min="6151" max="6151" width="10.5703125" style="1" customWidth="1"/>
    <col min="6152" max="6152" width="6.7109375" style="1" customWidth="1"/>
    <col min="6153" max="6153" width="6.42578125" style="1" customWidth="1"/>
    <col min="6154" max="6154" width="4.42578125" style="1" customWidth="1"/>
    <col min="6155" max="6155" width="6.140625" style="1" customWidth="1"/>
    <col min="6156" max="6157" width="5.7109375" style="1" customWidth="1"/>
    <col min="6158" max="6158" width="7.140625" style="1" customWidth="1"/>
    <col min="6159" max="6159" width="11.42578125" style="1" customWidth="1"/>
    <col min="6160" max="6398" width="11.42578125" style="1"/>
    <col min="6399" max="6399" width="11.7109375" style="1" customWidth="1"/>
    <col min="6400" max="6400" width="27.5703125" style="1" customWidth="1"/>
    <col min="6401" max="6401" width="7.85546875" style="1" customWidth="1"/>
    <col min="6402" max="6402" width="8.85546875" style="1" customWidth="1"/>
    <col min="6403" max="6403" width="9.140625" style="1" customWidth="1"/>
    <col min="6404" max="6404" width="11.7109375" style="1" customWidth="1"/>
    <col min="6405" max="6405" width="8.5703125" style="1" customWidth="1"/>
    <col min="6406" max="6406" width="8.28515625" style="1" customWidth="1"/>
    <col min="6407" max="6407" width="10.5703125" style="1" customWidth="1"/>
    <col min="6408" max="6408" width="6.7109375" style="1" customWidth="1"/>
    <col min="6409" max="6409" width="6.42578125" style="1" customWidth="1"/>
    <col min="6410" max="6410" width="4.42578125" style="1" customWidth="1"/>
    <col min="6411" max="6411" width="6.140625" style="1" customWidth="1"/>
    <col min="6412" max="6413" width="5.7109375" style="1" customWidth="1"/>
    <col min="6414" max="6414" width="7.140625" style="1" customWidth="1"/>
    <col min="6415" max="6415" width="11.42578125" style="1" customWidth="1"/>
    <col min="6416" max="6654" width="11.42578125" style="1"/>
    <col min="6655" max="6655" width="11.7109375" style="1" customWidth="1"/>
    <col min="6656" max="6656" width="27.5703125" style="1" customWidth="1"/>
    <col min="6657" max="6657" width="7.85546875" style="1" customWidth="1"/>
    <col min="6658" max="6658" width="8.85546875" style="1" customWidth="1"/>
    <col min="6659" max="6659" width="9.140625" style="1" customWidth="1"/>
    <col min="6660" max="6660" width="11.7109375" style="1" customWidth="1"/>
    <col min="6661" max="6661" width="8.5703125" style="1" customWidth="1"/>
    <col min="6662" max="6662" width="8.28515625" style="1" customWidth="1"/>
    <col min="6663" max="6663" width="10.5703125" style="1" customWidth="1"/>
    <col min="6664" max="6664" width="6.7109375" style="1" customWidth="1"/>
    <col min="6665" max="6665" width="6.42578125" style="1" customWidth="1"/>
    <col min="6666" max="6666" width="4.42578125" style="1" customWidth="1"/>
    <col min="6667" max="6667" width="6.140625" style="1" customWidth="1"/>
    <col min="6668" max="6669" width="5.7109375" style="1" customWidth="1"/>
    <col min="6670" max="6670" width="7.140625" style="1" customWidth="1"/>
    <col min="6671" max="6671" width="11.42578125" style="1" customWidth="1"/>
    <col min="6672" max="6910" width="11.42578125" style="1"/>
    <col min="6911" max="6911" width="11.7109375" style="1" customWidth="1"/>
    <col min="6912" max="6912" width="27.5703125" style="1" customWidth="1"/>
    <col min="6913" max="6913" width="7.85546875" style="1" customWidth="1"/>
    <col min="6914" max="6914" width="8.85546875" style="1" customWidth="1"/>
    <col min="6915" max="6915" width="9.140625" style="1" customWidth="1"/>
    <col min="6916" max="6916" width="11.7109375" style="1" customWidth="1"/>
    <col min="6917" max="6917" width="8.5703125" style="1" customWidth="1"/>
    <col min="6918" max="6918" width="8.28515625" style="1" customWidth="1"/>
    <col min="6919" max="6919" width="10.5703125" style="1" customWidth="1"/>
    <col min="6920" max="6920" width="6.7109375" style="1" customWidth="1"/>
    <col min="6921" max="6921" width="6.42578125" style="1" customWidth="1"/>
    <col min="6922" max="6922" width="4.42578125" style="1" customWidth="1"/>
    <col min="6923" max="6923" width="6.140625" style="1" customWidth="1"/>
    <col min="6924" max="6925" width="5.7109375" style="1" customWidth="1"/>
    <col min="6926" max="6926" width="7.140625" style="1" customWidth="1"/>
    <col min="6927" max="6927" width="11.42578125" style="1" customWidth="1"/>
    <col min="6928" max="7166" width="11.42578125" style="1"/>
    <col min="7167" max="7167" width="11.7109375" style="1" customWidth="1"/>
    <col min="7168" max="7168" width="27.5703125" style="1" customWidth="1"/>
    <col min="7169" max="7169" width="7.85546875" style="1" customWidth="1"/>
    <col min="7170" max="7170" width="8.85546875" style="1" customWidth="1"/>
    <col min="7171" max="7171" width="9.140625" style="1" customWidth="1"/>
    <col min="7172" max="7172" width="11.7109375" style="1" customWidth="1"/>
    <col min="7173" max="7173" width="8.5703125" style="1" customWidth="1"/>
    <col min="7174" max="7174" width="8.28515625" style="1" customWidth="1"/>
    <col min="7175" max="7175" width="10.5703125" style="1" customWidth="1"/>
    <col min="7176" max="7176" width="6.7109375" style="1" customWidth="1"/>
    <col min="7177" max="7177" width="6.42578125" style="1" customWidth="1"/>
    <col min="7178" max="7178" width="4.42578125" style="1" customWidth="1"/>
    <col min="7179" max="7179" width="6.140625" style="1" customWidth="1"/>
    <col min="7180" max="7181" width="5.7109375" style="1" customWidth="1"/>
    <col min="7182" max="7182" width="7.140625" style="1" customWidth="1"/>
    <col min="7183" max="7183" width="11.42578125" style="1" customWidth="1"/>
    <col min="7184" max="7422" width="11.42578125" style="1"/>
    <col min="7423" max="7423" width="11.7109375" style="1" customWidth="1"/>
    <col min="7424" max="7424" width="27.5703125" style="1" customWidth="1"/>
    <col min="7425" max="7425" width="7.85546875" style="1" customWidth="1"/>
    <col min="7426" max="7426" width="8.85546875" style="1" customWidth="1"/>
    <col min="7427" max="7427" width="9.140625" style="1" customWidth="1"/>
    <col min="7428" max="7428" width="11.7109375" style="1" customWidth="1"/>
    <col min="7429" max="7429" width="8.5703125" style="1" customWidth="1"/>
    <col min="7430" max="7430" width="8.28515625" style="1" customWidth="1"/>
    <col min="7431" max="7431" width="10.5703125" style="1" customWidth="1"/>
    <col min="7432" max="7432" width="6.7109375" style="1" customWidth="1"/>
    <col min="7433" max="7433" width="6.42578125" style="1" customWidth="1"/>
    <col min="7434" max="7434" width="4.42578125" style="1" customWidth="1"/>
    <col min="7435" max="7435" width="6.140625" style="1" customWidth="1"/>
    <col min="7436" max="7437" width="5.7109375" style="1" customWidth="1"/>
    <col min="7438" max="7438" width="7.140625" style="1" customWidth="1"/>
    <col min="7439" max="7439" width="11.42578125" style="1" customWidth="1"/>
    <col min="7440" max="7678" width="11.42578125" style="1"/>
    <col min="7679" max="7679" width="11.7109375" style="1" customWidth="1"/>
    <col min="7680" max="7680" width="27.5703125" style="1" customWidth="1"/>
    <col min="7681" max="7681" width="7.85546875" style="1" customWidth="1"/>
    <col min="7682" max="7682" width="8.85546875" style="1" customWidth="1"/>
    <col min="7683" max="7683" width="9.140625" style="1" customWidth="1"/>
    <col min="7684" max="7684" width="11.7109375" style="1" customWidth="1"/>
    <col min="7685" max="7685" width="8.5703125" style="1" customWidth="1"/>
    <col min="7686" max="7686" width="8.28515625" style="1" customWidth="1"/>
    <col min="7687" max="7687" width="10.5703125" style="1" customWidth="1"/>
    <col min="7688" max="7688" width="6.7109375" style="1" customWidth="1"/>
    <col min="7689" max="7689" width="6.42578125" style="1" customWidth="1"/>
    <col min="7690" max="7690" width="4.42578125" style="1" customWidth="1"/>
    <col min="7691" max="7691" width="6.140625" style="1" customWidth="1"/>
    <col min="7692" max="7693" width="5.7109375" style="1" customWidth="1"/>
    <col min="7694" max="7694" width="7.140625" style="1" customWidth="1"/>
    <col min="7695" max="7695" width="11.42578125" style="1" customWidth="1"/>
    <col min="7696" max="7934" width="11.42578125" style="1"/>
    <col min="7935" max="7935" width="11.7109375" style="1" customWidth="1"/>
    <col min="7936" max="7936" width="27.5703125" style="1" customWidth="1"/>
    <col min="7937" max="7937" width="7.85546875" style="1" customWidth="1"/>
    <col min="7938" max="7938" width="8.85546875" style="1" customWidth="1"/>
    <col min="7939" max="7939" width="9.140625" style="1" customWidth="1"/>
    <col min="7940" max="7940" width="11.7109375" style="1" customWidth="1"/>
    <col min="7941" max="7941" width="8.5703125" style="1" customWidth="1"/>
    <col min="7942" max="7942" width="8.28515625" style="1" customWidth="1"/>
    <col min="7943" max="7943" width="10.5703125" style="1" customWidth="1"/>
    <col min="7944" max="7944" width="6.7109375" style="1" customWidth="1"/>
    <col min="7945" max="7945" width="6.42578125" style="1" customWidth="1"/>
    <col min="7946" max="7946" width="4.42578125" style="1" customWidth="1"/>
    <col min="7947" max="7947" width="6.140625" style="1" customWidth="1"/>
    <col min="7948" max="7949" width="5.7109375" style="1" customWidth="1"/>
    <col min="7950" max="7950" width="7.140625" style="1" customWidth="1"/>
    <col min="7951" max="7951" width="11.42578125" style="1" customWidth="1"/>
    <col min="7952" max="8190" width="11.42578125" style="1"/>
    <col min="8191" max="8191" width="11.7109375" style="1" customWidth="1"/>
    <col min="8192" max="8192" width="27.5703125" style="1" customWidth="1"/>
    <col min="8193" max="8193" width="7.85546875" style="1" customWidth="1"/>
    <col min="8194" max="8194" width="8.85546875" style="1" customWidth="1"/>
    <col min="8195" max="8195" width="9.140625" style="1" customWidth="1"/>
    <col min="8196" max="8196" width="11.7109375" style="1" customWidth="1"/>
    <col min="8197" max="8197" width="8.5703125" style="1" customWidth="1"/>
    <col min="8198" max="8198" width="8.28515625" style="1" customWidth="1"/>
    <col min="8199" max="8199" width="10.5703125" style="1" customWidth="1"/>
    <col min="8200" max="8200" width="6.7109375" style="1" customWidth="1"/>
    <col min="8201" max="8201" width="6.42578125" style="1" customWidth="1"/>
    <col min="8202" max="8202" width="4.42578125" style="1" customWidth="1"/>
    <col min="8203" max="8203" width="6.140625" style="1" customWidth="1"/>
    <col min="8204" max="8205" width="5.7109375" style="1" customWidth="1"/>
    <col min="8206" max="8206" width="7.140625" style="1" customWidth="1"/>
    <col min="8207" max="8207" width="11.42578125" style="1" customWidth="1"/>
    <col min="8208" max="8446" width="11.42578125" style="1"/>
    <col min="8447" max="8447" width="11.7109375" style="1" customWidth="1"/>
    <col min="8448" max="8448" width="27.5703125" style="1" customWidth="1"/>
    <col min="8449" max="8449" width="7.85546875" style="1" customWidth="1"/>
    <col min="8450" max="8450" width="8.85546875" style="1" customWidth="1"/>
    <col min="8451" max="8451" width="9.140625" style="1" customWidth="1"/>
    <col min="8452" max="8452" width="11.7109375" style="1" customWidth="1"/>
    <col min="8453" max="8453" width="8.5703125" style="1" customWidth="1"/>
    <col min="8454" max="8454" width="8.28515625" style="1" customWidth="1"/>
    <col min="8455" max="8455" width="10.5703125" style="1" customWidth="1"/>
    <col min="8456" max="8456" width="6.7109375" style="1" customWidth="1"/>
    <col min="8457" max="8457" width="6.42578125" style="1" customWidth="1"/>
    <col min="8458" max="8458" width="4.42578125" style="1" customWidth="1"/>
    <col min="8459" max="8459" width="6.140625" style="1" customWidth="1"/>
    <col min="8460" max="8461" width="5.7109375" style="1" customWidth="1"/>
    <col min="8462" max="8462" width="7.140625" style="1" customWidth="1"/>
    <col min="8463" max="8463" width="11.42578125" style="1" customWidth="1"/>
    <col min="8464" max="8702" width="11.42578125" style="1"/>
    <col min="8703" max="8703" width="11.7109375" style="1" customWidth="1"/>
    <col min="8704" max="8704" width="27.5703125" style="1" customWidth="1"/>
    <col min="8705" max="8705" width="7.85546875" style="1" customWidth="1"/>
    <col min="8706" max="8706" width="8.85546875" style="1" customWidth="1"/>
    <col min="8707" max="8707" width="9.140625" style="1" customWidth="1"/>
    <col min="8708" max="8708" width="11.7109375" style="1" customWidth="1"/>
    <col min="8709" max="8709" width="8.5703125" style="1" customWidth="1"/>
    <col min="8710" max="8710" width="8.28515625" style="1" customWidth="1"/>
    <col min="8711" max="8711" width="10.5703125" style="1" customWidth="1"/>
    <col min="8712" max="8712" width="6.7109375" style="1" customWidth="1"/>
    <col min="8713" max="8713" width="6.42578125" style="1" customWidth="1"/>
    <col min="8714" max="8714" width="4.42578125" style="1" customWidth="1"/>
    <col min="8715" max="8715" width="6.140625" style="1" customWidth="1"/>
    <col min="8716" max="8717" width="5.7109375" style="1" customWidth="1"/>
    <col min="8718" max="8718" width="7.140625" style="1" customWidth="1"/>
    <col min="8719" max="8719" width="11.42578125" style="1" customWidth="1"/>
    <col min="8720" max="8958" width="11.42578125" style="1"/>
    <col min="8959" max="8959" width="11.7109375" style="1" customWidth="1"/>
    <col min="8960" max="8960" width="27.5703125" style="1" customWidth="1"/>
    <col min="8961" max="8961" width="7.85546875" style="1" customWidth="1"/>
    <col min="8962" max="8962" width="8.85546875" style="1" customWidth="1"/>
    <col min="8963" max="8963" width="9.140625" style="1" customWidth="1"/>
    <col min="8964" max="8964" width="11.7109375" style="1" customWidth="1"/>
    <col min="8965" max="8965" width="8.5703125" style="1" customWidth="1"/>
    <col min="8966" max="8966" width="8.28515625" style="1" customWidth="1"/>
    <col min="8967" max="8967" width="10.5703125" style="1" customWidth="1"/>
    <col min="8968" max="8968" width="6.7109375" style="1" customWidth="1"/>
    <col min="8969" max="8969" width="6.42578125" style="1" customWidth="1"/>
    <col min="8970" max="8970" width="4.42578125" style="1" customWidth="1"/>
    <col min="8971" max="8971" width="6.140625" style="1" customWidth="1"/>
    <col min="8972" max="8973" width="5.7109375" style="1" customWidth="1"/>
    <col min="8974" max="8974" width="7.140625" style="1" customWidth="1"/>
    <col min="8975" max="8975" width="11.42578125" style="1" customWidth="1"/>
    <col min="8976" max="9214" width="11.42578125" style="1"/>
    <col min="9215" max="9215" width="11.7109375" style="1" customWidth="1"/>
    <col min="9216" max="9216" width="27.5703125" style="1" customWidth="1"/>
    <col min="9217" max="9217" width="7.85546875" style="1" customWidth="1"/>
    <col min="9218" max="9218" width="8.85546875" style="1" customWidth="1"/>
    <col min="9219" max="9219" width="9.140625" style="1" customWidth="1"/>
    <col min="9220" max="9220" width="11.7109375" style="1" customWidth="1"/>
    <col min="9221" max="9221" width="8.5703125" style="1" customWidth="1"/>
    <col min="9222" max="9222" width="8.28515625" style="1" customWidth="1"/>
    <col min="9223" max="9223" width="10.5703125" style="1" customWidth="1"/>
    <col min="9224" max="9224" width="6.7109375" style="1" customWidth="1"/>
    <col min="9225" max="9225" width="6.42578125" style="1" customWidth="1"/>
    <col min="9226" max="9226" width="4.42578125" style="1" customWidth="1"/>
    <col min="9227" max="9227" width="6.140625" style="1" customWidth="1"/>
    <col min="9228" max="9229" width="5.7109375" style="1" customWidth="1"/>
    <col min="9230" max="9230" width="7.140625" style="1" customWidth="1"/>
    <col min="9231" max="9231" width="11.42578125" style="1" customWidth="1"/>
    <col min="9232" max="9470" width="11.42578125" style="1"/>
    <col min="9471" max="9471" width="11.7109375" style="1" customWidth="1"/>
    <col min="9472" max="9472" width="27.5703125" style="1" customWidth="1"/>
    <col min="9473" max="9473" width="7.85546875" style="1" customWidth="1"/>
    <col min="9474" max="9474" width="8.85546875" style="1" customWidth="1"/>
    <col min="9475" max="9475" width="9.140625" style="1" customWidth="1"/>
    <col min="9476" max="9476" width="11.7109375" style="1" customWidth="1"/>
    <col min="9477" max="9477" width="8.5703125" style="1" customWidth="1"/>
    <col min="9478" max="9478" width="8.28515625" style="1" customWidth="1"/>
    <col min="9479" max="9479" width="10.5703125" style="1" customWidth="1"/>
    <col min="9480" max="9480" width="6.7109375" style="1" customWidth="1"/>
    <col min="9481" max="9481" width="6.42578125" style="1" customWidth="1"/>
    <col min="9482" max="9482" width="4.42578125" style="1" customWidth="1"/>
    <col min="9483" max="9483" width="6.140625" style="1" customWidth="1"/>
    <col min="9484" max="9485" width="5.7109375" style="1" customWidth="1"/>
    <col min="9486" max="9486" width="7.140625" style="1" customWidth="1"/>
    <col min="9487" max="9487" width="11.42578125" style="1" customWidth="1"/>
    <col min="9488" max="9726" width="11.42578125" style="1"/>
    <col min="9727" max="9727" width="11.7109375" style="1" customWidth="1"/>
    <col min="9728" max="9728" width="27.5703125" style="1" customWidth="1"/>
    <col min="9729" max="9729" width="7.85546875" style="1" customWidth="1"/>
    <col min="9730" max="9730" width="8.85546875" style="1" customWidth="1"/>
    <col min="9731" max="9731" width="9.140625" style="1" customWidth="1"/>
    <col min="9732" max="9732" width="11.7109375" style="1" customWidth="1"/>
    <col min="9733" max="9733" width="8.5703125" style="1" customWidth="1"/>
    <col min="9734" max="9734" width="8.28515625" style="1" customWidth="1"/>
    <col min="9735" max="9735" width="10.5703125" style="1" customWidth="1"/>
    <col min="9736" max="9736" width="6.7109375" style="1" customWidth="1"/>
    <col min="9737" max="9737" width="6.42578125" style="1" customWidth="1"/>
    <col min="9738" max="9738" width="4.42578125" style="1" customWidth="1"/>
    <col min="9739" max="9739" width="6.140625" style="1" customWidth="1"/>
    <col min="9740" max="9741" width="5.7109375" style="1" customWidth="1"/>
    <col min="9742" max="9742" width="7.140625" style="1" customWidth="1"/>
    <col min="9743" max="9743" width="11.42578125" style="1" customWidth="1"/>
    <col min="9744" max="9982" width="11.42578125" style="1"/>
    <col min="9983" max="9983" width="11.7109375" style="1" customWidth="1"/>
    <col min="9984" max="9984" width="27.5703125" style="1" customWidth="1"/>
    <col min="9985" max="9985" width="7.85546875" style="1" customWidth="1"/>
    <col min="9986" max="9986" width="8.85546875" style="1" customWidth="1"/>
    <col min="9987" max="9987" width="9.140625" style="1" customWidth="1"/>
    <col min="9988" max="9988" width="11.7109375" style="1" customWidth="1"/>
    <col min="9989" max="9989" width="8.5703125" style="1" customWidth="1"/>
    <col min="9990" max="9990" width="8.28515625" style="1" customWidth="1"/>
    <col min="9991" max="9991" width="10.5703125" style="1" customWidth="1"/>
    <col min="9992" max="9992" width="6.7109375" style="1" customWidth="1"/>
    <col min="9993" max="9993" width="6.42578125" style="1" customWidth="1"/>
    <col min="9994" max="9994" width="4.42578125" style="1" customWidth="1"/>
    <col min="9995" max="9995" width="6.140625" style="1" customWidth="1"/>
    <col min="9996" max="9997" width="5.7109375" style="1" customWidth="1"/>
    <col min="9998" max="9998" width="7.140625" style="1" customWidth="1"/>
    <col min="9999" max="9999" width="11.42578125" style="1" customWidth="1"/>
    <col min="10000" max="10238" width="11.42578125" style="1"/>
    <col min="10239" max="10239" width="11.7109375" style="1" customWidth="1"/>
    <col min="10240" max="10240" width="27.5703125" style="1" customWidth="1"/>
    <col min="10241" max="10241" width="7.85546875" style="1" customWidth="1"/>
    <col min="10242" max="10242" width="8.85546875" style="1" customWidth="1"/>
    <col min="10243" max="10243" width="9.140625" style="1" customWidth="1"/>
    <col min="10244" max="10244" width="11.7109375" style="1" customWidth="1"/>
    <col min="10245" max="10245" width="8.5703125" style="1" customWidth="1"/>
    <col min="10246" max="10246" width="8.28515625" style="1" customWidth="1"/>
    <col min="10247" max="10247" width="10.5703125" style="1" customWidth="1"/>
    <col min="10248" max="10248" width="6.7109375" style="1" customWidth="1"/>
    <col min="10249" max="10249" width="6.42578125" style="1" customWidth="1"/>
    <col min="10250" max="10250" width="4.42578125" style="1" customWidth="1"/>
    <col min="10251" max="10251" width="6.140625" style="1" customWidth="1"/>
    <col min="10252" max="10253" width="5.7109375" style="1" customWidth="1"/>
    <col min="10254" max="10254" width="7.140625" style="1" customWidth="1"/>
    <col min="10255" max="10255" width="11.42578125" style="1" customWidth="1"/>
    <col min="10256" max="10494" width="11.42578125" style="1"/>
    <col min="10495" max="10495" width="11.7109375" style="1" customWidth="1"/>
    <col min="10496" max="10496" width="27.5703125" style="1" customWidth="1"/>
    <col min="10497" max="10497" width="7.85546875" style="1" customWidth="1"/>
    <col min="10498" max="10498" width="8.85546875" style="1" customWidth="1"/>
    <col min="10499" max="10499" width="9.140625" style="1" customWidth="1"/>
    <col min="10500" max="10500" width="11.7109375" style="1" customWidth="1"/>
    <col min="10501" max="10501" width="8.5703125" style="1" customWidth="1"/>
    <col min="10502" max="10502" width="8.28515625" style="1" customWidth="1"/>
    <col min="10503" max="10503" width="10.5703125" style="1" customWidth="1"/>
    <col min="10504" max="10504" width="6.7109375" style="1" customWidth="1"/>
    <col min="10505" max="10505" width="6.42578125" style="1" customWidth="1"/>
    <col min="10506" max="10506" width="4.42578125" style="1" customWidth="1"/>
    <col min="10507" max="10507" width="6.140625" style="1" customWidth="1"/>
    <col min="10508" max="10509" width="5.7109375" style="1" customWidth="1"/>
    <col min="10510" max="10510" width="7.140625" style="1" customWidth="1"/>
    <col min="10511" max="10511" width="11.42578125" style="1" customWidth="1"/>
    <col min="10512" max="10750" width="11.42578125" style="1"/>
    <col min="10751" max="10751" width="11.7109375" style="1" customWidth="1"/>
    <col min="10752" max="10752" width="27.5703125" style="1" customWidth="1"/>
    <col min="10753" max="10753" width="7.85546875" style="1" customWidth="1"/>
    <col min="10754" max="10754" width="8.85546875" style="1" customWidth="1"/>
    <col min="10755" max="10755" width="9.140625" style="1" customWidth="1"/>
    <col min="10756" max="10756" width="11.7109375" style="1" customWidth="1"/>
    <col min="10757" max="10757" width="8.5703125" style="1" customWidth="1"/>
    <col min="10758" max="10758" width="8.28515625" style="1" customWidth="1"/>
    <col min="10759" max="10759" width="10.5703125" style="1" customWidth="1"/>
    <col min="10760" max="10760" width="6.7109375" style="1" customWidth="1"/>
    <col min="10761" max="10761" width="6.42578125" style="1" customWidth="1"/>
    <col min="10762" max="10762" width="4.42578125" style="1" customWidth="1"/>
    <col min="10763" max="10763" width="6.140625" style="1" customWidth="1"/>
    <col min="10764" max="10765" width="5.7109375" style="1" customWidth="1"/>
    <col min="10766" max="10766" width="7.140625" style="1" customWidth="1"/>
    <col min="10767" max="10767" width="11.42578125" style="1" customWidth="1"/>
    <col min="10768" max="11006" width="11.42578125" style="1"/>
    <col min="11007" max="11007" width="11.7109375" style="1" customWidth="1"/>
    <col min="11008" max="11008" width="27.5703125" style="1" customWidth="1"/>
    <col min="11009" max="11009" width="7.85546875" style="1" customWidth="1"/>
    <col min="11010" max="11010" width="8.85546875" style="1" customWidth="1"/>
    <col min="11011" max="11011" width="9.140625" style="1" customWidth="1"/>
    <col min="11012" max="11012" width="11.7109375" style="1" customWidth="1"/>
    <col min="11013" max="11013" width="8.5703125" style="1" customWidth="1"/>
    <col min="11014" max="11014" width="8.28515625" style="1" customWidth="1"/>
    <col min="11015" max="11015" width="10.5703125" style="1" customWidth="1"/>
    <col min="11016" max="11016" width="6.7109375" style="1" customWidth="1"/>
    <col min="11017" max="11017" width="6.42578125" style="1" customWidth="1"/>
    <col min="11018" max="11018" width="4.42578125" style="1" customWidth="1"/>
    <col min="11019" max="11019" width="6.140625" style="1" customWidth="1"/>
    <col min="11020" max="11021" width="5.7109375" style="1" customWidth="1"/>
    <col min="11022" max="11022" width="7.140625" style="1" customWidth="1"/>
    <col min="11023" max="11023" width="11.42578125" style="1" customWidth="1"/>
    <col min="11024" max="11262" width="11.42578125" style="1"/>
    <col min="11263" max="11263" width="11.7109375" style="1" customWidth="1"/>
    <col min="11264" max="11264" width="27.5703125" style="1" customWidth="1"/>
    <col min="11265" max="11265" width="7.85546875" style="1" customWidth="1"/>
    <col min="11266" max="11266" width="8.85546875" style="1" customWidth="1"/>
    <col min="11267" max="11267" width="9.140625" style="1" customWidth="1"/>
    <col min="11268" max="11268" width="11.7109375" style="1" customWidth="1"/>
    <col min="11269" max="11269" width="8.5703125" style="1" customWidth="1"/>
    <col min="11270" max="11270" width="8.28515625" style="1" customWidth="1"/>
    <col min="11271" max="11271" width="10.5703125" style="1" customWidth="1"/>
    <col min="11272" max="11272" width="6.7109375" style="1" customWidth="1"/>
    <col min="11273" max="11273" width="6.42578125" style="1" customWidth="1"/>
    <col min="11274" max="11274" width="4.42578125" style="1" customWidth="1"/>
    <col min="11275" max="11275" width="6.140625" style="1" customWidth="1"/>
    <col min="11276" max="11277" width="5.7109375" style="1" customWidth="1"/>
    <col min="11278" max="11278" width="7.140625" style="1" customWidth="1"/>
    <col min="11279" max="11279" width="11.42578125" style="1" customWidth="1"/>
    <col min="11280" max="11518" width="11.42578125" style="1"/>
    <col min="11519" max="11519" width="11.7109375" style="1" customWidth="1"/>
    <col min="11520" max="11520" width="27.5703125" style="1" customWidth="1"/>
    <col min="11521" max="11521" width="7.85546875" style="1" customWidth="1"/>
    <col min="11522" max="11522" width="8.85546875" style="1" customWidth="1"/>
    <col min="11523" max="11523" width="9.140625" style="1" customWidth="1"/>
    <col min="11524" max="11524" width="11.7109375" style="1" customWidth="1"/>
    <col min="11525" max="11525" width="8.5703125" style="1" customWidth="1"/>
    <col min="11526" max="11526" width="8.28515625" style="1" customWidth="1"/>
    <col min="11527" max="11527" width="10.5703125" style="1" customWidth="1"/>
    <col min="11528" max="11528" width="6.7109375" style="1" customWidth="1"/>
    <col min="11529" max="11529" width="6.42578125" style="1" customWidth="1"/>
    <col min="11530" max="11530" width="4.42578125" style="1" customWidth="1"/>
    <col min="11531" max="11531" width="6.140625" style="1" customWidth="1"/>
    <col min="11532" max="11533" width="5.7109375" style="1" customWidth="1"/>
    <col min="11534" max="11534" width="7.140625" style="1" customWidth="1"/>
    <col min="11535" max="11535" width="11.42578125" style="1" customWidth="1"/>
    <col min="11536" max="11774" width="11.42578125" style="1"/>
    <col min="11775" max="11775" width="11.7109375" style="1" customWidth="1"/>
    <col min="11776" max="11776" width="27.5703125" style="1" customWidth="1"/>
    <col min="11777" max="11777" width="7.85546875" style="1" customWidth="1"/>
    <col min="11778" max="11778" width="8.85546875" style="1" customWidth="1"/>
    <col min="11779" max="11779" width="9.140625" style="1" customWidth="1"/>
    <col min="11780" max="11780" width="11.7109375" style="1" customWidth="1"/>
    <col min="11781" max="11781" width="8.5703125" style="1" customWidth="1"/>
    <col min="11782" max="11782" width="8.28515625" style="1" customWidth="1"/>
    <col min="11783" max="11783" width="10.5703125" style="1" customWidth="1"/>
    <col min="11784" max="11784" width="6.7109375" style="1" customWidth="1"/>
    <col min="11785" max="11785" width="6.42578125" style="1" customWidth="1"/>
    <col min="11786" max="11786" width="4.42578125" style="1" customWidth="1"/>
    <col min="11787" max="11787" width="6.140625" style="1" customWidth="1"/>
    <col min="11788" max="11789" width="5.7109375" style="1" customWidth="1"/>
    <col min="11790" max="11790" width="7.140625" style="1" customWidth="1"/>
    <col min="11791" max="11791" width="11.42578125" style="1" customWidth="1"/>
    <col min="11792" max="12030" width="11.42578125" style="1"/>
    <col min="12031" max="12031" width="11.7109375" style="1" customWidth="1"/>
    <col min="12032" max="12032" width="27.5703125" style="1" customWidth="1"/>
    <col min="12033" max="12033" width="7.85546875" style="1" customWidth="1"/>
    <col min="12034" max="12034" width="8.85546875" style="1" customWidth="1"/>
    <col min="12035" max="12035" width="9.140625" style="1" customWidth="1"/>
    <col min="12036" max="12036" width="11.7109375" style="1" customWidth="1"/>
    <col min="12037" max="12037" width="8.5703125" style="1" customWidth="1"/>
    <col min="12038" max="12038" width="8.28515625" style="1" customWidth="1"/>
    <col min="12039" max="12039" width="10.5703125" style="1" customWidth="1"/>
    <col min="12040" max="12040" width="6.7109375" style="1" customWidth="1"/>
    <col min="12041" max="12041" width="6.42578125" style="1" customWidth="1"/>
    <col min="12042" max="12042" width="4.42578125" style="1" customWidth="1"/>
    <col min="12043" max="12043" width="6.140625" style="1" customWidth="1"/>
    <col min="12044" max="12045" width="5.7109375" style="1" customWidth="1"/>
    <col min="12046" max="12046" width="7.140625" style="1" customWidth="1"/>
    <col min="12047" max="12047" width="11.42578125" style="1" customWidth="1"/>
    <col min="12048" max="12286" width="11.42578125" style="1"/>
    <col min="12287" max="12287" width="11.7109375" style="1" customWidth="1"/>
    <col min="12288" max="12288" width="27.5703125" style="1" customWidth="1"/>
    <col min="12289" max="12289" width="7.85546875" style="1" customWidth="1"/>
    <col min="12290" max="12290" width="8.85546875" style="1" customWidth="1"/>
    <col min="12291" max="12291" width="9.140625" style="1" customWidth="1"/>
    <col min="12292" max="12292" width="11.7109375" style="1" customWidth="1"/>
    <col min="12293" max="12293" width="8.5703125" style="1" customWidth="1"/>
    <col min="12294" max="12294" width="8.28515625" style="1" customWidth="1"/>
    <col min="12295" max="12295" width="10.5703125" style="1" customWidth="1"/>
    <col min="12296" max="12296" width="6.7109375" style="1" customWidth="1"/>
    <col min="12297" max="12297" width="6.42578125" style="1" customWidth="1"/>
    <col min="12298" max="12298" width="4.42578125" style="1" customWidth="1"/>
    <col min="12299" max="12299" width="6.140625" style="1" customWidth="1"/>
    <col min="12300" max="12301" width="5.7109375" style="1" customWidth="1"/>
    <col min="12302" max="12302" width="7.140625" style="1" customWidth="1"/>
    <col min="12303" max="12303" width="11.42578125" style="1" customWidth="1"/>
    <col min="12304" max="12542" width="11.42578125" style="1"/>
    <col min="12543" max="12543" width="11.7109375" style="1" customWidth="1"/>
    <col min="12544" max="12544" width="27.5703125" style="1" customWidth="1"/>
    <col min="12545" max="12545" width="7.85546875" style="1" customWidth="1"/>
    <col min="12546" max="12546" width="8.85546875" style="1" customWidth="1"/>
    <col min="12547" max="12547" width="9.140625" style="1" customWidth="1"/>
    <col min="12548" max="12548" width="11.7109375" style="1" customWidth="1"/>
    <col min="12549" max="12549" width="8.5703125" style="1" customWidth="1"/>
    <col min="12550" max="12550" width="8.28515625" style="1" customWidth="1"/>
    <col min="12551" max="12551" width="10.5703125" style="1" customWidth="1"/>
    <col min="12552" max="12552" width="6.7109375" style="1" customWidth="1"/>
    <col min="12553" max="12553" width="6.42578125" style="1" customWidth="1"/>
    <col min="12554" max="12554" width="4.42578125" style="1" customWidth="1"/>
    <col min="12555" max="12555" width="6.140625" style="1" customWidth="1"/>
    <col min="12556" max="12557" width="5.7109375" style="1" customWidth="1"/>
    <col min="12558" max="12558" width="7.140625" style="1" customWidth="1"/>
    <col min="12559" max="12559" width="11.42578125" style="1" customWidth="1"/>
    <col min="12560" max="12798" width="11.42578125" style="1"/>
    <col min="12799" max="12799" width="11.7109375" style="1" customWidth="1"/>
    <col min="12800" max="12800" width="27.5703125" style="1" customWidth="1"/>
    <col min="12801" max="12801" width="7.85546875" style="1" customWidth="1"/>
    <col min="12802" max="12802" width="8.85546875" style="1" customWidth="1"/>
    <col min="12803" max="12803" width="9.140625" style="1" customWidth="1"/>
    <col min="12804" max="12804" width="11.7109375" style="1" customWidth="1"/>
    <col min="12805" max="12805" width="8.5703125" style="1" customWidth="1"/>
    <col min="12806" max="12806" width="8.28515625" style="1" customWidth="1"/>
    <col min="12807" max="12807" width="10.5703125" style="1" customWidth="1"/>
    <col min="12808" max="12808" width="6.7109375" style="1" customWidth="1"/>
    <col min="12809" max="12809" width="6.42578125" style="1" customWidth="1"/>
    <col min="12810" max="12810" width="4.42578125" style="1" customWidth="1"/>
    <col min="12811" max="12811" width="6.140625" style="1" customWidth="1"/>
    <col min="12812" max="12813" width="5.7109375" style="1" customWidth="1"/>
    <col min="12814" max="12814" width="7.140625" style="1" customWidth="1"/>
    <col min="12815" max="12815" width="11.42578125" style="1" customWidth="1"/>
    <col min="12816" max="13054" width="11.42578125" style="1"/>
    <col min="13055" max="13055" width="11.7109375" style="1" customWidth="1"/>
    <col min="13056" max="13056" width="27.5703125" style="1" customWidth="1"/>
    <col min="13057" max="13057" width="7.85546875" style="1" customWidth="1"/>
    <col min="13058" max="13058" width="8.85546875" style="1" customWidth="1"/>
    <col min="13059" max="13059" width="9.140625" style="1" customWidth="1"/>
    <col min="13060" max="13060" width="11.7109375" style="1" customWidth="1"/>
    <col min="13061" max="13061" width="8.5703125" style="1" customWidth="1"/>
    <col min="13062" max="13062" width="8.28515625" style="1" customWidth="1"/>
    <col min="13063" max="13063" width="10.5703125" style="1" customWidth="1"/>
    <col min="13064" max="13064" width="6.7109375" style="1" customWidth="1"/>
    <col min="13065" max="13065" width="6.42578125" style="1" customWidth="1"/>
    <col min="13066" max="13066" width="4.42578125" style="1" customWidth="1"/>
    <col min="13067" max="13067" width="6.140625" style="1" customWidth="1"/>
    <col min="13068" max="13069" width="5.7109375" style="1" customWidth="1"/>
    <col min="13070" max="13070" width="7.140625" style="1" customWidth="1"/>
    <col min="13071" max="13071" width="11.42578125" style="1" customWidth="1"/>
    <col min="13072" max="13310" width="11.42578125" style="1"/>
    <col min="13311" max="13311" width="11.7109375" style="1" customWidth="1"/>
    <col min="13312" max="13312" width="27.5703125" style="1" customWidth="1"/>
    <col min="13313" max="13313" width="7.85546875" style="1" customWidth="1"/>
    <col min="13314" max="13314" width="8.85546875" style="1" customWidth="1"/>
    <col min="13315" max="13315" width="9.140625" style="1" customWidth="1"/>
    <col min="13316" max="13316" width="11.7109375" style="1" customWidth="1"/>
    <col min="13317" max="13317" width="8.5703125" style="1" customWidth="1"/>
    <col min="13318" max="13318" width="8.28515625" style="1" customWidth="1"/>
    <col min="13319" max="13319" width="10.5703125" style="1" customWidth="1"/>
    <col min="13320" max="13320" width="6.7109375" style="1" customWidth="1"/>
    <col min="13321" max="13321" width="6.42578125" style="1" customWidth="1"/>
    <col min="13322" max="13322" width="4.42578125" style="1" customWidth="1"/>
    <col min="13323" max="13323" width="6.140625" style="1" customWidth="1"/>
    <col min="13324" max="13325" width="5.7109375" style="1" customWidth="1"/>
    <col min="13326" max="13326" width="7.140625" style="1" customWidth="1"/>
    <col min="13327" max="13327" width="11.42578125" style="1" customWidth="1"/>
    <col min="13328" max="13566" width="11.42578125" style="1"/>
    <col min="13567" max="13567" width="11.7109375" style="1" customWidth="1"/>
    <col min="13568" max="13568" width="27.5703125" style="1" customWidth="1"/>
    <col min="13569" max="13569" width="7.85546875" style="1" customWidth="1"/>
    <col min="13570" max="13570" width="8.85546875" style="1" customWidth="1"/>
    <col min="13571" max="13571" width="9.140625" style="1" customWidth="1"/>
    <col min="13572" max="13572" width="11.7109375" style="1" customWidth="1"/>
    <col min="13573" max="13573" width="8.5703125" style="1" customWidth="1"/>
    <col min="13574" max="13574" width="8.28515625" style="1" customWidth="1"/>
    <col min="13575" max="13575" width="10.5703125" style="1" customWidth="1"/>
    <col min="13576" max="13576" width="6.7109375" style="1" customWidth="1"/>
    <col min="13577" max="13577" width="6.42578125" style="1" customWidth="1"/>
    <col min="13578" max="13578" width="4.42578125" style="1" customWidth="1"/>
    <col min="13579" max="13579" width="6.140625" style="1" customWidth="1"/>
    <col min="13580" max="13581" width="5.7109375" style="1" customWidth="1"/>
    <col min="13582" max="13582" width="7.140625" style="1" customWidth="1"/>
    <col min="13583" max="13583" width="11.42578125" style="1" customWidth="1"/>
    <col min="13584" max="13822" width="11.42578125" style="1"/>
    <col min="13823" max="13823" width="11.7109375" style="1" customWidth="1"/>
    <col min="13824" max="13824" width="27.5703125" style="1" customWidth="1"/>
    <col min="13825" max="13825" width="7.85546875" style="1" customWidth="1"/>
    <col min="13826" max="13826" width="8.85546875" style="1" customWidth="1"/>
    <col min="13827" max="13827" width="9.140625" style="1" customWidth="1"/>
    <col min="13828" max="13828" width="11.7109375" style="1" customWidth="1"/>
    <col min="13829" max="13829" width="8.5703125" style="1" customWidth="1"/>
    <col min="13830" max="13830" width="8.28515625" style="1" customWidth="1"/>
    <col min="13831" max="13831" width="10.5703125" style="1" customWidth="1"/>
    <col min="13832" max="13832" width="6.7109375" style="1" customWidth="1"/>
    <col min="13833" max="13833" width="6.42578125" style="1" customWidth="1"/>
    <col min="13834" max="13834" width="4.42578125" style="1" customWidth="1"/>
    <col min="13835" max="13835" width="6.140625" style="1" customWidth="1"/>
    <col min="13836" max="13837" width="5.7109375" style="1" customWidth="1"/>
    <col min="13838" max="13838" width="7.140625" style="1" customWidth="1"/>
    <col min="13839" max="13839" width="11.42578125" style="1" customWidth="1"/>
    <col min="13840" max="14078" width="11.42578125" style="1"/>
    <col min="14079" max="14079" width="11.7109375" style="1" customWidth="1"/>
    <col min="14080" max="14080" width="27.5703125" style="1" customWidth="1"/>
    <col min="14081" max="14081" width="7.85546875" style="1" customWidth="1"/>
    <col min="14082" max="14082" width="8.85546875" style="1" customWidth="1"/>
    <col min="14083" max="14083" width="9.140625" style="1" customWidth="1"/>
    <col min="14084" max="14084" width="11.7109375" style="1" customWidth="1"/>
    <col min="14085" max="14085" width="8.5703125" style="1" customWidth="1"/>
    <col min="14086" max="14086" width="8.28515625" style="1" customWidth="1"/>
    <col min="14087" max="14087" width="10.5703125" style="1" customWidth="1"/>
    <col min="14088" max="14088" width="6.7109375" style="1" customWidth="1"/>
    <col min="14089" max="14089" width="6.42578125" style="1" customWidth="1"/>
    <col min="14090" max="14090" width="4.42578125" style="1" customWidth="1"/>
    <col min="14091" max="14091" width="6.140625" style="1" customWidth="1"/>
    <col min="14092" max="14093" width="5.7109375" style="1" customWidth="1"/>
    <col min="14094" max="14094" width="7.140625" style="1" customWidth="1"/>
    <col min="14095" max="14095" width="11.42578125" style="1" customWidth="1"/>
    <col min="14096" max="14334" width="11.42578125" style="1"/>
    <col min="14335" max="14335" width="11.7109375" style="1" customWidth="1"/>
    <col min="14336" max="14336" width="27.5703125" style="1" customWidth="1"/>
    <col min="14337" max="14337" width="7.85546875" style="1" customWidth="1"/>
    <col min="14338" max="14338" width="8.85546875" style="1" customWidth="1"/>
    <col min="14339" max="14339" width="9.140625" style="1" customWidth="1"/>
    <col min="14340" max="14340" width="11.7109375" style="1" customWidth="1"/>
    <col min="14341" max="14341" width="8.5703125" style="1" customWidth="1"/>
    <col min="14342" max="14342" width="8.28515625" style="1" customWidth="1"/>
    <col min="14343" max="14343" width="10.5703125" style="1" customWidth="1"/>
    <col min="14344" max="14344" width="6.7109375" style="1" customWidth="1"/>
    <col min="14345" max="14345" width="6.42578125" style="1" customWidth="1"/>
    <col min="14346" max="14346" width="4.42578125" style="1" customWidth="1"/>
    <col min="14347" max="14347" width="6.140625" style="1" customWidth="1"/>
    <col min="14348" max="14349" width="5.7109375" style="1" customWidth="1"/>
    <col min="14350" max="14350" width="7.140625" style="1" customWidth="1"/>
    <col min="14351" max="14351" width="11.42578125" style="1" customWidth="1"/>
    <col min="14352" max="14590" width="11.42578125" style="1"/>
    <col min="14591" max="14591" width="11.7109375" style="1" customWidth="1"/>
    <col min="14592" max="14592" width="27.5703125" style="1" customWidth="1"/>
    <col min="14593" max="14593" width="7.85546875" style="1" customWidth="1"/>
    <col min="14594" max="14594" width="8.85546875" style="1" customWidth="1"/>
    <col min="14595" max="14595" width="9.140625" style="1" customWidth="1"/>
    <col min="14596" max="14596" width="11.7109375" style="1" customWidth="1"/>
    <col min="14597" max="14597" width="8.5703125" style="1" customWidth="1"/>
    <col min="14598" max="14598" width="8.28515625" style="1" customWidth="1"/>
    <col min="14599" max="14599" width="10.5703125" style="1" customWidth="1"/>
    <col min="14600" max="14600" width="6.7109375" style="1" customWidth="1"/>
    <col min="14601" max="14601" width="6.42578125" style="1" customWidth="1"/>
    <col min="14602" max="14602" width="4.42578125" style="1" customWidth="1"/>
    <col min="14603" max="14603" width="6.140625" style="1" customWidth="1"/>
    <col min="14604" max="14605" width="5.7109375" style="1" customWidth="1"/>
    <col min="14606" max="14606" width="7.140625" style="1" customWidth="1"/>
    <col min="14607" max="14607" width="11.42578125" style="1" customWidth="1"/>
    <col min="14608" max="14846" width="11.42578125" style="1"/>
    <col min="14847" max="14847" width="11.7109375" style="1" customWidth="1"/>
    <col min="14848" max="14848" width="27.5703125" style="1" customWidth="1"/>
    <col min="14849" max="14849" width="7.85546875" style="1" customWidth="1"/>
    <col min="14850" max="14850" width="8.85546875" style="1" customWidth="1"/>
    <col min="14851" max="14851" width="9.140625" style="1" customWidth="1"/>
    <col min="14852" max="14852" width="11.7109375" style="1" customWidth="1"/>
    <col min="14853" max="14853" width="8.5703125" style="1" customWidth="1"/>
    <col min="14854" max="14854" width="8.28515625" style="1" customWidth="1"/>
    <col min="14855" max="14855" width="10.5703125" style="1" customWidth="1"/>
    <col min="14856" max="14856" width="6.7109375" style="1" customWidth="1"/>
    <col min="14857" max="14857" width="6.42578125" style="1" customWidth="1"/>
    <col min="14858" max="14858" width="4.42578125" style="1" customWidth="1"/>
    <col min="14859" max="14859" width="6.140625" style="1" customWidth="1"/>
    <col min="14860" max="14861" width="5.7109375" style="1" customWidth="1"/>
    <col min="14862" max="14862" width="7.140625" style="1" customWidth="1"/>
    <col min="14863" max="14863" width="11.42578125" style="1" customWidth="1"/>
    <col min="14864" max="15102" width="11.42578125" style="1"/>
    <col min="15103" max="15103" width="11.7109375" style="1" customWidth="1"/>
    <col min="15104" max="15104" width="27.5703125" style="1" customWidth="1"/>
    <col min="15105" max="15105" width="7.85546875" style="1" customWidth="1"/>
    <col min="15106" max="15106" width="8.85546875" style="1" customWidth="1"/>
    <col min="15107" max="15107" width="9.140625" style="1" customWidth="1"/>
    <col min="15108" max="15108" width="11.7109375" style="1" customWidth="1"/>
    <col min="15109" max="15109" width="8.5703125" style="1" customWidth="1"/>
    <col min="15110" max="15110" width="8.28515625" style="1" customWidth="1"/>
    <col min="15111" max="15111" width="10.5703125" style="1" customWidth="1"/>
    <col min="15112" max="15112" width="6.7109375" style="1" customWidth="1"/>
    <col min="15113" max="15113" width="6.42578125" style="1" customWidth="1"/>
    <col min="15114" max="15114" width="4.42578125" style="1" customWidth="1"/>
    <col min="15115" max="15115" width="6.140625" style="1" customWidth="1"/>
    <col min="15116" max="15117" width="5.7109375" style="1" customWidth="1"/>
    <col min="15118" max="15118" width="7.140625" style="1" customWidth="1"/>
    <col min="15119" max="15119" width="11.42578125" style="1" customWidth="1"/>
    <col min="15120" max="15358" width="11.42578125" style="1"/>
    <col min="15359" max="15359" width="11.7109375" style="1" customWidth="1"/>
    <col min="15360" max="15360" width="27.5703125" style="1" customWidth="1"/>
    <col min="15361" max="15361" width="7.85546875" style="1" customWidth="1"/>
    <col min="15362" max="15362" width="8.85546875" style="1" customWidth="1"/>
    <col min="15363" max="15363" width="9.140625" style="1" customWidth="1"/>
    <col min="15364" max="15364" width="11.7109375" style="1" customWidth="1"/>
    <col min="15365" max="15365" width="8.5703125" style="1" customWidth="1"/>
    <col min="15366" max="15366" width="8.28515625" style="1" customWidth="1"/>
    <col min="15367" max="15367" width="10.5703125" style="1" customWidth="1"/>
    <col min="15368" max="15368" width="6.7109375" style="1" customWidth="1"/>
    <col min="15369" max="15369" width="6.42578125" style="1" customWidth="1"/>
    <col min="15370" max="15370" width="4.42578125" style="1" customWidth="1"/>
    <col min="15371" max="15371" width="6.140625" style="1" customWidth="1"/>
    <col min="15372" max="15373" width="5.7109375" style="1" customWidth="1"/>
    <col min="15374" max="15374" width="7.140625" style="1" customWidth="1"/>
    <col min="15375" max="15375" width="11.42578125" style="1" customWidth="1"/>
    <col min="15376" max="15614" width="11.42578125" style="1"/>
    <col min="15615" max="15615" width="11.7109375" style="1" customWidth="1"/>
    <col min="15616" max="15616" width="27.5703125" style="1" customWidth="1"/>
    <col min="15617" max="15617" width="7.85546875" style="1" customWidth="1"/>
    <col min="15618" max="15618" width="8.85546875" style="1" customWidth="1"/>
    <col min="15619" max="15619" width="9.140625" style="1" customWidth="1"/>
    <col min="15620" max="15620" width="11.7109375" style="1" customWidth="1"/>
    <col min="15621" max="15621" width="8.5703125" style="1" customWidth="1"/>
    <col min="15622" max="15622" width="8.28515625" style="1" customWidth="1"/>
    <col min="15623" max="15623" width="10.5703125" style="1" customWidth="1"/>
    <col min="15624" max="15624" width="6.7109375" style="1" customWidth="1"/>
    <col min="15625" max="15625" width="6.42578125" style="1" customWidth="1"/>
    <col min="15626" max="15626" width="4.42578125" style="1" customWidth="1"/>
    <col min="15627" max="15627" width="6.140625" style="1" customWidth="1"/>
    <col min="15628" max="15629" width="5.7109375" style="1" customWidth="1"/>
    <col min="15630" max="15630" width="7.140625" style="1" customWidth="1"/>
    <col min="15631" max="15631" width="11.42578125" style="1" customWidth="1"/>
    <col min="15632" max="15870" width="11.42578125" style="1"/>
    <col min="15871" max="15871" width="11.7109375" style="1" customWidth="1"/>
    <col min="15872" max="15872" width="27.5703125" style="1" customWidth="1"/>
    <col min="15873" max="15873" width="7.85546875" style="1" customWidth="1"/>
    <col min="15874" max="15874" width="8.85546875" style="1" customWidth="1"/>
    <col min="15875" max="15875" width="9.140625" style="1" customWidth="1"/>
    <col min="15876" max="15876" width="11.7109375" style="1" customWidth="1"/>
    <col min="15877" max="15877" width="8.5703125" style="1" customWidth="1"/>
    <col min="15878" max="15878" width="8.28515625" style="1" customWidth="1"/>
    <col min="15879" max="15879" width="10.5703125" style="1" customWidth="1"/>
    <col min="15880" max="15880" width="6.7109375" style="1" customWidth="1"/>
    <col min="15881" max="15881" width="6.42578125" style="1" customWidth="1"/>
    <col min="15882" max="15882" width="4.42578125" style="1" customWidth="1"/>
    <col min="15883" max="15883" width="6.140625" style="1" customWidth="1"/>
    <col min="15884" max="15885" width="5.7109375" style="1" customWidth="1"/>
    <col min="15886" max="15886" width="7.140625" style="1" customWidth="1"/>
    <col min="15887" max="15887" width="11.42578125" style="1" customWidth="1"/>
    <col min="15888" max="16126" width="11.42578125" style="1"/>
    <col min="16127" max="16127" width="11.7109375" style="1" customWidth="1"/>
    <col min="16128" max="16128" width="27.5703125" style="1" customWidth="1"/>
    <col min="16129" max="16129" width="7.85546875" style="1" customWidth="1"/>
    <col min="16130" max="16130" width="8.85546875" style="1" customWidth="1"/>
    <col min="16131" max="16131" width="9.140625" style="1" customWidth="1"/>
    <col min="16132" max="16132" width="11.7109375" style="1" customWidth="1"/>
    <col min="16133" max="16133" width="8.5703125" style="1" customWidth="1"/>
    <col min="16134" max="16134" width="8.28515625" style="1" customWidth="1"/>
    <col min="16135" max="16135" width="10.5703125" style="1" customWidth="1"/>
    <col min="16136" max="16136" width="6.7109375" style="1" customWidth="1"/>
    <col min="16137" max="16137" width="6.42578125" style="1" customWidth="1"/>
    <col min="16138" max="16138" width="4.42578125" style="1" customWidth="1"/>
    <col min="16139" max="16139" width="6.140625" style="1" customWidth="1"/>
    <col min="16140" max="16141" width="5.7109375" style="1" customWidth="1"/>
    <col min="16142" max="16142" width="7.140625" style="1" customWidth="1"/>
    <col min="16143" max="16143" width="11.42578125" style="1" customWidth="1"/>
    <col min="16144" max="16384" width="11.42578125" style="1"/>
  </cols>
  <sheetData>
    <row r="2" spans="1:25" ht="13.5" thickBot="1" x14ac:dyDescent="0.25"/>
    <row r="3" spans="1:25" s="4" customFormat="1" ht="21" thickBot="1" x14ac:dyDescent="0.3">
      <c r="A3" s="191" t="s">
        <v>0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1:25" s="6" customFormat="1" ht="15.75" customHeight="1" thickBot="1" x14ac:dyDescent="0.25">
      <c r="A4" s="5">
        <f ca="1">TODAY()</f>
        <v>45859</v>
      </c>
      <c r="B4" s="194" t="s">
        <v>1</v>
      </c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6"/>
    </row>
    <row r="5" spans="1:25" s="7" customFormat="1" ht="13.5" thickBot="1" x14ac:dyDescent="0.25">
      <c r="E5" s="8"/>
      <c r="F5" s="9" t="s">
        <v>2</v>
      </c>
      <c r="G5" s="9"/>
      <c r="H5" s="9"/>
      <c r="I5" s="10"/>
      <c r="J5" s="197" t="s">
        <v>3</v>
      </c>
      <c r="K5" s="198"/>
      <c r="L5" s="199" t="s">
        <v>4</v>
      </c>
      <c r="M5" s="200"/>
      <c r="N5" s="200"/>
      <c r="O5" s="201"/>
    </row>
    <row r="6" spans="1:25" s="7" customFormat="1" ht="15.75" customHeight="1" thickBot="1" x14ac:dyDescent="0.25">
      <c r="A6" s="11" t="s">
        <v>5</v>
      </c>
      <c r="B6" s="12" t="s">
        <v>6</v>
      </c>
      <c r="C6" s="13" t="s">
        <v>7</v>
      </c>
      <c r="D6" s="13" t="s">
        <v>8</v>
      </c>
      <c r="E6" s="14" t="s">
        <v>9</v>
      </c>
      <c r="F6" s="15" t="s">
        <v>10</v>
      </c>
      <c r="G6" s="16" t="s">
        <v>11</v>
      </c>
      <c r="H6" s="17" t="s">
        <v>12</v>
      </c>
      <c r="I6" s="18" t="s">
        <v>13</v>
      </c>
      <c r="J6" s="19" t="s">
        <v>3</v>
      </c>
      <c r="K6" s="20" t="s">
        <v>14</v>
      </c>
      <c r="L6" s="21" t="s">
        <v>15</v>
      </c>
      <c r="M6" s="22" t="s">
        <v>16</v>
      </c>
      <c r="N6" s="22" t="s">
        <v>17</v>
      </c>
      <c r="O6" s="23" t="s">
        <v>18</v>
      </c>
    </row>
    <row r="7" spans="1:25" s="6" customFormat="1" ht="15" x14ac:dyDescent="0.2">
      <c r="A7" s="24"/>
      <c r="B7" s="24" t="s">
        <v>19</v>
      </c>
      <c r="C7" s="25"/>
      <c r="D7" s="26"/>
      <c r="E7" s="27"/>
      <c r="F7" s="26"/>
      <c r="G7" s="26"/>
      <c r="H7" s="26"/>
      <c r="I7" s="26"/>
      <c r="J7" s="28"/>
      <c r="K7" s="28"/>
      <c r="L7" s="29"/>
      <c r="M7" s="30"/>
      <c r="N7" s="30"/>
      <c r="O7" s="30"/>
      <c r="P7" s="31" t="s">
        <v>20</v>
      </c>
      <c r="S7" s="6">
        <v>3</v>
      </c>
    </row>
    <row r="8" spans="1:25" s="6" customFormat="1" ht="15" x14ac:dyDescent="0.2">
      <c r="A8" s="32">
        <v>113</v>
      </c>
      <c r="B8" s="33" t="s">
        <v>21</v>
      </c>
      <c r="C8" s="34"/>
      <c r="D8" s="35"/>
      <c r="E8" s="36"/>
      <c r="F8" s="37">
        <f>'[1]Diciembre 2024'!I6</f>
        <v>0</v>
      </c>
      <c r="G8" s="38"/>
      <c r="H8" s="38"/>
      <c r="I8" s="38">
        <f t="shared" ref="I8:I41" si="0">F8+G8-H8</f>
        <v>0</v>
      </c>
      <c r="J8" s="39"/>
      <c r="K8" s="39">
        <f>Tabla2[[#This Row],[Tarde]]</f>
        <v>0</v>
      </c>
      <c r="L8" s="40">
        <v>30</v>
      </c>
      <c r="M8" s="41"/>
      <c r="N8" s="42">
        <v>9</v>
      </c>
      <c r="O8" s="42">
        <f>Tabla2[[#This Row],[2023]]+Tabla2[[#This Row],[2024]]</f>
        <v>9</v>
      </c>
      <c r="P8" s="43">
        <f t="shared" ref="P8:P41" si="1">C8+D8</f>
        <v>0</v>
      </c>
      <c r="S8" s="6">
        <v>3</v>
      </c>
    </row>
    <row r="9" spans="1:25" s="6" customFormat="1" ht="15" x14ac:dyDescent="0.2">
      <c r="A9" s="32">
        <v>117</v>
      </c>
      <c r="B9" s="33" t="s">
        <v>22</v>
      </c>
      <c r="C9" s="34"/>
      <c r="D9" s="35">
        <v>20</v>
      </c>
      <c r="E9" s="36">
        <v>1</v>
      </c>
      <c r="F9" s="37">
        <f>'[1]Diciembre 2024'!I7</f>
        <v>2</v>
      </c>
      <c r="G9" s="38"/>
      <c r="H9" s="38">
        <v>1</v>
      </c>
      <c r="I9" s="38">
        <f t="shared" si="0"/>
        <v>1</v>
      </c>
      <c r="J9" s="39">
        <v>1</v>
      </c>
      <c r="K9" s="39">
        <f>Tabla2[[#This Row],[Tarde]]</f>
        <v>1</v>
      </c>
      <c r="L9" s="40">
        <v>30</v>
      </c>
      <c r="M9" s="41">
        <v>0</v>
      </c>
      <c r="N9" s="42">
        <v>9</v>
      </c>
      <c r="O9" s="42">
        <f>Tabla2[[#This Row],[2023]]+Tabla2[[#This Row],[2024]]</f>
        <v>9</v>
      </c>
      <c r="P9" s="43">
        <f t="shared" si="1"/>
        <v>20</v>
      </c>
      <c r="S9" s="6">
        <v>1</v>
      </c>
    </row>
    <row r="10" spans="1:25" s="6" customFormat="1" ht="15" x14ac:dyDescent="0.2">
      <c r="A10" s="32">
        <v>118</v>
      </c>
      <c r="B10" s="33" t="s">
        <v>23</v>
      </c>
      <c r="C10" s="34"/>
      <c r="D10" s="35"/>
      <c r="E10" s="44"/>
      <c r="F10" s="45">
        <f>'[1]Diciembre 2024'!I8</f>
        <v>2</v>
      </c>
      <c r="G10" s="46"/>
      <c r="H10" s="46"/>
      <c r="I10" s="46">
        <f t="shared" si="0"/>
        <v>2</v>
      </c>
      <c r="J10" s="39"/>
      <c r="K10" s="39">
        <f>Tabla2[[#This Row],[Tarde]]</f>
        <v>0</v>
      </c>
      <c r="L10" s="40">
        <v>30</v>
      </c>
      <c r="M10" s="41">
        <v>0</v>
      </c>
      <c r="N10" s="42">
        <v>11</v>
      </c>
      <c r="O10" s="42">
        <f>Tabla2[[#This Row],[2023]]+Tabla2[[#This Row],[2024]]</f>
        <v>11</v>
      </c>
      <c r="P10" s="43">
        <f t="shared" si="1"/>
        <v>0</v>
      </c>
      <c r="S10" s="6">
        <v>1</v>
      </c>
    </row>
    <row r="11" spans="1:25" s="6" customFormat="1" ht="15" x14ac:dyDescent="0.2">
      <c r="A11" s="32">
        <v>120</v>
      </c>
      <c r="B11" s="47" t="s">
        <v>24</v>
      </c>
      <c r="C11" s="34"/>
      <c r="D11" s="35"/>
      <c r="E11" s="36"/>
      <c r="F11" s="37">
        <f>'[1]Diciembre 2024'!I9</f>
        <v>1</v>
      </c>
      <c r="G11" s="38">
        <v>2</v>
      </c>
      <c r="H11" s="38"/>
      <c r="I11" s="38">
        <f t="shared" si="0"/>
        <v>3</v>
      </c>
      <c r="J11" s="39">
        <v>1</v>
      </c>
      <c r="K11" s="39">
        <f>Tabla2[[#This Row],[Tarde]]</f>
        <v>1</v>
      </c>
      <c r="L11" s="48">
        <v>30</v>
      </c>
      <c r="M11" s="49">
        <v>0</v>
      </c>
      <c r="N11" s="42">
        <v>7</v>
      </c>
      <c r="O11" s="42">
        <f>Tabla2[[#This Row],[2023]]+Tabla2[[#This Row],[2024]]</f>
        <v>7</v>
      </c>
      <c r="P11" s="43">
        <f t="shared" si="1"/>
        <v>0</v>
      </c>
      <c r="S11" s="6">
        <v>2</v>
      </c>
    </row>
    <row r="12" spans="1:25" s="6" customFormat="1" ht="15" x14ac:dyDescent="0.2">
      <c r="A12" s="32">
        <v>121</v>
      </c>
      <c r="B12" s="50" t="s">
        <v>25</v>
      </c>
      <c r="C12" s="34">
        <v>1</v>
      </c>
      <c r="D12" s="35"/>
      <c r="E12" s="36">
        <v>1</v>
      </c>
      <c r="F12" s="37">
        <f>'[1]Diciembre 2024'!I10</f>
        <v>10</v>
      </c>
      <c r="G12" s="38"/>
      <c r="H12" s="38"/>
      <c r="I12" s="38">
        <f t="shared" si="0"/>
        <v>10</v>
      </c>
      <c r="J12" s="39"/>
      <c r="K12" s="39">
        <f>Tabla2[[#This Row],[Tarde]]</f>
        <v>0</v>
      </c>
      <c r="L12" s="48">
        <v>30</v>
      </c>
      <c r="M12" s="49">
        <v>11</v>
      </c>
      <c r="N12" s="42">
        <v>30</v>
      </c>
      <c r="O12" s="42">
        <f>Tabla2[[#This Row],[2023]]+Tabla2[[#This Row],[2024]]</f>
        <v>41</v>
      </c>
      <c r="P12" s="43">
        <f t="shared" si="1"/>
        <v>1</v>
      </c>
      <c r="R12" s="6">
        <v>9</v>
      </c>
      <c r="S12" s="6">
        <v>1</v>
      </c>
    </row>
    <row r="13" spans="1:25" s="6" customFormat="1" ht="15" x14ac:dyDescent="0.2">
      <c r="A13" s="32">
        <v>122</v>
      </c>
      <c r="B13" s="51" t="s">
        <v>26</v>
      </c>
      <c r="C13" s="34">
        <v>1</v>
      </c>
      <c r="D13" s="35"/>
      <c r="E13" s="36">
        <v>1</v>
      </c>
      <c r="F13" s="37">
        <f>'[1]Diciembre 2024'!I11</f>
        <v>0</v>
      </c>
      <c r="G13" s="38"/>
      <c r="H13" s="38"/>
      <c r="I13" s="38">
        <f t="shared" si="0"/>
        <v>0</v>
      </c>
      <c r="J13" s="39"/>
      <c r="K13" s="39">
        <f>Tabla2[[#This Row],[Tarde]]</f>
        <v>0</v>
      </c>
      <c r="L13" s="48">
        <v>30</v>
      </c>
      <c r="M13" s="49">
        <v>0</v>
      </c>
      <c r="N13" s="42">
        <v>5</v>
      </c>
      <c r="O13" s="42">
        <f>Tabla2[[#This Row],[2023]]+Tabla2[[#This Row],[2024]]</f>
        <v>5</v>
      </c>
      <c r="P13" s="43">
        <f t="shared" si="1"/>
        <v>1</v>
      </c>
      <c r="Q13" s="6" t="s">
        <v>27</v>
      </c>
      <c r="R13" s="6">
        <v>12</v>
      </c>
      <c r="S13" s="6">
        <v>2</v>
      </c>
    </row>
    <row r="14" spans="1:25" s="6" customFormat="1" ht="15" x14ac:dyDescent="0.2">
      <c r="A14" s="32">
        <v>123</v>
      </c>
      <c r="B14" s="51" t="s">
        <v>28</v>
      </c>
      <c r="C14" s="34"/>
      <c r="D14" s="35"/>
      <c r="E14" s="36"/>
      <c r="F14" s="37">
        <f>'[1]Diciembre 2024'!I12</f>
        <v>0</v>
      </c>
      <c r="G14" s="38"/>
      <c r="H14" s="38"/>
      <c r="I14" s="38">
        <f t="shared" si="0"/>
        <v>0</v>
      </c>
      <c r="J14" s="39"/>
      <c r="K14" s="39">
        <f>Tabla2[[#This Row],[Tarde]]</f>
        <v>0</v>
      </c>
      <c r="L14" s="48">
        <v>30</v>
      </c>
      <c r="M14" s="49">
        <v>1</v>
      </c>
      <c r="N14" s="42">
        <v>30</v>
      </c>
      <c r="O14" s="42">
        <f>Tabla2[[#This Row],[2023]]+Tabla2[[#This Row],[2024]]</f>
        <v>31</v>
      </c>
      <c r="P14" s="43">
        <f t="shared" si="1"/>
        <v>0</v>
      </c>
      <c r="R14" s="6">
        <v>5</v>
      </c>
      <c r="S14" s="6">
        <v>2</v>
      </c>
    </row>
    <row r="15" spans="1:25" s="6" customFormat="1" ht="15" x14ac:dyDescent="0.2">
      <c r="A15" s="32">
        <v>124</v>
      </c>
      <c r="B15" s="51" t="s">
        <v>29</v>
      </c>
      <c r="C15" s="34">
        <v>7</v>
      </c>
      <c r="D15" s="35"/>
      <c r="E15" s="36"/>
      <c r="F15" s="37">
        <f>'[1]Diciembre 2024'!I13</f>
        <v>121</v>
      </c>
      <c r="G15" s="38"/>
      <c r="H15" s="38">
        <v>1</v>
      </c>
      <c r="I15" s="38">
        <f t="shared" si="0"/>
        <v>120</v>
      </c>
      <c r="J15" s="39"/>
      <c r="K15" s="39">
        <f>Tabla2[[#This Row],[Tarde]]</f>
        <v>0</v>
      </c>
      <c r="L15" s="48">
        <v>30</v>
      </c>
      <c r="M15" s="49">
        <v>10</v>
      </c>
      <c r="N15" s="42">
        <v>30</v>
      </c>
      <c r="O15" s="42">
        <f>Tabla2[[#This Row],[2023]]+Tabla2[[#This Row],[2024]]</f>
        <v>40</v>
      </c>
      <c r="P15" s="43">
        <f t="shared" si="1"/>
        <v>7</v>
      </c>
      <c r="S15" s="6">
        <v>3</v>
      </c>
      <c r="Y15" s="6">
        <v>22</v>
      </c>
    </row>
    <row r="16" spans="1:25" s="6" customFormat="1" ht="15" x14ac:dyDescent="0.2">
      <c r="A16" s="32">
        <v>125</v>
      </c>
      <c r="B16" s="51" t="s">
        <v>30</v>
      </c>
      <c r="C16" s="34"/>
      <c r="D16" s="35"/>
      <c r="E16" s="36"/>
      <c r="F16" s="37">
        <f>'[1]Diciembre 2024'!I14</f>
        <v>2</v>
      </c>
      <c r="G16" s="38"/>
      <c r="H16" s="38"/>
      <c r="I16" s="38">
        <f t="shared" si="0"/>
        <v>2</v>
      </c>
      <c r="J16" s="39"/>
      <c r="K16" s="39">
        <f>Tabla2[[#This Row],[Tarde]]</f>
        <v>0</v>
      </c>
      <c r="L16" s="48">
        <v>30</v>
      </c>
      <c r="M16" s="49">
        <v>0</v>
      </c>
      <c r="N16" s="42">
        <v>3</v>
      </c>
      <c r="O16" s="42">
        <f>Tabla2[[#This Row],[2023]]+Tabla2[[#This Row],[2024]]</f>
        <v>3</v>
      </c>
      <c r="P16" s="43">
        <f t="shared" si="1"/>
        <v>0</v>
      </c>
      <c r="S16" s="6">
        <v>1</v>
      </c>
      <c r="Y16" s="6">
        <v>29</v>
      </c>
    </row>
    <row r="17" spans="1:25 1788:1788" s="6" customFormat="1" ht="15" x14ac:dyDescent="0.2">
      <c r="A17" s="32">
        <v>126</v>
      </c>
      <c r="B17" s="51" t="s">
        <v>31</v>
      </c>
      <c r="C17" s="34"/>
      <c r="D17" s="35"/>
      <c r="E17" s="36"/>
      <c r="F17" s="37">
        <f>'[1]Diciembre 2024'!I15</f>
        <v>1</v>
      </c>
      <c r="G17" s="38"/>
      <c r="H17" s="38"/>
      <c r="I17" s="38">
        <f t="shared" si="0"/>
        <v>1</v>
      </c>
      <c r="J17" s="39"/>
      <c r="K17" s="39">
        <f>Tabla2[[#This Row],[Tarde]]</f>
        <v>0</v>
      </c>
      <c r="L17" s="48">
        <v>30</v>
      </c>
      <c r="M17" s="49">
        <v>0</v>
      </c>
      <c r="N17" s="42">
        <v>11</v>
      </c>
      <c r="O17" s="42">
        <f>Tabla2[[#This Row],[2023]]+Tabla2[[#This Row],[2024]]</f>
        <v>11</v>
      </c>
      <c r="P17" s="43">
        <f t="shared" si="1"/>
        <v>0</v>
      </c>
      <c r="S17" s="6">
        <v>1</v>
      </c>
      <c r="Y17" s="6">
        <v>33</v>
      </c>
    </row>
    <row r="18" spans="1:25 1788:1788" s="6" customFormat="1" ht="15" x14ac:dyDescent="0.2">
      <c r="A18" s="32">
        <v>127</v>
      </c>
      <c r="B18" s="51" t="s">
        <v>32</v>
      </c>
      <c r="C18" s="34">
        <v>19</v>
      </c>
      <c r="D18" s="35">
        <v>21</v>
      </c>
      <c r="E18" s="36">
        <v>2</v>
      </c>
      <c r="F18" s="37">
        <f>'[1]Diciembre 2024'!I16</f>
        <v>3</v>
      </c>
      <c r="G18" s="38">
        <v>2</v>
      </c>
      <c r="H18" s="38">
        <v>2</v>
      </c>
      <c r="I18" s="38">
        <f t="shared" si="0"/>
        <v>3</v>
      </c>
      <c r="J18" s="39"/>
      <c r="K18" s="39">
        <f>Tabla2[[#This Row],[Tarde]]</f>
        <v>0</v>
      </c>
      <c r="L18" s="48">
        <v>30</v>
      </c>
      <c r="M18" s="49">
        <v>0</v>
      </c>
      <c r="N18" s="42">
        <v>0</v>
      </c>
      <c r="O18" s="42">
        <f>Tabla2[[#This Row],[2023]]+Tabla2[[#This Row],[2024]]</f>
        <v>0</v>
      </c>
      <c r="P18" s="43">
        <f t="shared" si="1"/>
        <v>40</v>
      </c>
      <c r="S18" s="6">
        <v>1</v>
      </c>
    </row>
    <row r="19" spans="1:25 1788:1788" s="6" customFormat="1" ht="15" x14ac:dyDescent="0.2">
      <c r="A19" s="32">
        <v>129</v>
      </c>
      <c r="B19" s="51" t="s">
        <v>33</v>
      </c>
      <c r="C19" s="34"/>
      <c r="D19" s="35"/>
      <c r="E19" s="36"/>
      <c r="F19" s="37">
        <f>'[1]Diciembre 2024'!I17</f>
        <v>0</v>
      </c>
      <c r="G19" s="38"/>
      <c r="H19" s="38"/>
      <c r="I19" s="38">
        <f t="shared" si="0"/>
        <v>0</v>
      </c>
      <c r="J19" s="39">
        <v>5</v>
      </c>
      <c r="K19" s="39">
        <f>Tabla2[[#This Row],[Tarde]]</f>
        <v>5</v>
      </c>
      <c r="L19" s="48">
        <v>30</v>
      </c>
      <c r="M19" s="49">
        <v>0</v>
      </c>
      <c r="N19" s="42">
        <v>12</v>
      </c>
      <c r="O19" s="42">
        <f>Tabla2[[#This Row],[2023]]+Tabla2[[#This Row],[2024]]</f>
        <v>12</v>
      </c>
      <c r="P19" s="43">
        <f t="shared" si="1"/>
        <v>0</v>
      </c>
      <c r="S19" s="6">
        <v>3</v>
      </c>
    </row>
    <row r="20" spans="1:25 1788:1788" s="6" customFormat="1" ht="15" x14ac:dyDescent="0.2">
      <c r="A20" s="32">
        <v>130</v>
      </c>
      <c r="B20" s="51" t="s">
        <v>34</v>
      </c>
      <c r="C20" s="34"/>
      <c r="D20" s="35"/>
      <c r="E20" s="36"/>
      <c r="F20" s="37">
        <f>'[1]Diciembre 2024'!I18</f>
        <v>1</v>
      </c>
      <c r="G20" s="38"/>
      <c r="H20" s="38"/>
      <c r="I20" s="38">
        <f t="shared" si="0"/>
        <v>1</v>
      </c>
      <c r="J20" s="39"/>
      <c r="K20" s="39">
        <f>Tabla2[[#This Row],[Tarde]]</f>
        <v>0</v>
      </c>
      <c r="L20" s="48">
        <v>30</v>
      </c>
      <c r="M20" s="49">
        <v>0</v>
      </c>
      <c r="N20" s="42">
        <v>4</v>
      </c>
      <c r="O20" s="42">
        <f>Tabla2[[#This Row],[2023]]+Tabla2[[#This Row],[2024]]</f>
        <v>4</v>
      </c>
      <c r="P20" s="43">
        <f t="shared" si="1"/>
        <v>0</v>
      </c>
      <c r="S20" s="6">
        <v>3</v>
      </c>
    </row>
    <row r="21" spans="1:25 1788:1788" s="6" customFormat="1" ht="15" x14ac:dyDescent="0.2">
      <c r="A21" s="32">
        <v>131</v>
      </c>
      <c r="B21" s="51" t="s">
        <v>35</v>
      </c>
      <c r="C21" s="34">
        <v>20</v>
      </c>
      <c r="D21" s="35">
        <v>23</v>
      </c>
      <c r="E21" s="36">
        <v>4</v>
      </c>
      <c r="F21" s="37">
        <f>'[1]Diciembre 2024'!I19</f>
        <v>5</v>
      </c>
      <c r="G21" s="38">
        <v>2</v>
      </c>
      <c r="H21" s="38"/>
      <c r="I21" s="38">
        <f t="shared" si="0"/>
        <v>7</v>
      </c>
      <c r="J21" s="39"/>
      <c r="K21" s="39">
        <f>Tabla2[[#This Row],[Tarde]]</f>
        <v>0</v>
      </c>
      <c r="L21" s="48">
        <v>30</v>
      </c>
      <c r="M21" s="49">
        <v>0</v>
      </c>
      <c r="N21" s="42">
        <v>9</v>
      </c>
      <c r="O21" s="42">
        <f>Tabla2[[#This Row],[2023]]+Tabla2[[#This Row],[2024]]</f>
        <v>9</v>
      </c>
      <c r="P21" s="43">
        <f t="shared" si="1"/>
        <v>43</v>
      </c>
      <c r="Q21" s="6" t="s">
        <v>36</v>
      </c>
      <c r="S21" s="6">
        <v>3</v>
      </c>
    </row>
    <row r="22" spans="1:25 1788:1788" s="6" customFormat="1" ht="15" x14ac:dyDescent="0.2">
      <c r="A22" s="32">
        <v>132</v>
      </c>
      <c r="B22" s="51" t="s">
        <v>37</v>
      </c>
      <c r="C22" s="34">
        <v>37</v>
      </c>
      <c r="D22" s="35">
        <v>32</v>
      </c>
      <c r="E22" s="36">
        <v>3</v>
      </c>
      <c r="F22" s="37">
        <f>'[1]Diciembre 2024'!I20</f>
        <v>6</v>
      </c>
      <c r="G22" s="38">
        <v>4</v>
      </c>
      <c r="H22" s="38">
        <v>3</v>
      </c>
      <c r="I22" s="38">
        <f t="shared" si="0"/>
        <v>7</v>
      </c>
      <c r="J22" s="39"/>
      <c r="K22" s="39">
        <f>Tabla2[[#This Row],[Tarde]]</f>
        <v>0</v>
      </c>
      <c r="L22" s="48">
        <v>30</v>
      </c>
      <c r="M22" s="49">
        <v>0</v>
      </c>
      <c r="N22" s="42">
        <v>0</v>
      </c>
      <c r="O22" s="42">
        <f>Tabla2[[#This Row],[2023]]+Tabla2[[#This Row],[2024]]</f>
        <v>0</v>
      </c>
      <c r="P22" s="43">
        <f t="shared" si="1"/>
        <v>69</v>
      </c>
      <c r="S22" s="6">
        <v>3</v>
      </c>
    </row>
    <row r="23" spans="1:25 1788:1788" s="6" customFormat="1" ht="15" x14ac:dyDescent="0.2">
      <c r="A23" s="32">
        <v>133</v>
      </c>
      <c r="B23" s="51" t="s">
        <v>38</v>
      </c>
      <c r="C23" s="34">
        <v>22</v>
      </c>
      <c r="D23" s="35">
        <v>25</v>
      </c>
      <c r="E23" s="44">
        <v>1</v>
      </c>
      <c r="F23" s="45">
        <f>'[1]Diciembre 2024'!I21</f>
        <v>18</v>
      </c>
      <c r="G23" s="46">
        <v>2</v>
      </c>
      <c r="H23" s="46"/>
      <c r="I23" s="46">
        <f t="shared" si="0"/>
        <v>20</v>
      </c>
      <c r="J23" s="39"/>
      <c r="K23" s="39">
        <f>Tabla2[[#This Row],[Tarde]]</f>
        <v>0</v>
      </c>
      <c r="L23" s="48">
        <v>20</v>
      </c>
      <c r="M23" s="49">
        <v>0</v>
      </c>
      <c r="N23" s="42">
        <v>3</v>
      </c>
      <c r="O23" s="42">
        <f>Tabla2[[#This Row],[2023]]+Tabla2[[#This Row],[2024]]</f>
        <v>3</v>
      </c>
      <c r="P23" s="43">
        <f t="shared" si="1"/>
        <v>47</v>
      </c>
      <c r="Q23" s="6" t="s">
        <v>39</v>
      </c>
      <c r="S23" s="6">
        <v>1</v>
      </c>
    </row>
    <row r="24" spans="1:25 1788:1788" s="6" customFormat="1" ht="15" x14ac:dyDescent="0.2">
      <c r="A24" s="32">
        <v>135</v>
      </c>
      <c r="B24" s="51" t="s">
        <v>40</v>
      </c>
      <c r="C24" s="34"/>
      <c r="D24" s="35"/>
      <c r="E24" s="36"/>
      <c r="F24" s="37">
        <f>'[1]Diciembre 2024'!I22</f>
        <v>6</v>
      </c>
      <c r="G24" s="38"/>
      <c r="H24" s="38"/>
      <c r="I24" s="38">
        <f t="shared" si="0"/>
        <v>6</v>
      </c>
      <c r="J24" s="39"/>
      <c r="K24" s="39">
        <f>Tabla2[[#This Row],[Tarde]]</f>
        <v>0</v>
      </c>
      <c r="L24" s="48">
        <v>30</v>
      </c>
      <c r="M24" s="49">
        <v>0</v>
      </c>
      <c r="N24" s="42">
        <v>2</v>
      </c>
      <c r="O24" s="42">
        <f>Tabla2[[#This Row],[2023]]+Tabla2[[#This Row],[2024]]</f>
        <v>2</v>
      </c>
      <c r="P24" s="43">
        <f t="shared" si="1"/>
        <v>0</v>
      </c>
      <c r="Q24" s="6" t="s">
        <v>41</v>
      </c>
    </row>
    <row r="25" spans="1:25 1788:1788" s="6" customFormat="1" ht="15" x14ac:dyDescent="0.2">
      <c r="A25" s="32">
        <v>136</v>
      </c>
      <c r="B25" s="52" t="s">
        <v>42</v>
      </c>
      <c r="C25" s="34">
        <v>4</v>
      </c>
      <c r="D25" s="35">
        <v>8</v>
      </c>
      <c r="E25" s="36">
        <v>2</v>
      </c>
      <c r="F25" s="37">
        <f>'[1]Diciembre 2024'!I23</f>
        <v>0</v>
      </c>
      <c r="G25" s="38">
        <v>1</v>
      </c>
      <c r="H25" s="38">
        <v>1</v>
      </c>
      <c r="I25" s="38">
        <f t="shared" si="0"/>
        <v>0</v>
      </c>
      <c r="J25" s="39"/>
      <c r="K25" s="39">
        <f>Tabla2[[#This Row],[Tarde]]</f>
        <v>0</v>
      </c>
      <c r="L25" s="48">
        <v>20</v>
      </c>
      <c r="M25" s="49">
        <v>0</v>
      </c>
      <c r="N25" s="42">
        <v>3</v>
      </c>
      <c r="O25" s="42">
        <f>Tabla2[[#This Row],[2023]]+Tabla2[[#This Row],[2024]]</f>
        <v>3</v>
      </c>
      <c r="P25" s="43">
        <f t="shared" si="1"/>
        <v>12</v>
      </c>
    </row>
    <row r="26" spans="1:25 1788:1788" s="6" customFormat="1" ht="15" x14ac:dyDescent="0.2">
      <c r="A26" s="32">
        <v>137</v>
      </c>
      <c r="B26" s="52" t="s">
        <v>43</v>
      </c>
      <c r="C26" s="34">
        <v>20</v>
      </c>
      <c r="D26" s="35">
        <v>22</v>
      </c>
      <c r="E26" s="36"/>
      <c r="F26" s="37">
        <f>'[1]Diciembre 2024'!I24</f>
        <v>2</v>
      </c>
      <c r="G26" s="38">
        <v>3</v>
      </c>
      <c r="H26" s="38">
        <v>2</v>
      </c>
      <c r="I26" s="38">
        <f t="shared" si="0"/>
        <v>3</v>
      </c>
      <c r="J26" s="39"/>
      <c r="K26" s="39">
        <f>Tabla2[[#This Row],[Tarde]]</f>
        <v>0</v>
      </c>
      <c r="L26" s="48">
        <v>20</v>
      </c>
      <c r="M26" s="49">
        <v>0</v>
      </c>
      <c r="N26" s="42">
        <v>0</v>
      </c>
      <c r="O26" s="42">
        <f>Tabla2[[#This Row],[2023]]+Tabla2[[#This Row],[2024]]</f>
        <v>0</v>
      </c>
      <c r="P26" s="43">
        <f t="shared" si="1"/>
        <v>42</v>
      </c>
    </row>
    <row r="27" spans="1:25 1788:1788" s="6" customFormat="1" ht="15" x14ac:dyDescent="0.2">
      <c r="A27" s="32">
        <v>138</v>
      </c>
      <c r="B27" s="53" t="s">
        <v>44</v>
      </c>
      <c r="C27" s="34">
        <v>27</v>
      </c>
      <c r="D27" s="35">
        <v>36</v>
      </c>
      <c r="E27" s="36">
        <v>5</v>
      </c>
      <c r="F27" s="37">
        <f>'[1]Diciembre 2024'!I25</f>
        <v>5</v>
      </c>
      <c r="G27" s="38">
        <v>3</v>
      </c>
      <c r="H27" s="38">
        <v>7</v>
      </c>
      <c r="I27" s="38">
        <f t="shared" si="0"/>
        <v>1</v>
      </c>
      <c r="J27" s="39"/>
      <c r="K27" s="39">
        <f>Tabla2[[#This Row],[Tarde]]</f>
        <v>0</v>
      </c>
      <c r="L27" s="48">
        <v>15</v>
      </c>
      <c r="M27" s="49">
        <v>0</v>
      </c>
      <c r="N27" s="42">
        <v>0</v>
      </c>
      <c r="O27" s="42">
        <f>Tabla2[[#This Row],[2023]]+Tabla2[[#This Row],[2024]]</f>
        <v>0</v>
      </c>
      <c r="P27" s="43">
        <f t="shared" si="1"/>
        <v>63</v>
      </c>
      <c r="R27" s="6" t="s">
        <v>45</v>
      </c>
      <c r="T27" s="6">
        <v>9</v>
      </c>
      <c r="U27" s="6">
        <v>29</v>
      </c>
    </row>
    <row r="28" spans="1:25 1788:1788" s="6" customFormat="1" ht="15" x14ac:dyDescent="0.2">
      <c r="A28" s="32">
        <v>139</v>
      </c>
      <c r="B28" s="51" t="s">
        <v>46</v>
      </c>
      <c r="C28" s="34">
        <v>21</v>
      </c>
      <c r="D28" s="35">
        <v>14</v>
      </c>
      <c r="E28" s="36">
        <v>2</v>
      </c>
      <c r="F28" s="37">
        <f>'[1]Diciembre 2024'!I26</f>
        <v>1</v>
      </c>
      <c r="G28" s="38">
        <v>1</v>
      </c>
      <c r="H28" s="38"/>
      <c r="I28" s="38">
        <f t="shared" si="0"/>
        <v>2</v>
      </c>
      <c r="J28" s="39"/>
      <c r="K28" s="39">
        <f>Tabla2[[#This Row],[Tarde]]</f>
        <v>0</v>
      </c>
      <c r="L28" s="48">
        <v>20</v>
      </c>
      <c r="M28" s="49">
        <v>0</v>
      </c>
      <c r="N28" s="42">
        <v>0</v>
      </c>
      <c r="O28" s="42">
        <f>Tabla2[[#This Row],[2023]]+Tabla2[[#This Row],[2024]]</f>
        <v>0</v>
      </c>
      <c r="P28" s="43">
        <f t="shared" si="1"/>
        <v>35</v>
      </c>
      <c r="R28" s="6" t="s">
        <v>47</v>
      </c>
      <c r="U28" s="6">
        <v>7</v>
      </c>
    </row>
    <row r="29" spans="1:25 1788:1788" s="6" customFormat="1" ht="15" x14ac:dyDescent="0.2">
      <c r="A29" s="32">
        <v>140</v>
      </c>
      <c r="B29" s="51" t="s">
        <v>48</v>
      </c>
      <c r="C29" s="34">
        <v>11</v>
      </c>
      <c r="D29" s="35"/>
      <c r="E29" s="36">
        <v>2</v>
      </c>
      <c r="F29" s="37">
        <f>'[1]Diciembre 2024'!I27</f>
        <v>2</v>
      </c>
      <c r="G29" s="38"/>
      <c r="H29" s="38"/>
      <c r="I29" s="38">
        <f t="shared" si="0"/>
        <v>2</v>
      </c>
      <c r="J29" s="39"/>
      <c r="K29" s="39">
        <f>Tabla2[[#This Row],[Tarde]]</f>
        <v>0</v>
      </c>
      <c r="L29" s="48">
        <v>15</v>
      </c>
      <c r="M29" s="49">
        <v>0</v>
      </c>
      <c r="N29" s="42">
        <v>10</v>
      </c>
      <c r="O29" s="42">
        <f>Tabla2[[#This Row],[2023]]+Tabla2[[#This Row],[2024]]</f>
        <v>10</v>
      </c>
      <c r="P29" s="43">
        <f t="shared" si="1"/>
        <v>11</v>
      </c>
      <c r="Q29" s="6">
        <v>2015</v>
      </c>
      <c r="R29" s="6" t="s">
        <v>49</v>
      </c>
      <c r="U29" s="6">
        <v>37</v>
      </c>
    </row>
    <row r="30" spans="1:25 1788:1788" s="6" customFormat="1" ht="15" x14ac:dyDescent="0.2">
      <c r="A30" s="32">
        <v>141</v>
      </c>
      <c r="B30" s="51" t="s">
        <v>50</v>
      </c>
      <c r="C30" s="34">
        <v>38</v>
      </c>
      <c r="D30" s="35">
        <v>39</v>
      </c>
      <c r="E30" s="36">
        <v>3</v>
      </c>
      <c r="F30" s="37">
        <f>'[1]Diciembre 2024'!I28</f>
        <v>3</v>
      </c>
      <c r="G30" s="38">
        <v>3</v>
      </c>
      <c r="H30" s="38">
        <v>2</v>
      </c>
      <c r="I30" s="38">
        <f t="shared" si="0"/>
        <v>4</v>
      </c>
      <c r="J30" s="39"/>
      <c r="K30" s="39">
        <f>Tabla2[[#This Row],[Tarde]]</f>
        <v>0</v>
      </c>
      <c r="L30" s="48">
        <v>15</v>
      </c>
      <c r="M30" s="49">
        <v>0</v>
      </c>
      <c r="N30" s="42">
        <v>0</v>
      </c>
      <c r="O30" s="42">
        <f>Tabla2[[#This Row],[2023]]+Tabla2[[#This Row],[2024]]</f>
        <v>0</v>
      </c>
      <c r="P30" s="43">
        <f t="shared" si="1"/>
        <v>77</v>
      </c>
      <c r="U30" s="6">
        <v>13</v>
      </c>
    </row>
    <row r="31" spans="1:25 1788:1788" s="6" customFormat="1" ht="15" x14ac:dyDescent="0.2">
      <c r="A31" s="32">
        <v>142</v>
      </c>
      <c r="B31" s="51" t="s">
        <v>51</v>
      </c>
      <c r="C31" s="34">
        <v>20</v>
      </c>
      <c r="D31" s="35">
        <v>20</v>
      </c>
      <c r="E31" s="36">
        <v>3</v>
      </c>
      <c r="F31" s="37">
        <f>'[1]Diciembre 2024'!I29</f>
        <v>7</v>
      </c>
      <c r="G31" s="38">
        <v>2</v>
      </c>
      <c r="H31" s="38"/>
      <c r="I31" s="38">
        <f t="shared" si="0"/>
        <v>9</v>
      </c>
      <c r="J31" s="39">
        <v>1</v>
      </c>
      <c r="K31" s="39">
        <f>Tabla2[[#This Row],[Tarde]]</f>
        <v>1</v>
      </c>
      <c r="L31" s="48">
        <v>15</v>
      </c>
      <c r="M31" s="49">
        <v>0</v>
      </c>
      <c r="N31" s="42">
        <v>7</v>
      </c>
      <c r="O31" s="42">
        <f>Tabla2[[#This Row],[2023]]+Tabla2[[#This Row],[2024]]</f>
        <v>7</v>
      </c>
      <c r="P31" s="43">
        <f t="shared" si="1"/>
        <v>40</v>
      </c>
      <c r="Q31" s="6">
        <v>2017</v>
      </c>
      <c r="BPT31" s="6">
        <v>22</v>
      </c>
    </row>
    <row r="32" spans="1:25 1788:1788" s="6" customFormat="1" ht="15" x14ac:dyDescent="0.2">
      <c r="A32" s="54">
        <v>143</v>
      </c>
      <c r="B32" s="51" t="s">
        <v>52</v>
      </c>
      <c r="C32" s="34">
        <v>42</v>
      </c>
      <c r="D32" s="35">
        <v>38</v>
      </c>
      <c r="E32" s="36">
        <v>2</v>
      </c>
      <c r="F32" s="37">
        <f>'[1]Diciembre 2024'!I30</f>
        <v>41</v>
      </c>
      <c r="G32" s="38">
        <v>4</v>
      </c>
      <c r="H32" s="38">
        <v>6</v>
      </c>
      <c r="I32" s="38">
        <f t="shared" si="0"/>
        <v>39</v>
      </c>
      <c r="J32" s="39"/>
      <c r="K32" s="39">
        <f>Tabla2[[#This Row],[Tarde]]</f>
        <v>0</v>
      </c>
      <c r="L32" s="48">
        <v>15</v>
      </c>
      <c r="M32" s="49">
        <v>0</v>
      </c>
      <c r="N32" s="42">
        <v>0</v>
      </c>
      <c r="O32" s="42">
        <f>Tabla2[[#This Row],[2023]]+Tabla2[[#This Row],[2024]]</f>
        <v>0</v>
      </c>
      <c r="P32" s="43">
        <f t="shared" si="1"/>
        <v>80</v>
      </c>
      <c r="Q32" s="6">
        <v>2017</v>
      </c>
      <c r="BPT32" s="6">
        <v>27</v>
      </c>
    </row>
    <row r="33" spans="1:24 1788:1788" s="6" customFormat="1" ht="15" x14ac:dyDescent="0.2">
      <c r="A33" s="54">
        <v>144</v>
      </c>
      <c r="B33" s="51" t="s">
        <v>53</v>
      </c>
      <c r="C33" s="34">
        <v>40</v>
      </c>
      <c r="D33" s="35">
        <v>37</v>
      </c>
      <c r="E33" s="36">
        <v>1</v>
      </c>
      <c r="F33" s="37">
        <f>'[1]Diciembre 2024'!I31</f>
        <v>-1</v>
      </c>
      <c r="G33" s="38">
        <v>4</v>
      </c>
      <c r="H33" s="38">
        <v>4</v>
      </c>
      <c r="I33" s="38">
        <f t="shared" si="0"/>
        <v>-1</v>
      </c>
      <c r="J33" s="39">
        <v>3</v>
      </c>
      <c r="K33" s="39">
        <f>Tabla2[[#This Row],[Tarde]]</f>
        <v>3</v>
      </c>
      <c r="L33" s="48">
        <v>15</v>
      </c>
      <c r="M33" s="49">
        <v>0</v>
      </c>
      <c r="N33" s="42">
        <v>1</v>
      </c>
      <c r="O33" s="42">
        <f>Tabla2[[#This Row],[2023]]+Tabla2[[#This Row],[2024]]</f>
        <v>1</v>
      </c>
      <c r="P33" s="43">
        <f t="shared" si="1"/>
        <v>77</v>
      </c>
      <c r="Q33" s="6">
        <v>2017</v>
      </c>
      <c r="BPT33" s="6">
        <v>32</v>
      </c>
    </row>
    <row r="34" spans="1:24 1788:1788" s="6" customFormat="1" ht="15" x14ac:dyDescent="0.2">
      <c r="A34" s="54">
        <v>145</v>
      </c>
      <c r="B34" s="51" t="s">
        <v>54</v>
      </c>
      <c r="C34" s="34">
        <v>32</v>
      </c>
      <c r="D34" s="35">
        <v>37</v>
      </c>
      <c r="E34" s="36">
        <v>3</v>
      </c>
      <c r="F34" s="37">
        <f>'[1]Diciembre 2024'!I32</f>
        <v>2</v>
      </c>
      <c r="G34" s="38">
        <v>3</v>
      </c>
      <c r="H34" s="38">
        <v>1</v>
      </c>
      <c r="I34" s="38">
        <f t="shared" si="0"/>
        <v>4</v>
      </c>
      <c r="J34" s="39"/>
      <c r="K34" s="39">
        <f>Tabla2[[#This Row],[Tarde]]</f>
        <v>0</v>
      </c>
      <c r="L34" s="48">
        <v>15</v>
      </c>
      <c r="M34" s="49">
        <v>0</v>
      </c>
      <c r="N34" s="42">
        <v>4</v>
      </c>
      <c r="O34" s="42">
        <f>Tabla2[[#This Row],[2023]]+Tabla2[[#This Row],[2024]]</f>
        <v>4</v>
      </c>
      <c r="P34" s="43">
        <f t="shared" si="1"/>
        <v>69</v>
      </c>
      <c r="Q34" s="6">
        <v>2019</v>
      </c>
    </row>
    <row r="35" spans="1:24 1788:1788" s="6" customFormat="1" ht="15" x14ac:dyDescent="0.2">
      <c r="A35" s="54">
        <v>147</v>
      </c>
      <c r="B35" s="51" t="s">
        <v>55</v>
      </c>
      <c r="C35" s="34"/>
      <c r="D35" s="35">
        <v>5</v>
      </c>
      <c r="E35" s="36"/>
      <c r="F35" s="37">
        <f>'[1]Diciembre 2024'!I33</f>
        <v>1</v>
      </c>
      <c r="G35" s="38">
        <v>1</v>
      </c>
      <c r="H35" s="38"/>
      <c r="I35" s="38">
        <f t="shared" si="0"/>
        <v>2</v>
      </c>
      <c r="J35" s="39"/>
      <c r="K35" s="39">
        <f>Tabla2[[#This Row],[Tarde]]</f>
        <v>0</v>
      </c>
      <c r="L35" s="48">
        <v>15</v>
      </c>
      <c r="M35" s="49">
        <v>0</v>
      </c>
      <c r="N35" s="42">
        <v>3</v>
      </c>
      <c r="O35" s="42">
        <f>Tabla2[[#This Row],[2023]]+Tabla2[[#This Row],[2024]]</f>
        <v>3</v>
      </c>
      <c r="P35" s="43">
        <f t="shared" si="1"/>
        <v>5</v>
      </c>
      <c r="Q35" s="6" t="s">
        <v>56</v>
      </c>
    </row>
    <row r="36" spans="1:24 1788:1788" s="6" customFormat="1" ht="15" x14ac:dyDescent="0.2">
      <c r="A36" s="54">
        <v>148</v>
      </c>
      <c r="B36" s="51" t="s">
        <v>57</v>
      </c>
      <c r="C36" s="34">
        <v>47</v>
      </c>
      <c r="D36" s="35">
        <v>37</v>
      </c>
      <c r="E36" s="36">
        <v>3</v>
      </c>
      <c r="F36" s="37">
        <f>'[1]Diciembre 2024'!I34</f>
        <v>2</v>
      </c>
      <c r="G36" s="38">
        <v>3</v>
      </c>
      <c r="H36" s="38">
        <v>2</v>
      </c>
      <c r="I36" s="38">
        <f t="shared" si="0"/>
        <v>3</v>
      </c>
      <c r="J36" s="39">
        <v>3</v>
      </c>
      <c r="K36" s="39">
        <f>Tabla2[[#This Row],[Tarde]]</f>
        <v>3</v>
      </c>
      <c r="L36" s="48">
        <v>10</v>
      </c>
      <c r="M36" s="49">
        <v>0</v>
      </c>
      <c r="N36" s="42">
        <v>1</v>
      </c>
      <c r="O36" s="42">
        <f>Tabla2[[#This Row],[2023]]+Tabla2[[#This Row],[2024]]</f>
        <v>1</v>
      </c>
      <c r="P36" s="43">
        <f t="shared" si="1"/>
        <v>84</v>
      </c>
      <c r="Q36" s="6">
        <v>2021</v>
      </c>
      <c r="R36" s="6">
        <v>691</v>
      </c>
    </row>
    <row r="37" spans="1:24 1788:1788" s="6" customFormat="1" ht="15" x14ac:dyDescent="0.2">
      <c r="A37" s="54">
        <v>150</v>
      </c>
      <c r="B37" s="51" t="s">
        <v>58</v>
      </c>
      <c r="C37" s="55">
        <v>32</v>
      </c>
      <c r="D37" s="56">
        <v>46</v>
      </c>
      <c r="E37" s="36">
        <v>5</v>
      </c>
      <c r="F37" s="37">
        <f>'[1]Diciembre 2024'!I35</f>
        <v>4</v>
      </c>
      <c r="G37" s="38">
        <v>4</v>
      </c>
      <c r="H37" s="38">
        <v>2</v>
      </c>
      <c r="I37" s="38">
        <f t="shared" si="0"/>
        <v>6</v>
      </c>
      <c r="J37" s="57"/>
      <c r="K37" s="39">
        <f>Tabla2[[#This Row],[Tarde]]</f>
        <v>0</v>
      </c>
      <c r="L37" s="58">
        <v>10</v>
      </c>
      <c r="M37" s="59">
        <v>0</v>
      </c>
      <c r="N37" s="42">
        <v>0</v>
      </c>
      <c r="O37" s="42">
        <f>Tabla2[[#This Row],[2023]]+Tabla2[[#This Row],[2024]]</f>
        <v>0</v>
      </c>
      <c r="P37" s="43">
        <f t="shared" si="1"/>
        <v>78</v>
      </c>
      <c r="Q37" s="6">
        <v>2021</v>
      </c>
      <c r="R37" s="6">
        <v>302</v>
      </c>
    </row>
    <row r="38" spans="1:24 1788:1788" s="6" customFormat="1" ht="15.75" thickBot="1" x14ac:dyDescent="0.25">
      <c r="A38" s="60">
        <v>151</v>
      </c>
      <c r="B38" s="61" t="s">
        <v>59</v>
      </c>
      <c r="C38" s="62">
        <v>18</v>
      </c>
      <c r="D38" s="63">
        <v>23</v>
      </c>
      <c r="E38" s="64">
        <v>1</v>
      </c>
      <c r="F38" s="65">
        <f>'[1]Diciembre 2024'!I36</f>
        <v>9</v>
      </c>
      <c r="G38" s="66">
        <v>2</v>
      </c>
      <c r="H38" s="66"/>
      <c r="I38" s="66">
        <f t="shared" si="0"/>
        <v>11</v>
      </c>
      <c r="J38" s="67"/>
      <c r="K38" s="68">
        <f>Tabla2[[#This Row],[Tarde]]</f>
        <v>0</v>
      </c>
      <c r="L38" s="69">
        <v>10</v>
      </c>
      <c r="M38" s="70">
        <v>0</v>
      </c>
      <c r="N38" s="71">
        <v>4</v>
      </c>
      <c r="O38" s="42">
        <f>Tabla2[[#This Row],[2023]]+Tabla2[[#This Row],[2024]]</f>
        <v>4</v>
      </c>
      <c r="P38" s="43">
        <f t="shared" si="1"/>
        <v>41</v>
      </c>
      <c r="Q38" s="72">
        <v>45047</v>
      </c>
    </row>
    <row r="39" spans="1:24 1788:1788" ht="15" x14ac:dyDescent="0.2">
      <c r="A39" s="73">
        <v>100</v>
      </c>
      <c r="B39" s="74" t="s">
        <v>60</v>
      </c>
      <c r="C39" s="75"/>
      <c r="D39" s="76"/>
      <c r="E39" s="77"/>
      <c r="F39" s="78">
        <f>'[1]Diciembre 2024'!I37</f>
        <v>4</v>
      </c>
      <c r="G39" s="79"/>
      <c r="H39" s="79"/>
      <c r="I39" s="80">
        <f t="shared" si="0"/>
        <v>4</v>
      </c>
      <c r="J39" s="81"/>
      <c r="K39" s="82">
        <f>Tabla2[[#This Row],[Tarde]]</f>
        <v>0</v>
      </c>
      <c r="L39" s="83">
        <v>20</v>
      </c>
      <c r="M39" s="84">
        <v>0</v>
      </c>
      <c r="N39" s="85">
        <v>9</v>
      </c>
      <c r="O39" s="85">
        <f>SUM(Tabla2[[#This Row],[Hs 50%]],Tabla2[[#This Row],[Hs 100%]])</f>
        <v>0</v>
      </c>
      <c r="P39" s="43">
        <f t="shared" si="1"/>
        <v>0</v>
      </c>
      <c r="Q39" s="1" t="s">
        <v>61</v>
      </c>
    </row>
    <row r="40" spans="1:24 1788:1788" ht="15" x14ac:dyDescent="0.2">
      <c r="A40" s="86">
        <v>101</v>
      </c>
      <c r="B40" s="87" t="s">
        <v>62</v>
      </c>
      <c r="C40" s="88"/>
      <c r="D40" s="89"/>
      <c r="E40" s="90"/>
      <c r="F40" s="91">
        <f>'[1]Diciembre 2024'!I38</f>
        <v>18</v>
      </c>
      <c r="G40" s="92"/>
      <c r="H40" s="92"/>
      <c r="I40" s="93">
        <f t="shared" si="0"/>
        <v>18</v>
      </c>
      <c r="J40" s="94"/>
      <c r="K40" s="95">
        <f>Tabla2[[#This Row],[Tarde]]</f>
        <v>0</v>
      </c>
      <c r="L40" s="48">
        <v>30</v>
      </c>
      <c r="M40" s="49">
        <v>0</v>
      </c>
      <c r="N40" s="96">
        <v>7</v>
      </c>
      <c r="O40" s="96">
        <f>SUM(Tabla2[[#This Row],[Hs 50%]],Tabla2[[#This Row],[Hs 100%]])</f>
        <v>0</v>
      </c>
      <c r="P40" s="43">
        <f t="shared" si="1"/>
        <v>0</v>
      </c>
    </row>
    <row r="41" spans="1:24 1788:1788" ht="15.75" thickBot="1" x14ac:dyDescent="0.25">
      <c r="A41" s="97">
        <v>102</v>
      </c>
      <c r="B41" s="98" t="s">
        <v>63</v>
      </c>
      <c r="C41" s="99"/>
      <c r="D41" s="100">
        <v>4</v>
      </c>
      <c r="E41" s="101"/>
      <c r="F41" s="102">
        <f>'[1]Diciembre 2024'!I39</f>
        <v>-1</v>
      </c>
      <c r="G41" s="103">
        <v>1</v>
      </c>
      <c r="H41" s="103"/>
      <c r="I41" s="104">
        <f t="shared" si="0"/>
        <v>0</v>
      </c>
      <c r="J41" s="105"/>
      <c r="K41" s="105">
        <f>Tabla2[[#This Row],[Tarde]]</f>
        <v>0</v>
      </c>
      <c r="L41" s="106">
        <v>10</v>
      </c>
      <c r="M41" s="107">
        <v>0</v>
      </c>
      <c r="N41" s="108">
        <v>0</v>
      </c>
      <c r="O41" s="108">
        <v>0</v>
      </c>
      <c r="P41" s="43">
        <f t="shared" si="1"/>
        <v>4</v>
      </c>
      <c r="Q41" s="109">
        <v>44774</v>
      </c>
    </row>
    <row r="42" spans="1:24 1788:1788" ht="17.25" thickTop="1" thickBot="1" x14ac:dyDescent="0.3">
      <c r="A42" s="86" t="s">
        <v>64</v>
      </c>
      <c r="B42" s="87"/>
      <c r="C42" s="110">
        <f t="shared" ref="C42:H42" si="2">SUBTOTAL(109,C8:C41)</f>
        <v>459</v>
      </c>
      <c r="D42" s="110">
        <f t="shared" si="2"/>
        <v>487</v>
      </c>
      <c r="E42" s="111">
        <f t="shared" si="2"/>
        <v>45</v>
      </c>
      <c r="F42" s="112">
        <f t="shared" si="2"/>
        <v>277</v>
      </c>
      <c r="G42" s="110">
        <f t="shared" si="2"/>
        <v>47</v>
      </c>
      <c r="H42" s="110">
        <f t="shared" si="2"/>
        <v>34</v>
      </c>
      <c r="I42" s="110">
        <f>SUBTOTAL(109,I8:I41)</f>
        <v>290</v>
      </c>
      <c r="J42" s="110">
        <f>SUBTOTAL(109,Tabla2[Tarde])</f>
        <v>14</v>
      </c>
      <c r="K42" s="113">
        <f>SUBTOTAL(109,Tabla2[Total])</f>
        <v>14</v>
      </c>
      <c r="L42" s="110"/>
      <c r="M42" s="110">
        <f>SUBTOTAL(109,Tabla2[2023])</f>
        <v>22</v>
      </c>
      <c r="N42" s="110">
        <f>SUBTOTAL(109,Tabla2[2024])</f>
        <v>224</v>
      </c>
      <c r="O42" s="114">
        <f>I27</f>
        <v>1</v>
      </c>
      <c r="P42" s="110">
        <f>SUM(P8:P41)</f>
        <v>946</v>
      </c>
    </row>
    <row r="43" spans="1:24 1788:1788" ht="13.5" thickBot="1" x14ac:dyDescent="0.25"/>
    <row r="44" spans="1:24 1788:1788" ht="13.5" thickBot="1" x14ac:dyDescent="0.25">
      <c r="D44" s="115"/>
    </row>
    <row r="45" spans="1:24 1788:1788" x14ac:dyDescent="0.2">
      <c r="E45" s="1"/>
      <c r="I45" s="1"/>
      <c r="J45" s="1"/>
      <c r="K45" s="1"/>
      <c r="X45" s="1">
        <v>14</v>
      </c>
    </row>
    <row r="46" spans="1:24 1788:1788" x14ac:dyDescent="0.2">
      <c r="E46" s="1"/>
      <c r="I46" s="1"/>
      <c r="J46" s="1"/>
      <c r="K46" s="1"/>
      <c r="X46" s="1">
        <v>2</v>
      </c>
    </row>
    <row r="47" spans="1:24 1788:1788" x14ac:dyDescent="0.2">
      <c r="X47" s="1">
        <v>4</v>
      </c>
    </row>
    <row r="48" spans="1:24 1788:1788" x14ac:dyDescent="0.2">
      <c r="X48" s="1">
        <v>3</v>
      </c>
    </row>
    <row r="49" spans="5:24" x14ac:dyDescent="0.2">
      <c r="E49" s="1"/>
      <c r="I49" s="1"/>
      <c r="J49" s="1"/>
      <c r="K49" s="1"/>
      <c r="X49" s="1">
        <v>4</v>
      </c>
    </row>
    <row r="50" spans="5:24" x14ac:dyDescent="0.2">
      <c r="E50" s="1"/>
      <c r="I50" s="1"/>
      <c r="J50" s="1"/>
      <c r="K50" s="1"/>
      <c r="X50" s="1">
        <v>1</v>
      </c>
    </row>
    <row r="51" spans="5:24" x14ac:dyDescent="0.2">
      <c r="E51" s="1"/>
      <c r="I51" s="1"/>
      <c r="J51" s="1"/>
      <c r="K51" s="1"/>
    </row>
  </sheetData>
  <mergeCells count="4">
    <mergeCell ref="A3:O3"/>
    <mergeCell ref="B4:O4"/>
    <mergeCell ref="J5:K5"/>
    <mergeCell ref="L5:O5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T51"/>
  <sheetViews>
    <sheetView topLeftCell="A16" workbookViewId="0">
      <selection activeCell="C36" sqref="C36"/>
    </sheetView>
  </sheetViews>
  <sheetFormatPr baseColWidth="10" defaultRowHeight="12.75" x14ac:dyDescent="0.2"/>
  <cols>
    <col min="1" max="1" width="11.140625" style="1" customWidth="1"/>
    <col min="2" max="2" width="26.7109375" style="1" customWidth="1"/>
    <col min="3" max="3" width="9.7109375" style="1" customWidth="1"/>
    <col min="4" max="4" width="10.7109375" style="1" customWidth="1"/>
    <col min="5" max="5" width="13.28515625" style="2" customWidth="1"/>
    <col min="6" max="6" width="11.28515625" style="1" customWidth="1"/>
    <col min="7" max="7" width="11" style="1" customWidth="1"/>
    <col min="8" max="8" width="9.7109375" style="1" customWidth="1"/>
    <col min="9" max="9" width="10.140625" style="3" customWidth="1"/>
    <col min="10" max="10" width="7.5703125" style="3" customWidth="1"/>
    <col min="11" max="11" width="7.28515625" style="3" customWidth="1"/>
    <col min="12" max="12" width="5.85546875" style="1" customWidth="1"/>
    <col min="13" max="14" width="7.42578125" style="1" customWidth="1"/>
    <col min="15" max="15" width="8.7109375" style="1" customWidth="1"/>
    <col min="16" max="16" width="18.28515625" style="1" bestFit="1" customWidth="1"/>
    <col min="17" max="18" width="11.42578125" style="1" customWidth="1"/>
    <col min="19" max="254" width="11.42578125" style="1"/>
    <col min="255" max="255" width="11.7109375" style="1" customWidth="1"/>
    <col min="256" max="256" width="27.5703125" style="1" customWidth="1"/>
    <col min="257" max="257" width="7.85546875" style="1" customWidth="1"/>
    <col min="258" max="258" width="8.85546875" style="1" customWidth="1"/>
    <col min="259" max="259" width="9.140625" style="1" customWidth="1"/>
    <col min="260" max="260" width="11.7109375" style="1" customWidth="1"/>
    <col min="261" max="261" width="8.5703125" style="1" customWidth="1"/>
    <col min="262" max="262" width="8.28515625" style="1" customWidth="1"/>
    <col min="263" max="263" width="10.5703125" style="1" customWidth="1"/>
    <col min="264" max="264" width="6.7109375" style="1" customWidth="1"/>
    <col min="265" max="265" width="6.42578125" style="1" customWidth="1"/>
    <col min="266" max="266" width="4.42578125" style="1" customWidth="1"/>
    <col min="267" max="267" width="6.140625" style="1" customWidth="1"/>
    <col min="268" max="269" width="5.7109375" style="1" customWidth="1"/>
    <col min="270" max="270" width="7.140625" style="1" customWidth="1"/>
    <col min="271" max="271" width="11.42578125" style="1" customWidth="1"/>
    <col min="272" max="510" width="11.42578125" style="1"/>
    <col min="511" max="511" width="11.7109375" style="1" customWidth="1"/>
    <col min="512" max="512" width="27.5703125" style="1" customWidth="1"/>
    <col min="513" max="513" width="7.85546875" style="1" customWidth="1"/>
    <col min="514" max="514" width="8.85546875" style="1" customWidth="1"/>
    <col min="515" max="515" width="9.140625" style="1" customWidth="1"/>
    <col min="516" max="516" width="11.7109375" style="1" customWidth="1"/>
    <col min="517" max="517" width="8.5703125" style="1" customWidth="1"/>
    <col min="518" max="518" width="8.28515625" style="1" customWidth="1"/>
    <col min="519" max="519" width="10.5703125" style="1" customWidth="1"/>
    <col min="520" max="520" width="6.7109375" style="1" customWidth="1"/>
    <col min="521" max="521" width="6.42578125" style="1" customWidth="1"/>
    <col min="522" max="522" width="4.42578125" style="1" customWidth="1"/>
    <col min="523" max="523" width="6.140625" style="1" customWidth="1"/>
    <col min="524" max="525" width="5.7109375" style="1" customWidth="1"/>
    <col min="526" max="526" width="7.140625" style="1" customWidth="1"/>
    <col min="527" max="527" width="11.42578125" style="1" customWidth="1"/>
    <col min="528" max="766" width="11.42578125" style="1"/>
    <col min="767" max="767" width="11.7109375" style="1" customWidth="1"/>
    <col min="768" max="768" width="27.5703125" style="1" customWidth="1"/>
    <col min="769" max="769" width="7.85546875" style="1" customWidth="1"/>
    <col min="770" max="770" width="8.85546875" style="1" customWidth="1"/>
    <col min="771" max="771" width="9.140625" style="1" customWidth="1"/>
    <col min="772" max="772" width="11.7109375" style="1" customWidth="1"/>
    <col min="773" max="773" width="8.5703125" style="1" customWidth="1"/>
    <col min="774" max="774" width="8.28515625" style="1" customWidth="1"/>
    <col min="775" max="775" width="10.5703125" style="1" customWidth="1"/>
    <col min="776" max="776" width="6.7109375" style="1" customWidth="1"/>
    <col min="777" max="777" width="6.42578125" style="1" customWidth="1"/>
    <col min="778" max="778" width="4.42578125" style="1" customWidth="1"/>
    <col min="779" max="779" width="6.140625" style="1" customWidth="1"/>
    <col min="780" max="781" width="5.7109375" style="1" customWidth="1"/>
    <col min="782" max="782" width="7.140625" style="1" customWidth="1"/>
    <col min="783" max="783" width="11.42578125" style="1" customWidth="1"/>
    <col min="784" max="1022" width="11.42578125" style="1"/>
    <col min="1023" max="1023" width="11.7109375" style="1" customWidth="1"/>
    <col min="1024" max="1024" width="27.5703125" style="1" customWidth="1"/>
    <col min="1025" max="1025" width="7.85546875" style="1" customWidth="1"/>
    <col min="1026" max="1026" width="8.85546875" style="1" customWidth="1"/>
    <col min="1027" max="1027" width="9.140625" style="1" customWidth="1"/>
    <col min="1028" max="1028" width="11.7109375" style="1" customWidth="1"/>
    <col min="1029" max="1029" width="8.5703125" style="1" customWidth="1"/>
    <col min="1030" max="1030" width="8.28515625" style="1" customWidth="1"/>
    <col min="1031" max="1031" width="10.5703125" style="1" customWidth="1"/>
    <col min="1032" max="1032" width="6.7109375" style="1" customWidth="1"/>
    <col min="1033" max="1033" width="6.42578125" style="1" customWidth="1"/>
    <col min="1034" max="1034" width="4.42578125" style="1" customWidth="1"/>
    <col min="1035" max="1035" width="6.140625" style="1" customWidth="1"/>
    <col min="1036" max="1037" width="5.7109375" style="1" customWidth="1"/>
    <col min="1038" max="1038" width="7.140625" style="1" customWidth="1"/>
    <col min="1039" max="1039" width="11.42578125" style="1" customWidth="1"/>
    <col min="1040" max="1278" width="11.42578125" style="1"/>
    <col min="1279" max="1279" width="11.7109375" style="1" customWidth="1"/>
    <col min="1280" max="1280" width="27.5703125" style="1" customWidth="1"/>
    <col min="1281" max="1281" width="7.85546875" style="1" customWidth="1"/>
    <col min="1282" max="1282" width="8.85546875" style="1" customWidth="1"/>
    <col min="1283" max="1283" width="9.140625" style="1" customWidth="1"/>
    <col min="1284" max="1284" width="11.7109375" style="1" customWidth="1"/>
    <col min="1285" max="1285" width="8.5703125" style="1" customWidth="1"/>
    <col min="1286" max="1286" width="8.28515625" style="1" customWidth="1"/>
    <col min="1287" max="1287" width="10.5703125" style="1" customWidth="1"/>
    <col min="1288" max="1288" width="6.7109375" style="1" customWidth="1"/>
    <col min="1289" max="1289" width="6.42578125" style="1" customWidth="1"/>
    <col min="1290" max="1290" width="4.42578125" style="1" customWidth="1"/>
    <col min="1291" max="1291" width="6.140625" style="1" customWidth="1"/>
    <col min="1292" max="1293" width="5.7109375" style="1" customWidth="1"/>
    <col min="1294" max="1294" width="7.140625" style="1" customWidth="1"/>
    <col min="1295" max="1295" width="11.42578125" style="1" customWidth="1"/>
    <col min="1296" max="1534" width="11.42578125" style="1"/>
    <col min="1535" max="1535" width="11.7109375" style="1" customWidth="1"/>
    <col min="1536" max="1536" width="27.5703125" style="1" customWidth="1"/>
    <col min="1537" max="1537" width="7.85546875" style="1" customWidth="1"/>
    <col min="1538" max="1538" width="8.85546875" style="1" customWidth="1"/>
    <col min="1539" max="1539" width="9.140625" style="1" customWidth="1"/>
    <col min="1540" max="1540" width="11.7109375" style="1" customWidth="1"/>
    <col min="1541" max="1541" width="8.5703125" style="1" customWidth="1"/>
    <col min="1542" max="1542" width="8.28515625" style="1" customWidth="1"/>
    <col min="1543" max="1543" width="10.5703125" style="1" customWidth="1"/>
    <col min="1544" max="1544" width="6.7109375" style="1" customWidth="1"/>
    <col min="1545" max="1545" width="6.42578125" style="1" customWidth="1"/>
    <col min="1546" max="1546" width="4.42578125" style="1" customWidth="1"/>
    <col min="1547" max="1547" width="6.140625" style="1" customWidth="1"/>
    <col min="1548" max="1549" width="5.7109375" style="1" customWidth="1"/>
    <col min="1550" max="1550" width="7.140625" style="1" customWidth="1"/>
    <col min="1551" max="1551" width="11.42578125" style="1" customWidth="1"/>
    <col min="1552" max="1790" width="11.42578125" style="1"/>
    <col min="1791" max="1791" width="11.7109375" style="1" customWidth="1"/>
    <col min="1792" max="1792" width="27.5703125" style="1" customWidth="1"/>
    <col min="1793" max="1793" width="7.85546875" style="1" customWidth="1"/>
    <col min="1794" max="1794" width="8.85546875" style="1" customWidth="1"/>
    <col min="1795" max="1795" width="9.140625" style="1" customWidth="1"/>
    <col min="1796" max="1796" width="11.7109375" style="1" customWidth="1"/>
    <col min="1797" max="1797" width="8.5703125" style="1" customWidth="1"/>
    <col min="1798" max="1798" width="8.28515625" style="1" customWidth="1"/>
    <col min="1799" max="1799" width="10.5703125" style="1" customWidth="1"/>
    <col min="1800" max="1800" width="6.7109375" style="1" customWidth="1"/>
    <col min="1801" max="1801" width="6.42578125" style="1" customWidth="1"/>
    <col min="1802" max="1802" width="4.42578125" style="1" customWidth="1"/>
    <col min="1803" max="1803" width="6.140625" style="1" customWidth="1"/>
    <col min="1804" max="1805" width="5.7109375" style="1" customWidth="1"/>
    <col min="1806" max="1806" width="7.140625" style="1" customWidth="1"/>
    <col min="1807" max="1807" width="11.42578125" style="1" customWidth="1"/>
    <col min="1808" max="2046" width="11.42578125" style="1"/>
    <col min="2047" max="2047" width="11.7109375" style="1" customWidth="1"/>
    <col min="2048" max="2048" width="27.5703125" style="1" customWidth="1"/>
    <col min="2049" max="2049" width="7.85546875" style="1" customWidth="1"/>
    <col min="2050" max="2050" width="8.85546875" style="1" customWidth="1"/>
    <col min="2051" max="2051" width="9.140625" style="1" customWidth="1"/>
    <col min="2052" max="2052" width="11.7109375" style="1" customWidth="1"/>
    <col min="2053" max="2053" width="8.5703125" style="1" customWidth="1"/>
    <col min="2054" max="2054" width="8.28515625" style="1" customWidth="1"/>
    <col min="2055" max="2055" width="10.5703125" style="1" customWidth="1"/>
    <col min="2056" max="2056" width="6.7109375" style="1" customWidth="1"/>
    <col min="2057" max="2057" width="6.42578125" style="1" customWidth="1"/>
    <col min="2058" max="2058" width="4.42578125" style="1" customWidth="1"/>
    <col min="2059" max="2059" width="6.140625" style="1" customWidth="1"/>
    <col min="2060" max="2061" width="5.7109375" style="1" customWidth="1"/>
    <col min="2062" max="2062" width="7.140625" style="1" customWidth="1"/>
    <col min="2063" max="2063" width="11.42578125" style="1" customWidth="1"/>
    <col min="2064" max="2302" width="11.42578125" style="1"/>
    <col min="2303" max="2303" width="11.7109375" style="1" customWidth="1"/>
    <col min="2304" max="2304" width="27.5703125" style="1" customWidth="1"/>
    <col min="2305" max="2305" width="7.85546875" style="1" customWidth="1"/>
    <col min="2306" max="2306" width="8.85546875" style="1" customWidth="1"/>
    <col min="2307" max="2307" width="9.140625" style="1" customWidth="1"/>
    <col min="2308" max="2308" width="11.7109375" style="1" customWidth="1"/>
    <col min="2309" max="2309" width="8.5703125" style="1" customWidth="1"/>
    <col min="2310" max="2310" width="8.28515625" style="1" customWidth="1"/>
    <col min="2311" max="2311" width="10.5703125" style="1" customWidth="1"/>
    <col min="2312" max="2312" width="6.7109375" style="1" customWidth="1"/>
    <col min="2313" max="2313" width="6.42578125" style="1" customWidth="1"/>
    <col min="2314" max="2314" width="4.42578125" style="1" customWidth="1"/>
    <col min="2315" max="2315" width="6.140625" style="1" customWidth="1"/>
    <col min="2316" max="2317" width="5.7109375" style="1" customWidth="1"/>
    <col min="2318" max="2318" width="7.140625" style="1" customWidth="1"/>
    <col min="2319" max="2319" width="11.42578125" style="1" customWidth="1"/>
    <col min="2320" max="2558" width="11.42578125" style="1"/>
    <col min="2559" max="2559" width="11.7109375" style="1" customWidth="1"/>
    <col min="2560" max="2560" width="27.5703125" style="1" customWidth="1"/>
    <col min="2561" max="2561" width="7.85546875" style="1" customWidth="1"/>
    <col min="2562" max="2562" width="8.85546875" style="1" customWidth="1"/>
    <col min="2563" max="2563" width="9.140625" style="1" customWidth="1"/>
    <col min="2564" max="2564" width="11.7109375" style="1" customWidth="1"/>
    <col min="2565" max="2565" width="8.5703125" style="1" customWidth="1"/>
    <col min="2566" max="2566" width="8.28515625" style="1" customWidth="1"/>
    <col min="2567" max="2567" width="10.5703125" style="1" customWidth="1"/>
    <col min="2568" max="2568" width="6.7109375" style="1" customWidth="1"/>
    <col min="2569" max="2569" width="6.42578125" style="1" customWidth="1"/>
    <col min="2570" max="2570" width="4.42578125" style="1" customWidth="1"/>
    <col min="2571" max="2571" width="6.140625" style="1" customWidth="1"/>
    <col min="2572" max="2573" width="5.7109375" style="1" customWidth="1"/>
    <col min="2574" max="2574" width="7.140625" style="1" customWidth="1"/>
    <col min="2575" max="2575" width="11.42578125" style="1" customWidth="1"/>
    <col min="2576" max="2814" width="11.42578125" style="1"/>
    <col min="2815" max="2815" width="11.7109375" style="1" customWidth="1"/>
    <col min="2816" max="2816" width="27.5703125" style="1" customWidth="1"/>
    <col min="2817" max="2817" width="7.85546875" style="1" customWidth="1"/>
    <col min="2818" max="2818" width="8.85546875" style="1" customWidth="1"/>
    <col min="2819" max="2819" width="9.140625" style="1" customWidth="1"/>
    <col min="2820" max="2820" width="11.7109375" style="1" customWidth="1"/>
    <col min="2821" max="2821" width="8.5703125" style="1" customWidth="1"/>
    <col min="2822" max="2822" width="8.28515625" style="1" customWidth="1"/>
    <col min="2823" max="2823" width="10.5703125" style="1" customWidth="1"/>
    <col min="2824" max="2824" width="6.7109375" style="1" customWidth="1"/>
    <col min="2825" max="2825" width="6.42578125" style="1" customWidth="1"/>
    <col min="2826" max="2826" width="4.42578125" style="1" customWidth="1"/>
    <col min="2827" max="2827" width="6.140625" style="1" customWidth="1"/>
    <col min="2828" max="2829" width="5.7109375" style="1" customWidth="1"/>
    <col min="2830" max="2830" width="7.140625" style="1" customWidth="1"/>
    <col min="2831" max="2831" width="11.42578125" style="1" customWidth="1"/>
    <col min="2832" max="3070" width="11.42578125" style="1"/>
    <col min="3071" max="3071" width="11.7109375" style="1" customWidth="1"/>
    <col min="3072" max="3072" width="27.5703125" style="1" customWidth="1"/>
    <col min="3073" max="3073" width="7.85546875" style="1" customWidth="1"/>
    <col min="3074" max="3074" width="8.85546875" style="1" customWidth="1"/>
    <col min="3075" max="3075" width="9.140625" style="1" customWidth="1"/>
    <col min="3076" max="3076" width="11.7109375" style="1" customWidth="1"/>
    <col min="3077" max="3077" width="8.5703125" style="1" customWidth="1"/>
    <col min="3078" max="3078" width="8.28515625" style="1" customWidth="1"/>
    <col min="3079" max="3079" width="10.5703125" style="1" customWidth="1"/>
    <col min="3080" max="3080" width="6.7109375" style="1" customWidth="1"/>
    <col min="3081" max="3081" width="6.42578125" style="1" customWidth="1"/>
    <col min="3082" max="3082" width="4.42578125" style="1" customWidth="1"/>
    <col min="3083" max="3083" width="6.140625" style="1" customWidth="1"/>
    <col min="3084" max="3085" width="5.7109375" style="1" customWidth="1"/>
    <col min="3086" max="3086" width="7.140625" style="1" customWidth="1"/>
    <col min="3087" max="3087" width="11.42578125" style="1" customWidth="1"/>
    <col min="3088" max="3326" width="11.42578125" style="1"/>
    <col min="3327" max="3327" width="11.7109375" style="1" customWidth="1"/>
    <col min="3328" max="3328" width="27.5703125" style="1" customWidth="1"/>
    <col min="3329" max="3329" width="7.85546875" style="1" customWidth="1"/>
    <col min="3330" max="3330" width="8.85546875" style="1" customWidth="1"/>
    <col min="3331" max="3331" width="9.140625" style="1" customWidth="1"/>
    <col min="3332" max="3332" width="11.7109375" style="1" customWidth="1"/>
    <col min="3333" max="3333" width="8.5703125" style="1" customWidth="1"/>
    <col min="3334" max="3334" width="8.28515625" style="1" customWidth="1"/>
    <col min="3335" max="3335" width="10.5703125" style="1" customWidth="1"/>
    <col min="3336" max="3336" width="6.7109375" style="1" customWidth="1"/>
    <col min="3337" max="3337" width="6.42578125" style="1" customWidth="1"/>
    <col min="3338" max="3338" width="4.42578125" style="1" customWidth="1"/>
    <col min="3339" max="3339" width="6.140625" style="1" customWidth="1"/>
    <col min="3340" max="3341" width="5.7109375" style="1" customWidth="1"/>
    <col min="3342" max="3342" width="7.140625" style="1" customWidth="1"/>
    <col min="3343" max="3343" width="11.42578125" style="1" customWidth="1"/>
    <col min="3344" max="3582" width="11.42578125" style="1"/>
    <col min="3583" max="3583" width="11.7109375" style="1" customWidth="1"/>
    <col min="3584" max="3584" width="27.5703125" style="1" customWidth="1"/>
    <col min="3585" max="3585" width="7.85546875" style="1" customWidth="1"/>
    <col min="3586" max="3586" width="8.85546875" style="1" customWidth="1"/>
    <col min="3587" max="3587" width="9.140625" style="1" customWidth="1"/>
    <col min="3588" max="3588" width="11.7109375" style="1" customWidth="1"/>
    <col min="3589" max="3589" width="8.5703125" style="1" customWidth="1"/>
    <col min="3590" max="3590" width="8.28515625" style="1" customWidth="1"/>
    <col min="3591" max="3591" width="10.5703125" style="1" customWidth="1"/>
    <col min="3592" max="3592" width="6.7109375" style="1" customWidth="1"/>
    <col min="3593" max="3593" width="6.42578125" style="1" customWidth="1"/>
    <col min="3594" max="3594" width="4.42578125" style="1" customWidth="1"/>
    <col min="3595" max="3595" width="6.140625" style="1" customWidth="1"/>
    <col min="3596" max="3597" width="5.7109375" style="1" customWidth="1"/>
    <col min="3598" max="3598" width="7.140625" style="1" customWidth="1"/>
    <col min="3599" max="3599" width="11.42578125" style="1" customWidth="1"/>
    <col min="3600" max="3838" width="11.42578125" style="1"/>
    <col min="3839" max="3839" width="11.7109375" style="1" customWidth="1"/>
    <col min="3840" max="3840" width="27.5703125" style="1" customWidth="1"/>
    <col min="3841" max="3841" width="7.85546875" style="1" customWidth="1"/>
    <col min="3842" max="3842" width="8.85546875" style="1" customWidth="1"/>
    <col min="3843" max="3843" width="9.140625" style="1" customWidth="1"/>
    <col min="3844" max="3844" width="11.7109375" style="1" customWidth="1"/>
    <col min="3845" max="3845" width="8.5703125" style="1" customWidth="1"/>
    <col min="3846" max="3846" width="8.28515625" style="1" customWidth="1"/>
    <col min="3847" max="3847" width="10.5703125" style="1" customWidth="1"/>
    <col min="3848" max="3848" width="6.7109375" style="1" customWidth="1"/>
    <col min="3849" max="3849" width="6.42578125" style="1" customWidth="1"/>
    <col min="3850" max="3850" width="4.42578125" style="1" customWidth="1"/>
    <col min="3851" max="3851" width="6.140625" style="1" customWidth="1"/>
    <col min="3852" max="3853" width="5.7109375" style="1" customWidth="1"/>
    <col min="3854" max="3854" width="7.140625" style="1" customWidth="1"/>
    <col min="3855" max="3855" width="11.42578125" style="1" customWidth="1"/>
    <col min="3856" max="4094" width="11.42578125" style="1"/>
    <col min="4095" max="4095" width="11.7109375" style="1" customWidth="1"/>
    <col min="4096" max="4096" width="27.5703125" style="1" customWidth="1"/>
    <col min="4097" max="4097" width="7.85546875" style="1" customWidth="1"/>
    <col min="4098" max="4098" width="8.85546875" style="1" customWidth="1"/>
    <col min="4099" max="4099" width="9.140625" style="1" customWidth="1"/>
    <col min="4100" max="4100" width="11.7109375" style="1" customWidth="1"/>
    <col min="4101" max="4101" width="8.5703125" style="1" customWidth="1"/>
    <col min="4102" max="4102" width="8.28515625" style="1" customWidth="1"/>
    <col min="4103" max="4103" width="10.5703125" style="1" customWidth="1"/>
    <col min="4104" max="4104" width="6.7109375" style="1" customWidth="1"/>
    <col min="4105" max="4105" width="6.42578125" style="1" customWidth="1"/>
    <col min="4106" max="4106" width="4.42578125" style="1" customWidth="1"/>
    <col min="4107" max="4107" width="6.140625" style="1" customWidth="1"/>
    <col min="4108" max="4109" width="5.7109375" style="1" customWidth="1"/>
    <col min="4110" max="4110" width="7.140625" style="1" customWidth="1"/>
    <col min="4111" max="4111" width="11.42578125" style="1" customWidth="1"/>
    <col min="4112" max="4350" width="11.42578125" style="1"/>
    <col min="4351" max="4351" width="11.7109375" style="1" customWidth="1"/>
    <col min="4352" max="4352" width="27.5703125" style="1" customWidth="1"/>
    <col min="4353" max="4353" width="7.85546875" style="1" customWidth="1"/>
    <col min="4354" max="4354" width="8.85546875" style="1" customWidth="1"/>
    <col min="4355" max="4355" width="9.140625" style="1" customWidth="1"/>
    <col min="4356" max="4356" width="11.7109375" style="1" customWidth="1"/>
    <col min="4357" max="4357" width="8.5703125" style="1" customWidth="1"/>
    <col min="4358" max="4358" width="8.28515625" style="1" customWidth="1"/>
    <col min="4359" max="4359" width="10.5703125" style="1" customWidth="1"/>
    <col min="4360" max="4360" width="6.7109375" style="1" customWidth="1"/>
    <col min="4361" max="4361" width="6.42578125" style="1" customWidth="1"/>
    <col min="4362" max="4362" width="4.42578125" style="1" customWidth="1"/>
    <col min="4363" max="4363" width="6.140625" style="1" customWidth="1"/>
    <col min="4364" max="4365" width="5.7109375" style="1" customWidth="1"/>
    <col min="4366" max="4366" width="7.140625" style="1" customWidth="1"/>
    <col min="4367" max="4367" width="11.42578125" style="1" customWidth="1"/>
    <col min="4368" max="4606" width="11.42578125" style="1"/>
    <col min="4607" max="4607" width="11.7109375" style="1" customWidth="1"/>
    <col min="4608" max="4608" width="27.5703125" style="1" customWidth="1"/>
    <col min="4609" max="4609" width="7.85546875" style="1" customWidth="1"/>
    <col min="4610" max="4610" width="8.85546875" style="1" customWidth="1"/>
    <col min="4611" max="4611" width="9.140625" style="1" customWidth="1"/>
    <col min="4612" max="4612" width="11.7109375" style="1" customWidth="1"/>
    <col min="4613" max="4613" width="8.5703125" style="1" customWidth="1"/>
    <col min="4614" max="4614" width="8.28515625" style="1" customWidth="1"/>
    <col min="4615" max="4615" width="10.5703125" style="1" customWidth="1"/>
    <col min="4616" max="4616" width="6.7109375" style="1" customWidth="1"/>
    <col min="4617" max="4617" width="6.42578125" style="1" customWidth="1"/>
    <col min="4618" max="4618" width="4.42578125" style="1" customWidth="1"/>
    <col min="4619" max="4619" width="6.140625" style="1" customWidth="1"/>
    <col min="4620" max="4621" width="5.7109375" style="1" customWidth="1"/>
    <col min="4622" max="4622" width="7.140625" style="1" customWidth="1"/>
    <col min="4623" max="4623" width="11.42578125" style="1" customWidth="1"/>
    <col min="4624" max="4862" width="11.42578125" style="1"/>
    <col min="4863" max="4863" width="11.7109375" style="1" customWidth="1"/>
    <col min="4864" max="4864" width="27.5703125" style="1" customWidth="1"/>
    <col min="4865" max="4865" width="7.85546875" style="1" customWidth="1"/>
    <col min="4866" max="4866" width="8.85546875" style="1" customWidth="1"/>
    <col min="4867" max="4867" width="9.140625" style="1" customWidth="1"/>
    <col min="4868" max="4868" width="11.7109375" style="1" customWidth="1"/>
    <col min="4869" max="4869" width="8.5703125" style="1" customWidth="1"/>
    <col min="4870" max="4870" width="8.28515625" style="1" customWidth="1"/>
    <col min="4871" max="4871" width="10.5703125" style="1" customWidth="1"/>
    <col min="4872" max="4872" width="6.7109375" style="1" customWidth="1"/>
    <col min="4873" max="4873" width="6.42578125" style="1" customWidth="1"/>
    <col min="4874" max="4874" width="4.42578125" style="1" customWidth="1"/>
    <col min="4875" max="4875" width="6.140625" style="1" customWidth="1"/>
    <col min="4876" max="4877" width="5.7109375" style="1" customWidth="1"/>
    <col min="4878" max="4878" width="7.140625" style="1" customWidth="1"/>
    <col min="4879" max="4879" width="11.42578125" style="1" customWidth="1"/>
    <col min="4880" max="5118" width="11.42578125" style="1"/>
    <col min="5119" max="5119" width="11.7109375" style="1" customWidth="1"/>
    <col min="5120" max="5120" width="27.5703125" style="1" customWidth="1"/>
    <col min="5121" max="5121" width="7.85546875" style="1" customWidth="1"/>
    <col min="5122" max="5122" width="8.85546875" style="1" customWidth="1"/>
    <col min="5123" max="5123" width="9.140625" style="1" customWidth="1"/>
    <col min="5124" max="5124" width="11.7109375" style="1" customWidth="1"/>
    <col min="5125" max="5125" width="8.5703125" style="1" customWidth="1"/>
    <col min="5126" max="5126" width="8.28515625" style="1" customWidth="1"/>
    <col min="5127" max="5127" width="10.5703125" style="1" customWidth="1"/>
    <col min="5128" max="5128" width="6.7109375" style="1" customWidth="1"/>
    <col min="5129" max="5129" width="6.42578125" style="1" customWidth="1"/>
    <col min="5130" max="5130" width="4.42578125" style="1" customWidth="1"/>
    <col min="5131" max="5131" width="6.140625" style="1" customWidth="1"/>
    <col min="5132" max="5133" width="5.7109375" style="1" customWidth="1"/>
    <col min="5134" max="5134" width="7.140625" style="1" customWidth="1"/>
    <col min="5135" max="5135" width="11.42578125" style="1" customWidth="1"/>
    <col min="5136" max="5374" width="11.42578125" style="1"/>
    <col min="5375" max="5375" width="11.7109375" style="1" customWidth="1"/>
    <col min="5376" max="5376" width="27.5703125" style="1" customWidth="1"/>
    <col min="5377" max="5377" width="7.85546875" style="1" customWidth="1"/>
    <col min="5378" max="5378" width="8.85546875" style="1" customWidth="1"/>
    <col min="5379" max="5379" width="9.140625" style="1" customWidth="1"/>
    <col min="5380" max="5380" width="11.7109375" style="1" customWidth="1"/>
    <col min="5381" max="5381" width="8.5703125" style="1" customWidth="1"/>
    <col min="5382" max="5382" width="8.28515625" style="1" customWidth="1"/>
    <col min="5383" max="5383" width="10.5703125" style="1" customWidth="1"/>
    <col min="5384" max="5384" width="6.7109375" style="1" customWidth="1"/>
    <col min="5385" max="5385" width="6.42578125" style="1" customWidth="1"/>
    <col min="5386" max="5386" width="4.42578125" style="1" customWidth="1"/>
    <col min="5387" max="5387" width="6.140625" style="1" customWidth="1"/>
    <col min="5388" max="5389" width="5.7109375" style="1" customWidth="1"/>
    <col min="5390" max="5390" width="7.140625" style="1" customWidth="1"/>
    <col min="5391" max="5391" width="11.42578125" style="1" customWidth="1"/>
    <col min="5392" max="5630" width="11.42578125" style="1"/>
    <col min="5631" max="5631" width="11.7109375" style="1" customWidth="1"/>
    <col min="5632" max="5632" width="27.5703125" style="1" customWidth="1"/>
    <col min="5633" max="5633" width="7.85546875" style="1" customWidth="1"/>
    <col min="5634" max="5634" width="8.85546875" style="1" customWidth="1"/>
    <col min="5635" max="5635" width="9.140625" style="1" customWidth="1"/>
    <col min="5636" max="5636" width="11.7109375" style="1" customWidth="1"/>
    <col min="5637" max="5637" width="8.5703125" style="1" customWidth="1"/>
    <col min="5638" max="5638" width="8.28515625" style="1" customWidth="1"/>
    <col min="5639" max="5639" width="10.5703125" style="1" customWidth="1"/>
    <col min="5640" max="5640" width="6.7109375" style="1" customWidth="1"/>
    <col min="5641" max="5641" width="6.42578125" style="1" customWidth="1"/>
    <col min="5642" max="5642" width="4.42578125" style="1" customWidth="1"/>
    <col min="5643" max="5643" width="6.140625" style="1" customWidth="1"/>
    <col min="5644" max="5645" width="5.7109375" style="1" customWidth="1"/>
    <col min="5646" max="5646" width="7.140625" style="1" customWidth="1"/>
    <col min="5647" max="5647" width="11.42578125" style="1" customWidth="1"/>
    <col min="5648" max="5886" width="11.42578125" style="1"/>
    <col min="5887" max="5887" width="11.7109375" style="1" customWidth="1"/>
    <col min="5888" max="5888" width="27.5703125" style="1" customWidth="1"/>
    <col min="5889" max="5889" width="7.85546875" style="1" customWidth="1"/>
    <col min="5890" max="5890" width="8.85546875" style="1" customWidth="1"/>
    <col min="5891" max="5891" width="9.140625" style="1" customWidth="1"/>
    <col min="5892" max="5892" width="11.7109375" style="1" customWidth="1"/>
    <col min="5893" max="5893" width="8.5703125" style="1" customWidth="1"/>
    <col min="5894" max="5894" width="8.28515625" style="1" customWidth="1"/>
    <col min="5895" max="5895" width="10.5703125" style="1" customWidth="1"/>
    <col min="5896" max="5896" width="6.7109375" style="1" customWidth="1"/>
    <col min="5897" max="5897" width="6.42578125" style="1" customWidth="1"/>
    <col min="5898" max="5898" width="4.42578125" style="1" customWidth="1"/>
    <col min="5899" max="5899" width="6.140625" style="1" customWidth="1"/>
    <col min="5900" max="5901" width="5.7109375" style="1" customWidth="1"/>
    <col min="5902" max="5902" width="7.140625" style="1" customWidth="1"/>
    <col min="5903" max="5903" width="11.42578125" style="1" customWidth="1"/>
    <col min="5904" max="6142" width="11.42578125" style="1"/>
    <col min="6143" max="6143" width="11.7109375" style="1" customWidth="1"/>
    <col min="6144" max="6144" width="27.5703125" style="1" customWidth="1"/>
    <col min="6145" max="6145" width="7.85546875" style="1" customWidth="1"/>
    <col min="6146" max="6146" width="8.85546875" style="1" customWidth="1"/>
    <col min="6147" max="6147" width="9.140625" style="1" customWidth="1"/>
    <col min="6148" max="6148" width="11.7109375" style="1" customWidth="1"/>
    <col min="6149" max="6149" width="8.5703125" style="1" customWidth="1"/>
    <col min="6150" max="6150" width="8.28515625" style="1" customWidth="1"/>
    <col min="6151" max="6151" width="10.5703125" style="1" customWidth="1"/>
    <col min="6152" max="6152" width="6.7109375" style="1" customWidth="1"/>
    <col min="6153" max="6153" width="6.42578125" style="1" customWidth="1"/>
    <col min="6154" max="6154" width="4.42578125" style="1" customWidth="1"/>
    <col min="6155" max="6155" width="6.140625" style="1" customWidth="1"/>
    <col min="6156" max="6157" width="5.7109375" style="1" customWidth="1"/>
    <col min="6158" max="6158" width="7.140625" style="1" customWidth="1"/>
    <col min="6159" max="6159" width="11.42578125" style="1" customWidth="1"/>
    <col min="6160" max="6398" width="11.42578125" style="1"/>
    <col min="6399" max="6399" width="11.7109375" style="1" customWidth="1"/>
    <col min="6400" max="6400" width="27.5703125" style="1" customWidth="1"/>
    <col min="6401" max="6401" width="7.85546875" style="1" customWidth="1"/>
    <col min="6402" max="6402" width="8.85546875" style="1" customWidth="1"/>
    <col min="6403" max="6403" width="9.140625" style="1" customWidth="1"/>
    <col min="6404" max="6404" width="11.7109375" style="1" customWidth="1"/>
    <col min="6405" max="6405" width="8.5703125" style="1" customWidth="1"/>
    <col min="6406" max="6406" width="8.28515625" style="1" customWidth="1"/>
    <col min="6407" max="6407" width="10.5703125" style="1" customWidth="1"/>
    <col min="6408" max="6408" width="6.7109375" style="1" customWidth="1"/>
    <col min="6409" max="6409" width="6.42578125" style="1" customWidth="1"/>
    <col min="6410" max="6410" width="4.42578125" style="1" customWidth="1"/>
    <col min="6411" max="6411" width="6.140625" style="1" customWidth="1"/>
    <col min="6412" max="6413" width="5.7109375" style="1" customWidth="1"/>
    <col min="6414" max="6414" width="7.140625" style="1" customWidth="1"/>
    <col min="6415" max="6415" width="11.42578125" style="1" customWidth="1"/>
    <col min="6416" max="6654" width="11.42578125" style="1"/>
    <col min="6655" max="6655" width="11.7109375" style="1" customWidth="1"/>
    <col min="6656" max="6656" width="27.5703125" style="1" customWidth="1"/>
    <col min="6657" max="6657" width="7.85546875" style="1" customWidth="1"/>
    <col min="6658" max="6658" width="8.85546875" style="1" customWidth="1"/>
    <col min="6659" max="6659" width="9.140625" style="1" customWidth="1"/>
    <col min="6660" max="6660" width="11.7109375" style="1" customWidth="1"/>
    <col min="6661" max="6661" width="8.5703125" style="1" customWidth="1"/>
    <col min="6662" max="6662" width="8.28515625" style="1" customWidth="1"/>
    <col min="6663" max="6663" width="10.5703125" style="1" customWidth="1"/>
    <col min="6664" max="6664" width="6.7109375" style="1" customWidth="1"/>
    <col min="6665" max="6665" width="6.42578125" style="1" customWidth="1"/>
    <col min="6666" max="6666" width="4.42578125" style="1" customWidth="1"/>
    <col min="6667" max="6667" width="6.140625" style="1" customWidth="1"/>
    <col min="6668" max="6669" width="5.7109375" style="1" customWidth="1"/>
    <col min="6670" max="6670" width="7.140625" style="1" customWidth="1"/>
    <col min="6671" max="6671" width="11.42578125" style="1" customWidth="1"/>
    <col min="6672" max="6910" width="11.42578125" style="1"/>
    <col min="6911" max="6911" width="11.7109375" style="1" customWidth="1"/>
    <col min="6912" max="6912" width="27.5703125" style="1" customWidth="1"/>
    <col min="6913" max="6913" width="7.85546875" style="1" customWidth="1"/>
    <col min="6914" max="6914" width="8.85546875" style="1" customWidth="1"/>
    <col min="6915" max="6915" width="9.140625" style="1" customWidth="1"/>
    <col min="6916" max="6916" width="11.7109375" style="1" customWidth="1"/>
    <col min="6917" max="6917" width="8.5703125" style="1" customWidth="1"/>
    <col min="6918" max="6918" width="8.28515625" style="1" customWidth="1"/>
    <col min="6919" max="6919" width="10.5703125" style="1" customWidth="1"/>
    <col min="6920" max="6920" width="6.7109375" style="1" customWidth="1"/>
    <col min="6921" max="6921" width="6.42578125" style="1" customWidth="1"/>
    <col min="6922" max="6922" width="4.42578125" style="1" customWidth="1"/>
    <col min="6923" max="6923" width="6.140625" style="1" customWidth="1"/>
    <col min="6924" max="6925" width="5.7109375" style="1" customWidth="1"/>
    <col min="6926" max="6926" width="7.140625" style="1" customWidth="1"/>
    <col min="6927" max="6927" width="11.42578125" style="1" customWidth="1"/>
    <col min="6928" max="7166" width="11.42578125" style="1"/>
    <col min="7167" max="7167" width="11.7109375" style="1" customWidth="1"/>
    <col min="7168" max="7168" width="27.5703125" style="1" customWidth="1"/>
    <col min="7169" max="7169" width="7.85546875" style="1" customWidth="1"/>
    <col min="7170" max="7170" width="8.85546875" style="1" customWidth="1"/>
    <col min="7171" max="7171" width="9.140625" style="1" customWidth="1"/>
    <col min="7172" max="7172" width="11.7109375" style="1" customWidth="1"/>
    <col min="7173" max="7173" width="8.5703125" style="1" customWidth="1"/>
    <col min="7174" max="7174" width="8.28515625" style="1" customWidth="1"/>
    <col min="7175" max="7175" width="10.5703125" style="1" customWidth="1"/>
    <col min="7176" max="7176" width="6.7109375" style="1" customWidth="1"/>
    <col min="7177" max="7177" width="6.42578125" style="1" customWidth="1"/>
    <col min="7178" max="7178" width="4.42578125" style="1" customWidth="1"/>
    <col min="7179" max="7179" width="6.140625" style="1" customWidth="1"/>
    <col min="7180" max="7181" width="5.7109375" style="1" customWidth="1"/>
    <col min="7182" max="7182" width="7.140625" style="1" customWidth="1"/>
    <col min="7183" max="7183" width="11.42578125" style="1" customWidth="1"/>
    <col min="7184" max="7422" width="11.42578125" style="1"/>
    <col min="7423" max="7423" width="11.7109375" style="1" customWidth="1"/>
    <col min="7424" max="7424" width="27.5703125" style="1" customWidth="1"/>
    <col min="7425" max="7425" width="7.85546875" style="1" customWidth="1"/>
    <col min="7426" max="7426" width="8.85546875" style="1" customWidth="1"/>
    <col min="7427" max="7427" width="9.140625" style="1" customWidth="1"/>
    <col min="7428" max="7428" width="11.7109375" style="1" customWidth="1"/>
    <col min="7429" max="7429" width="8.5703125" style="1" customWidth="1"/>
    <col min="7430" max="7430" width="8.28515625" style="1" customWidth="1"/>
    <col min="7431" max="7431" width="10.5703125" style="1" customWidth="1"/>
    <col min="7432" max="7432" width="6.7109375" style="1" customWidth="1"/>
    <col min="7433" max="7433" width="6.42578125" style="1" customWidth="1"/>
    <col min="7434" max="7434" width="4.42578125" style="1" customWidth="1"/>
    <col min="7435" max="7435" width="6.140625" style="1" customWidth="1"/>
    <col min="7436" max="7437" width="5.7109375" style="1" customWidth="1"/>
    <col min="7438" max="7438" width="7.140625" style="1" customWidth="1"/>
    <col min="7439" max="7439" width="11.42578125" style="1" customWidth="1"/>
    <col min="7440" max="7678" width="11.42578125" style="1"/>
    <col min="7679" max="7679" width="11.7109375" style="1" customWidth="1"/>
    <col min="7680" max="7680" width="27.5703125" style="1" customWidth="1"/>
    <col min="7681" max="7681" width="7.85546875" style="1" customWidth="1"/>
    <col min="7682" max="7682" width="8.85546875" style="1" customWidth="1"/>
    <col min="7683" max="7683" width="9.140625" style="1" customWidth="1"/>
    <col min="7684" max="7684" width="11.7109375" style="1" customWidth="1"/>
    <col min="7685" max="7685" width="8.5703125" style="1" customWidth="1"/>
    <col min="7686" max="7686" width="8.28515625" style="1" customWidth="1"/>
    <col min="7687" max="7687" width="10.5703125" style="1" customWidth="1"/>
    <col min="7688" max="7688" width="6.7109375" style="1" customWidth="1"/>
    <col min="7689" max="7689" width="6.42578125" style="1" customWidth="1"/>
    <col min="7690" max="7690" width="4.42578125" style="1" customWidth="1"/>
    <col min="7691" max="7691" width="6.140625" style="1" customWidth="1"/>
    <col min="7692" max="7693" width="5.7109375" style="1" customWidth="1"/>
    <col min="7694" max="7694" width="7.140625" style="1" customWidth="1"/>
    <col min="7695" max="7695" width="11.42578125" style="1" customWidth="1"/>
    <col min="7696" max="7934" width="11.42578125" style="1"/>
    <col min="7935" max="7935" width="11.7109375" style="1" customWidth="1"/>
    <col min="7936" max="7936" width="27.5703125" style="1" customWidth="1"/>
    <col min="7937" max="7937" width="7.85546875" style="1" customWidth="1"/>
    <col min="7938" max="7938" width="8.85546875" style="1" customWidth="1"/>
    <col min="7939" max="7939" width="9.140625" style="1" customWidth="1"/>
    <col min="7940" max="7940" width="11.7109375" style="1" customWidth="1"/>
    <col min="7941" max="7941" width="8.5703125" style="1" customWidth="1"/>
    <col min="7942" max="7942" width="8.28515625" style="1" customWidth="1"/>
    <col min="7943" max="7943" width="10.5703125" style="1" customWidth="1"/>
    <col min="7944" max="7944" width="6.7109375" style="1" customWidth="1"/>
    <col min="7945" max="7945" width="6.42578125" style="1" customWidth="1"/>
    <col min="7946" max="7946" width="4.42578125" style="1" customWidth="1"/>
    <col min="7947" max="7947" width="6.140625" style="1" customWidth="1"/>
    <col min="7948" max="7949" width="5.7109375" style="1" customWidth="1"/>
    <col min="7950" max="7950" width="7.140625" style="1" customWidth="1"/>
    <col min="7951" max="7951" width="11.42578125" style="1" customWidth="1"/>
    <col min="7952" max="8190" width="11.42578125" style="1"/>
    <col min="8191" max="8191" width="11.7109375" style="1" customWidth="1"/>
    <col min="8192" max="8192" width="27.5703125" style="1" customWidth="1"/>
    <col min="8193" max="8193" width="7.85546875" style="1" customWidth="1"/>
    <col min="8194" max="8194" width="8.85546875" style="1" customWidth="1"/>
    <col min="8195" max="8195" width="9.140625" style="1" customWidth="1"/>
    <col min="8196" max="8196" width="11.7109375" style="1" customWidth="1"/>
    <col min="8197" max="8197" width="8.5703125" style="1" customWidth="1"/>
    <col min="8198" max="8198" width="8.28515625" style="1" customWidth="1"/>
    <col min="8199" max="8199" width="10.5703125" style="1" customWidth="1"/>
    <col min="8200" max="8200" width="6.7109375" style="1" customWidth="1"/>
    <col min="8201" max="8201" width="6.42578125" style="1" customWidth="1"/>
    <col min="8202" max="8202" width="4.42578125" style="1" customWidth="1"/>
    <col min="8203" max="8203" width="6.140625" style="1" customWidth="1"/>
    <col min="8204" max="8205" width="5.7109375" style="1" customWidth="1"/>
    <col min="8206" max="8206" width="7.140625" style="1" customWidth="1"/>
    <col min="8207" max="8207" width="11.42578125" style="1" customWidth="1"/>
    <col min="8208" max="8446" width="11.42578125" style="1"/>
    <col min="8447" max="8447" width="11.7109375" style="1" customWidth="1"/>
    <col min="8448" max="8448" width="27.5703125" style="1" customWidth="1"/>
    <col min="8449" max="8449" width="7.85546875" style="1" customWidth="1"/>
    <col min="8450" max="8450" width="8.85546875" style="1" customWidth="1"/>
    <col min="8451" max="8451" width="9.140625" style="1" customWidth="1"/>
    <col min="8452" max="8452" width="11.7109375" style="1" customWidth="1"/>
    <col min="8453" max="8453" width="8.5703125" style="1" customWidth="1"/>
    <col min="8454" max="8454" width="8.28515625" style="1" customWidth="1"/>
    <col min="8455" max="8455" width="10.5703125" style="1" customWidth="1"/>
    <col min="8456" max="8456" width="6.7109375" style="1" customWidth="1"/>
    <col min="8457" max="8457" width="6.42578125" style="1" customWidth="1"/>
    <col min="8458" max="8458" width="4.42578125" style="1" customWidth="1"/>
    <col min="8459" max="8459" width="6.140625" style="1" customWidth="1"/>
    <col min="8460" max="8461" width="5.7109375" style="1" customWidth="1"/>
    <col min="8462" max="8462" width="7.140625" style="1" customWidth="1"/>
    <col min="8463" max="8463" width="11.42578125" style="1" customWidth="1"/>
    <col min="8464" max="8702" width="11.42578125" style="1"/>
    <col min="8703" max="8703" width="11.7109375" style="1" customWidth="1"/>
    <col min="8704" max="8704" width="27.5703125" style="1" customWidth="1"/>
    <col min="8705" max="8705" width="7.85546875" style="1" customWidth="1"/>
    <col min="8706" max="8706" width="8.85546875" style="1" customWidth="1"/>
    <col min="8707" max="8707" width="9.140625" style="1" customWidth="1"/>
    <col min="8708" max="8708" width="11.7109375" style="1" customWidth="1"/>
    <col min="8709" max="8709" width="8.5703125" style="1" customWidth="1"/>
    <col min="8710" max="8710" width="8.28515625" style="1" customWidth="1"/>
    <col min="8711" max="8711" width="10.5703125" style="1" customWidth="1"/>
    <col min="8712" max="8712" width="6.7109375" style="1" customWidth="1"/>
    <col min="8713" max="8713" width="6.42578125" style="1" customWidth="1"/>
    <col min="8714" max="8714" width="4.42578125" style="1" customWidth="1"/>
    <col min="8715" max="8715" width="6.140625" style="1" customWidth="1"/>
    <col min="8716" max="8717" width="5.7109375" style="1" customWidth="1"/>
    <col min="8718" max="8718" width="7.140625" style="1" customWidth="1"/>
    <col min="8719" max="8719" width="11.42578125" style="1" customWidth="1"/>
    <col min="8720" max="8958" width="11.42578125" style="1"/>
    <col min="8959" max="8959" width="11.7109375" style="1" customWidth="1"/>
    <col min="8960" max="8960" width="27.5703125" style="1" customWidth="1"/>
    <col min="8961" max="8961" width="7.85546875" style="1" customWidth="1"/>
    <col min="8962" max="8962" width="8.85546875" style="1" customWidth="1"/>
    <col min="8963" max="8963" width="9.140625" style="1" customWidth="1"/>
    <col min="8964" max="8964" width="11.7109375" style="1" customWidth="1"/>
    <col min="8965" max="8965" width="8.5703125" style="1" customWidth="1"/>
    <col min="8966" max="8966" width="8.28515625" style="1" customWidth="1"/>
    <col min="8967" max="8967" width="10.5703125" style="1" customWidth="1"/>
    <col min="8968" max="8968" width="6.7109375" style="1" customWidth="1"/>
    <col min="8969" max="8969" width="6.42578125" style="1" customWidth="1"/>
    <col min="8970" max="8970" width="4.42578125" style="1" customWidth="1"/>
    <col min="8971" max="8971" width="6.140625" style="1" customWidth="1"/>
    <col min="8972" max="8973" width="5.7109375" style="1" customWidth="1"/>
    <col min="8974" max="8974" width="7.140625" style="1" customWidth="1"/>
    <col min="8975" max="8975" width="11.42578125" style="1" customWidth="1"/>
    <col min="8976" max="9214" width="11.42578125" style="1"/>
    <col min="9215" max="9215" width="11.7109375" style="1" customWidth="1"/>
    <col min="9216" max="9216" width="27.5703125" style="1" customWidth="1"/>
    <col min="9217" max="9217" width="7.85546875" style="1" customWidth="1"/>
    <col min="9218" max="9218" width="8.85546875" style="1" customWidth="1"/>
    <col min="9219" max="9219" width="9.140625" style="1" customWidth="1"/>
    <col min="9220" max="9220" width="11.7109375" style="1" customWidth="1"/>
    <col min="9221" max="9221" width="8.5703125" style="1" customWidth="1"/>
    <col min="9222" max="9222" width="8.28515625" style="1" customWidth="1"/>
    <col min="9223" max="9223" width="10.5703125" style="1" customWidth="1"/>
    <col min="9224" max="9224" width="6.7109375" style="1" customWidth="1"/>
    <col min="9225" max="9225" width="6.42578125" style="1" customWidth="1"/>
    <col min="9226" max="9226" width="4.42578125" style="1" customWidth="1"/>
    <col min="9227" max="9227" width="6.140625" style="1" customWidth="1"/>
    <col min="9228" max="9229" width="5.7109375" style="1" customWidth="1"/>
    <col min="9230" max="9230" width="7.140625" style="1" customWidth="1"/>
    <col min="9231" max="9231" width="11.42578125" style="1" customWidth="1"/>
    <col min="9232" max="9470" width="11.42578125" style="1"/>
    <col min="9471" max="9471" width="11.7109375" style="1" customWidth="1"/>
    <col min="9472" max="9472" width="27.5703125" style="1" customWidth="1"/>
    <col min="9473" max="9473" width="7.85546875" style="1" customWidth="1"/>
    <col min="9474" max="9474" width="8.85546875" style="1" customWidth="1"/>
    <col min="9475" max="9475" width="9.140625" style="1" customWidth="1"/>
    <col min="9476" max="9476" width="11.7109375" style="1" customWidth="1"/>
    <col min="9477" max="9477" width="8.5703125" style="1" customWidth="1"/>
    <col min="9478" max="9478" width="8.28515625" style="1" customWidth="1"/>
    <col min="9479" max="9479" width="10.5703125" style="1" customWidth="1"/>
    <col min="9480" max="9480" width="6.7109375" style="1" customWidth="1"/>
    <col min="9481" max="9481" width="6.42578125" style="1" customWidth="1"/>
    <col min="9482" max="9482" width="4.42578125" style="1" customWidth="1"/>
    <col min="9483" max="9483" width="6.140625" style="1" customWidth="1"/>
    <col min="9484" max="9485" width="5.7109375" style="1" customWidth="1"/>
    <col min="9486" max="9486" width="7.140625" style="1" customWidth="1"/>
    <col min="9487" max="9487" width="11.42578125" style="1" customWidth="1"/>
    <col min="9488" max="9726" width="11.42578125" style="1"/>
    <col min="9727" max="9727" width="11.7109375" style="1" customWidth="1"/>
    <col min="9728" max="9728" width="27.5703125" style="1" customWidth="1"/>
    <col min="9729" max="9729" width="7.85546875" style="1" customWidth="1"/>
    <col min="9730" max="9730" width="8.85546875" style="1" customWidth="1"/>
    <col min="9731" max="9731" width="9.140625" style="1" customWidth="1"/>
    <col min="9732" max="9732" width="11.7109375" style="1" customWidth="1"/>
    <col min="9733" max="9733" width="8.5703125" style="1" customWidth="1"/>
    <col min="9734" max="9734" width="8.28515625" style="1" customWidth="1"/>
    <col min="9735" max="9735" width="10.5703125" style="1" customWidth="1"/>
    <col min="9736" max="9736" width="6.7109375" style="1" customWidth="1"/>
    <col min="9737" max="9737" width="6.42578125" style="1" customWidth="1"/>
    <col min="9738" max="9738" width="4.42578125" style="1" customWidth="1"/>
    <col min="9739" max="9739" width="6.140625" style="1" customWidth="1"/>
    <col min="9740" max="9741" width="5.7109375" style="1" customWidth="1"/>
    <col min="9742" max="9742" width="7.140625" style="1" customWidth="1"/>
    <col min="9743" max="9743" width="11.42578125" style="1" customWidth="1"/>
    <col min="9744" max="9982" width="11.42578125" style="1"/>
    <col min="9983" max="9983" width="11.7109375" style="1" customWidth="1"/>
    <col min="9984" max="9984" width="27.5703125" style="1" customWidth="1"/>
    <col min="9985" max="9985" width="7.85546875" style="1" customWidth="1"/>
    <col min="9986" max="9986" width="8.85546875" style="1" customWidth="1"/>
    <col min="9987" max="9987" width="9.140625" style="1" customWidth="1"/>
    <col min="9988" max="9988" width="11.7109375" style="1" customWidth="1"/>
    <col min="9989" max="9989" width="8.5703125" style="1" customWidth="1"/>
    <col min="9990" max="9990" width="8.28515625" style="1" customWidth="1"/>
    <col min="9991" max="9991" width="10.5703125" style="1" customWidth="1"/>
    <col min="9992" max="9992" width="6.7109375" style="1" customWidth="1"/>
    <col min="9993" max="9993" width="6.42578125" style="1" customWidth="1"/>
    <col min="9994" max="9994" width="4.42578125" style="1" customWidth="1"/>
    <col min="9995" max="9995" width="6.140625" style="1" customWidth="1"/>
    <col min="9996" max="9997" width="5.7109375" style="1" customWidth="1"/>
    <col min="9998" max="9998" width="7.140625" style="1" customWidth="1"/>
    <col min="9999" max="9999" width="11.42578125" style="1" customWidth="1"/>
    <col min="10000" max="10238" width="11.42578125" style="1"/>
    <col min="10239" max="10239" width="11.7109375" style="1" customWidth="1"/>
    <col min="10240" max="10240" width="27.5703125" style="1" customWidth="1"/>
    <col min="10241" max="10241" width="7.85546875" style="1" customWidth="1"/>
    <col min="10242" max="10242" width="8.85546875" style="1" customWidth="1"/>
    <col min="10243" max="10243" width="9.140625" style="1" customWidth="1"/>
    <col min="10244" max="10244" width="11.7109375" style="1" customWidth="1"/>
    <col min="10245" max="10245" width="8.5703125" style="1" customWidth="1"/>
    <col min="10246" max="10246" width="8.28515625" style="1" customWidth="1"/>
    <col min="10247" max="10247" width="10.5703125" style="1" customWidth="1"/>
    <col min="10248" max="10248" width="6.7109375" style="1" customWidth="1"/>
    <col min="10249" max="10249" width="6.42578125" style="1" customWidth="1"/>
    <col min="10250" max="10250" width="4.42578125" style="1" customWidth="1"/>
    <col min="10251" max="10251" width="6.140625" style="1" customWidth="1"/>
    <col min="10252" max="10253" width="5.7109375" style="1" customWidth="1"/>
    <col min="10254" max="10254" width="7.140625" style="1" customWidth="1"/>
    <col min="10255" max="10255" width="11.42578125" style="1" customWidth="1"/>
    <col min="10256" max="10494" width="11.42578125" style="1"/>
    <col min="10495" max="10495" width="11.7109375" style="1" customWidth="1"/>
    <col min="10496" max="10496" width="27.5703125" style="1" customWidth="1"/>
    <col min="10497" max="10497" width="7.85546875" style="1" customWidth="1"/>
    <col min="10498" max="10498" width="8.85546875" style="1" customWidth="1"/>
    <col min="10499" max="10499" width="9.140625" style="1" customWidth="1"/>
    <col min="10500" max="10500" width="11.7109375" style="1" customWidth="1"/>
    <col min="10501" max="10501" width="8.5703125" style="1" customWidth="1"/>
    <col min="10502" max="10502" width="8.28515625" style="1" customWidth="1"/>
    <col min="10503" max="10503" width="10.5703125" style="1" customWidth="1"/>
    <col min="10504" max="10504" width="6.7109375" style="1" customWidth="1"/>
    <col min="10505" max="10505" width="6.42578125" style="1" customWidth="1"/>
    <col min="10506" max="10506" width="4.42578125" style="1" customWidth="1"/>
    <col min="10507" max="10507" width="6.140625" style="1" customWidth="1"/>
    <col min="10508" max="10509" width="5.7109375" style="1" customWidth="1"/>
    <col min="10510" max="10510" width="7.140625" style="1" customWidth="1"/>
    <col min="10511" max="10511" width="11.42578125" style="1" customWidth="1"/>
    <col min="10512" max="10750" width="11.42578125" style="1"/>
    <col min="10751" max="10751" width="11.7109375" style="1" customWidth="1"/>
    <col min="10752" max="10752" width="27.5703125" style="1" customWidth="1"/>
    <col min="10753" max="10753" width="7.85546875" style="1" customWidth="1"/>
    <col min="10754" max="10754" width="8.85546875" style="1" customWidth="1"/>
    <col min="10755" max="10755" width="9.140625" style="1" customWidth="1"/>
    <col min="10756" max="10756" width="11.7109375" style="1" customWidth="1"/>
    <col min="10757" max="10757" width="8.5703125" style="1" customWidth="1"/>
    <col min="10758" max="10758" width="8.28515625" style="1" customWidth="1"/>
    <col min="10759" max="10759" width="10.5703125" style="1" customWidth="1"/>
    <col min="10760" max="10760" width="6.7109375" style="1" customWidth="1"/>
    <col min="10761" max="10761" width="6.42578125" style="1" customWidth="1"/>
    <col min="10762" max="10762" width="4.42578125" style="1" customWidth="1"/>
    <col min="10763" max="10763" width="6.140625" style="1" customWidth="1"/>
    <col min="10764" max="10765" width="5.7109375" style="1" customWidth="1"/>
    <col min="10766" max="10766" width="7.140625" style="1" customWidth="1"/>
    <col min="10767" max="10767" width="11.42578125" style="1" customWidth="1"/>
    <col min="10768" max="11006" width="11.42578125" style="1"/>
    <col min="11007" max="11007" width="11.7109375" style="1" customWidth="1"/>
    <col min="11008" max="11008" width="27.5703125" style="1" customWidth="1"/>
    <col min="11009" max="11009" width="7.85546875" style="1" customWidth="1"/>
    <col min="11010" max="11010" width="8.85546875" style="1" customWidth="1"/>
    <col min="11011" max="11011" width="9.140625" style="1" customWidth="1"/>
    <col min="11012" max="11012" width="11.7109375" style="1" customWidth="1"/>
    <col min="11013" max="11013" width="8.5703125" style="1" customWidth="1"/>
    <col min="11014" max="11014" width="8.28515625" style="1" customWidth="1"/>
    <col min="11015" max="11015" width="10.5703125" style="1" customWidth="1"/>
    <col min="11016" max="11016" width="6.7109375" style="1" customWidth="1"/>
    <col min="11017" max="11017" width="6.42578125" style="1" customWidth="1"/>
    <col min="11018" max="11018" width="4.42578125" style="1" customWidth="1"/>
    <col min="11019" max="11019" width="6.140625" style="1" customWidth="1"/>
    <col min="11020" max="11021" width="5.7109375" style="1" customWidth="1"/>
    <col min="11022" max="11022" width="7.140625" style="1" customWidth="1"/>
    <col min="11023" max="11023" width="11.42578125" style="1" customWidth="1"/>
    <col min="11024" max="11262" width="11.42578125" style="1"/>
    <col min="11263" max="11263" width="11.7109375" style="1" customWidth="1"/>
    <col min="11264" max="11264" width="27.5703125" style="1" customWidth="1"/>
    <col min="11265" max="11265" width="7.85546875" style="1" customWidth="1"/>
    <col min="11266" max="11266" width="8.85546875" style="1" customWidth="1"/>
    <col min="11267" max="11267" width="9.140625" style="1" customWidth="1"/>
    <col min="11268" max="11268" width="11.7109375" style="1" customWidth="1"/>
    <col min="11269" max="11269" width="8.5703125" style="1" customWidth="1"/>
    <col min="11270" max="11270" width="8.28515625" style="1" customWidth="1"/>
    <col min="11271" max="11271" width="10.5703125" style="1" customWidth="1"/>
    <col min="11272" max="11272" width="6.7109375" style="1" customWidth="1"/>
    <col min="11273" max="11273" width="6.42578125" style="1" customWidth="1"/>
    <col min="11274" max="11274" width="4.42578125" style="1" customWidth="1"/>
    <col min="11275" max="11275" width="6.140625" style="1" customWidth="1"/>
    <col min="11276" max="11277" width="5.7109375" style="1" customWidth="1"/>
    <col min="11278" max="11278" width="7.140625" style="1" customWidth="1"/>
    <col min="11279" max="11279" width="11.42578125" style="1" customWidth="1"/>
    <col min="11280" max="11518" width="11.42578125" style="1"/>
    <col min="11519" max="11519" width="11.7109375" style="1" customWidth="1"/>
    <col min="11520" max="11520" width="27.5703125" style="1" customWidth="1"/>
    <col min="11521" max="11521" width="7.85546875" style="1" customWidth="1"/>
    <col min="11522" max="11522" width="8.85546875" style="1" customWidth="1"/>
    <col min="11523" max="11523" width="9.140625" style="1" customWidth="1"/>
    <col min="11524" max="11524" width="11.7109375" style="1" customWidth="1"/>
    <col min="11525" max="11525" width="8.5703125" style="1" customWidth="1"/>
    <col min="11526" max="11526" width="8.28515625" style="1" customWidth="1"/>
    <col min="11527" max="11527" width="10.5703125" style="1" customWidth="1"/>
    <col min="11528" max="11528" width="6.7109375" style="1" customWidth="1"/>
    <col min="11529" max="11529" width="6.42578125" style="1" customWidth="1"/>
    <col min="11530" max="11530" width="4.42578125" style="1" customWidth="1"/>
    <col min="11531" max="11531" width="6.140625" style="1" customWidth="1"/>
    <col min="11532" max="11533" width="5.7109375" style="1" customWidth="1"/>
    <col min="11534" max="11534" width="7.140625" style="1" customWidth="1"/>
    <col min="11535" max="11535" width="11.42578125" style="1" customWidth="1"/>
    <col min="11536" max="11774" width="11.42578125" style="1"/>
    <col min="11775" max="11775" width="11.7109375" style="1" customWidth="1"/>
    <col min="11776" max="11776" width="27.5703125" style="1" customWidth="1"/>
    <col min="11777" max="11777" width="7.85546875" style="1" customWidth="1"/>
    <col min="11778" max="11778" width="8.85546875" style="1" customWidth="1"/>
    <col min="11779" max="11779" width="9.140625" style="1" customWidth="1"/>
    <col min="11780" max="11780" width="11.7109375" style="1" customWidth="1"/>
    <col min="11781" max="11781" width="8.5703125" style="1" customWidth="1"/>
    <col min="11782" max="11782" width="8.28515625" style="1" customWidth="1"/>
    <col min="11783" max="11783" width="10.5703125" style="1" customWidth="1"/>
    <col min="11784" max="11784" width="6.7109375" style="1" customWidth="1"/>
    <col min="11785" max="11785" width="6.42578125" style="1" customWidth="1"/>
    <col min="11786" max="11786" width="4.42578125" style="1" customWidth="1"/>
    <col min="11787" max="11787" width="6.140625" style="1" customWidth="1"/>
    <col min="11788" max="11789" width="5.7109375" style="1" customWidth="1"/>
    <col min="11790" max="11790" width="7.140625" style="1" customWidth="1"/>
    <col min="11791" max="11791" width="11.42578125" style="1" customWidth="1"/>
    <col min="11792" max="12030" width="11.42578125" style="1"/>
    <col min="12031" max="12031" width="11.7109375" style="1" customWidth="1"/>
    <col min="12032" max="12032" width="27.5703125" style="1" customWidth="1"/>
    <col min="12033" max="12033" width="7.85546875" style="1" customWidth="1"/>
    <col min="12034" max="12034" width="8.85546875" style="1" customWidth="1"/>
    <col min="12035" max="12035" width="9.140625" style="1" customWidth="1"/>
    <col min="12036" max="12036" width="11.7109375" style="1" customWidth="1"/>
    <col min="12037" max="12037" width="8.5703125" style="1" customWidth="1"/>
    <col min="12038" max="12038" width="8.28515625" style="1" customWidth="1"/>
    <col min="12039" max="12039" width="10.5703125" style="1" customWidth="1"/>
    <col min="12040" max="12040" width="6.7109375" style="1" customWidth="1"/>
    <col min="12041" max="12041" width="6.42578125" style="1" customWidth="1"/>
    <col min="12042" max="12042" width="4.42578125" style="1" customWidth="1"/>
    <col min="12043" max="12043" width="6.140625" style="1" customWidth="1"/>
    <col min="12044" max="12045" width="5.7109375" style="1" customWidth="1"/>
    <col min="12046" max="12046" width="7.140625" style="1" customWidth="1"/>
    <col min="12047" max="12047" width="11.42578125" style="1" customWidth="1"/>
    <col min="12048" max="12286" width="11.42578125" style="1"/>
    <col min="12287" max="12287" width="11.7109375" style="1" customWidth="1"/>
    <col min="12288" max="12288" width="27.5703125" style="1" customWidth="1"/>
    <col min="12289" max="12289" width="7.85546875" style="1" customWidth="1"/>
    <col min="12290" max="12290" width="8.85546875" style="1" customWidth="1"/>
    <col min="12291" max="12291" width="9.140625" style="1" customWidth="1"/>
    <col min="12292" max="12292" width="11.7109375" style="1" customWidth="1"/>
    <col min="12293" max="12293" width="8.5703125" style="1" customWidth="1"/>
    <col min="12294" max="12294" width="8.28515625" style="1" customWidth="1"/>
    <col min="12295" max="12295" width="10.5703125" style="1" customWidth="1"/>
    <col min="12296" max="12296" width="6.7109375" style="1" customWidth="1"/>
    <col min="12297" max="12297" width="6.42578125" style="1" customWidth="1"/>
    <col min="12298" max="12298" width="4.42578125" style="1" customWidth="1"/>
    <col min="12299" max="12299" width="6.140625" style="1" customWidth="1"/>
    <col min="12300" max="12301" width="5.7109375" style="1" customWidth="1"/>
    <col min="12302" max="12302" width="7.140625" style="1" customWidth="1"/>
    <col min="12303" max="12303" width="11.42578125" style="1" customWidth="1"/>
    <col min="12304" max="12542" width="11.42578125" style="1"/>
    <col min="12543" max="12543" width="11.7109375" style="1" customWidth="1"/>
    <col min="12544" max="12544" width="27.5703125" style="1" customWidth="1"/>
    <col min="12545" max="12545" width="7.85546875" style="1" customWidth="1"/>
    <col min="12546" max="12546" width="8.85546875" style="1" customWidth="1"/>
    <col min="12547" max="12547" width="9.140625" style="1" customWidth="1"/>
    <col min="12548" max="12548" width="11.7109375" style="1" customWidth="1"/>
    <col min="12549" max="12549" width="8.5703125" style="1" customWidth="1"/>
    <col min="12550" max="12550" width="8.28515625" style="1" customWidth="1"/>
    <col min="12551" max="12551" width="10.5703125" style="1" customWidth="1"/>
    <col min="12552" max="12552" width="6.7109375" style="1" customWidth="1"/>
    <col min="12553" max="12553" width="6.42578125" style="1" customWidth="1"/>
    <col min="12554" max="12554" width="4.42578125" style="1" customWidth="1"/>
    <col min="12555" max="12555" width="6.140625" style="1" customWidth="1"/>
    <col min="12556" max="12557" width="5.7109375" style="1" customWidth="1"/>
    <col min="12558" max="12558" width="7.140625" style="1" customWidth="1"/>
    <col min="12559" max="12559" width="11.42578125" style="1" customWidth="1"/>
    <col min="12560" max="12798" width="11.42578125" style="1"/>
    <col min="12799" max="12799" width="11.7109375" style="1" customWidth="1"/>
    <col min="12800" max="12800" width="27.5703125" style="1" customWidth="1"/>
    <col min="12801" max="12801" width="7.85546875" style="1" customWidth="1"/>
    <col min="12802" max="12802" width="8.85546875" style="1" customWidth="1"/>
    <col min="12803" max="12803" width="9.140625" style="1" customWidth="1"/>
    <col min="12804" max="12804" width="11.7109375" style="1" customWidth="1"/>
    <col min="12805" max="12805" width="8.5703125" style="1" customWidth="1"/>
    <col min="12806" max="12806" width="8.28515625" style="1" customWidth="1"/>
    <col min="12807" max="12807" width="10.5703125" style="1" customWidth="1"/>
    <col min="12808" max="12808" width="6.7109375" style="1" customWidth="1"/>
    <col min="12809" max="12809" width="6.42578125" style="1" customWidth="1"/>
    <col min="12810" max="12810" width="4.42578125" style="1" customWidth="1"/>
    <col min="12811" max="12811" width="6.140625" style="1" customWidth="1"/>
    <col min="12812" max="12813" width="5.7109375" style="1" customWidth="1"/>
    <col min="12814" max="12814" width="7.140625" style="1" customWidth="1"/>
    <col min="12815" max="12815" width="11.42578125" style="1" customWidth="1"/>
    <col min="12816" max="13054" width="11.42578125" style="1"/>
    <col min="13055" max="13055" width="11.7109375" style="1" customWidth="1"/>
    <col min="13056" max="13056" width="27.5703125" style="1" customWidth="1"/>
    <col min="13057" max="13057" width="7.85546875" style="1" customWidth="1"/>
    <col min="13058" max="13058" width="8.85546875" style="1" customWidth="1"/>
    <col min="13059" max="13059" width="9.140625" style="1" customWidth="1"/>
    <col min="13060" max="13060" width="11.7109375" style="1" customWidth="1"/>
    <col min="13061" max="13061" width="8.5703125" style="1" customWidth="1"/>
    <col min="13062" max="13062" width="8.28515625" style="1" customWidth="1"/>
    <col min="13063" max="13063" width="10.5703125" style="1" customWidth="1"/>
    <col min="13064" max="13064" width="6.7109375" style="1" customWidth="1"/>
    <col min="13065" max="13065" width="6.42578125" style="1" customWidth="1"/>
    <col min="13066" max="13066" width="4.42578125" style="1" customWidth="1"/>
    <col min="13067" max="13067" width="6.140625" style="1" customWidth="1"/>
    <col min="13068" max="13069" width="5.7109375" style="1" customWidth="1"/>
    <col min="13070" max="13070" width="7.140625" style="1" customWidth="1"/>
    <col min="13071" max="13071" width="11.42578125" style="1" customWidth="1"/>
    <col min="13072" max="13310" width="11.42578125" style="1"/>
    <col min="13311" max="13311" width="11.7109375" style="1" customWidth="1"/>
    <col min="13312" max="13312" width="27.5703125" style="1" customWidth="1"/>
    <col min="13313" max="13313" width="7.85546875" style="1" customWidth="1"/>
    <col min="13314" max="13314" width="8.85546875" style="1" customWidth="1"/>
    <col min="13315" max="13315" width="9.140625" style="1" customWidth="1"/>
    <col min="13316" max="13316" width="11.7109375" style="1" customWidth="1"/>
    <col min="13317" max="13317" width="8.5703125" style="1" customWidth="1"/>
    <col min="13318" max="13318" width="8.28515625" style="1" customWidth="1"/>
    <col min="13319" max="13319" width="10.5703125" style="1" customWidth="1"/>
    <col min="13320" max="13320" width="6.7109375" style="1" customWidth="1"/>
    <col min="13321" max="13321" width="6.42578125" style="1" customWidth="1"/>
    <col min="13322" max="13322" width="4.42578125" style="1" customWidth="1"/>
    <col min="13323" max="13323" width="6.140625" style="1" customWidth="1"/>
    <col min="13324" max="13325" width="5.7109375" style="1" customWidth="1"/>
    <col min="13326" max="13326" width="7.140625" style="1" customWidth="1"/>
    <col min="13327" max="13327" width="11.42578125" style="1" customWidth="1"/>
    <col min="13328" max="13566" width="11.42578125" style="1"/>
    <col min="13567" max="13567" width="11.7109375" style="1" customWidth="1"/>
    <col min="13568" max="13568" width="27.5703125" style="1" customWidth="1"/>
    <col min="13569" max="13569" width="7.85546875" style="1" customWidth="1"/>
    <col min="13570" max="13570" width="8.85546875" style="1" customWidth="1"/>
    <col min="13571" max="13571" width="9.140625" style="1" customWidth="1"/>
    <col min="13572" max="13572" width="11.7109375" style="1" customWidth="1"/>
    <col min="13573" max="13573" width="8.5703125" style="1" customWidth="1"/>
    <col min="13574" max="13574" width="8.28515625" style="1" customWidth="1"/>
    <col min="13575" max="13575" width="10.5703125" style="1" customWidth="1"/>
    <col min="13576" max="13576" width="6.7109375" style="1" customWidth="1"/>
    <col min="13577" max="13577" width="6.42578125" style="1" customWidth="1"/>
    <col min="13578" max="13578" width="4.42578125" style="1" customWidth="1"/>
    <col min="13579" max="13579" width="6.140625" style="1" customWidth="1"/>
    <col min="13580" max="13581" width="5.7109375" style="1" customWidth="1"/>
    <col min="13582" max="13582" width="7.140625" style="1" customWidth="1"/>
    <col min="13583" max="13583" width="11.42578125" style="1" customWidth="1"/>
    <col min="13584" max="13822" width="11.42578125" style="1"/>
    <col min="13823" max="13823" width="11.7109375" style="1" customWidth="1"/>
    <col min="13824" max="13824" width="27.5703125" style="1" customWidth="1"/>
    <col min="13825" max="13825" width="7.85546875" style="1" customWidth="1"/>
    <col min="13826" max="13826" width="8.85546875" style="1" customWidth="1"/>
    <col min="13827" max="13827" width="9.140625" style="1" customWidth="1"/>
    <col min="13828" max="13828" width="11.7109375" style="1" customWidth="1"/>
    <col min="13829" max="13829" width="8.5703125" style="1" customWidth="1"/>
    <col min="13830" max="13830" width="8.28515625" style="1" customWidth="1"/>
    <col min="13831" max="13831" width="10.5703125" style="1" customWidth="1"/>
    <col min="13832" max="13832" width="6.7109375" style="1" customWidth="1"/>
    <col min="13833" max="13833" width="6.42578125" style="1" customWidth="1"/>
    <col min="13834" max="13834" width="4.42578125" style="1" customWidth="1"/>
    <col min="13835" max="13835" width="6.140625" style="1" customWidth="1"/>
    <col min="13836" max="13837" width="5.7109375" style="1" customWidth="1"/>
    <col min="13838" max="13838" width="7.140625" style="1" customWidth="1"/>
    <col min="13839" max="13839" width="11.42578125" style="1" customWidth="1"/>
    <col min="13840" max="14078" width="11.42578125" style="1"/>
    <col min="14079" max="14079" width="11.7109375" style="1" customWidth="1"/>
    <col min="14080" max="14080" width="27.5703125" style="1" customWidth="1"/>
    <col min="14081" max="14081" width="7.85546875" style="1" customWidth="1"/>
    <col min="14082" max="14082" width="8.85546875" style="1" customWidth="1"/>
    <col min="14083" max="14083" width="9.140625" style="1" customWidth="1"/>
    <col min="14084" max="14084" width="11.7109375" style="1" customWidth="1"/>
    <col min="14085" max="14085" width="8.5703125" style="1" customWidth="1"/>
    <col min="14086" max="14086" width="8.28515625" style="1" customWidth="1"/>
    <col min="14087" max="14087" width="10.5703125" style="1" customWidth="1"/>
    <col min="14088" max="14088" width="6.7109375" style="1" customWidth="1"/>
    <col min="14089" max="14089" width="6.42578125" style="1" customWidth="1"/>
    <col min="14090" max="14090" width="4.42578125" style="1" customWidth="1"/>
    <col min="14091" max="14091" width="6.140625" style="1" customWidth="1"/>
    <col min="14092" max="14093" width="5.7109375" style="1" customWidth="1"/>
    <col min="14094" max="14094" width="7.140625" style="1" customWidth="1"/>
    <col min="14095" max="14095" width="11.42578125" style="1" customWidth="1"/>
    <col min="14096" max="14334" width="11.42578125" style="1"/>
    <col min="14335" max="14335" width="11.7109375" style="1" customWidth="1"/>
    <col min="14336" max="14336" width="27.5703125" style="1" customWidth="1"/>
    <col min="14337" max="14337" width="7.85546875" style="1" customWidth="1"/>
    <col min="14338" max="14338" width="8.85546875" style="1" customWidth="1"/>
    <col min="14339" max="14339" width="9.140625" style="1" customWidth="1"/>
    <col min="14340" max="14340" width="11.7109375" style="1" customWidth="1"/>
    <col min="14341" max="14341" width="8.5703125" style="1" customWidth="1"/>
    <col min="14342" max="14342" width="8.28515625" style="1" customWidth="1"/>
    <col min="14343" max="14343" width="10.5703125" style="1" customWidth="1"/>
    <col min="14344" max="14344" width="6.7109375" style="1" customWidth="1"/>
    <col min="14345" max="14345" width="6.42578125" style="1" customWidth="1"/>
    <col min="14346" max="14346" width="4.42578125" style="1" customWidth="1"/>
    <col min="14347" max="14347" width="6.140625" style="1" customWidth="1"/>
    <col min="14348" max="14349" width="5.7109375" style="1" customWidth="1"/>
    <col min="14350" max="14350" width="7.140625" style="1" customWidth="1"/>
    <col min="14351" max="14351" width="11.42578125" style="1" customWidth="1"/>
    <col min="14352" max="14590" width="11.42578125" style="1"/>
    <col min="14591" max="14591" width="11.7109375" style="1" customWidth="1"/>
    <col min="14592" max="14592" width="27.5703125" style="1" customWidth="1"/>
    <col min="14593" max="14593" width="7.85546875" style="1" customWidth="1"/>
    <col min="14594" max="14594" width="8.85546875" style="1" customWidth="1"/>
    <col min="14595" max="14595" width="9.140625" style="1" customWidth="1"/>
    <col min="14596" max="14596" width="11.7109375" style="1" customWidth="1"/>
    <col min="14597" max="14597" width="8.5703125" style="1" customWidth="1"/>
    <col min="14598" max="14598" width="8.28515625" style="1" customWidth="1"/>
    <col min="14599" max="14599" width="10.5703125" style="1" customWidth="1"/>
    <col min="14600" max="14600" width="6.7109375" style="1" customWidth="1"/>
    <col min="14601" max="14601" width="6.42578125" style="1" customWidth="1"/>
    <col min="14602" max="14602" width="4.42578125" style="1" customWidth="1"/>
    <col min="14603" max="14603" width="6.140625" style="1" customWidth="1"/>
    <col min="14604" max="14605" width="5.7109375" style="1" customWidth="1"/>
    <col min="14606" max="14606" width="7.140625" style="1" customWidth="1"/>
    <col min="14607" max="14607" width="11.42578125" style="1" customWidth="1"/>
    <col min="14608" max="14846" width="11.42578125" style="1"/>
    <col min="14847" max="14847" width="11.7109375" style="1" customWidth="1"/>
    <col min="14848" max="14848" width="27.5703125" style="1" customWidth="1"/>
    <col min="14849" max="14849" width="7.85546875" style="1" customWidth="1"/>
    <col min="14850" max="14850" width="8.85546875" style="1" customWidth="1"/>
    <col min="14851" max="14851" width="9.140625" style="1" customWidth="1"/>
    <col min="14852" max="14852" width="11.7109375" style="1" customWidth="1"/>
    <col min="14853" max="14853" width="8.5703125" style="1" customWidth="1"/>
    <col min="14854" max="14854" width="8.28515625" style="1" customWidth="1"/>
    <col min="14855" max="14855" width="10.5703125" style="1" customWidth="1"/>
    <col min="14856" max="14856" width="6.7109375" style="1" customWidth="1"/>
    <col min="14857" max="14857" width="6.42578125" style="1" customWidth="1"/>
    <col min="14858" max="14858" width="4.42578125" style="1" customWidth="1"/>
    <col min="14859" max="14859" width="6.140625" style="1" customWidth="1"/>
    <col min="14860" max="14861" width="5.7109375" style="1" customWidth="1"/>
    <col min="14862" max="14862" width="7.140625" style="1" customWidth="1"/>
    <col min="14863" max="14863" width="11.42578125" style="1" customWidth="1"/>
    <col min="14864" max="15102" width="11.42578125" style="1"/>
    <col min="15103" max="15103" width="11.7109375" style="1" customWidth="1"/>
    <col min="15104" max="15104" width="27.5703125" style="1" customWidth="1"/>
    <col min="15105" max="15105" width="7.85546875" style="1" customWidth="1"/>
    <col min="15106" max="15106" width="8.85546875" style="1" customWidth="1"/>
    <col min="15107" max="15107" width="9.140625" style="1" customWidth="1"/>
    <col min="15108" max="15108" width="11.7109375" style="1" customWidth="1"/>
    <col min="15109" max="15109" width="8.5703125" style="1" customWidth="1"/>
    <col min="15110" max="15110" width="8.28515625" style="1" customWidth="1"/>
    <col min="15111" max="15111" width="10.5703125" style="1" customWidth="1"/>
    <col min="15112" max="15112" width="6.7109375" style="1" customWidth="1"/>
    <col min="15113" max="15113" width="6.42578125" style="1" customWidth="1"/>
    <col min="15114" max="15114" width="4.42578125" style="1" customWidth="1"/>
    <col min="15115" max="15115" width="6.140625" style="1" customWidth="1"/>
    <col min="15116" max="15117" width="5.7109375" style="1" customWidth="1"/>
    <col min="15118" max="15118" width="7.140625" style="1" customWidth="1"/>
    <col min="15119" max="15119" width="11.42578125" style="1" customWidth="1"/>
    <col min="15120" max="15358" width="11.42578125" style="1"/>
    <col min="15359" max="15359" width="11.7109375" style="1" customWidth="1"/>
    <col min="15360" max="15360" width="27.5703125" style="1" customWidth="1"/>
    <col min="15361" max="15361" width="7.85546875" style="1" customWidth="1"/>
    <col min="15362" max="15362" width="8.85546875" style="1" customWidth="1"/>
    <col min="15363" max="15363" width="9.140625" style="1" customWidth="1"/>
    <col min="15364" max="15364" width="11.7109375" style="1" customWidth="1"/>
    <col min="15365" max="15365" width="8.5703125" style="1" customWidth="1"/>
    <col min="15366" max="15366" width="8.28515625" style="1" customWidth="1"/>
    <col min="15367" max="15367" width="10.5703125" style="1" customWidth="1"/>
    <col min="15368" max="15368" width="6.7109375" style="1" customWidth="1"/>
    <col min="15369" max="15369" width="6.42578125" style="1" customWidth="1"/>
    <col min="15370" max="15370" width="4.42578125" style="1" customWidth="1"/>
    <col min="15371" max="15371" width="6.140625" style="1" customWidth="1"/>
    <col min="15372" max="15373" width="5.7109375" style="1" customWidth="1"/>
    <col min="15374" max="15374" width="7.140625" style="1" customWidth="1"/>
    <col min="15375" max="15375" width="11.42578125" style="1" customWidth="1"/>
    <col min="15376" max="15614" width="11.42578125" style="1"/>
    <col min="15615" max="15615" width="11.7109375" style="1" customWidth="1"/>
    <col min="15616" max="15616" width="27.5703125" style="1" customWidth="1"/>
    <col min="15617" max="15617" width="7.85546875" style="1" customWidth="1"/>
    <col min="15618" max="15618" width="8.85546875" style="1" customWidth="1"/>
    <col min="15619" max="15619" width="9.140625" style="1" customWidth="1"/>
    <col min="15620" max="15620" width="11.7109375" style="1" customWidth="1"/>
    <col min="15621" max="15621" width="8.5703125" style="1" customWidth="1"/>
    <col min="15622" max="15622" width="8.28515625" style="1" customWidth="1"/>
    <col min="15623" max="15623" width="10.5703125" style="1" customWidth="1"/>
    <col min="15624" max="15624" width="6.7109375" style="1" customWidth="1"/>
    <col min="15625" max="15625" width="6.42578125" style="1" customWidth="1"/>
    <col min="15626" max="15626" width="4.42578125" style="1" customWidth="1"/>
    <col min="15627" max="15627" width="6.140625" style="1" customWidth="1"/>
    <col min="15628" max="15629" width="5.7109375" style="1" customWidth="1"/>
    <col min="15630" max="15630" width="7.140625" style="1" customWidth="1"/>
    <col min="15631" max="15631" width="11.42578125" style="1" customWidth="1"/>
    <col min="15632" max="15870" width="11.42578125" style="1"/>
    <col min="15871" max="15871" width="11.7109375" style="1" customWidth="1"/>
    <col min="15872" max="15872" width="27.5703125" style="1" customWidth="1"/>
    <col min="15873" max="15873" width="7.85546875" style="1" customWidth="1"/>
    <col min="15874" max="15874" width="8.85546875" style="1" customWidth="1"/>
    <col min="15875" max="15875" width="9.140625" style="1" customWidth="1"/>
    <col min="15876" max="15876" width="11.7109375" style="1" customWidth="1"/>
    <col min="15877" max="15877" width="8.5703125" style="1" customWidth="1"/>
    <col min="15878" max="15878" width="8.28515625" style="1" customWidth="1"/>
    <col min="15879" max="15879" width="10.5703125" style="1" customWidth="1"/>
    <col min="15880" max="15880" width="6.7109375" style="1" customWidth="1"/>
    <col min="15881" max="15881" width="6.42578125" style="1" customWidth="1"/>
    <col min="15882" max="15882" width="4.42578125" style="1" customWidth="1"/>
    <col min="15883" max="15883" width="6.140625" style="1" customWidth="1"/>
    <col min="15884" max="15885" width="5.7109375" style="1" customWidth="1"/>
    <col min="15886" max="15886" width="7.140625" style="1" customWidth="1"/>
    <col min="15887" max="15887" width="11.42578125" style="1" customWidth="1"/>
    <col min="15888" max="16126" width="11.42578125" style="1"/>
    <col min="16127" max="16127" width="11.7109375" style="1" customWidth="1"/>
    <col min="16128" max="16128" width="27.5703125" style="1" customWidth="1"/>
    <col min="16129" max="16129" width="7.85546875" style="1" customWidth="1"/>
    <col min="16130" max="16130" width="8.85546875" style="1" customWidth="1"/>
    <col min="16131" max="16131" width="9.140625" style="1" customWidth="1"/>
    <col min="16132" max="16132" width="11.7109375" style="1" customWidth="1"/>
    <col min="16133" max="16133" width="8.5703125" style="1" customWidth="1"/>
    <col min="16134" max="16134" width="8.28515625" style="1" customWidth="1"/>
    <col min="16135" max="16135" width="10.5703125" style="1" customWidth="1"/>
    <col min="16136" max="16136" width="6.7109375" style="1" customWidth="1"/>
    <col min="16137" max="16137" width="6.42578125" style="1" customWidth="1"/>
    <col min="16138" max="16138" width="4.42578125" style="1" customWidth="1"/>
    <col min="16139" max="16139" width="6.140625" style="1" customWidth="1"/>
    <col min="16140" max="16141" width="5.7109375" style="1" customWidth="1"/>
    <col min="16142" max="16142" width="7.140625" style="1" customWidth="1"/>
    <col min="16143" max="16143" width="11.42578125" style="1" customWidth="1"/>
    <col min="16144" max="16384" width="11.42578125" style="1"/>
  </cols>
  <sheetData>
    <row r="2" spans="1:25" ht="13.5" thickBot="1" x14ac:dyDescent="0.25"/>
    <row r="3" spans="1:25" s="4" customFormat="1" ht="21" thickBot="1" x14ac:dyDescent="0.3">
      <c r="A3" s="191" t="s">
        <v>65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1:25" s="6" customFormat="1" ht="15.75" customHeight="1" thickBot="1" x14ac:dyDescent="0.25">
      <c r="A4" s="5">
        <f ca="1">TODAY()</f>
        <v>45859</v>
      </c>
      <c r="B4" s="194" t="s">
        <v>66</v>
      </c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6"/>
    </row>
    <row r="5" spans="1:25" s="7" customFormat="1" ht="13.5" thickBot="1" x14ac:dyDescent="0.25">
      <c r="E5" s="8"/>
      <c r="F5" s="9" t="s">
        <v>2</v>
      </c>
      <c r="G5" s="9"/>
      <c r="H5" s="9"/>
      <c r="I5" s="10"/>
      <c r="J5" s="197" t="s">
        <v>67</v>
      </c>
      <c r="K5" s="198"/>
      <c r="L5" s="199" t="s">
        <v>68</v>
      </c>
      <c r="M5" s="200"/>
      <c r="N5" s="200"/>
      <c r="O5" s="201"/>
    </row>
    <row r="6" spans="1:25" s="7" customFormat="1" ht="15.75" customHeight="1" thickBot="1" x14ac:dyDescent="0.25">
      <c r="A6" s="11" t="s">
        <v>5</v>
      </c>
      <c r="B6" s="12" t="s">
        <v>6</v>
      </c>
      <c r="C6" s="13" t="s">
        <v>7</v>
      </c>
      <c r="D6" s="13" t="s">
        <v>8</v>
      </c>
      <c r="E6" s="14" t="s">
        <v>9</v>
      </c>
      <c r="F6" s="15" t="s">
        <v>10</v>
      </c>
      <c r="G6" s="16" t="s">
        <v>11</v>
      </c>
      <c r="H6" s="17" t="s">
        <v>12</v>
      </c>
      <c r="I6" s="18" t="s">
        <v>13</v>
      </c>
      <c r="J6" s="19" t="s">
        <v>3</v>
      </c>
      <c r="K6" s="20" t="s">
        <v>14</v>
      </c>
      <c r="L6" s="21" t="s">
        <v>15</v>
      </c>
      <c r="M6" s="22" t="s">
        <v>16</v>
      </c>
      <c r="N6" s="22" t="s">
        <v>17</v>
      </c>
      <c r="O6" s="23" t="s">
        <v>18</v>
      </c>
    </row>
    <row r="7" spans="1:25" s="6" customFormat="1" ht="15" x14ac:dyDescent="0.2">
      <c r="A7" s="24"/>
      <c r="B7" s="24" t="s">
        <v>19</v>
      </c>
      <c r="C7" s="25"/>
      <c r="D7" s="26"/>
      <c r="E7" s="27"/>
      <c r="F7" s="26"/>
      <c r="G7" s="26"/>
      <c r="H7" s="26"/>
      <c r="I7" s="26"/>
      <c r="J7" s="28"/>
      <c r="K7" s="28"/>
      <c r="L7" s="29"/>
      <c r="M7" s="30"/>
      <c r="N7" s="30"/>
      <c r="O7" s="30"/>
      <c r="P7" s="31" t="s">
        <v>20</v>
      </c>
      <c r="S7" s="6">
        <v>3</v>
      </c>
    </row>
    <row r="8" spans="1:25" s="6" customFormat="1" ht="15" x14ac:dyDescent="0.2">
      <c r="A8" s="32">
        <v>113</v>
      </c>
      <c r="B8" s="33" t="s">
        <v>21</v>
      </c>
      <c r="C8" s="34"/>
      <c r="D8" s="35"/>
      <c r="E8" s="36"/>
      <c r="F8" s="37">
        <f>[1]!Tabla2[[#This Row],[Saldosal]]</f>
        <v>0</v>
      </c>
      <c r="G8" s="38"/>
      <c r="H8" s="38"/>
      <c r="I8" s="38">
        <f t="shared" ref="I8:I41" si="0">F8+G8-H8</f>
        <v>0</v>
      </c>
      <c r="J8" s="39"/>
      <c r="K8" s="39">
        <f>[1]!Tabla2[[#This Row],[Total]]+Tabla22[[#This Row],[Tarde]]</f>
        <v>0</v>
      </c>
      <c r="L8" s="40">
        <v>30</v>
      </c>
      <c r="M8" s="41"/>
      <c r="N8" s="42">
        <v>5</v>
      </c>
      <c r="O8" s="42">
        <f>Tabla22[[#This Row],[2023]]+Tabla22[[#This Row],[2024]]</f>
        <v>5</v>
      </c>
      <c r="P8" s="43">
        <f t="shared" ref="P8:P41" si="1">C8+D8</f>
        <v>0</v>
      </c>
      <c r="S8" s="6">
        <v>3</v>
      </c>
    </row>
    <row r="9" spans="1:25" s="6" customFormat="1" ht="15" x14ac:dyDescent="0.2">
      <c r="A9" s="32">
        <v>117</v>
      </c>
      <c r="B9" s="33" t="s">
        <v>22</v>
      </c>
      <c r="C9" s="34"/>
      <c r="D9" s="35">
        <v>6</v>
      </c>
      <c r="E9" s="36"/>
      <c r="F9" s="37">
        <f>[1]!Tabla2[[#This Row],[Saldosal]]</f>
        <v>1</v>
      </c>
      <c r="G9" s="38"/>
      <c r="H9" s="38">
        <v>1</v>
      </c>
      <c r="I9" s="38">
        <f t="shared" si="0"/>
        <v>0</v>
      </c>
      <c r="J9" s="39"/>
      <c r="K9" s="39">
        <f>[1]!Tabla2[[#This Row],[Total]]+Tabla22[[#This Row],[Tarde]]</f>
        <v>1</v>
      </c>
      <c r="L9" s="40">
        <v>30</v>
      </c>
      <c r="M9" s="41">
        <v>0</v>
      </c>
      <c r="N9" s="42">
        <v>6</v>
      </c>
      <c r="O9" s="42">
        <f>Tabla22[[#This Row],[2023]]+Tabla22[[#This Row],[2024]]</f>
        <v>6</v>
      </c>
      <c r="P9" s="43">
        <f t="shared" si="1"/>
        <v>6</v>
      </c>
      <c r="S9" s="6">
        <v>1</v>
      </c>
    </row>
    <row r="10" spans="1:25" s="6" customFormat="1" ht="15" x14ac:dyDescent="0.2">
      <c r="A10" s="32">
        <v>118</v>
      </c>
      <c r="B10" s="33" t="s">
        <v>23</v>
      </c>
      <c r="C10" s="34">
        <v>1</v>
      </c>
      <c r="D10" s="35">
        <v>12</v>
      </c>
      <c r="E10" s="44"/>
      <c r="F10" s="37">
        <f>[1]!Tabla2[[#This Row],[Saldosal]]</f>
        <v>2</v>
      </c>
      <c r="G10" s="46">
        <v>2</v>
      </c>
      <c r="H10" s="46">
        <v>1</v>
      </c>
      <c r="I10" s="46">
        <f t="shared" si="0"/>
        <v>3</v>
      </c>
      <c r="J10" s="39">
        <v>2</v>
      </c>
      <c r="K10" s="39">
        <f>[1]!Tabla2[[#This Row],[Total]]+Tabla22[[#This Row],[Tarde]]</f>
        <v>2</v>
      </c>
      <c r="L10" s="40">
        <v>30</v>
      </c>
      <c r="M10" s="41">
        <v>0</v>
      </c>
      <c r="N10" s="42">
        <v>11</v>
      </c>
      <c r="O10" s="42">
        <f>Tabla22[[#This Row],[2023]]+Tabla22[[#This Row],[2024]]</f>
        <v>11</v>
      </c>
      <c r="P10" s="43">
        <f t="shared" si="1"/>
        <v>13</v>
      </c>
      <c r="S10" s="6">
        <v>1</v>
      </c>
    </row>
    <row r="11" spans="1:25" s="6" customFormat="1" ht="15" x14ac:dyDescent="0.2">
      <c r="A11" s="32">
        <v>120</v>
      </c>
      <c r="B11" s="47" t="s">
        <v>24</v>
      </c>
      <c r="C11" s="34"/>
      <c r="D11" s="35"/>
      <c r="E11" s="36"/>
      <c r="F11" s="37">
        <f>[1]!Tabla2[[#This Row],[Saldosal]]</f>
        <v>3</v>
      </c>
      <c r="G11" s="38">
        <v>1</v>
      </c>
      <c r="H11" s="38"/>
      <c r="I11" s="38">
        <f t="shared" si="0"/>
        <v>4</v>
      </c>
      <c r="J11" s="39">
        <v>1</v>
      </c>
      <c r="K11" s="39">
        <f>[1]!Tabla2[[#This Row],[Total]]+Tabla22[[#This Row],[Tarde]]</f>
        <v>2</v>
      </c>
      <c r="L11" s="48">
        <v>30</v>
      </c>
      <c r="M11" s="49">
        <v>0</v>
      </c>
      <c r="N11" s="42">
        <v>7</v>
      </c>
      <c r="O11" s="42">
        <f>Tabla22[[#This Row],[2023]]+Tabla22[[#This Row],[2024]]</f>
        <v>7</v>
      </c>
      <c r="P11" s="43">
        <f t="shared" si="1"/>
        <v>0</v>
      </c>
      <c r="S11" s="6">
        <v>2</v>
      </c>
    </row>
    <row r="12" spans="1:25" s="6" customFormat="1" ht="15" x14ac:dyDescent="0.2">
      <c r="A12" s="32">
        <v>121</v>
      </c>
      <c r="B12" s="50" t="s">
        <v>25</v>
      </c>
      <c r="C12" s="34">
        <v>3</v>
      </c>
      <c r="D12" s="35"/>
      <c r="E12" s="36">
        <v>3</v>
      </c>
      <c r="F12" s="37">
        <f>[1]!Tabla2[[#This Row],[Saldosal]]</f>
        <v>10</v>
      </c>
      <c r="G12" s="38"/>
      <c r="H12" s="38">
        <v>1</v>
      </c>
      <c r="I12" s="38">
        <f t="shared" si="0"/>
        <v>9</v>
      </c>
      <c r="J12" s="39"/>
      <c r="K12" s="39">
        <f>[1]!Tabla2[[#This Row],[Total]]+Tabla22[[#This Row],[Tarde]]</f>
        <v>0</v>
      </c>
      <c r="L12" s="48">
        <v>30</v>
      </c>
      <c r="M12" s="49">
        <v>11</v>
      </c>
      <c r="N12" s="42">
        <v>30</v>
      </c>
      <c r="O12" s="42">
        <f>Tabla22[[#This Row],[2023]]+Tabla22[[#This Row],[2024]]</f>
        <v>41</v>
      </c>
      <c r="P12" s="43">
        <f t="shared" si="1"/>
        <v>3</v>
      </c>
      <c r="R12" s="6">
        <v>9</v>
      </c>
      <c r="S12" s="6">
        <v>1</v>
      </c>
    </row>
    <row r="13" spans="1:25" s="6" customFormat="1" ht="15" x14ac:dyDescent="0.2">
      <c r="A13" s="32">
        <v>122</v>
      </c>
      <c r="B13" s="51" t="s">
        <v>26</v>
      </c>
      <c r="C13" s="34"/>
      <c r="D13" s="35"/>
      <c r="E13" s="36"/>
      <c r="F13" s="37">
        <f>[1]!Tabla2[[#This Row],[Saldosal]]</f>
        <v>0</v>
      </c>
      <c r="G13" s="38"/>
      <c r="H13" s="38"/>
      <c r="I13" s="38">
        <f t="shared" si="0"/>
        <v>0</v>
      </c>
      <c r="J13" s="39">
        <v>1</v>
      </c>
      <c r="K13" s="39">
        <f>[1]!Tabla2[[#This Row],[Total]]+Tabla22[[#This Row],[Tarde]]</f>
        <v>1</v>
      </c>
      <c r="L13" s="48">
        <v>30</v>
      </c>
      <c r="M13" s="49">
        <v>0</v>
      </c>
      <c r="N13" s="42">
        <v>5</v>
      </c>
      <c r="O13" s="42">
        <f>Tabla22[[#This Row],[2023]]+Tabla22[[#This Row],[2024]]</f>
        <v>5</v>
      </c>
      <c r="P13" s="43">
        <f t="shared" si="1"/>
        <v>0</v>
      </c>
      <c r="Q13" s="6" t="s">
        <v>27</v>
      </c>
      <c r="R13" s="6">
        <v>12</v>
      </c>
      <c r="S13" s="6">
        <v>2</v>
      </c>
    </row>
    <row r="14" spans="1:25" s="6" customFormat="1" ht="15" x14ac:dyDescent="0.2">
      <c r="A14" s="32">
        <v>123</v>
      </c>
      <c r="B14" s="51" t="s">
        <v>28</v>
      </c>
      <c r="C14" s="34"/>
      <c r="D14" s="35"/>
      <c r="E14" s="36"/>
      <c r="F14" s="37">
        <f>[1]!Tabla2[[#This Row],[Saldosal]]</f>
        <v>0</v>
      </c>
      <c r="G14" s="38"/>
      <c r="H14" s="38"/>
      <c r="I14" s="38">
        <f t="shared" si="0"/>
        <v>0</v>
      </c>
      <c r="J14" s="39"/>
      <c r="K14" s="39">
        <f>[1]!Tabla2[[#This Row],[Total]]+Tabla22[[#This Row],[Tarde]]</f>
        <v>0</v>
      </c>
      <c r="L14" s="48">
        <v>30</v>
      </c>
      <c r="M14" s="49"/>
      <c r="N14" s="42">
        <v>28</v>
      </c>
      <c r="O14" s="42">
        <f>Tabla22[[#This Row],[2023]]+Tabla22[[#This Row],[2024]]</f>
        <v>28</v>
      </c>
      <c r="P14" s="43">
        <f t="shared" si="1"/>
        <v>0</v>
      </c>
      <c r="R14" s="6">
        <v>5</v>
      </c>
      <c r="S14" s="6">
        <v>2</v>
      </c>
    </row>
    <row r="15" spans="1:25" s="6" customFormat="1" ht="15" x14ac:dyDescent="0.2">
      <c r="A15" s="32">
        <v>124</v>
      </c>
      <c r="B15" s="51" t="s">
        <v>29</v>
      </c>
      <c r="C15" s="34">
        <v>1</v>
      </c>
      <c r="D15" s="35"/>
      <c r="E15" s="36"/>
      <c r="F15" s="37">
        <f>[1]!Tabla2[[#This Row],[Saldosal]]</f>
        <v>120</v>
      </c>
      <c r="G15" s="38"/>
      <c r="H15" s="38"/>
      <c r="I15" s="38">
        <f t="shared" si="0"/>
        <v>120</v>
      </c>
      <c r="J15" s="39"/>
      <c r="K15" s="39">
        <f>[1]!Tabla2[[#This Row],[Total]]+Tabla22[[#This Row],[Tarde]]</f>
        <v>0</v>
      </c>
      <c r="L15" s="48">
        <v>30</v>
      </c>
      <c r="M15" s="49">
        <v>10</v>
      </c>
      <c r="N15" s="42">
        <v>30</v>
      </c>
      <c r="O15" s="42">
        <f>Tabla22[[#This Row],[2023]]+Tabla22[[#This Row],[2024]]</f>
        <v>40</v>
      </c>
      <c r="P15" s="43">
        <f t="shared" si="1"/>
        <v>1</v>
      </c>
      <c r="S15" s="6">
        <v>3</v>
      </c>
      <c r="Y15" s="6">
        <v>22</v>
      </c>
    </row>
    <row r="16" spans="1:25" s="6" customFormat="1" ht="15" x14ac:dyDescent="0.2">
      <c r="A16" s="32">
        <v>125</v>
      </c>
      <c r="B16" s="51" t="s">
        <v>30</v>
      </c>
      <c r="C16" s="34"/>
      <c r="D16" s="35"/>
      <c r="E16" s="36"/>
      <c r="F16" s="37">
        <f>[1]!Tabla2[[#This Row],[Saldosal]]</f>
        <v>2</v>
      </c>
      <c r="G16" s="38"/>
      <c r="H16" s="38"/>
      <c r="I16" s="38">
        <f t="shared" si="0"/>
        <v>2</v>
      </c>
      <c r="J16" s="39"/>
      <c r="K16" s="39">
        <f>[1]!Tabla2[[#This Row],[Total]]+Tabla22[[#This Row],[Tarde]]</f>
        <v>0</v>
      </c>
      <c r="L16" s="48">
        <v>30</v>
      </c>
      <c r="M16" s="49">
        <v>0</v>
      </c>
      <c r="N16" s="42">
        <v>2</v>
      </c>
      <c r="O16" s="42">
        <f>Tabla22[[#This Row],[2023]]+Tabla22[[#This Row],[2024]]</f>
        <v>2</v>
      </c>
      <c r="P16" s="43">
        <f t="shared" si="1"/>
        <v>0</v>
      </c>
      <c r="S16" s="6">
        <v>1</v>
      </c>
      <c r="Y16" s="6">
        <v>29</v>
      </c>
    </row>
    <row r="17" spans="1:25 1788:1788" s="6" customFormat="1" ht="15" x14ac:dyDescent="0.2">
      <c r="A17" s="32">
        <v>126</v>
      </c>
      <c r="B17" s="51" t="s">
        <v>31</v>
      </c>
      <c r="C17" s="34">
        <v>9</v>
      </c>
      <c r="D17" s="35">
        <v>1</v>
      </c>
      <c r="E17" s="36">
        <v>3</v>
      </c>
      <c r="F17" s="37">
        <f>[1]!Tabla2[[#This Row],[Saldosal]]</f>
        <v>1</v>
      </c>
      <c r="G17" s="38"/>
      <c r="H17" s="38"/>
      <c r="I17" s="38">
        <f t="shared" si="0"/>
        <v>1</v>
      </c>
      <c r="J17" s="39"/>
      <c r="K17" s="39">
        <f>[1]!Tabla2[[#This Row],[Total]]+Tabla22[[#This Row],[Tarde]]</f>
        <v>0</v>
      </c>
      <c r="L17" s="48">
        <v>30</v>
      </c>
      <c r="M17" s="49">
        <v>0</v>
      </c>
      <c r="N17" s="42">
        <v>11</v>
      </c>
      <c r="O17" s="42">
        <f>Tabla22[[#This Row],[2023]]+Tabla22[[#This Row],[2024]]</f>
        <v>11</v>
      </c>
      <c r="P17" s="43">
        <f t="shared" si="1"/>
        <v>10</v>
      </c>
      <c r="S17" s="6">
        <v>1</v>
      </c>
      <c r="Y17" s="6">
        <v>33</v>
      </c>
    </row>
    <row r="18" spans="1:25 1788:1788" s="6" customFormat="1" ht="15" x14ac:dyDescent="0.2">
      <c r="A18" s="32">
        <v>127</v>
      </c>
      <c r="B18" s="51" t="s">
        <v>32</v>
      </c>
      <c r="C18" s="34"/>
      <c r="D18" s="35"/>
      <c r="E18" s="36"/>
      <c r="F18" s="37">
        <f>[1]!Tabla2[[#This Row],[Saldosal]]</f>
        <v>3</v>
      </c>
      <c r="G18" s="38"/>
      <c r="H18" s="38">
        <v>1</v>
      </c>
      <c r="I18" s="38">
        <f t="shared" si="0"/>
        <v>2</v>
      </c>
      <c r="J18" s="39">
        <v>1</v>
      </c>
      <c r="K18" s="39">
        <f>[1]!Tabla2[[#This Row],[Total]]+Tabla22[[#This Row],[Tarde]]</f>
        <v>1</v>
      </c>
      <c r="L18" s="48">
        <v>30</v>
      </c>
      <c r="M18" s="49">
        <v>0</v>
      </c>
      <c r="N18" s="42">
        <v>0</v>
      </c>
      <c r="O18" s="42">
        <f>Tabla22[[#This Row],[2023]]+Tabla22[[#This Row],[2024]]</f>
        <v>0</v>
      </c>
      <c r="P18" s="43">
        <f t="shared" si="1"/>
        <v>0</v>
      </c>
      <c r="S18" s="6">
        <v>1</v>
      </c>
    </row>
    <row r="19" spans="1:25 1788:1788" s="6" customFormat="1" ht="15" x14ac:dyDescent="0.2">
      <c r="A19" s="32">
        <v>129</v>
      </c>
      <c r="B19" s="51" t="s">
        <v>33</v>
      </c>
      <c r="C19" s="34"/>
      <c r="D19" s="35"/>
      <c r="E19" s="36"/>
      <c r="F19" s="37">
        <f>[1]!Tabla2[[#This Row],[Saldosal]]</f>
        <v>0</v>
      </c>
      <c r="G19" s="38"/>
      <c r="H19" s="38"/>
      <c r="I19" s="38">
        <f t="shared" si="0"/>
        <v>0</v>
      </c>
      <c r="J19" s="39"/>
      <c r="K19" s="39">
        <f>[1]!Tabla2[[#This Row],[Total]]+Tabla22[[#This Row],[Tarde]]</f>
        <v>5</v>
      </c>
      <c r="L19" s="48">
        <v>30</v>
      </c>
      <c r="M19" s="49">
        <v>0</v>
      </c>
      <c r="N19" s="42">
        <v>2</v>
      </c>
      <c r="O19" s="42">
        <f>Tabla22[[#This Row],[2023]]+Tabla22[[#This Row],[2024]]</f>
        <v>2</v>
      </c>
      <c r="P19" s="43">
        <f t="shared" si="1"/>
        <v>0</v>
      </c>
      <c r="S19" s="6">
        <v>3</v>
      </c>
    </row>
    <row r="20" spans="1:25 1788:1788" s="6" customFormat="1" ht="15" x14ac:dyDescent="0.2">
      <c r="A20" s="32">
        <v>130</v>
      </c>
      <c r="B20" s="51" t="s">
        <v>34</v>
      </c>
      <c r="C20" s="34"/>
      <c r="D20" s="35"/>
      <c r="E20" s="36"/>
      <c r="F20" s="37">
        <f>[1]!Tabla2[[#This Row],[Saldosal]]</f>
        <v>1</v>
      </c>
      <c r="G20" s="38"/>
      <c r="H20" s="38"/>
      <c r="I20" s="38">
        <f t="shared" si="0"/>
        <v>1</v>
      </c>
      <c r="J20" s="39"/>
      <c r="K20" s="39">
        <f>[1]!Tabla2[[#This Row],[Total]]+Tabla22[[#This Row],[Tarde]]</f>
        <v>0</v>
      </c>
      <c r="L20" s="48">
        <v>30</v>
      </c>
      <c r="M20" s="49">
        <v>0</v>
      </c>
      <c r="N20" s="42">
        <v>3</v>
      </c>
      <c r="O20" s="42">
        <f>Tabla22[[#This Row],[2023]]+Tabla22[[#This Row],[2024]]</f>
        <v>3</v>
      </c>
      <c r="P20" s="43">
        <f t="shared" si="1"/>
        <v>0</v>
      </c>
      <c r="S20" s="6">
        <v>3</v>
      </c>
    </row>
    <row r="21" spans="1:25 1788:1788" s="6" customFormat="1" ht="15" x14ac:dyDescent="0.2">
      <c r="A21" s="32">
        <v>131</v>
      </c>
      <c r="B21" s="51" t="s">
        <v>35</v>
      </c>
      <c r="C21" s="34">
        <v>27</v>
      </c>
      <c r="D21" s="35">
        <v>23</v>
      </c>
      <c r="E21" s="36">
        <v>3</v>
      </c>
      <c r="F21" s="37">
        <f>[1]!Tabla2[[#This Row],[Saldosal]]</f>
        <v>7</v>
      </c>
      <c r="G21" s="38">
        <v>2</v>
      </c>
      <c r="H21" s="38">
        <v>2</v>
      </c>
      <c r="I21" s="38">
        <f t="shared" si="0"/>
        <v>7</v>
      </c>
      <c r="J21" s="39">
        <v>1</v>
      </c>
      <c r="K21" s="39">
        <f>[1]!Tabla2[[#This Row],[Total]]+Tabla22[[#This Row],[Tarde]]</f>
        <v>1</v>
      </c>
      <c r="L21" s="48">
        <v>30</v>
      </c>
      <c r="M21" s="49">
        <v>0</v>
      </c>
      <c r="N21" s="42">
        <v>9</v>
      </c>
      <c r="O21" s="42">
        <f>Tabla22[[#This Row],[2023]]+Tabla22[[#This Row],[2024]]</f>
        <v>9</v>
      </c>
      <c r="P21" s="43">
        <f t="shared" si="1"/>
        <v>50</v>
      </c>
      <c r="Q21" s="6" t="s">
        <v>36</v>
      </c>
      <c r="S21" s="6">
        <v>3</v>
      </c>
    </row>
    <row r="22" spans="1:25 1788:1788" s="6" customFormat="1" ht="15" x14ac:dyDescent="0.2">
      <c r="A22" s="32">
        <v>132</v>
      </c>
      <c r="B22" s="51" t="s">
        <v>37</v>
      </c>
      <c r="C22" s="34">
        <v>31</v>
      </c>
      <c r="D22" s="35">
        <v>28</v>
      </c>
      <c r="E22" s="36">
        <v>3</v>
      </c>
      <c r="F22" s="37">
        <f>[1]!Tabla2[[#This Row],[Saldosal]]</f>
        <v>7</v>
      </c>
      <c r="G22" s="38">
        <v>2</v>
      </c>
      <c r="H22" s="38"/>
      <c r="I22" s="38">
        <f t="shared" si="0"/>
        <v>9</v>
      </c>
      <c r="J22" s="39"/>
      <c r="K22" s="39">
        <f>[1]!Tabla2[[#This Row],[Total]]+Tabla22[[#This Row],[Tarde]]</f>
        <v>0</v>
      </c>
      <c r="L22" s="48">
        <v>30</v>
      </c>
      <c r="M22" s="49">
        <v>0</v>
      </c>
      <c r="N22" s="42">
        <v>0</v>
      </c>
      <c r="O22" s="42">
        <f>Tabla22[[#This Row],[2023]]+Tabla22[[#This Row],[2024]]</f>
        <v>0</v>
      </c>
      <c r="P22" s="43">
        <f t="shared" si="1"/>
        <v>59</v>
      </c>
      <c r="S22" s="6">
        <v>3</v>
      </c>
    </row>
    <row r="23" spans="1:25 1788:1788" s="6" customFormat="1" ht="15" x14ac:dyDescent="0.2">
      <c r="A23" s="32">
        <v>133</v>
      </c>
      <c r="B23" s="51" t="s">
        <v>38</v>
      </c>
      <c r="C23" s="34">
        <v>36</v>
      </c>
      <c r="D23" s="35">
        <v>23</v>
      </c>
      <c r="E23" s="44">
        <v>6</v>
      </c>
      <c r="F23" s="37">
        <f>[1]!Tabla2[[#This Row],[Saldosal]]</f>
        <v>20</v>
      </c>
      <c r="G23" s="46">
        <v>2</v>
      </c>
      <c r="H23" s="46"/>
      <c r="I23" s="46">
        <f t="shared" si="0"/>
        <v>22</v>
      </c>
      <c r="J23" s="39"/>
      <c r="K23" s="39">
        <f>[1]!Tabla2[[#This Row],[Total]]+Tabla22[[#This Row],[Tarde]]</f>
        <v>0</v>
      </c>
      <c r="L23" s="48">
        <v>20</v>
      </c>
      <c r="M23" s="49">
        <v>0</v>
      </c>
      <c r="N23" s="42">
        <v>3</v>
      </c>
      <c r="O23" s="42">
        <f>Tabla22[[#This Row],[2023]]+Tabla22[[#This Row],[2024]]</f>
        <v>3</v>
      </c>
      <c r="P23" s="43">
        <f t="shared" si="1"/>
        <v>59</v>
      </c>
      <c r="Q23" s="6" t="s">
        <v>39</v>
      </c>
      <c r="S23" s="6">
        <v>1</v>
      </c>
    </row>
    <row r="24" spans="1:25 1788:1788" s="6" customFormat="1" ht="15" x14ac:dyDescent="0.2">
      <c r="A24" s="32">
        <v>135</v>
      </c>
      <c r="B24" s="51" t="s">
        <v>40</v>
      </c>
      <c r="C24" s="34">
        <v>35</v>
      </c>
      <c r="D24" s="35">
        <v>21</v>
      </c>
      <c r="E24" s="36">
        <v>9</v>
      </c>
      <c r="F24" s="37">
        <f>[1]!Tabla2[[#This Row],[Saldosal]]</f>
        <v>6</v>
      </c>
      <c r="G24" s="38">
        <v>2</v>
      </c>
      <c r="H24" s="38">
        <v>1</v>
      </c>
      <c r="I24" s="38">
        <f t="shared" si="0"/>
        <v>7</v>
      </c>
      <c r="J24" s="39"/>
      <c r="K24" s="39">
        <f>[1]!Tabla2[[#This Row],[Total]]+Tabla22[[#This Row],[Tarde]]</f>
        <v>0</v>
      </c>
      <c r="L24" s="48">
        <v>30</v>
      </c>
      <c r="M24" s="49">
        <v>0</v>
      </c>
      <c r="N24" s="42">
        <v>2</v>
      </c>
      <c r="O24" s="42">
        <f>Tabla22[[#This Row],[2023]]+Tabla22[[#This Row],[2024]]</f>
        <v>2</v>
      </c>
      <c r="P24" s="43">
        <f t="shared" si="1"/>
        <v>56</v>
      </c>
      <c r="Q24" s="6" t="s">
        <v>41</v>
      </c>
    </row>
    <row r="25" spans="1:25 1788:1788" s="6" customFormat="1" ht="15" x14ac:dyDescent="0.2">
      <c r="A25" s="32">
        <v>136</v>
      </c>
      <c r="B25" s="52" t="s">
        <v>42</v>
      </c>
      <c r="C25" s="34">
        <v>8</v>
      </c>
      <c r="D25" s="35"/>
      <c r="E25" s="36">
        <v>3</v>
      </c>
      <c r="F25" s="37">
        <f>[1]!Tabla2[[#This Row],[Saldosal]]</f>
        <v>0</v>
      </c>
      <c r="G25" s="38"/>
      <c r="H25" s="38"/>
      <c r="I25" s="38">
        <f t="shared" si="0"/>
        <v>0</v>
      </c>
      <c r="J25" s="39"/>
      <c r="K25" s="39">
        <f>[1]!Tabla2[[#This Row],[Total]]+Tabla22[[#This Row],[Tarde]]</f>
        <v>0</v>
      </c>
      <c r="L25" s="48">
        <v>20</v>
      </c>
      <c r="M25" s="49">
        <v>0</v>
      </c>
      <c r="N25" s="42">
        <v>0</v>
      </c>
      <c r="O25" s="42">
        <f>Tabla22[[#This Row],[2023]]+Tabla22[[#This Row],[2024]]</f>
        <v>0</v>
      </c>
      <c r="P25" s="43">
        <f t="shared" si="1"/>
        <v>8</v>
      </c>
    </row>
    <row r="26" spans="1:25 1788:1788" s="6" customFormat="1" ht="15" x14ac:dyDescent="0.2">
      <c r="A26" s="32">
        <v>137</v>
      </c>
      <c r="B26" s="52" t="s">
        <v>43</v>
      </c>
      <c r="C26" s="34">
        <v>15</v>
      </c>
      <c r="D26" s="35">
        <v>8</v>
      </c>
      <c r="E26" s="36">
        <v>2</v>
      </c>
      <c r="F26" s="37">
        <f>[1]!Tabla2[[#This Row],[Saldosal]]</f>
        <v>3</v>
      </c>
      <c r="G26" s="38">
        <v>1</v>
      </c>
      <c r="H26" s="38">
        <v>3</v>
      </c>
      <c r="I26" s="38">
        <f t="shared" si="0"/>
        <v>1</v>
      </c>
      <c r="J26" s="39"/>
      <c r="K26" s="39">
        <f>[1]!Tabla2[[#This Row],[Total]]+Tabla22[[#This Row],[Tarde]]</f>
        <v>0</v>
      </c>
      <c r="L26" s="48">
        <v>20</v>
      </c>
      <c r="M26" s="49">
        <v>0</v>
      </c>
      <c r="N26" s="42">
        <v>0</v>
      </c>
      <c r="O26" s="42">
        <f>Tabla22[[#This Row],[2023]]+Tabla22[[#This Row],[2024]]</f>
        <v>0</v>
      </c>
      <c r="P26" s="43">
        <f t="shared" si="1"/>
        <v>23</v>
      </c>
    </row>
    <row r="27" spans="1:25 1788:1788" s="6" customFormat="1" ht="15" x14ac:dyDescent="0.2">
      <c r="A27" s="32">
        <v>138</v>
      </c>
      <c r="B27" s="53" t="s">
        <v>44</v>
      </c>
      <c r="C27" s="34">
        <v>27</v>
      </c>
      <c r="D27" s="35">
        <v>25</v>
      </c>
      <c r="E27" s="36">
        <v>2</v>
      </c>
      <c r="F27" s="37">
        <f>[1]!Tabla2[[#This Row],[Saldosal]]</f>
        <v>1</v>
      </c>
      <c r="G27" s="38">
        <v>3</v>
      </c>
      <c r="H27" s="38"/>
      <c r="I27" s="38">
        <f t="shared" si="0"/>
        <v>4</v>
      </c>
      <c r="J27" s="39"/>
      <c r="K27" s="39">
        <f>[1]!Tabla2[[#This Row],[Total]]+Tabla22[[#This Row],[Tarde]]</f>
        <v>0</v>
      </c>
      <c r="L27" s="48">
        <v>15</v>
      </c>
      <c r="M27" s="49">
        <v>0</v>
      </c>
      <c r="N27" s="42">
        <v>0</v>
      </c>
      <c r="O27" s="42">
        <f>Tabla22[[#This Row],[2023]]+Tabla22[[#This Row],[2024]]</f>
        <v>0</v>
      </c>
      <c r="P27" s="43">
        <f t="shared" si="1"/>
        <v>52</v>
      </c>
      <c r="R27" s="6" t="s">
        <v>45</v>
      </c>
      <c r="T27" s="6">
        <v>9</v>
      </c>
      <c r="U27" s="6">
        <v>29</v>
      </c>
    </row>
    <row r="28" spans="1:25 1788:1788" s="6" customFormat="1" ht="15" x14ac:dyDescent="0.2">
      <c r="A28" s="32">
        <v>139</v>
      </c>
      <c r="B28" s="51" t="s">
        <v>46</v>
      </c>
      <c r="C28" s="34">
        <v>3</v>
      </c>
      <c r="D28" s="35"/>
      <c r="E28" s="36"/>
      <c r="F28" s="37">
        <f>[1]!Tabla2[[#This Row],[Saldosal]]</f>
        <v>2</v>
      </c>
      <c r="G28" s="38"/>
      <c r="H28" s="38"/>
      <c r="I28" s="38">
        <f t="shared" si="0"/>
        <v>2</v>
      </c>
      <c r="J28" s="39"/>
      <c r="K28" s="39">
        <f>[1]!Tabla2[[#This Row],[Total]]+Tabla22[[#This Row],[Tarde]]</f>
        <v>0</v>
      </c>
      <c r="L28" s="48">
        <v>20</v>
      </c>
      <c r="M28" s="49">
        <v>0</v>
      </c>
      <c r="N28" s="42">
        <v>0</v>
      </c>
      <c r="O28" s="42">
        <f>Tabla22[[#This Row],[2023]]+Tabla22[[#This Row],[2024]]</f>
        <v>0</v>
      </c>
      <c r="P28" s="43">
        <f t="shared" si="1"/>
        <v>3</v>
      </c>
      <c r="R28" s="6" t="s">
        <v>47</v>
      </c>
      <c r="U28" s="6">
        <v>7</v>
      </c>
    </row>
    <row r="29" spans="1:25 1788:1788" s="6" customFormat="1" ht="15" x14ac:dyDescent="0.2">
      <c r="A29" s="32">
        <v>140</v>
      </c>
      <c r="B29" s="51" t="s">
        <v>48</v>
      </c>
      <c r="C29" s="34">
        <v>24</v>
      </c>
      <c r="D29" s="35">
        <v>12</v>
      </c>
      <c r="E29" s="36">
        <v>2</v>
      </c>
      <c r="F29" s="37">
        <f>[1]!Tabla2[[#This Row],[Saldosal]]</f>
        <v>2</v>
      </c>
      <c r="G29" s="38">
        <v>1</v>
      </c>
      <c r="H29" s="38"/>
      <c r="I29" s="38">
        <f t="shared" si="0"/>
        <v>3</v>
      </c>
      <c r="J29" s="39"/>
      <c r="K29" s="39">
        <f>[1]!Tabla2[[#This Row],[Total]]+Tabla22[[#This Row],[Tarde]]</f>
        <v>0</v>
      </c>
      <c r="L29" s="48">
        <v>15</v>
      </c>
      <c r="M29" s="49">
        <v>0</v>
      </c>
      <c r="N29" s="42">
        <v>10</v>
      </c>
      <c r="O29" s="42">
        <f>Tabla22[[#This Row],[2023]]+Tabla22[[#This Row],[2024]]</f>
        <v>10</v>
      </c>
      <c r="P29" s="43">
        <f t="shared" si="1"/>
        <v>36</v>
      </c>
      <c r="Q29" s="6">
        <v>2015</v>
      </c>
      <c r="R29" s="6" t="s">
        <v>49</v>
      </c>
      <c r="U29" s="6">
        <v>37</v>
      </c>
    </row>
    <row r="30" spans="1:25 1788:1788" s="6" customFormat="1" ht="15" x14ac:dyDescent="0.2">
      <c r="A30" s="32">
        <v>141</v>
      </c>
      <c r="B30" s="51" t="s">
        <v>50</v>
      </c>
      <c r="C30" s="34">
        <v>11</v>
      </c>
      <c r="D30" s="35">
        <v>12</v>
      </c>
      <c r="E30" s="36"/>
      <c r="F30" s="37">
        <f>[1]!Tabla2[[#This Row],[Saldosal]]</f>
        <v>4</v>
      </c>
      <c r="G30" s="38">
        <v>2</v>
      </c>
      <c r="H30" s="38"/>
      <c r="I30" s="38">
        <f t="shared" si="0"/>
        <v>6</v>
      </c>
      <c r="J30" s="39"/>
      <c r="K30" s="39">
        <f>[1]!Tabla2[[#This Row],[Total]]+Tabla22[[#This Row],[Tarde]]</f>
        <v>0</v>
      </c>
      <c r="L30" s="48">
        <v>15</v>
      </c>
      <c r="M30" s="49">
        <v>0</v>
      </c>
      <c r="N30" s="42">
        <v>0</v>
      </c>
      <c r="O30" s="42">
        <f>Tabla22[[#This Row],[2023]]+Tabla22[[#This Row],[2024]]</f>
        <v>0</v>
      </c>
      <c r="P30" s="43">
        <f t="shared" si="1"/>
        <v>23</v>
      </c>
      <c r="U30" s="6">
        <v>13</v>
      </c>
    </row>
    <row r="31" spans="1:25 1788:1788" s="6" customFormat="1" ht="15" x14ac:dyDescent="0.2">
      <c r="A31" s="32">
        <v>142</v>
      </c>
      <c r="B31" s="51" t="s">
        <v>51</v>
      </c>
      <c r="C31" s="34">
        <v>23</v>
      </c>
      <c r="D31" s="35">
        <v>14</v>
      </c>
      <c r="E31" s="36">
        <v>7</v>
      </c>
      <c r="F31" s="37">
        <f>[1]!Tabla2[[#This Row],[Saldosal]]</f>
        <v>9</v>
      </c>
      <c r="G31" s="38">
        <v>1</v>
      </c>
      <c r="H31" s="38">
        <v>1</v>
      </c>
      <c r="I31" s="38">
        <f t="shared" si="0"/>
        <v>9</v>
      </c>
      <c r="J31" s="39"/>
      <c r="K31" s="39">
        <f>[1]!Tabla2[[#This Row],[Total]]+Tabla22[[#This Row],[Tarde]]</f>
        <v>1</v>
      </c>
      <c r="L31" s="48">
        <v>15</v>
      </c>
      <c r="M31" s="49">
        <v>0</v>
      </c>
      <c r="N31" s="42">
        <v>7</v>
      </c>
      <c r="O31" s="42">
        <f>Tabla22[[#This Row],[2023]]+Tabla22[[#This Row],[2024]]</f>
        <v>7</v>
      </c>
      <c r="P31" s="43">
        <f t="shared" si="1"/>
        <v>37</v>
      </c>
      <c r="Q31" s="6">
        <v>2017</v>
      </c>
      <c r="BPT31" s="6">
        <v>22</v>
      </c>
    </row>
    <row r="32" spans="1:25 1788:1788" s="6" customFormat="1" ht="15" x14ac:dyDescent="0.2">
      <c r="A32" s="54">
        <v>143</v>
      </c>
      <c r="B32" s="51" t="s">
        <v>52</v>
      </c>
      <c r="C32" s="34">
        <v>36</v>
      </c>
      <c r="D32" s="35">
        <v>25</v>
      </c>
      <c r="E32" s="36">
        <v>4</v>
      </c>
      <c r="F32" s="37">
        <f>[1]!Tabla2[[#This Row],[Saldosal]]</f>
        <v>39</v>
      </c>
      <c r="G32" s="38">
        <v>3</v>
      </c>
      <c r="H32" s="38"/>
      <c r="I32" s="38">
        <f t="shared" si="0"/>
        <v>42</v>
      </c>
      <c r="J32" s="39"/>
      <c r="K32" s="39">
        <f>[1]!Tabla2[[#This Row],[Total]]+Tabla22[[#This Row],[Tarde]]</f>
        <v>0</v>
      </c>
      <c r="L32" s="48">
        <v>15</v>
      </c>
      <c r="M32" s="49">
        <v>0</v>
      </c>
      <c r="N32" s="42">
        <v>0</v>
      </c>
      <c r="O32" s="42">
        <f>Tabla22[[#This Row],[2023]]+Tabla22[[#This Row],[2024]]</f>
        <v>0</v>
      </c>
      <c r="P32" s="43">
        <f t="shared" si="1"/>
        <v>61</v>
      </c>
      <c r="Q32" s="6">
        <v>2017</v>
      </c>
      <c r="BPT32" s="6">
        <v>27</v>
      </c>
    </row>
    <row r="33" spans="1:24 1788:1788" s="6" customFormat="1" ht="15" x14ac:dyDescent="0.2">
      <c r="A33" s="54">
        <v>144</v>
      </c>
      <c r="B33" s="51" t="s">
        <v>53</v>
      </c>
      <c r="C33" s="34">
        <v>22</v>
      </c>
      <c r="D33" s="35">
        <v>22</v>
      </c>
      <c r="E33" s="36">
        <v>4</v>
      </c>
      <c r="F33" s="37">
        <f>[1]!Tabla2[[#This Row],[Saldosal]]</f>
        <v>-1</v>
      </c>
      <c r="G33" s="38">
        <v>2</v>
      </c>
      <c r="H33" s="38">
        <v>1</v>
      </c>
      <c r="I33" s="38">
        <f t="shared" si="0"/>
        <v>0</v>
      </c>
      <c r="J33" s="39"/>
      <c r="K33" s="39">
        <f>[1]!Tabla2[[#This Row],[Total]]+Tabla22[[#This Row],[Tarde]]</f>
        <v>3</v>
      </c>
      <c r="L33" s="48">
        <v>15</v>
      </c>
      <c r="M33" s="49">
        <v>0</v>
      </c>
      <c r="N33" s="42">
        <v>1</v>
      </c>
      <c r="O33" s="42">
        <f>Tabla22[[#This Row],[2023]]+Tabla22[[#This Row],[2024]]</f>
        <v>1</v>
      </c>
      <c r="P33" s="43">
        <f t="shared" si="1"/>
        <v>44</v>
      </c>
      <c r="Q33" s="6">
        <v>2017</v>
      </c>
      <c r="BPT33" s="6">
        <v>32</v>
      </c>
    </row>
    <row r="34" spans="1:24 1788:1788" s="6" customFormat="1" ht="15" x14ac:dyDescent="0.2">
      <c r="A34" s="54">
        <v>145</v>
      </c>
      <c r="B34" s="51" t="s">
        <v>54</v>
      </c>
      <c r="C34" s="34">
        <v>23</v>
      </c>
      <c r="D34" s="35">
        <v>17</v>
      </c>
      <c r="E34" s="36">
        <v>2</v>
      </c>
      <c r="F34" s="37">
        <f>[1]!Tabla2[[#This Row],[Saldosal]]</f>
        <v>4</v>
      </c>
      <c r="G34" s="38">
        <v>2</v>
      </c>
      <c r="H34" s="38"/>
      <c r="I34" s="38">
        <f t="shared" si="0"/>
        <v>6</v>
      </c>
      <c r="J34" s="39"/>
      <c r="K34" s="39">
        <f>[1]!Tabla2[[#This Row],[Total]]+Tabla22[[#This Row],[Tarde]]</f>
        <v>0</v>
      </c>
      <c r="L34" s="48">
        <v>15</v>
      </c>
      <c r="M34" s="49">
        <v>0</v>
      </c>
      <c r="N34" s="42">
        <v>4</v>
      </c>
      <c r="O34" s="42">
        <f>Tabla22[[#This Row],[2023]]+Tabla22[[#This Row],[2024]]</f>
        <v>4</v>
      </c>
      <c r="P34" s="43">
        <f t="shared" si="1"/>
        <v>40</v>
      </c>
      <c r="Q34" s="6">
        <v>2019</v>
      </c>
    </row>
    <row r="35" spans="1:24 1788:1788" s="6" customFormat="1" ht="15" x14ac:dyDescent="0.2">
      <c r="A35" s="54">
        <v>147</v>
      </c>
      <c r="B35" s="51" t="s">
        <v>55</v>
      </c>
      <c r="C35" s="34">
        <v>40</v>
      </c>
      <c r="D35" s="35">
        <v>13</v>
      </c>
      <c r="E35" s="36">
        <v>6</v>
      </c>
      <c r="F35" s="37">
        <f>[1]!Tabla2[[#This Row],[Saldosal]]</f>
        <v>2</v>
      </c>
      <c r="G35" s="38">
        <v>2</v>
      </c>
      <c r="H35" s="38">
        <v>1</v>
      </c>
      <c r="I35" s="38">
        <f t="shared" si="0"/>
        <v>3</v>
      </c>
      <c r="J35" s="39"/>
      <c r="K35" s="39">
        <f>[1]!Tabla2[[#This Row],[Total]]+Tabla22[[#This Row],[Tarde]]</f>
        <v>0</v>
      </c>
      <c r="L35" s="48">
        <v>15</v>
      </c>
      <c r="M35" s="49">
        <v>0</v>
      </c>
      <c r="N35" s="42">
        <v>3</v>
      </c>
      <c r="O35" s="42">
        <f>Tabla22[[#This Row],[2023]]+Tabla22[[#This Row],[2024]]</f>
        <v>3</v>
      </c>
      <c r="P35" s="43">
        <f t="shared" si="1"/>
        <v>53</v>
      </c>
      <c r="Q35" s="6" t="s">
        <v>56</v>
      </c>
    </row>
    <row r="36" spans="1:24 1788:1788" s="6" customFormat="1" ht="15" x14ac:dyDescent="0.2">
      <c r="A36" s="54">
        <v>148</v>
      </c>
      <c r="B36" s="51" t="s">
        <v>57</v>
      </c>
      <c r="C36" s="34">
        <v>54</v>
      </c>
      <c r="D36" s="35">
        <v>54</v>
      </c>
      <c r="E36" s="36">
        <v>9</v>
      </c>
      <c r="F36" s="37">
        <f>[1]!Tabla2[[#This Row],[Saldosal]]</f>
        <v>3</v>
      </c>
      <c r="G36" s="38">
        <v>5</v>
      </c>
      <c r="H36" s="38">
        <v>3</v>
      </c>
      <c r="I36" s="38">
        <f t="shared" si="0"/>
        <v>5</v>
      </c>
      <c r="J36" s="39">
        <v>1</v>
      </c>
      <c r="K36" s="39">
        <f>[1]!Tabla2[[#This Row],[Total]]+Tabla22[[#This Row],[Tarde]]</f>
        <v>4</v>
      </c>
      <c r="L36" s="48">
        <v>10</v>
      </c>
      <c r="M36" s="49">
        <v>0</v>
      </c>
      <c r="N36" s="42">
        <v>1</v>
      </c>
      <c r="O36" s="42">
        <f>Tabla22[[#This Row],[2023]]+Tabla22[[#This Row],[2024]]</f>
        <v>1</v>
      </c>
      <c r="P36" s="43">
        <f t="shared" si="1"/>
        <v>108</v>
      </c>
      <c r="Q36" s="6">
        <v>2021</v>
      </c>
      <c r="R36" s="6">
        <v>691</v>
      </c>
    </row>
    <row r="37" spans="1:24 1788:1788" s="6" customFormat="1" ht="15" x14ac:dyDescent="0.2">
      <c r="A37" s="54">
        <v>150</v>
      </c>
      <c r="B37" s="51" t="s">
        <v>58</v>
      </c>
      <c r="C37" s="55">
        <v>37</v>
      </c>
      <c r="D37" s="56">
        <v>32</v>
      </c>
      <c r="E37" s="36">
        <v>7</v>
      </c>
      <c r="F37" s="37">
        <f>[1]!Tabla2[[#This Row],[Saldosal]]</f>
        <v>6</v>
      </c>
      <c r="G37" s="38">
        <v>3</v>
      </c>
      <c r="H37" s="38"/>
      <c r="I37" s="38">
        <f t="shared" si="0"/>
        <v>9</v>
      </c>
      <c r="J37" s="57"/>
      <c r="K37" s="95">
        <f>[1]!Tabla2[[#This Row],[Total]]+Tabla22[[#This Row],[Tarde]]</f>
        <v>0</v>
      </c>
      <c r="L37" s="58">
        <v>10</v>
      </c>
      <c r="M37" s="59">
        <v>0</v>
      </c>
      <c r="N37" s="42">
        <v>0</v>
      </c>
      <c r="O37" s="42">
        <f>Tabla22[[#This Row],[2023]]+Tabla22[[#This Row],[2024]]</f>
        <v>0</v>
      </c>
      <c r="P37" s="43">
        <f t="shared" si="1"/>
        <v>69</v>
      </c>
      <c r="Q37" s="6">
        <v>2021</v>
      </c>
      <c r="R37" s="6">
        <v>302</v>
      </c>
    </row>
    <row r="38" spans="1:24 1788:1788" s="6" customFormat="1" ht="15.75" thickBot="1" x14ac:dyDescent="0.25">
      <c r="A38" s="60">
        <v>151</v>
      </c>
      <c r="B38" s="61" t="s">
        <v>59</v>
      </c>
      <c r="C38" s="62">
        <v>33</v>
      </c>
      <c r="D38" s="63">
        <v>17</v>
      </c>
      <c r="E38" s="64">
        <v>7</v>
      </c>
      <c r="F38" s="116">
        <f>[1]!Tabla2[[#This Row],[Saldosal]]</f>
        <v>11</v>
      </c>
      <c r="G38" s="66">
        <v>2</v>
      </c>
      <c r="H38" s="66">
        <v>4</v>
      </c>
      <c r="I38" s="66">
        <f t="shared" si="0"/>
        <v>9</v>
      </c>
      <c r="J38" s="67"/>
      <c r="K38" s="117">
        <f>[1]!Tabla2[[#This Row],[Total]]+Tabla22[[#This Row],[Tarde]]</f>
        <v>0</v>
      </c>
      <c r="L38" s="69">
        <v>10</v>
      </c>
      <c r="M38" s="70">
        <v>0</v>
      </c>
      <c r="N38" s="71">
        <v>4</v>
      </c>
      <c r="O38" s="71">
        <f>Tabla22[[#This Row],[2023]]+Tabla22[[#This Row],[2024]]</f>
        <v>4</v>
      </c>
      <c r="P38" s="43">
        <f t="shared" si="1"/>
        <v>50</v>
      </c>
      <c r="Q38" s="72">
        <v>45047</v>
      </c>
    </row>
    <row r="39" spans="1:24 1788:1788" ht="15" x14ac:dyDescent="0.2">
      <c r="A39" s="73">
        <v>100</v>
      </c>
      <c r="B39" s="74" t="s">
        <v>60</v>
      </c>
      <c r="C39" s="75"/>
      <c r="D39" s="76"/>
      <c r="E39" s="77"/>
      <c r="F39" s="118">
        <f>[1]!Tabla2[[#This Row],[Saldosal]]</f>
        <v>4</v>
      </c>
      <c r="G39" s="79"/>
      <c r="H39" s="79"/>
      <c r="I39" s="80">
        <f t="shared" si="0"/>
        <v>4</v>
      </c>
      <c r="J39" s="81"/>
      <c r="K39" s="82">
        <f>[1]!Tabla2[[#This Row],[Total]]+Tabla22[[#This Row],[Tarde]]</f>
        <v>0</v>
      </c>
      <c r="L39" s="83">
        <v>20</v>
      </c>
      <c r="M39" s="84">
        <v>0</v>
      </c>
      <c r="N39" s="85">
        <v>9</v>
      </c>
      <c r="O39" s="42">
        <f>Tabla22[[#This Row],[2023]]+Tabla22[[#This Row],[2024]]</f>
        <v>9</v>
      </c>
      <c r="P39" s="43">
        <f t="shared" si="1"/>
        <v>0</v>
      </c>
      <c r="Q39" s="1" t="s">
        <v>61</v>
      </c>
    </row>
    <row r="40" spans="1:24 1788:1788" ht="15" x14ac:dyDescent="0.2">
      <c r="A40" s="86">
        <v>101</v>
      </c>
      <c r="B40" s="87" t="s">
        <v>62</v>
      </c>
      <c r="C40" s="88"/>
      <c r="D40" s="89"/>
      <c r="E40" s="90"/>
      <c r="F40" s="37">
        <f>[1]!Tabla2[[#This Row],[Saldosal]]</f>
        <v>18</v>
      </c>
      <c r="G40" s="92">
        <v>5</v>
      </c>
      <c r="H40" s="92">
        <v>1</v>
      </c>
      <c r="I40" s="93">
        <f t="shared" si="0"/>
        <v>22</v>
      </c>
      <c r="J40" s="94"/>
      <c r="K40" s="95">
        <f>[1]!Tabla2[[#This Row],[Total]]+Tabla22[[#This Row],[Tarde]]</f>
        <v>0</v>
      </c>
      <c r="L40" s="48">
        <v>30</v>
      </c>
      <c r="M40" s="49">
        <v>0</v>
      </c>
      <c r="N40" s="96">
        <v>7</v>
      </c>
      <c r="O40" s="42">
        <f>Tabla22[[#This Row],[2023]]+Tabla22[[#This Row],[2024]]</f>
        <v>7</v>
      </c>
      <c r="P40" s="43">
        <f t="shared" si="1"/>
        <v>0</v>
      </c>
    </row>
    <row r="41" spans="1:24 1788:1788" ht="15.75" thickBot="1" x14ac:dyDescent="0.25">
      <c r="A41" s="97">
        <v>102</v>
      </c>
      <c r="B41" s="98" t="s">
        <v>63</v>
      </c>
      <c r="C41" s="99">
        <v>3</v>
      </c>
      <c r="D41" s="100"/>
      <c r="E41" s="101"/>
      <c r="F41" s="119">
        <f>[1]!Tabla2[[#This Row],[Saldosal]]</f>
        <v>0</v>
      </c>
      <c r="G41" s="103"/>
      <c r="H41" s="103"/>
      <c r="I41" s="104">
        <f t="shared" si="0"/>
        <v>0</v>
      </c>
      <c r="J41" s="105"/>
      <c r="K41" s="105">
        <f>[1]!Tabla2[[#This Row],[Total]]+Tabla22[[#This Row],[Tarde]]</f>
        <v>0</v>
      </c>
      <c r="L41" s="106">
        <v>10</v>
      </c>
      <c r="M41" s="107">
        <v>0</v>
      </c>
      <c r="N41" s="108">
        <v>0</v>
      </c>
      <c r="O41" s="108">
        <f>Tabla22[[#This Row],[2023]]+Tabla22[[#This Row],[2024]]</f>
        <v>0</v>
      </c>
      <c r="P41" s="43">
        <f t="shared" si="1"/>
        <v>3</v>
      </c>
      <c r="Q41" s="109">
        <v>44774</v>
      </c>
    </row>
    <row r="42" spans="1:24 1788:1788" ht="17.25" thickTop="1" thickBot="1" x14ac:dyDescent="0.3">
      <c r="A42" s="120" t="s">
        <v>64</v>
      </c>
      <c r="B42" s="121"/>
      <c r="C42" s="122">
        <f t="shared" ref="C42:H42" si="2">SUBTOTAL(109,C8:C41)</f>
        <v>502</v>
      </c>
      <c r="D42" s="122">
        <f t="shared" si="2"/>
        <v>365</v>
      </c>
      <c r="E42" s="123">
        <f t="shared" si="2"/>
        <v>82</v>
      </c>
      <c r="F42" s="124">
        <f t="shared" si="2"/>
        <v>290</v>
      </c>
      <c r="G42" s="122">
        <f t="shared" si="2"/>
        <v>43</v>
      </c>
      <c r="H42" s="122">
        <f t="shared" si="2"/>
        <v>21</v>
      </c>
      <c r="I42" s="122">
        <f>SUBTOTAL(109,I8:I41)</f>
        <v>312</v>
      </c>
      <c r="J42" s="122">
        <f>SUBTOTAL(109,Tabla22[Tarde])</f>
        <v>7</v>
      </c>
      <c r="K42" s="125">
        <f>SUBTOTAL(109,Tabla22[Total])</f>
        <v>21</v>
      </c>
      <c r="L42" s="122"/>
      <c r="M42" s="122">
        <f>SUBTOTAL(109,Tabla22[2023])</f>
        <v>21</v>
      </c>
      <c r="N42" s="122">
        <f>SUBTOTAL(109,Tabla22[2024])</f>
        <v>200</v>
      </c>
      <c r="O42" s="122">
        <f>SUBTOTAL(109,Tabla22[Saldos])</f>
        <v>221</v>
      </c>
      <c r="P42" s="110">
        <f>SUM(P8:P41)</f>
        <v>867</v>
      </c>
    </row>
    <row r="43" spans="1:24 1788:1788" ht="13.5" thickBot="1" x14ac:dyDescent="0.25"/>
    <row r="44" spans="1:24 1788:1788" ht="13.5" thickBot="1" x14ac:dyDescent="0.25">
      <c r="D44" s="115"/>
    </row>
    <row r="45" spans="1:24 1788:1788" x14ac:dyDescent="0.2">
      <c r="E45" s="1"/>
      <c r="I45" s="1"/>
      <c r="J45" s="1"/>
      <c r="K45" s="1"/>
      <c r="X45" s="1">
        <v>14</v>
      </c>
    </row>
    <row r="46" spans="1:24 1788:1788" x14ac:dyDescent="0.2">
      <c r="E46" s="1"/>
      <c r="I46" s="1"/>
      <c r="J46" s="1"/>
      <c r="K46" s="1"/>
      <c r="X46" s="1">
        <v>2</v>
      </c>
    </row>
    <row r="47" spans="1:24 1788:1788" x14ac:dyDescent="0.2">
      <c r="X47" s="1">
        <v>4</v>
      </c>
    </row>
    <row r="48" spans="1:24 1788:1788" x14ac:dyDescent="0.2">
      <c r="X48" s="1">
        <v>3</v>
      </c>
    </row>
    <row r="49" spans="5:24" x14ac:dyDescent="0.2">
      <c r="E49" s="1"/>
      <c r="I49" s="1"/>
      <c r="J49" s="1"/>
      <c r="K49" s="1"/>
      <c r="X49" s="1">
        <v>4</v>
      </c>
    </row>
    <row r="50" spans="5:24" x14ac:dyDescent="0.2">
      <c r="E50" s="1"/>
      <c r="I50" s="1"/>
      <c r="J50" s="1"/>
      <c r="K50" s="1"/>
      <c r="X50" s="1">
        <v>1</v>
      </c>
    </row>
    <row r="51" spans="5:24" x14ac:dyDescent="0.2">
      <c r="E51" s="1"/>
      <c r="I51" s="1"/>
      <c r="J51" s="1"/>
      <c r="K51" s="1"/>
    </row>
  </sheetData>
  <mergeCells count="4">
    <mergeCell ref="A3:O3"/>
    <mergeCell ref="B4:O4"/>
    <mergeCell ref="J5:K5"/>
    <mergeCell ref="L5:O5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PU51"/>
  <sheetViews>
    <sheetView topLeftCell="A29" zoomScaleNormal="100" workbookViewId="0">
      <selection activeCell="I42" sqref="I42"/>
    </sheetView>
  </sheetViews>
  <sheetFormatPr baseColWidth="10" defaultRowHeight="12.75" x14ac:dyDescent="0.2"/>
  <cols>
    <col min="1" max="1" width="11.140625" style="1" customWidth="1"/>
    <col min="2" max="2" width="26.7109375" style="1" customWidth="1"/>
    <col min="3" max="3" width="9.7109375" style="1" customWidth="1"/>
    <col min="4" max="4" width="10.7109375" style="1" customWidth="1"/>
    <col min="5" max="5" width="9.42578125" style="2" customWidth="1"/>
    <col min="6" max="6" width="11.28515625" style="1" customWidth="1"/>
    <col min="7" max="7" width="11" style="1" customWidth="1"/>
    <col min="8" max="8" width="9.7109375" style="1" customWidth="1"/>
    <col min="9" max="9" width="10.140625" style="3" customWidth="1"/>
    <col min="10" max="10" width="7.5703125" style="3" customWidth="1"/>
    <col min="11" max="11" width="7.28515625" style="3" customWidth="1"/>
    <col min="12" max="12" width="5.85546875" style="1" customWidth="1"/>
    <col min="13" max="13" width="8.28515625" style="1" customWidth="1"/>
    <col min="14" max="14" width="8.42578125" style="1" customWidth="1"/>
    <col min="15" max="15" width="7.85546875" style="1" customWidth="1"/>
    <col min="16" max="16" width="8.7109375" style="1" customWidth="1"/>
    <col min="17" max="17" width="18.28515625" style="1" bestFit="1" customWidth="1"/>
    <col min="18" max="19" width="11.42578125" style="1" customWidth="1"/>
    <col min="20" max="255" width="11.42578125" style="1"/>
    <col min="256" max="256" width="11.7109375" style="1" customWidth="1"/>
    <col min="257" max="257" width="27.5703125" style="1" customWidth="1"/>
    <col min="258" max="258" width="7.85546875" style="1" customWidth="1"/>
    <col min="259" max="259" width="8.85546875" style="1" customWidth="1"/>
    <col min="260" max="260" width="9.140625" style="1" customWidth="1"/>
    <col min="261" max="261" width="11.7109375" style="1" customWidth="1"/>
    <col min="262" max="262" width="8.5703125" style="1" customWidth="1"/>
    <col min="263" max="263" width="8.28515625" style="1" customWidth="1"/>
    <col min="264" max="264" width="10.5703125" style="1" customWidth="1"/>
    <col min="265" max="265" width="6.7109375" style="1" customWidth="1"/>
    <col min="266" max="266" width="6.42578125" style="1" customWidth="1"/>
    <col min="267" max="267" width="4.42578125" style="1" customWidth="1"/>
    <col min="268" max="268" width="6.140625" style="1" customWidth="1"/>
    <col min="269" max="270" width="5.7109375" style="1" customWidth="1"/>
    <col min="271" max="271" width="7.140625" style="1" customWidth="1"/>
    <col min="272" max="272" width="11.42578125" style="1" customWidth="1"/>
    <col min="273" max="511" width="11.42578125" style="1"/>
    <col min="512" max="512" width="11.7109375" style="1" customWidth="1"/>
    <col min="513" max="513" width="27.5703125" style="1" customWidth="1"/>
    <col min="514" max="514" width="7.85546875" style="1" customWidth="1"/>
    <col min="515" max="515" width="8.85546875" style="1" customWidth="1"/>
    <col min="516" max="516" width="9.140625" style="1" customWidth="1"/>
    <col min="517" max="517" width="11.7109375" style="1" customWidth="1"/>
    <col min="518" max="518" width="8.5703125" style="1" customWidth="1"/>
    <col min="519" max="519" width="8.28515625" style="1" customWidth="1"/>
    <col min="520" max="520" width="10.5703125" style="1" customWidth="1"/>
    <col min="521" max="521" width="6.7109375" style="1" customWidth="1"/>
    <col min="522" max="522" width="6.42578125" style="1" customWidth="1"/>
    <col min="523" max="523" width="4.42578125" style="1" customWidth="1"/>
    <col min="524" max="524" width="6.140625" style="1" customWidth="1"/>
    <col min="525" max="526" width="5.7109375" style="1" customWidth="1"/>
    <col min="527" max="527" width="7.140625" style="1" customWidth="1"/>
    <col min="528" max="528" width="11.42578125" style="1" customWidth="1"/>
    <col min="529" max="767" width="11.42578125" style="1"/>
    <col min="768" max="768" width="11.7109375" style="1" customWidth="1"/>
    <col min="769" max="769" width="27.5703125" style="1" customWidth="1"/>
    <col min="770" max="770" width="7.85546875" style="1" customWidth="1"/>
    <col min="771" max="771" width="8.85546875" style="1" customWidth="1"/>
    <col min="772" max="772" width="9.140625" style="1" customWidth="1"/>
    <col min="773" max="773" width="11.7109375" style="1" customWidth="1"/>
    <col min="774" max="774" width="8.5703125" style="1" customWidth="1"/>
    <col min="775" max="775" width="8.28515625" style="1" customWidth="1"/>
    <col min="776" max="776" width="10.5703125" style="1" customWidth="1"/>
    <col min="777" max="777" width="6.7109375" style="1" customWidth="1"/>
    <col min="778" max="778" width="6.42578125" style="1" customWidth="1"/>
    <col min="779" max="779" width="4.42578125" style="1" customWidth="1"/>
    <col min="780" max="780" width="6.140625" style="1" customWidth="1"/>
    <col min="781" max="782" width="5.7109375" style="1" customWidth="1"/>
    <col min="783" max="783" width="7.140625" style="1" customWidth="1"/>
    <col min="784" max="784" width="11.42578125" style="1" customWidth="1"/>
    <col min="785" max="1023" width="11.42578125" style="1"/>
    <col min="1024" max="1024" width="11.7109375" style="1" customWidth="1"/>
    <col min="1025" max="1025" width="27.5703125" style="1" customWidth="1"/>
    <col min="1026" max="1026" width="7.85546875" style="1" customWidth="1"/>
    <col min="1027" max="1027" width="8.85546875" style="1" customWidth="1"/>
    <col min="1028" max="1028" width="9.140625" style="1" customWidth="1"/>
    <col min="1029" max="1029" width="11.7109375" style="1" customWidth="1"/>
    <col min="1030" max="1030" width="8.5703125" style="1" customWidth="1"/>
    <col min="1031" max="1031" width="8.28515625" style="1" customWidth="1"/>
    <col min="1032" max="1032" width="10.5703125" style="1" customWidth="1"/>
    <col min="1033" max="1033" width="6.7109375" style="1" customWidth="1"/>
    <col min="1034" max="1034" width="6.42578125" style="1" customWidth="1"/>
    <col min="1035" max="1035" width="4.42578125" style="1" customWidth="1"/>
    <col min="1036" max="1036" width="6.140625" style="1" customWidth="1"/>
    <col min="1037" max="1038" width="5.7109375" style="1" customWidth="1"/>
    <col min="1039" max="1039" width="7.140625" style="1" customWidth="1"/>
    <col min="1040" max="1040" width="11.42578125" style="1" customWidth="1"/>
    <col min="1041" max="1279" width="11.42578125" style="1"/>
    <col min="1280" max="1280" width="11.7109375" style="1" customWidth="1"/>
    <col min="1281" max="1281" width="27.5703125" style="1" customWidth="1"/>
    <col min="1282" max="1282" width="7.85546875" style="1" customWidth="1"/>
    <col min="1283" max="1283" width="8.85546875" style="1" customWidth="1"/>
    <col min="1284" max="1284" width="9.140625" style="1" customWidth="1"/>
    <col min="1285" max="1285" width="11.7109375" style="1" customWidth="1"/>
    <col min="1286" max="1286" width="8.5703125" style="1" customWidth="1"/>
    <col min="1287" max="1287" width="8.28515625" style="1" customWidth="1"/>
    <col min="1288" max="1288" width="10.5703125" style="1" customWidth="1"/>
    <col min="1289" max="1289" width="6.7109375" style="1" customWidth="1"/>
    <col min="1290" max="1290" width="6.42578125" style="1" customWidth="1"/>
    <col min="1291" max="1291" width="4.42578125" style="1" customWidth="1"/>
    <col min="1292" max="1292" width="6.140625" style="1" customWidth="1"/>
    <col min="1293" max="1294" width="5.7109375" style="1" customWidth="1"/>
    <col min="1295" max="1295" width="7.140625" style="1" customWidth="1"/>
    <col min="1296" max="1296" width="11.42578125" style="1" customWidth="1"/>
    <col min="1297" max="1535" width="11.42578125" style="1"/>
    <col min="1536" max="1536" width="11.7109375" style="1" customWidth="1"/>
    <col min="1537" max="1537" width="27.5703125" style="1" customWidth="1"/>
    <col min="1538" max="1538" width="7.85546875" style="1" customWidth="1"/>
    <col min="1539" max="1539" width="8.85546875" style="1" customWidth="1"/>
    <col min="1540" max="1540" width="9.140625" style="1" customWidth="1"/>
    <col min="1541" max="1541" width="11.7109375" style="1" customWidth="1"/>
    <col min="1542" max="1542" width="8.5703125" style="1" customWidth="1"/>
    <col min="1543" max="1543" width="8.28515625" style="1" customWidth="1"/>
    <col min="1544" max="1544" width="10.5703125" style="1" customWidth="1"/>
    <col min="1545" max="1545" width="6.7109375" style="1" customWidth="1"/>
    <col min="1546" max="1546" width="6.42578125" style="1" customWidth="1"/>
    <col min="1547" max="1547" width="4.42578125" style="1" customWidth="1"/>
    <col min="1548" max="1548" width="6.140625" style="1" customWidth="1"/>
    <col min="1549" max="1550" width="5.7109375" style="1" customWidth="1"/>
    <col min="1551" max="1551" width="7.140625" style="1" customWidth="1"/>
    <col min="1552" max="1552" width="11.42578125" style="1" customWidth="1"/>
    <col min="1553" max="1791" width="11.42578125" style="1"/>
    <col min="1792" max="1792" width="11.7109375" style="1" customWidth="1"/>
    <col min="1793" max="1793" width="27.5703125" style="1" customWidth="1"/>
    <col min="1794" max="1794" width="7.85546875" style="1" customWidth="1"/>
    <col min="1795" max="1795" width="8.85546875" style="1" customWidth="1"/>
    <col min="1796" max="1796" width="9.140625" style="1" customWidth="1"/>
    <col min="1797" max="1797" width="11.7109375" style="1" customWidth="1"/>
    <col min="1798" max="1798" width="8.5703125" style="1" customWidth="1"/>
    <col min="1799" max="1799" width="8.28515625" style="1" customWidth="1"/>
    <col min="1800" max="1800" width="10.5703125" style="1" customWidth="1"/>
    <col min="1801" max="1801" width="6.7109375" style="1" customWidth="1"/>
    <col min="1802" max="1802" width="6.42578125" style="1" customWidth="1"/>
    <col min="1803" max="1803" width="4.42578125" style="1" customWidth="1"/>
    <col min="1804" max="1804" width="6.140625" style="1" customWidth="1"/>
    <col min="1805" max="1806" width="5.7109375" style="1" customWidth="1"/>
    <col min="1807" max="1807" width="7.140625" style="1" customWidth="1"/>
    <col min="1808" max="1808" width="11.42578125" style="1" customWidth="1"/>
    <col min="1809" max="2047" width="11.42578125" style="1"/>
    <col min="2048" max="2048" width="11.7109375" style="1" customWidth="1"/>
    <col min="2049" max="2049" width="27.5703125" style="1" customWidth="1"/>
    <col min="2050" max="2050" width="7.85546875" style="1" customWidth="1"/>
    <col min="2051" max="2051" width="8.85546875" style="1" customWidth="1"/>
    <col min="2052" max="2052" width="9.140625" style="1" customWidth="1"/>
    <col min="2053" max="2053" width="11.7109375" style="1" customWidth="1"/>
    <col min="2054" max="2054" width="8.5703125" style="1" customWidth="1"/>
    <col min="2055" max="2055" width="8.28515625" style="1" customWidth="1"/>
    <col min="2056" max="2056" width="10.5703125" style="1" customWidth="1"/>
    <col min="2057" max="2057" width="6.7109375" style="1" customWidth="1"/>
    <col min="2058" max="2058" width="6.42578125" style="1" customWidth="1"/>
    <col min="2059" max="2059" width="4.42578125" style="1" customWidth="1"/>
    <col min="2060" max="2060" width="6.140625" style="1" customWidth="1"/>
    <col min="2061" max="2062" width="5.7109375" style="1" customWidth="1"/>
    <col min="2063" max="2063" width="7.140625" style="1" customWidth="1"/>
    <col min="2064" max="2064" width="11.42578125" style="1" customWidth="1"/>
    <col min="2065" max="2303" width="11.42578125" style="1"/>
    <col min="2304" max="2304" width="11.7109375" style="1" customWidth="1"/>
    <col min="2305" max="2305" width="27.5703125" style="1" customWidth="1"/>
    <col min="2306" max="2306" width="7.85546875" style="1" customWidth="1"/>
    <col min="2307" max="2307" width="8.85546875" style="1" customWidth="1"/>
    <col min="2308" max="2308" width="9.140625" style="1" customWidth="1"/>
    <col min="2309" max="2309" width="11.7109375" style="1" customWidth="1"/>
    <col min="2310" max="2310" width="8.5703125" style="1" customWidth="1"/>
    <col min="2311" max="2311" width="8.28515625" style="1" customWidth="1"/>
    <col min="2312" max="2312" width="10.5703125" style="1" customWidth="1"/>
    <col min="2313" max="2313" width="6.7109375" style="1" customWidth="1"/>
    <col min="2314" max="2314" width="6.42578125" style="1" customWidth="1"/>
    <col min="2315" max="2315" width="4.42578125" style="1" customWidth="1"/>
    <col min="2316" max="2316" width="6.140625" style="1" customWidth="1"/>
    <col min="2317" max="2318" width="5.7109375" style="1" customWidth="1"/>
    <col min="2319" max="2319" width="7.140625" style="1" customWidth="1"/>
    <col min="2320" max="2320" width="11.42578125" style="1" customWidth="1"/>
    <col min="2321" max="2559" width="11.42578125" style="1"/>
    <col min="2560" max="2560" width="11.7109375" style="1" customWidth="1"/>
    <col min="2561" max="2561" width="27.5703125" style="1" customWidth="1"/>
    <col min="2562" max="2562" width="7.85546875" style="1" customWidth="1"/>
    <col min="2563" max="2563" width="8.85546875" style="1" customWidth="1"/>
    <col min="2564" max="2564" width="9.140625" style="1" customWidth="1"/>
    <col min="2565" max="2565" width="11.7109375" style="1" customWidth="1"/>
    <col min="2566" max="2566" width="8.5703125" style="1" customWidth="1"/>
    <col min="2567" max="2567" width="8.28515625" style="1" customWidth="1"/>
    <col min="2568" max="2568" width="10.5703125" style="1" customWidth="1"/>
    <col min="2569" max="2569" width="6.7109375" style="1" customWidth="1"/>
    <col min="2570" max="2570" width="6.42578125" style="1" customWidth="1"/>
    <col min="2571" max="2571" width="4.42578125" style="1" customWidth="1"/>
    <col min="2572" max="2572" width="6.140625" style="1" customWidth="1"/>
    <col min="2573" max="2574" width="5.7109375" style="1" customWidth="1"/>
    <col min="2575" max="2575" width="7.140625" style="1" customWidth="1"/>
    <col min="2576" max="2576" width="11.42578125" style="1" customWidth="1"/>
    <col min="2577" max="2815" width="11.42578125" style="1"/>
    <col min="2816" max="2816" width="11.7109375" style="1" customWidth="1"/>
    <col min="2817" max="2817" width="27.5703125" style="1" customWidth="1"/>
    <col min="2818" max="2818" width="7.85546875" style="1" customWidth="1"/>
    <col min="2819" max="2819" width="8.85546875" style="1" customWidth="1"/>
    <col min="2820" max="2820" width="9.140625" style="1" customWidth="1"/>
    <col min="2821" max="2821" width="11.7109375" style="1" customWidth="1"/>
    <col min="2822" max="2822" width="8.5703125" style="1" customWidth="1"/>
    <col min="2823" max="2823" width="8.28515625" style="1" customWidth="1"/>
    <col min="2824" max="2824" width="10.5703125" style="1" customWidth="1"/>
    <col min="2825" max="2825" width="6.7109375" style="1" customWidth="1"/>
    <col min="2826" max="2826" width="6.42578125" style="1" customWidth="1"/>
    <col min="2827" max="2827" width="4.42578125" style="1" customWidth="1"/>
    <col min="2828" max="2828" width="6.140625" style="1" customWidth="1"/>
    <col min="2829" max="2830" width="5.7109375" style="1" customWidth="1"/>
    <col min="2831" max="2831" width="7.140625" style="1" customWidth="1"/>
    <col min="2832" max="2832" width="11.42578125" style="1" customWidth="1"/>
    <col min="2833" max="3071" width="11.42578125" style="1"/>
    <col min="3072" max="3072" width="11.7109375" style="1" customWidth="1"/>
    <col min="3073" max="3073" width="27.5703125" style="1" customWidth="1"/>
    <col min="3074" max="3074" width="7.85546875" style="1" customWidth="1"/>
    <col min="3075" max="3075" width="8.85546875" style="1" customWidth="1"/>
    <col min="3076" max="3076" width="9.140625" style="1" customWidth="1"/>
    <col min="3077" max="3077" width="11.7109375" style="1" customWidth="1"/>
    <col min="3078" max="3078" width="8.5703125" style="1" customWidth="1"/>
    <col min="3079" max="3079" width="8.28515625" style="1" customWidth="1"/>
    <col min="3080" max="3080" width="10.5703125" style="1" customWidth="1"/>
    <col min="3081" max="3081" width="6.7109375" style="1" customWidth="1"/>
    <col min="3082" max="3082" width="6.42578125" style="1" customWidth="1"/>
    <col min="3083" max="3083" width="4.42578125" style="1" customWidth="1"/>
    <col min="3084" max="3084" width="6.140625" style="1" customWidth="1"/>
    <col min="3085" max="3086" width="5.7109375" style="1" customWidth="1"/>
    <col min="3087" max="3087" width="7.140625" style="1" customWidth="1"/>
    <col min="3088" max="3088" width="11.42578125" style="1" customWidth="1"/>
    <col min="3089" max="3327" width="11.42578125" style="1"/>
    <col min="3328" max="3328" width="11.7109375" style="1" customWidth="1"/>
    <col min="3329" max="3329" width="27.5703125" style="1" customWidth="1"/>
    <col min="3330" max="3330" width="7.85546875" style="1" customWidth="1"/>
    <col min="3331" max="3331" width="8.85546875" style="1" customWidth="1"/>
    <col min="3332" max="3332" width="9.140625" style="1" customWidth="1"/>
    <col min="3333" max="3333" width="11.7109375" style="1" customWidth="1"/>
    <col min="3334" max="3334" width="8.5703125" style="1" customWidth="1"/>
    <col min="3335" max="3335" width="8.28515625" style="1" customWidth="1"/>
    <col min="3336" max="3336" width="10.5703125" style="1" customWidth="1"/>
    <col min="3337" max="3337" width="6.7109375" style="1" customWidth="1"/>
    <col min="3338" max="3338" width="6.42578125" style="1" customWidth="1"/>
    <col min="3339" max="3339" width="4.42578125" style="1" customWidth="1"/>
    <col min="3340" max="3340" width="6.140625" style="1" customWidth="1"/>
    <col min="3341" max="3342" width="5.7109375" style="1" customWidth="1"/>
    <col min="3343" max="3343" width="7.140625" style="1" customWidth="1"/>
    <col min="3344" max="3344" width="11.42578125" style="1" customWidth="1"/>
    <col min="3345" max="3583" width="11.42578125" style="1"/>
    <col min="3584" max="3584" width="11.7109375" style="1" customWidth="1"/>
    <col min="3585" max="3585" width="27.5703125" style="1" customWidth="1"/>
    <col min="3586" max="3586" width="7.85546875" style="1" customWidth="1"/>
    <col min="3587" max="3587" width="8.85546875" style="1" customWidth="1"/>
    <col min="3588" max="3588" width="9.140625" style="1" customWidth="1"/>
    <col min="3589" max="3589" width="11.7109375" style="1" customWidth="1"/>
    <col min="3590" max="3590" width="8.5703125" style="1" customWidth="1"/>
    <col min="3591" max="3591" width="8.28515625" style="1" customWidth="1"/>
    <col min="3592" max="3592" width="10.5703125" style="1" customWidth="1"/>
    <col min="3593" max="3593" width="6.7109375" style="1" customWidth="1"/>
    <col min="3594" max="3594" width="6.42578125" style="1" customWidth="1"/>
    <col min="3595" max="3595" width="4.42578125" style="1" customWidth="1"/>
    <col min="3596" max="3596" width="6.140625" style="1" customWidth="1"/>
    <col min="3597" max="3598" width="5.7109375" style="1" customWidth="1"/>
    <col min="3599" max="3599" width="7.140625" style="1" customWidth="1"/>
    <col min="3600" max="3600" width="11.42578125" style="1" customWidth="1"/>
    <col min="3601" max="3839" width="11.42578125" style="1"/>
    <col min="3840" max="3840" width="11.7109375" style="1" customWidth="1"/>
    <col min="3841" max="3841" width="27.5703125" style="1" customWidth="1"/>
    <col min="3842" max="3842" width="7.85546875" style="1" customWidth="1"/>
    <col min="3843" max="3843" width="8.85546875" style="1" customWidth="1"/>
    <col min="3844" max="3844" width="9.140625" style="1" customWidth="1"/>
    <col min="3845" max="3845" width="11.7109375" style="1" customWidth="1"/>
    <col min="3846" max="3846" width="8.5703125" style="1" customWidth="1"/>
    <col min="3847" max="3847" width="8.28515625" style="1" customWidth="1"/>
    <col min="3848" max="3848" width="10.5703125" style="1" customWidth="1"/>
    <col min="3849" max="3849" width="6.7109375" style="1" customWidth="1"/>
    <col min="3850" max="3850" width="6.42578125" style="1" customWidth="1"/>
    <col min="3851" max="3851" width="4.42578125" style="1" customWidth="1"/>
    <col min="3852" max="3852" width="6.140625" style="1" customWidth="1"/>
    <col min="3853" max="3854" width="5.7109375" style="1" customWidth="1"/>
    <col min="3855" max="3855" width="7.140625" style="1" customWidth="1"/>
    <col min="3856" max="3856" width="11.42578125" style="1" customWidth="1"/>
    <col min="3857" max="4095" width="11.42578125" style="1"/>
    <col min="4096" max="4096" width="11.7109375" style="1" customWidth="1"/>
    <col min="4097" max="4097" width="27.5703125" style="1" customWidth="1"/>
    <col min="4098" max="4098" width="7.85546875" style="1" customWidth="1"/>
    <col min="4099" max="4099" width="8.85546875" style="1" customWidth="1"/>
    <col min="4100" max="4100" width="9.140625" style="1" customWidth="1"/>
    <col min="4101" max="4101" width="11.7109375" style="1" customWidth="1"/>
    <col min="4102" max="4102" width="8.5703125" style="1" customWidth="1"/>
    <col min="4103" max="4103" width="8.28515625" style="1" customWidth="1"/>
    <col min="4104" max="4104" width="10.5703125" style="1" customWidth="1"/>
    <col min="4105" max="4105" width="6.7109375" style="1" customWidth="1"/>
    <col min="4106" max="4106" width="6.42578125" style="1" customWidth="1"/>
    <col min="4107" max="4107" width="4.42578125" style="1" customWidth="1"/>
    <col min="4108" max="4108" width="6.140625" style="1" customWidth="1"/>
    <col min="4109" max="4110" width="5.7109375" style="1" customWidth="1"/>
    <col min="4111" max="4111" width="7.140625" style="1" customWidth="1"/>
    <col min="4112" max="4112" width="11.42578125" style="1" customWidth="1"/>
    <col min="4113" max="4351" width="11.42578125" style="1"/>
    <col min="4352" max="4352" width="11.7109375" style="1" customWidth="1"/>
    <col min="4353" max="4353" width="27.5703125" style="1" customWidth="1"/>
    <col min="4354" max="4354" width="7.85546875" style="1" customWidth="1"/>
    <col min="4355" max="4355" width="8.85546875" style="1" customWidth="1"/>
    <col min="4356" max="4356" width="9.140625" style="1" customWidth="1"/>
    <col min="4357" max="4357" width="11.7109375" style="1" customWidth="1"/>
    <col min="4358" max="4358" width="8.5703125" style="1" customWidth="1"/>
    <col min="4359" max="4359" width="8.28515625" style="1" customWidth="1"/>
    <col min="4360" max="4360" width="10.5703125" style="1" customWidth="1"/>
    <col min="4361" max="4361" width="6.7109375" style="1" customWidth="1"/>
    <col min="4362" max="4362" width="6.42578125" style="1" customWidth="1"/>
    <col min="4363" max="4363" width="4.42578125" style="1" customWidth="1"/>
    <col min="4364" max="4364" width="6.140625" style="1" customWidth="1"/>
    <col min="4365" max="4366" width="5.7109375" style="1" customWidth="1"/>
    <col min="4367" max="4367" width="7.140625" style="1" customWidth="1"/>
    <col min="4368" max="4368" width="11.42578125" style="1" customWidth="1"/>
    <col min="4369" max="4607" width="11.42578125" style="1"/>
    <col min="4608" max="4608" width="11.7109375" style="1" customWidth="1"/>
    <col min="4609" max="4609" width="27.5703125" style="1" customWidth="1"/>
    <col min="4610" max="4610" width="7.85546875" style="1" customWidth="1"/>
    <col min="4611" max="4611" width="8.85546875" style="1" customWidth="1"/>
    <col min="4612" max="4612" width="9.140625" style="1" customWidth="1"/>
    <col min="4613" max="4613" width="11.7109375" style="1" customWidth="1"/>
    <col min="4614" max="4614" width="8.5703125" style="1" customWidth="1"/>
    <col min="4615" max="4615" width="8.28515625" style="1" customWidth="1"/>
    <col min="4616" max="4616" width="10.5703125" style="1" customWidth="1"/>
    <col min="4617" max="4617" width="6.7109375" style="1" customWidth="1"/>
    <col min="4618" max="4618" width="6.42578125" style="1" customWidth="1"/>
    <col min="4619" max="4619" width="4.42578125" style="1" customWidth="1"/>
    <col min="4620" max="4620" width="6.140625" style="1" customWidth="1"/>
    <col min="4621" max="4622" width="5.7109375" style="1" customWidth="1"/>
    <col min="4623" max="4623" width="7.140625" style="1" customWidth="1"/>
    <col min="4624" max="4624" width="11.42578125" style="1" customWidth="1"/>
    <col min="4625" max="4863" width="11.42578125" style="1"/>
    <col min="4864" max="4864" width="11.7109375" style="1" customWidth="1"/>
    <col min="4865" max="4865" width="27.5703125" style="1" customWidth="1"/>
    <col min="4866" max="4866" width="7.85546875" style="1" customWidth="1"/>
    <col min="4867" max="4867" width="8.85546875" style="1" customWidth="1"/>
    <col min="4868" max="4868" width="9.140625" style="1" customWidth="1"/>
    <col min="4869" max="4869" width="11.7109375" style="1" customWidth="1"/>
    <col min="4870" max="4870" width="8.5703125" style="1" customWidth="1"/>
    <col min="4871" max="4871" width="8.28515625" style="1" customWidth="1"/>
    <col min="4872" max="4872" width="10.5703125" style="1" customWidth="1"/>
    <col min="4873" max="4873" width="6.7109375" style="1" customWidth="1"/>
    <col min="4874" max="4874" width="6.42578125" style="1" customWidth="1"/>
    <col min="4875" max="4875" width="4.42578125" style="1" customWidth="1"/>
    <col min="4876" max="4876" width="6.140625" style="1" customWidth="1"/>
    <col min="4877" max="4878" width="5.7109375" style="1" customWidth="1"/>
    <col min="4879" max="4879" width="7.140625" style="1" customWidth="1"/>
    <col min="4880" max="4880" width="11.42578125" style="1" customWidth="1"/>
    <col min="4881" max="5119" width="11.42578125" style="1"/>
    <col min="5120" max="5120" width="11.7109375" style="1" customWidth="1"/>
    <col min="5121" max="5121" width="27.5703125" style="1" customWidth="1"/>
    <col min="5122" max="5122" width="7.85546875" style="1" customWidth="1"/>
    <col min="5123" max="5123" width="8.85546875" style="1" customWidth="1"/>
    <col min="5124" max="5124" width="9.140625" style="1" customWidth="1"/>
    <col min="5125" max="5125" width="11.7109375" style="1" customWidth="1"/>
    <col min="5126" max="5126" width="8.5703125" style="1" customWidth="1"/>
    <col min="5127" max="5127" width="8.28515625" style="1" customWidth="1"/>
    <col min="5128" max="5128" width="10.5703125" style="1" customWidth="1"/>
    <col min="5129" max="5129" width="6.7109375" style="1" customWidth="1"/>
    <col min="5130" max="5130" width="6.42578125" style="1" customWidth="1"/>
    <col min="5131" max="5131" width="4.42578125" style="1" customWidth="1"/>
    <col min="5132" max="5132" width="6.140625" style="1" customWidth="1"/>
    <col min="5133" max="5134" width="5.7109375" style="1" customWidth="1"/>
    <col min="5135" max="5135" width="7.140625" style="1" customWidth="1"/>
    <col min="5136" max="5136" width="11.42578125" style="1" customWidth="1"/>
    <col min="5137" max="5375" width="11.42578125" style="1"/>
    <col min="5376" max="5376" width="11.7109375" style="1" customWidth="1"/>
    <col min="5377" max="5377" width="27.5703125" style="1" customWidth="1"/>
    <col min="5378" max="5378" width="7.85546875" style="1" customWidth="1"/>
    <col min="5379" max="5379" width="8.85546875" style="1" customWidth="1"/>
    <col min="5380" max="5380" width="9.140625" style="1" customWidth="1"/>
    <col min="5381" max="5381" width="11.7109375" style="1" customWidth="1"/>
    <col min="5382" max="5382" width="8.5703125" style="1" customWidth="1"/>
    <col min="5383" max="5383" width="8.28515625" style="1" customWidth="1"/>
    <col min="5384" max="5384" width="10.5703125" style="1" customWidth="1"/>
    <col min="5385" max="5385" width="6.7109375" style="1" customWidth="1"/>
    <col min="5386" max="5386" width="6.42578125" style="1" customWidth="1"/>
    <col min="5387" max="5387" width="4.42578125" style="1" customWidth="1"/>
    <col min="5388" max="5388" width="6.140625" style="1" customWidth="1"/>
    <col min="5389" max="5390" width="5.7109375" style="1" customWidth="1"/>
    <col min="5391" max="5391" width="7.140625" style="1" customWidth="1"/>
    <col min="5392" max="5392" width="11.42578125" style="1" customWidth="1"/>
    <col min="5393" max="5631" width="11.42578125" style="1"/>
    <col min="5632" max="5632" width="11.7109375" style="1" customWidth="1"/>
    <col min="5633" max="5633" width="27.5703125" style="1" customWidth="1"/>
    <col min="5634" max="5634" width="7.85546875" style="1" customWidth="1"/>
    <col min="5635" max="5635" width="8.85546875" style="1" customWidth="1"/>
    <col min="5636" max="5636" width="9.140625" style="1" customWidth="1"/>
    <col min="5637" max="5637" width="11.7109375" style="1" customWidth="1"/>
    <col min="5638" max="5638" width="8.5703125" style="1" customWidth="1"/>
    <col min="5639" max="5639" width="8.28515625" style="1" customWidth="1"/>
    <col min="5640" max="5640" width="10.5703125" style="1" customWidth="1"/>
    <col min="5641" max="5641" width="6.7109375" style="1" customWidth="1"/>
    <col min="5642" max="5642" width="6.42578125" style="1" customWidth="1"/>
    <col min="5643" max="5643" width="4.42578125" style="1" customWidth="1"/>
    <col min="5644" max="5644" width="6.140625" style="1" customWidth="1"/>
    <col min="5645" max="5646" width="5.7109375" style="1" customWidth="1"/>
    <col min="5647" max="5647" width="7.140625" style="1" customWidth="1"/>
    <col min="5648" max="5648" width="11.42578125" style="1" customWidth="1"/>
    <col min="5649" max="5887" width="11.42578125" style="1"/>
    <col min="5888" max="5888" width="11.7109375" style="1" customWidth="1"/>
    <col min="5889" max="5889" width="27.5703125" style="1" customWidth="1"/>
    <col min="5890" max="5890" width="7.85546875" style="1" customWidth="1"/>
    <col min="5891" max="5891" width="8.85546875" style="1" customWidth="1"/>
    <col min="5892" max="5892" width="9.140625" style="1" customWidth="1"/>
    <col min="5893" max="5893" width="11.7109375" style="1" customWidth="1"/>
    <col min="5894" max="5894" width="8.5703125" style="1" customWidth="1"/>
    <col min="5895" max="5895" width="8.28515625" style="1" customWidth="1"/>
    <col min="5896" max="5896" width="10.5703125" style="1" customWidth="1"/>
    <col min="5897" max="5897" width="6.7109375" style="1" customWidth="1"/>
    <col min="5898" max="5898" width="6.42578125" style="1" customWidth="1"/>
    <col min="5899" max="5899" width="4.42578125" style="1" customWidth="1"/>
    <col min="5900" max="5900" width="6.140625" style="1" customWidth="1"/>
    <col min="5901" max="5902" width="5.7109375" style="1" customWidth="1"/>
    <col min="5903" max="5903" width="7.140625" style="1" customWidth="1"/>
    <col min="5904" max="5904" width="11.42578125" style="1" customWidth="1"/>
    <col min="5905" max="6143" width="11.42578125" style="1"/>
    <col min="6144" max="6144" width="11.7109375" style="1" customWidth="1"/>
    <col min="6145" max="6145" width="27.5703125" style="1" customWidth="1"/>
    <col min="6146" max="6146" width="7.85546875" style="1" customWidth="1"/>
    <col min="6147" max="6147" width="8.85546875" style="1" customWidth="1"/>
    <col min="6148" max="6148" width="9.140625" style="1" customWidth="1"/>
    <col min="6149" max="6149" width="11.7109375" style="1" customWidth="1"/>
    <col min="6150" max="6150" width="8.5703125" style="1" customWidth="1"/>
    <col min="6151" max="6151" width="8.28515625" style="1" customWidth="1"/>
    <col min="6152" max="6152" width="10.5703125" style="1" customWidth="1"/>
    <col min="6153" max="6153" width="6.7109375" style="1" customWidth="1"/>
    <col min="6154" max="6154" width="6.42578125" style="1" customWidth="1"/>
    <col min="6155" max="6155" width="4.42578125" style="1" customWidth="1"/>
    <col min="6156" max="6156" width="6.140625" style="1" customWidth="1"/>
    <col min="6157" max="6158" width="5.7109375" style="1" customWidth="1"/>
    <col min="6159" max="6159" width="7.140625" style="1" customWidth="1"/>
    <col min="6160" max="6160" width="11.42578125" style="1" customWidth="1"/>
    <col min="6161" max="6399" width="11.42578125" style="1"/>
    <col min="6400" max="6400" width="11.7109375" style="1" customWidth="1"/>
    <col min="6401" max="6401" width="27.5703125" style="1" customWidth="1"/>
    <col min="6402" max="6402" width="7.85546875" style="1" customWidth="1"/>
    <col min="6403" max="6403" width="8.85546875" style="1" customWidth="1"/>
    <col min="6404" max="6404" width="9.140625" style="1" customWidth="1"/>
    <col min="6405" max="6405" width="11.7109375" style="1" customWidth="1"/>
    <col min="6406" max="6406" width="8.5703125" style="1" customWidth="1"/>
    <col min="6407" max="6407" width="8.28515625" style="1" customWidth="1"/>
    <col min="6408" max="6408" width="10.5703125" style="1" customWidth="1"/>
    <col min="6409" max="6409" width="6.7109375" style="1" customWidth="1"/>
    <col min="6410" max="6410" width="6.42578125" style="1" customWidth="1"/>
    <col min="6411" max="6411" width="4.42578125" style="1" customWidth="1"/>
    <col min="6412" max="6412" width="6.140625" style="1" customWidth="1"/>
    <col min="6413" max="6414" width="5.7109375" style="1" customWidth="1"/>
    <col min="6415" max="6415" width="7.140625" style="1" customWidth="1"/>
    <col min="6416" max="6416" width="11.42578125" style="1" customWidth="1"/>
    <col min="6417" max="6655" width="11.42578125" style="1"/>
    <col min="6656" max="6656" width="11.7109375" style="1" customWidth="1"/>
    <col min="6657" max="6657" width="27.5703125" style="1" customWidth="1"/>
    <col min="6658" max="6658" width="7.85546875" style="1" customWidth="1"/>
    <col min="6659" max="6659" width="8.85546875" style="1" customWidth="1"/>
    <col min="6660" max="6660" width="9.140625" style="1" customWidth="1"/>
    <col min="6661" max="6661" width="11.7109375" style="1" customWidth="1"/>
    <col min="6662" max="6662" width="8.5703125" style="1" customWidth="1"/>
    <col min="6663" max="6663" width="8.28515625" style="1" customWidth="1"/>
    <col min="6664" max="6664" width="10.5703125" style="1" customWidth="1"/>
    <col min="6665" max="6665" width="6.7109375" style="1" customWidth="1"/>
    <col min="6666" max="6666" width="6.42578125" style="1" customWidth="1"/>
    <col min="6667" max="6667" width="4.42578125" style="1" customWidth="1"/>
    <col min="6668" max="6668" width="6.140625" style="1" customWidth="1"/>
    <col min="6669" max="6670" width="5.7109375" style="1" customWidth="1"/>
    <col min="6671" max="6671" width="7.140625" style="1" customWidth="1"/>
    <col min="6672" max="6672" width="11.42578125" style="1" customWidth="1"/>
    <col min="6673" max="6911" width="11.42578125" style="1"/>
    <col min="6912" max="6912" width="11.7109375" style="1" customWidth="1"/>
    <col min="6913" max="6913" width="27.5703125" style="1" customWidth="1"/>
    <col min="6914" max="6914" width="7.85546875" style="1" customWidth="1"/>
    <col min="6915" max="6915" width="8.85546875" style="1" customWidth="1"/>
    <col min="6916" max="6916" width="9.140625" style="1" customWidth="1"/>
    <col min="6917" max="6917" width="11.7109375" style="1" customWidth="1"/>
    <col min="6918" max="6918" width="8.5703125" style="1" customWidth="1"/>
    <col min="6919" max="6919" width="8.28515625" style="1" customWidth="1"/>
    <col min="6920" max="6920" width="10.5703125" style="1" customWidth="1"/>
    <col min="6921" max="6921" width="6.7109375" style="1" customWidth="1"/>
    <col min="6922" max="6922" width="6.42578125" style="1" customWidth="1"/>
    <col min="6923" max="6923" width="4.42578125" style="1" customWidth="1"/>
    <col min="6924" max="6924" width="6.140625" style="1" customWidth="1"/>
    <col min="6925" max="6926" width="5.7109375" style="1" customWidth="1"/>
    <col min="6927" max="6927" width="7.140625" style="1" customWidth="1"/>
    <col min="6928" max="6928" width="11.42578125" style="1" customWidth="1"/>
    <col min="6929" max="7167" width="11.42578125" style="1"/>
    <col min="7168" max="7168" width="11.7109375" style="1" customWidth="1"/>
    <col min="7169" max="7169" width="27.5703125" style="1" customWidth="1"/>
    <col min="7170" max="7170" width="7.85546875" style="1" customWidth="1"/>
    <col min="7171" max="7171" width="8.85546875" style="1" customWidth="1"/>
    <col min="7172" max="7172" width="9.140625" style="1" customWidth="1"/>
    <col min="7173" max="7173" width="11.7109375" style="1" customWidth="1"/>
    <col min="7174" max="7174" width="8.5703125" style="1" customWidth="1"/>
    <col min="7175" max="7175" width="8.28515625" style="1" customWidth="1"/>
    <col min="7176" max="7176" width="10.5703125" style="1" customWidth="1"/>
    <col min="7177" max="7177" width="6.7109375" style="1" customWidth="1"/>
    <col min="7178" max="7178" width="6.42578125" style="1" customWidth="1"/>
    <col min="7179" max="7179" width="4.42578125" style="1" customWidth="1"/>
    <col min="7180" max="7180" width="6.140625" style="1" customWidth="1"/>
    <col min="7181" max="7182" width="5.7109375" style="1" customWidth="1"/>
    <col min="7183" max="7183" width="7.140625" style="1" customWidth="1"/>
    <col min="7184" max="7184" width="11.42578125" style="1" customWidth="1"/>
    <col min="7185" max="7423" width="11.42578125" style="1"/>
    <col min="7424" max="7424" width="11.7109375" style="1" customWidth="1"/>
    <col min="7425" max="7425" width="27.5703125" style="1" customWidth="1"/>
    <col min="7426" max="7426" width="7.85546875" style="1" customWidth="1"/>
    <col min="7427" max="7427" width="8.85546875" style="1" customWidth="1"/>
    <col min="7428" max="7428" width="9.140625" style="1" customWidth="1"/>
    <col min="7429" max="7429" width="11.7109375" style="1" customWidth="1"/>
    <col min="7430" max="7430" width="8.5703125" style="1" customWidth="1"/>
    <col min="7431" max="7431" width="8.28515625" style="1" customWidth="1"/>
    <col min="7432" max="7432" width="10.5703125" style="1" customWidth="1"/>
    <col min="7433" max="7433" width="6.7109375" style="1" customWidth="1"/>
    <col min="7434" max="7434" width="6.42578125" style="1" customWidth="1"/>
    <col min="7435" max="7435" width="4.42578125" style="1" customWidth="1"/>
    <col min="7436" max="7436" width="6.140625" style="1" customWidth="1"/>
    <col min="7437" max="7438" width="5.7109375" style="1" customWidth="1"/>
    <col min="7439" max="7439" width="7.140625" style="1" customWidth="1"/>
    <col min="7440" max="7440" width="11.42578125" style="1" customWidth="1"/>
    <col min="7441" max="7679" width="11.42578125" style="1"/>
    <col min="7680" max="7680" width="11.7109375" style="1" customWidth="1"/>
    <col min="7681" max="7681" width="27.5703125" style="1" customWidth="1"/>
    <col min="7682" max="7682" width="7.85546875" style="1" customWidth="1"/>
    <col min="7683" max="7683" width="8.85546875" style="1" customWidth="1"/>
    <col min="7684" max="7684" width="9.140625" style="1" customWidth="1"/>
    <col min="7685" max="7685" width="11.7109375" style="1" customWidth="1"/>
    <col min="7686" max="7686" width="8.5703125" style="1" customWidth="1"/>
    <col min="7687" max="7687" width="8.28515625" style="1" customWidth="1"/>
    <col min="7688" max="7688" width="10.5703125" style="1" customWidth="1"/>
    <col min="7689" max="7689" width="6.7109375" style="1" customWidth="1"/>
    <col min="7690" max="7690" width="6.42578125" style="1" customWidth="1"/>
    <col min="7691" max="7691" width="4.42578125" style="1" customWidth="1"/>
    <col min="7692" max="7692" width="6.140625" style="1" customWidth="1"/>
    <col min="7693" max="7694" width="5.7109375" style="1" customWidth="1"/>
    <col min="7695" max="7695" width="7.140625" style="1" customWidth="1"/>
    <col min="7696" max="7696" width="11.42578125" style="1" customWidth="1"/>
    <col min="7697" max="7935" width="11.42578125" style="1"/>
    <col min="7936" max="7936" width="11.7109375" style="1" customWidth="1"/>
    <col min="7937" max="7937" width="27.5703125" style="1" customWidth="1"/>
    <col min="7938" max="7938" width="7.85546875" style="1" customWidth="1"/>
    <col min="7939" max="7939" width="8.85546875" style="1" customWidth="1"/>
    <col min="7940" max="7940" width="9.140625" style="1" customWidth="1"/>
    <col min="7941" max="7941" width="11.7109375" style="1" customWidth="1"/>
    <col min="7942" max="7942" width="8.5703125" style="1" customWidth="1"/>
    <col min="7943" max="7943" width="8.28515625" style="1" customWidth="1"/>
    <col min="7944" max="7944" width="10.5703125" style="1" customWidth="1"/>
    <col min="7945" max="7945" width="6.7109375" style="1" customWidth="1"/>
    <col min="7946" max="7946" width="6.42578125" style="1" customWidth="1"/>
    <col min="7947" max="7947" width="4.42578125" style="1" customWidth="1"/>
    <col min="7948" max="7948" width="6.140625" style="1" customWidth="1"/>
    <col min="7949" max="7950" width="5.7109375" style="1" customWidth="1"/>
    <col min="7951" max="7951" width="7.140625" style="1" customWidth="1"/>
    <col min="7952" max="7952" width="11.42578125" style="1" customWidth="1"/>
    <col min="7953" max="8191" width="11.42578125" style="1"/>
    <col min="8192" max="8192" width="11.7109375" style="1" customWidth="1"/>
    <col min="8193" max="8193" width="27.5703125" style="1" customWidth="1"/>
    <col min="8194" max="8194" width="7.85546875" style="1" customWidth="1"/>
    <col min="8195" max="8195" width="8.85546875" style="1" customWidth="1"/>
    <col min="8196" max="8196" width="9.140625" style="1" customWidth="1"/>
    <col min="8197" max="8197" width="11.7109375" style="1" customWidth="1"/>
    <col min="8198" max="8198" width="8.5703125" style="1" customWidth="1"/>
    <col min="8199" max="8199" width="8.28515625" style="1" customWidth="1"/>
    <col min="8200" max="8200" width="10.5703125" style="1" customWidth="1"/>
    <col min="8201" max="8201" width="6.7109375" style="1" customWidth="1"/>
    <col min="8202" max="8202" width="6.42578125" style="1" customWidth="1"/>
    <col min="8203" max="8203" width="4.42578125" style="1" customWidth="1"/>
    <col min="8204" max="8204" width="6.140625" style="1" customWidth="1"/>
    <col min="8205" max="8206" width="5.7109375" style="1" customWidth="1"/>
    <col min="8207" max="8207" width="7.140625" style="1" customWidth="1"/>
    <col min="8208" max="8208" width="11.42578125" style="1" customWidth="1"/>
    <col min="8209" max="8447" width="11.42578125" style="1"/>
    <col min="8448" max="8448" width="11.7109375" style="1" customWidth="1"/>
    <col min="8449" max="8449" width="27.5703125" style="1" customWidth="1"/>
    <col min="8450" max="8450" width="7.85546875" style="1" customWidth="1"/>
    <col min="8451" max="8451" width="8.85546875" style="1" customWidth="1"/>
    <col min="8452" max="8452" width="9.140625" style="1" customWidth="1"/>
    <col min="8453" max="8453" width="11.7109375" style="1" customWidth="1"/>
    <col min="8454" max="8454" width="8.5703125" style="1" customWidth="1"/>
    <col min="8455" max="8455" width="8.28515625" style="1" customWidth="1"/>
    <col min="8456" max="8456" width="10.5703125" style="1" customWidth="1"/>
    <col min="8457" max="8457" width="6.7109375" style="1" customWidth="1"/>
    <col min="8458" max="8458" width="6.42578125" style="1" customWidth="1"/>
    <col min="8459" max="8459" width="4.42578125" style="1" customWidth="1"/>
    <col min="8460" max="8460" width="6.140625" style="1" customWidth="1"/>
    <col min="8461" max="8462" width="5.7109375" style="1" customWidth="1"/>
    <col min="8463" max="8463" width="7.140625" style="1" customWidth="1"/>
    <col min="8464" max="8464" width="11.42578125" style="1" customWidth="1"/>
    <col min="8465" max="8703" width="11.42578125" style="1"/>
    <col min="8704" max="8704" width="11.7109375" style="1" customWidth="1"/>
    <col min="8705" max="8705" width="27.5703125" style="1" customWidth="1"/>
    <col min="8706" max="8706" width="7.85546875" style="1" customWidth="1"/>
    <col min="8707" max="8707" width="8.85546875" style="1" customWidth="1"/>
    <col min="8708" max="8708" width="9.140625" style="1" customWidth="1"/>
    <col min="8709" max="8709" width="11.7109375" style="1" customWidth="1"/>
    <col min="8710" max="8710" width="8.5703125" style="1" customWidth="1"/>
    <col min="8711" max="8711" width="8.28515625" style="1" customWidth="1"/>
    <col min="8712" max="8712" width="10.5703125" style="1" customWidth="1"/>
    <col min="8713" max="8713" width="6.7109375" style="1" customWidth="1"/>
    <col min="8714" max="8714" width="6.42578125" style="1" customWidth="1"/>
    <col min="8715" max="8715" width="4.42578125" style="1" customWidth="1"/>
    <col min="8716" max="8716" width="6.140625" style="1" customWidth="1"/>
    <col min="8717" max="8718" width="5.7109375" style="1" customWidth="1"/>
    <col min="8719" max="8719" width="7.140625" style="1" customWidth="1"/>
    <col min="8720" max="8720" width="11.42578125" style="1" customWidth="1"/>
    <col min="8721" max="8959" width="11.42578125" style="1"/>
    <col min="8960" max="8960" width="11.7109375" style="1" customWidth="1"/>
    <col min="8961" max="8961" width="27.5703125" style="1" customWidth="1"/>
    <col min="8962" max="8962" width="7.85546875" style="1" customWidth="1"/>
    <col min="8963" max="8963" width="8.85546875" style="1" customWidth="1"/>
    <col min="8964" max="8964" width="9.140625" style="1" customWidth="1"/>
    <col min="8965" max="8965" width="11.7109375" style="1" customWidth="1"/>
    <col min="8966" max="8966" width="8.5703125" style="1" customWidth="1"/>
    <col min="8967" max="8967" width="8.28515625" style="1" customWidth="1"/>
    <col min="8968" max="8968" width="10.5703125" style="1" customWidth="1"/>
    <col min="8969" max="8969" width="6.7109375" style="1" customWidth="1"/>
    <col min="8970" max="8970" width="6.42578125" style="1" customWidth="1"/>
    <col min="8971" max="8971" width="4.42578125" style="1" customWidth="1"/>
    <col min="8972" max="8972" width="6.140625" style="1" customWidth="1"/>
    <col min="8973" max="8974" width="5.7109375" style="1" customWidth="1"/>
    <col min="8975" max="8975" width="7.140625" style="1" customWidth="1"/>
    <col min="8976" max="8976" width="11.42578125" style="1" customWidth="1"/>
    <col min="8977" max="9215" width="11.42578125" style="1"/>
    <col min="9216" max="9216" width="11.7109375" style="1" customWidth="1"/>
    <col min="9217" max="9217" width="27.5703125" style="1" customWidth="1"/>
    <col min="9218" max="9218" width="7.85546875" style="1" customWidth="1"/>
    <col min="9219" max="9219" width="8.85546875" style="1" customWidth="1"/>
    <col min="9220" max="9220" width="9.140625" style="1" customWidth="1"/>
    <col min="9221" max="9221" width="11.7109375" style="1" customWidth="1"/>
    <col min="9222" max="9222" width="8.5703125" style="1" customWidth="1"/>
    <col min="9223" max="9223" width="8.28515625" style="1" customWidth="1"/>
    <col min="9224" max="9224" width="10.5703125" style="1" customWidth="1"/>
    <col min="9225" max="9225" width="6.7109375" style="1" customWidth="1"/>
    <col min="9226" max="9226" width="6.42578125" style="1" customWidth="1"/>
    <col min="9227" max="9227" width="4.42578125" style="1" customWidth="1"/>
    <col min="9228" max="9228" width="6.140625" style="1" customWidth="1"/>
    <col min="9229" max="9230" width="5.7109375" style="1" customWidth="1"/>
    <col min="9231" max="9231" width="7.140625" style="1" customWidth="1"/>
    <col min="9232" max="9232" width="11.42578125" style="1" customWidth="1"/>
    <col min="9233" max="9471" width="11.42578125" style="1"/>
    <col min="9472" max="9472" width="11.7109375" style="1" customWidth="1"/>
    <col min="9473" max="9473" width="27.5703125" style="1" customWidth="1"/>
    <col min="9474" max="9474" width="7.85546875" style="1" customWidth="1"/>
    <col min="9475" max="9475" width="8.85546875" style="1" customWidth="1"/>
    <col min="9476" max="9476" width="9.140625" style="1" customWidth="1"/>
    <col min="9477" max="9477" width="11.7109375" style="1" customWidth="1"/>
    <col min="9478" max="9478" width="8.5703125" style="1" customWidth="1"/>
    <col min="9479" max="9479" width="8.28515625" style="1" customWidth="1"/>
    <col min="9480" max="9480" width="10.5703125" style="1" customWidth="1"/>
    <col min="9481" max="9481" width="6.7109375" style="1" customWidth="1"/>
    <col min="9482" max="9482" width="6.42578125" style="1" customWidth="1"/>
    <col min="9483" max="9483" width="4.42578125" style="1" customWidth="1"/>
    <col min="9484" max="9484" width="6.140625" style="1" customWidth="1"/>
    <col min="9485" max="9486" width="5.7109375" style="1" customWidth="1"/>
    <col min="9487" max="9487" width="7.140625" style="1" customWidth="1"/>
    <col min="9488" max="9488" width="11.42578125" style="1" customWidth="1"/>
    <col min="9489" max="9727" width="11.42578125" style="1"/>
    <col min="9728" max="9728" width="11.7109375" style="1" customWidth="1"/>
    <col min="9729" max="9729" width="27.5703125" style="1" customWidth="1"/>
    <col min="9730" max="9730" width="7.85546875" style="1" customWidth="1"/>
    <col min="9731" max="9731" width="8.85546875" style="1" customWidth="1"/>
    <col min="9732" max="9732" width="9.140625" style="1" customWidth="1"/>
    <col min="9733" max="9733" width="11.7109375" style="1" customWidth="1"/>
    <col min="9734" max="9734" width="8.5703125" style="1" customWidth="1"/>
    <col min="9735" max="9735" width="8.28515625" style="1" customWidth="1"/>
    <col min="9736" max="9736" width="10.5703125" style="1" customWidth="1"/>
    <col min="9737" max="9737" width="6.7109375" style="1" customWidth="1"/>
    <col min="9738" max="9738" width="6.42578125" style="1" customWidth="1"/>
    <col min="9739" max="9739" width="4.42578125" style="1" customWidth="1"/>
    <col min="9740" max="9740" width="6.140625" style="1" customWidth="1"/>
    <col min="9741" max="9742" width="5.7109375" style="1" customWidth="1"/>
    <col min="9743" max="9743" width="7.140625" style="1" customWidth="1"/>
    <col min="9744" max="9744" width="11.42578125" style="1" customWidth="1"/>
    <col min="9745" max="9983" width="11.42578125" style="1"/>
    <col min="9984" max="9984" width="11.7109375" style="1" customWidth="1"/>
    <col min="9985" max="9985" width="27.5703125" style="1" customWidth="1"/>
    <col min="9986" max="9986" width="7.85546875" style="1" customWidth="1"/>
    <col min="9987" max="9987" width="8.85546875" style="1" customWidth="1"/>
    <col min="9988" max="9988" width="9.140625" style="1" customWidth="1"/>
    <col min="9989" max="9989" width="11.7109375" style="1" customWidth="1"/>
    <col min="9990" max="9990" width="8.5703125" style="1" customWidth="1"/>
    <col min="9991" max="9991" width="8.28515625" style="1" customWidth="1"/>
    <col min="9992" max="9992" width="10.5703125" style="1" customWidth="1"/>
    <col min="9993" max="9993" width="6.7109375" style="1" customWidth="1"/>
    <col min="9994" max="9994" width="6.42578125" style="1" customWidth="1"/>
    <col min="9995" max="9995" width="4.42578125" style="1" customWidth="1"/>
    <col min="9996" max="9996" width="6.140625" style="1" customWidth="1"/>
    <col min="9997" max="9998" width="5.7109375" style="1" customWidth="1"/>
    <col min="9999" max="9999" width="7.140625" style="1" customWidth="1"/>
    <col min="10000" max="10000" width="11.42578125" style="1" customWidth="1"/>
    <col min="10001" max="10239" width="11.42578125" style="1"/>
    <col min="10240" max="10240" width="11.7109375" style="1" customWidth="1"/>
    <col min="10241" max="10241" width="27.5703125" style="1" customWidth="1"/>
    <col min="10242" max="10242" width="7.85546875" style="1" customWidth="1"/>
    <col min="10243" max="10243" width="8.85546875" style="1" customWidth="1"/>
    <col min="10244" max="10244" width="9.140625" style="1" customWidth="1"/>
    <col min="10245" max="10245" width="11.7109375" style="1" customWidth="1"/>
    <col min="10246" max="10246" width="8.5703125" style="1" customWidth="1"/>
    <col min="10247" max="10247" width="8.28515625" style="1" customWidth="1"/>
    <col min="10248" max="10248" width="10.5703125" style="1" customWidth="1"/>
    <col min="10249" max="10249" width="6.7109375" style="1" customWidth="1"/>
    <col min="10250" max="10250" width="6.42578125" style="1" customWidth="1"/>
    <col min="10251" max="10251" width="4.42578125" style="1" customWidth="1"/>
    <col min="10252" max="10252" width="6.140625" style="1" customWidth="1"/>
    <col min="10253" max="10254" width="5.7109375" style="1" customWidth="1"/>
    <col min="10255" max="10255" width="7.140625" style="1" customWidth="1"/>
    <col min="10256" max="10256" width="11.42578125" style="1" customWidth="1"/>
    <col min="10257" max="10495" width="11.42578125" style="1"/>
    <col min="10496" max="10496" width="11.7109375" style="1" customWidth="1"/>
    <col min="10497" max="10497" width="27.5703125" style="1" customWidth="1"/>
    <col min="10498" max="10498" width="7.85546875" style="1" customWidth="1"/>
    <col min="10499" max="10499" width="8.85546875" style="1" customWidth="1"/>
    <col min="10500" max="10500" width="9.140625" style="1" customWidth="1"/>
    <col min="10501" max="10501" width="11.7109375" style="1" customWidth="1"/>
    <col min="10502" max="10502" width="8.5703125" style="1" customWidth="1"/>
    <col min="10503" max="10503" width="8.28515625" style="1" customWidth="1"/>
    <col min="10504" max="10504" width="10.5703125" style="1" customWidth="1"/>
    <col min="10505" max="10505" width="6.7109375" style="1" customWidth="1"/>
    <col min="10506" max="10506" width="6.42578125" style="1" customWidth="1"/>
    <col min="10507" max="10507" width="4.42578125" style="1" customWidth="1"/>
    <col min="10508" max="10508" width="6.140625" style="1" customWidth="1"/>
    <col min="10509" max="10510" width="5.7109375" style="1" customWidth="1"/>
    <col min="10511" max="10511" width="7.140625" style="1" customWidth="1"/>
    <col min="10512" max="10512" width="11.42578125" style="1" customWidth="1"/>
    <col min="10513" max="10751" width="11.42578125" style="1"/>
    <col min="10752" max="10752" width="11.7109375" style="1" customWidth="1"/>
    <col min="10753" max="10753" width="27.5703125" style="1" customWidth="1"/>
    <col min="10754" max="10754" width="7.85546875" style="1" customWidth="1"/>
    <col min="10755" max="10755" width="8.85546875" style="1" customWidth="1"/>
    <col min="10756" max="10756" width="9.140625" style="1" customWidth="1"/>
    <col min="10757" max="10757" width="11.7109375" style="1" customWidth="1"/>
    <col min="10758" max="10758" width="8.5703125" style="1" customWidth="1"/>
    <col min="10759" max="10759" width="8.28515625" style="1" customWidth="1"/>
    <col min="10760" max="10760" width="10.5703125" style="1" customWidth="1"/>
    <col min="10761" max="10761" width="6.7109375" style="1" customWidth="1"/>
    <col min="10762" max="10762" width="6.42578125" style="1" customWidth="1"/>
    <col min="10763" max="10763" width="4.42578125" style="1" customWidth="1"/>
    <col min="10764" max="10764" width="6.140625" style="1" customWidth="1"/>
    <col min="10765" max="10766" width="5.7109375" style="1" customWidth="1"/>
    <col min="10767" max="10767" width="7.140625" style="1" customWidth="1"/>
    <col min="10768" max="10768" width="11.42578125" style="1" customWidth="1"/>
    <col min="10769" max="11007" width="11.42578125" style="1"/>
    <col min="11008" max="11008" width="11.7109375" style="1" customWidth="1"/>
    <col min="11009" max="11009" width="27.5703125" style="1" customWidth="1"/>
    <col min="11010" max="11010" width="7.85546875" style="1" customWidth="1"/>
    <col min="11011" max="11011" width="8.85546875" style="1" customWidth="1"/>
    <col min="11012" max="11012" width="9.140625" style="1" customWidth="1"/>
    <col min="11013" max="11013" width="11.7109375" style="1" customWidth="1"/>
    <col min="11014" max="11014" width="8.5703125" style="1" customWidth="1"/>
    <col min="11015" max="11015" width="8.28515625" style="1" customWidth="1"/>
    <col min="11016" max="11016" width="10.5703125" style="1" customWidth="1"/>
    <col min="11017" max="11017" width="6.7109375" style="1" customWidth="1"/>
    <col min="11018" max="11018" width="6.42578125" style="1" customWidth="1"/>
    <col min="11019" max="11019" width="4.42578125" style="1" customWidth="1"/>
    <col min="11020" max="11020" width="6.140625" style="1" customWidth="1"/>
    <col min="11021" max="11022" width="5.7109375" style="1" customWidth="1"/>
    <col min="11023" max="11023" width="7.140625" style="1" customWidth="1"/>
    <col min="11024" max="11024" width="11.42578125" style="1" customWidth="1"/>
    <col min="11025" max="11263" width="11.42578125" style="1"/>
    <col min="11264" max="11264" width="11.7109375" style="1" customWidth="1"/>
    <col min="11265" max="11265" width="27.5703125" style="1" customWidth="1"/>
    <col min="11266" max="11266" width="7.85546875" style="1" customWidth="1"/>
    <col min="11267" max="11267" width="8.85546875" style="1" customWidth="1"/>
    <col min="11268" max="11268" width="9.140625" style="1" customWidth="1"/>
    <col min="11269" max="11269" width="11.7109375" style="1" customWidth="1"/>
    <col min="11270" max="11270" width="8.5703125" style="1" customWidth="1"/>
    <col min="11271" max="11271" width="8.28515625" style="1" customWidth="1"/>
    <col min="11272" max="11272" width="10.5703125" style="1" customWidth="1"/>
    <col min="11273" max="11273" width="6.7109375" style="1" customWidth="1"/>
    <col min="11274" max="11274" width="6.42578125" style="1" customWidth="1"/>
    <col min="11275" max="11275" width="4.42578125" style="1" customWidth="1"/>
    <col min="11276" max="11276" width="6.140625" style="1" customWidth="1"/>
    <col min="11277" max="11278" width="5.7109375" style="1" customWidth="1"/>
    <col min="11279" max="11279" width="7.140625" style="1" customWidth="1"/>
    <col min="11280" max="11280" width="11.42578125" style="1" customWidth="1"/>
    <col min="11281" max="11519" width="11.42578125" style="1"/>
    <col min="11520" max="11520" width="11.7109375" style="1" customWidth="1"/>
    <col min="11521" max="11521" width="27.5703125" style="1" customWidth="1"/>
    <col min="11522" max="11522" width="7.85546875" style="1" customWidth="1"/>
    <col min="11523" max="11523" width="8.85546875" style="1" customWidth="1"/>
    <col min="11524" max="11524" width="9.140625" style="1" customWidth="1"/>
    <col min="11525" max="11525" width="11.7109375" style="1" customWidth="1"/>
    <col min="11526" max="11526" width="8.5703125" style="1" customWidth="1"/>
    <col min="11527" max="11527" width="8.28515625" style="1" customWidth="1"/>
    <col min="11528" max="11528" width="10.5703125" style="1" customWidth="1"/>
    <col min="11529" max="11529" width="6.7109375" style="1" customWidth="1"/>
    <col min="11530" max="11530" width="6.42578125" style="1" customWidth="1"/>
    <col min="11531" max="11531" width="4.42578125" style="1" customWidth="1"/>
    <col min="11532" max="11532" width="6.140625" style="1" customWidth="1"/>
    <col min="11533" max="11534" width="5.7109375" style="1" customWidth="1"/>
    <col min="11535" max="11535" width="7.140625" style="1" customWidth="1"/>
    <col min="11536" max="11536" width="11.42578125" style="1" customWidth="1"/>
    <col min="11537" max="11775" width="11.42578125" style="1"/>
    <col min="11776" max="11776" width="11.7109375" style="1" customWidth="1"/>
    <col min="11777" max="11777" width="27.5703125" style="1" customWidth="1"/>
    <col min="11778" max="11778" width="7.85546875" style="1" customWidth="1"/>
    <col min="11779" max="11779" width="8.85546875" style="1" customWidth="1"/>
    <col min="11780" max="11780" width="9.140625" style="1" customWidth="1"/>
    <col min="11781" max="11781" width="11.7109375" style="1" customWidth="1"/>
    <col min="11782" max="11782" width="8.5703125" style="1" customWidth="1"/>
    <col min="11783" max="11783" width="8.28515625" style="1" customWidth="1"/>
    <col min="11784" max="11784" width="10.5703125" style="1" customWidth="1"/>
    <col min="11785" max="11785" width="6.7109375" style="1" customWidth="1"/>
    <col min="11786" max="11786" width="6.42578125" style="1" customWidth="1"/>
    <col min="11787" max="11787" width="4.42578125" style="1" customWidth="1"/>
    <col min="11788" max="11788" width="6.140625" style="1" customWidth="1"/>
    <col min="11789" max="11790" width="5.7109375" style="1" customWidth="1"/>
    <col min="11791" max="11791" width="7.140625" style="1" customWidth="1"/>
    <col min="11792" max="11792" width="11.42578125" style="1" customWidth="1"/>
    <col min="11793" max="12031" width="11.42578125" style="1"/>
    <col min="12032" max="12032" width="11.7109375" style="1" customWidth="1"/>
    <col min="12033" max="12033" width="27.5703125" style="1" customWidth="1"/>
    <col min="12034" max="12034" width="7.85546875" style="1" customWidth="1"/>
    <col min="12035" max="12035" width="8.85546875" style="1" customWidth="1"/>
    <col min="12036" max="12036" width="9.140625" style="1" customWidth="1"/>
    <col min="12037" max="12037" width="11.7109375" style="1" customWidth="1"/>
    <col min="12038" max="12038" width="8.5703125" style="1" customWidth="1"/>
    <col min="12039" max="12039" width="8.28515625" style="1" customWidth="1"/>
    <col min="12040" max="12040" width="10.5703125" style="1" customWidth="1"/>
    <col min="12041" max="12041" width="6.7109375" style="1" customWidth="1"/>
    <col min="12042" max="12042" width="6.42578125" style="1" customWidth="1"/>
    <col min="12043" max="12043" width="4.42578125" style="1" customWidth="1"/>
    <col min="12044" max="12044" width="6.140625" style="1" customWidth="1"/>
    <col min="12045" max="12046" width="5.7109375" style="1" customWidth="1"/>
    <col min="12047" max="12047" width="7.140625" style="1" customWidth="1"/>
    <col min="12048" max="12048" width="11.42578125" style="1" customWidth="1"/>
    <col min="12049" max="12287" width="11.42578125" style="1"/>
    <col min="12288" max="12288" width="11.7109375" style="1" customWidth="1"/>
    <col min="12289" max="12289" width="27.5703125" style="1" customWidth="1"/>
    <col min="12290" max="12290" width="7.85546875" style="1" customWidth="1"/>
    <col min="12291" max="12291" width="8.85546875" style="1" customWidth="1"/>
    <col min="12292" max="12292" width="9.140625" style="1" customWidth="1"/>
    <col min="12293" max="12293" width="11.7109375" style="1" customWidth="1"/>
    <col min="12294" max="12294" width="8.5703125" style="1" customWidth="1"/>
    <col min="12295" max="12295" width="8.28515625" style="1" customWidth="1"/>
    <col min="12296" max="12296" width="10.5703125" style="1" customWidth="1"/>
    <col min="12297" max="12297" width="6.7109375" style="1" customWidth="1"/>
    <col min="12298" max="12298" width="6.42578125" style="1" customWidth="1"/>
    <col min="12299" max="12299" width="4.42578125" style="1" customWidth="1"/>
    <col min="12300" max="12300" width="6.140625" style="1" customWidth="1"/>
    <col min="12301" max="12302" width="5.7109375" style="1" customWidth="1"/>
    <col min="12303" max="12303" width="7.140625" style="1" customWidth="1"/>
    <col min="12304" max="12304" width="11.42578125" style="1" customWidth="1"/>
    <col min="12305" max="12543" width="11.42578125" style="1"/>
    <col min="12544" max="12544" width="11.7109375" style="1" customWidth="1"/>
    <col min="12545" max="12545" width="27.5703125" style="1" customWidth="1"/>
    <col min="12546" max="12546" width="7.85546875" style="1" customWidth="1"/>
    <col min="12547" max="12547" width="8.85546875" style="1" customWidth="1"/>
    <col min="12548" max="12548" width="9.140625" style="1" customWidth="1"/>
    <col min="12549" max="12549" width="11.7109375" style="1" customWidth="1"/>
    <col min="12550" max="12550" width="8.5703125" style="1" customWidth="1"/>
    <col min="12551" max="12551" width="8.28515625" style="1" customWidth="1"/>
    <col min="12552" max="12552" width="10.5703125" style="1" customWidth="1"/>
    <col min="12553" max="12553" width="6.7109375" style="1" customWidth="1"/>
    <col min="12554" max="12554" width="6.42578125" style="1" customWidth="1"/>
    <col min="12555" max="12555" width="4.42578125" style="1" customWidth="1"/>
    <col min="12556" max="12556" width="6.140625" style="1" customWidth="1"/>
    <col min="12557" max="12558" width="5.7109375" style="1" customWidth="1"/>
    <col min="12559" max="12559" width="7.140625" style="1" customWidth="1"/>
    <col min="12560" max="12560" width="11.42578125" style="1" customWidth="1"/>
    <col min="12561" max="12799" width="11.42578125" style="1"/>
    <col min="12800" max="12800" width="11.7109375" style="1" customWidth="1"/>
    <col min="12801" max="12801" width="27.5703125" style="1" customWidth="1"/>
    <col min="12802" max="12802" width="7.85546875" style="1" customWidth="1"/>
    <col min="12803" max="12803" width="8.85546875" style="1" customWidth="1"/>
    <col min="12804" max="12804" width="9.140625" style="1" customWidth="1"/>
    <col min="12805" max="12805" width="11.7109375" style="1" customWidth="1"/>
    <col min="12806" max="12806" width="8.5703125" style="1" customWidth="1"/>
    <col min="12807" max="12807" width="8.28515625" style="1" customWidth="1"/>
    <col min="12808" max="12808" width="10.5703125" style="1" customWidth="1"/>
    <col min="12809" max="12809" width="6.7109375" style="1" customWidth="1"/>
    <col min="12810" max="12810" width="6.42578125" style="1" customWidth="1"/>
    <col min="12811" max="12811" width="4.42578125" style="1" customWidth="1"/>
    <col min="12812" max="12812" width="6.140625" style="1" customWidth="1"/>
    <col min="12813" max="12814" width="5.7109375" style="1" customWidth="1"/>
    <col min="12815" max="12815" width="7.140625" style="1" customWidth="1"/>
    <col min="12816" max="12816" width="11.42578125" style="1" customWidth="1"/>
    <col min="12817" max="13055" width="11.42578125" style="1"/>
    <col min="13056" max="13056" width="11.7109375" style="1" customWidth="1"/>
    <col min="13057" max="13057" width="27.5703125" style="1" customWidth="1"/>
    <col min="13058" max="13058" width="7.85546875" style="1" customWidth="1"/>
    <col min="13059" max="13059" width="8.85546875" style="1" customWidth="1"/>
    <col min="13060" max="13060" width="9.140625" style="1" customWidth="1"/>
    <col min="13061" max="13061" width="11.7109375" style="1" customWidth="1"/>
    <col min="13062" max="13062" width="8.5703125" style="1" customWidth="1"/>
    <col min="13063" max="13063" width="8.28515625" style="1" customWidth="1"/>
    <col min="13064" max="13064" width="10.5703125" style="1" customWidth="1"/>
    <col min="13065" max="13065" width="6.7109375" style="1" customWidth="1"/>
    <col min="13066" max="13066" width="6.42578125" style="1" customWidth="1"/>
    <col min="13067" max="13067" width="4.42578125" style="1" customWidth="1"/>
    <col min="13068" max="13068" width="6.140625" style="1" customWidth="1"/>
    <col min="13069" max="13070" width="5.7109375" style="1" customWidth="1"/>
    <col min="13071" max="13071" width="7.140625" style="1" customWidth="1"/>
    <col min="13072" max="13072" width="11.42578125" style="1" customWidth="1"/>
    <col min="13073" max="13311" width="11.42578125" style="1"/>
    <col min="13312" max="13312" width="11.7109375" style="1" customWidth="1"/>
    <col min="13313" max="13313" width="27.5703125" style="1" customWidth="1"/>
    <col min="13314" max="13314" width="7.85546875" style="1" customWidth="1"/>
    <col min="13315" max="13315" width="8.85546875" style="1" customWidth="1"/>
    <col min="13316" max="13316" width="9.140625" style="1" customWidth="1"/>
    <col min="13317" max="13317" width="11.7109375" style="1" customWidth="1"/>
    <col min="13318" max="13318" width="8.5703125" style="1" customWidth="1"/>
    <col min="13319" max="13319" width="8.28515625" style="1" customWidth="1"/>
    <col min="13320" max="13320" width="10.5703125" style="1" customWidth="1"/>
    <col min="13321" max="13321" width="6.7109375" style="1" customWidth="1"/>
    <col min="13322" max="13322" width="6.42578125" style="1" customWidth="1"/>
    <col min="13323" max="13323" width="4.42578125" style="1" customWidth="1"/>
    <col min="13324" max="13324" width="6.140625" style="1" customWidth="1"/>
    <col min="13325" max="13326" width="5.7109375" style="1" customWidth="1"/>
    <col min="13327" max="13327" width="7.140625" style="1" customWidth="1"/>
    <col min="13328" max="13328" width="11.42578125" style="1" customWidth="1"/>
    <col min="13329" max="13567" width="11.42578125" style="1"/>
    <col min="13568" max="13568" width="11.7109375" style="1" customWidth="1"/>
    <col min="13569" max="13569" width="27.5703125" style="1" customWidth="1"/>
    <col min="13570" max="13570" width="7.85546875" style="1" customWidth="1"/>
    <col min="13571" max="13571" width="8.85546875" style="1" customWidth="1"/>
    <col min="13572" max="13572" width="9.140625" style="1" customWidth="1"/>
    <col min="13573" max="13573" width="11.7109375" style="1" customWidth="1"/>
    <col min="13574" max="13574" width="8.5703125" style="1" customWidth="1"/>
    <col min="13575" max="13575" width="8.28515625" style="1" customWidth="1"/>
    <col min="13576" max="13576" width="10.5703125" style="1" customWidth="1"/>
    <col min="13577" max="13577" width="6.7109375" style="1" customWidth="1"/>
    <col min="13578" max="13578" width="6.42578125" style="1" customWidth="1"/>
    <col min="13579" max="13579" width="4.42578125" style="1" customWidth="1"/>
    <col min="13580" max="13580" width="6.140625" style="1" customWidth="1"/>
    <col min="13581" max="13582" width="5.7109375" style="1" customWidth="1"/>
    <col min="13583" max="13583" width="7.140625" style="1" customWidth="1"/>
    <col min="13584" max="13584" width="11.42578125" style="1" customWidth="1"/>
    <col min="13585" max="13823" width="11.42578125" style="1"/>
    <col min="13824" max="13824" width="11.7109375" style="1" customWidth="1"/>
    <col min="13825" max="13825" width="27.5703125" style="1" customWidth="1"/>
    <col min="13826" max="13826" width="7.85546875" style="1" customWidth="1"/>
    <col min="13827" max="13827" width="8.85546875" style="1" customWidth="1"/>
    <col min="13828" max="13828" width="9.140625" style="1" customWidth="1"/>
    <col min="13829" max="13829" width="11.7109375" style="1" customWidth="1"/>
    <col min="13830" max="13830" width="8.5703125" style="1" customWidth="1"/>
    <col min="13831" max="13831" width="8.28515625" style="1" customWidth="1"/>
    <col min="13832" max="13832" width="10.5703125" style="1" customWidth="1"/>
    <col min="13833" max="13833" width="6.7109375" style="1" customWidth="1"/>
    <col min="13834" max="13834" width="6.42578125" style="1" customWidth="1"/>
    <col min="13835" max="13835" width="4.42578125" style="1" customWidth="1"/>
    <col min="13836" max="13836" width="6.140625" style="1" customWidth="1"/>
    <col min="13837" max="13838" width="5.7109375" style="1" customWidth="1"/>
    <col min="13839" max="13839" width="7.140625" style="1" customWidth="1"/>
    <col min="13840" max="13840" width="11.42578125" style="1" customWidth="1"/>
    <col min="13841" max="14079" width="11.42578125" style="1"/>
    <col min="14080" max="14080" width="11.7109375" style="1" customWidth="1"/>
    <col min="14081" max="14081" width="27.5703125" style="1" customWidth="1"/>
    <col min="14082" max="14082" width="7.85546875" style="1" customWidth="1"/>
    <col min="14083" max="14083" width="8.85546875" style="1" customWidth="1"/>
    <col min="14084" max="14084" width="9.140625" style="1" customWidth="1"/>
    <col min="14085" max="14085" width="11.7109375" style="1" customWidth="1"/>
    <col min="14086" max="14086" width="8.5703125" style="1" customWidth="1"/>
    <col min="14087" max="14087" width="8.28515625" style="1" customWidth="1"/>
    <col min="14088" max="14088" width="10.5703125" style="1" customWidth="1"/>
    <col min="14089" max="14089" width="6.7109375" style="1" customWidth="1"/>
    <col min="14090" max="14090" width="6.42578125" style="1" customWidth="1"/>
    <col min="14091" max="14091" width="4.42578125" style="1" customWidth="1"/>
    <col min="14092" max="14092" width="6.140625" style="1" customWidth="1"/>
    <col min="14093" max="14094" width="5.7109375" style="1" customWidth="1"/>
    <col min="14095" max="14095" width="7.140625" style="1" customWidth="1"/>
    <col min="14096" max="14096" width="11.42578125" style="1" customWidth="1"/>
    <col min="14097" max="14335" width="11.42578125" style="1"/>
    <col min="14336" max="14336" width="11.7109375" style="1" customWidth="1"/>
    <col min="14337" max="14337" width="27.5703125" style="1" customWidth="1"/>
    <col min="14338" max="14338" width="7.85546875" style="1" customWidth="1"/>
    <col min="14339" max="14339" width="8.85546875" style="1" customWidth="1"/>
    <col min="14340" max="14340" width="9.140625" style="1" customWidth="1"/>
    <col min="14341" max="14341" width="11.7109375" style="1" customWidth="1"/>
    <col min="14342" max="14342" width="8.5703125" style="1" customWidth="1"/>
    <col min="14343" max="14343" width="8.28515625" style="1" customWidth="1"/>
    <col min="14344" max="14344" width="10.5703125" style="1" customWidth="1"/>
    <col min="14345" max="14345" width="6.7109375" style="1" customWidth="1"/>
    <col min="14346" max="14346" width="6.42578125" style="1" customWidth="1"/>
    <col min="14347" max="14347" width="4.42578125" style="1" customWidth="1"/>
    <col min="14348" max="14348" width="6.140625" style="1" customWidth="1"/>
    <col min="14349" max="14350" width="5.7109375" style="1" customWidth="1"/>
    <col min="14351" max="14351" width="7.140625" style="1" customWidth="1"/>
    <col min="14352" max="14352" width="11.42578125" style="1" customWidth="1"/>
    <col min="14353" max="14591" width="11.42578125" style="1"/>
    <col min="14592" max="14592" width="11.7109375" style="1" customWidth="1"/>
    <col min="14593" max="14593" width="27.5703125" style="1" customWidth="1"/>
    <col min="14594" max="14594" width="7.85546875" style="1" customWidth="1"/>
    <col min="14595" max="14595" width="8.85546875" style="1" customWidth="1"/>
    <col min="14596" max="14596" width="9.140625" style="1" customWidth="1"/>
    <col min="14597" max="14597" width="11.7109375" style="1" customWidth="1"/>
    <col min="14598" max="14598" width="8.5703125" style="1" customWidth="1"/>
    <col min="14599" max="14599" width="8.28515625" style="1" customWidth="1"/>
    <col min="14600" max="14600" width="10.5703125" style="1" customWidth="1"/>
    <col min="14601" max="14601" width="6.7109375" style="1" customWidth="1"/>
    <col min="14602" max="14602" width="6.42578125" style="1" customWidth="1"/>
    <col min="14603" max="14603" width="4.42578125" style="1" customWidth="1"/>
    <col min="14604" max="14604" width="6.140625" style="1" customWidth="1"/>
    <col min="14605" max="14606" width="5.7109375" style="1" customWidth="1"/>
    <col min="14607" max="14607" width="7.140625" style="1" customWidth="1"/>
    <col min="14608" max="14608" width="11.42578125" style="1" customWidth="1"/>
    <col min="14609" max="14847" width="11.42578125" style="1"/>
    <col min="14848" max="14848" width="11.7109375" style="1" customWidth="1"/>
    <col min="14849" max="14849" width="27.5703125" style="1" customWidth="1"/>
    <col min="14850" max="14850" width="7.85546875" style="1" customWidth="1"/>
    <col min="14851" max="14851" width="8.85546875" style="1" customWidth="1"/>
    <col min="14852" max="14852" width="9.140625" style="1" customWidth="1"/>
    <col min="14853" max="14853" width="11.7109375" style="1" customWidth="1"/>
    <col min="14854" max="14854" width="8.5703125" style="1" customWidth="1"/>
    <col min="14855" max="14855" width="8.28515625" style="1" customWidth="1"/>
    <col min="14856" max="14856" width="10.5703125" style="1" customWidth="1"/>
    <col min="14857" max="14857" width="6.7109375" style="1" customWidth="1"/>
    <col min="14858" max="14858" width="6.42578125" style="1" customWidth="1"/>
    <col min="14859" max="14859" width="4.42578125" style="1" customWidth="1"/>
    <col min="14860" max="14860" width="6.140625" style="1" customWidth="1"/>
    <col min="14861" max="14862" width="5.7109375" style="1" customWidth="1"/>
    <col min="14863" max="14863" width="7.140625" style="1" customWidth="1"/>
    <col min="14864" max="14864" width="11.42578125" style="1" customWidth="1"/>
    <col min="14865" max="15103" width="11.42578125" style="1"/>
    <col min="15104" max="15104" width="11.7109375" style="1" customWidth="1"/>
    <col min="15105" max="15105" width="27.5703125" style="1" customWidth="1"/>
    <col min="15106" max="15106" width="7.85546875" style="1" customWidth="1"/>
    <col min="15107" max="15107" width="8.85546875" style="1" customWidth="1"/>
    <col min="15108" max="15108" width="9.140625" style="1" customWidth="1"/>
    <col min="15109" max="15109" width="11.7109375" style="1" customWidth="1"/>
    <col min="15110" max="15110" width="8.5703125" style="1" customWidth="1"/>
    <col min="15111" max="15111" width="8.28515625" style="1" customWidth="1"/>
    <col min="15112" max="15112" width="10.5703125" style="1" customWidth="1"/>
    <col min="15113" max="15113" width="6.7109375" style="1" customWidth="1"/>
    <col min="15114" max="15114" width="6.42578125" style="1" customWidth="1"/>
    <col min="15115" max="15115" width="4.42578125" style="1" customWidth="1"/>
    <col min="15116" max="15116" width="6.140625" style="1" customWidth="1"/>
    <col min="15117" max="15118" width="5.7109375" style="1" customWidth="1"/>
    <col min="15119" max="15119" width="7.140625" style="1" customWidth="1"/>
    <col min="15120" max="15120" width="11.42578125" style="1" customWidth="1"/>
    <col min="15121" max="15359" width="11.42578125" style="1"/>
    <col min="15360" max="15360" width="11.7109375" style="1" customWidth="1"/>
    <col min="15361" max="15361" width="27.5703125" style="1" customWidth="1"/>
    <col min="15362" max="15362" width="7.85546875" style="1" customWidth="1"/>
    <col min="15363" max="15363" width="8.85546875" style="1" customWidth="1"/>
    <col min="15364" max="15364" width="9.140625" style="1" customWidth="1"/>
    <col min="15365" max="15365" width="11.7109375" style="1" customWidth="1"/>
    <col min="15366" max="15366" width="8.5703125" style="1" customWidth="1"/>
    <col min="15367" max="15367" width="8.28515625" style="1" customWidth="1"/>
    <col min="15368" max="15368" width="10.5703125" style="1" customWidth="1"/>
    <col min="15369" max="15369" width="6.7109375" style="1" customWidth="1"/>
    <col min="15370" max="15370" width="6.42578125" style="1" customWidth="1"/>
    <col min="15371" max="15371" width="4.42578125" style="1" customWidth="1"/>
    <col min="15372" max="15372" width="6.140625" style="1" customWidth="1"/>
    <col min="15373" max="15374" width="5.7109375" style="1" customWidth="1"/>
    <col min="15375" max="15375" width="7.140625" style="1" customWidth="1"/>
    <col min="15376" max="15376" width="11.42578125" style="1" customWidth="1"/>
    <col min="15377" max="15615" width="11.42578125" style="1"/>
    <col min="15616" max="15616" width="11.7109375" style="1" customWidth="1"/>
    <col min="15617" max="15617" width="27.5703125" style="1" customWidth="1"/>
    <col min="15618" max="15618" width="7.85546875" style="1" customWidth="1"/>
    <col min="15619" max="15619" width="8.85546875" style="1" customWidth="1"/>
    <col min="15620" max="15620" width="9.140625" style="1" customWidth="1"/>
    <col min="15621" max="15621" width="11.7109375" style="1" customWidth="1"/>
    <col min="15622" max="15622" width="8.5703125" style="1" customWidth="1"/>
    <col min="15623" max="15623" width="8.28515625" style="1" customWidth="1"/>
    <col min="15624" max="15624" width="10.5703125" style="1" customWidth="1"/>
    <col min="15625" max="15625" width="6.7109375" style="1" customWidth="1"/>
    <col min="15626" max="15626" width="6.42578125" style="1" customWidth="1"/>
    <col min="15627" max="15627" width="4.42578125" style="1" customWidth="1"/>
    <col min="15628" max="15628" width="6.140625" style="1" customWidth="1"/>
    <col min="15629" max="15630" width="5.7109375" style="1" customWidth="1"/>
    <col min="15631" max="15631" width="7.140625" style="1" customWidth="1"/>
    <col min="15632" max="15632" width="11.42578125" style="1" customWidth="1"/>
    <col min="15633" max="15871" width="11.42578125" style="1"/>
    <col min="15872" max="15872" width="11.7109375" style="1" customWidth="1"/>
    <col min="15873" max="15873" width="27.5703125" style="1" customWidth="1"/>
    <col min="15874" max="15874" width="7.85546875" style="1" customWidth="1"/>
    <col min="15875" max="15875" width="8.85546875" style="1" customWidth="1"/>
    <col min="15876" max="15876" width="9.140625" style="1" customWidth="1"/>
    <col min="15877" max="15877" width="11.7109375" style="1" customWidth="1"/>
    <col min="15878" max="15878" width="8.5703125" style="1" customWidth="1"/>
    <col min="15879" max="15879" width="8.28515625" style="1" customWidth="1"/>
    <col min="15880" max="15880" width="10.5703125" style="1" customWidth="1"/>
    <col min="15881" max="15881" width="6.7109375" style="1" customWidth="1"/>
    <col min="15882" max="15882" width="6.42578125" style="1" customWidth="1"/>
    <col min="15883" max="15883" width="4.42578125" style="1" customWidth="1"/>
    <col min="15884" max="15884" width="6.140625" style="1" customWidth="1"/>
    <col min="15885" max="15886" width="5.7109375" style="1" customWidth="1"/>
    <col min="15887" max="15887" width="7.140625" style="1" customWidth="1"/>
    <col min="15888" max="15888" width="11.42578125" style="1" customWidth="1"/>
    <col min="15889" max="16127" width="11.42578125" style="1"/>
    <col min="16128" max="16128" width="11.7109375" style="1" customWidth="1"/>
    <col min="16129" max="16129" width="27.5703125" style="1" customWidth="1"/>
    <col min="16130" max="16130" width="7.85546875" style="1" customWidth="1"/>
    <col min="16131" max="16131" width="8.85546875" style="1" customWidth="1"/>
    <col min="16132" max="16132" width="9.140625" style="1" customWidth="1"/>
    <col min="16133" max="16133" width="11.7109375" style="1" customWidth="1"/>
    <col min="16134" max="16134" width="8.5703125" style="1" customWidth="1"/>
    <col min="16135" max="16135" width="8.28515625" style="1" customWidth="1"/>
    <col min="16136" max="16136" width="10.5703125" style="1" customWidth="1"/>
    <col min="16137" max="16137" width="6.7109375" style="1" customWidth="1"/>
    <col min="16138" max="16138" width="6.42578125" style="1" customWidth="1"/>
    <col min="16139" max="16139" width="4.42578125" style="1" customWidth="1"/>
    <col min="16140" max="16140" width="6.140625" style="1" customWidth="1"/>
    <col min="16141" max="16142" width="5.7109375" style="1" customWidth="1"/>
    <col min="16143" max="16143" width="7.140625" style="1" customWidth="1"/>
    <col min="16144" max="16144" width="11.42578125" style="1" customWidth="1"/>
    <col min="16145" max="16384" width="11.42578125" style="1"/>
  </cols>
  <sheetData>
    <row r="2" spans="1:26" ht="13.5" thickBot="1" x14ac:dyDescent="0.25"/>
    <row r="3" spans="1:26" s="4" customFormat="1" ht="21" thickBot="1" x14ac:dyDescent="0.3">
      <c r="A3" s="191" t="s">
        <v>69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3"/>
    </row>
    <row r="4" spans="1:26" s="6" customFormat="1" ht="15.75" customHeight="1" thickBot="1" x14ac:dyDescent="0.25">
      <c r="A4" s="5">
        <f ca="1">TODAY()</f>
        <v>45859</v>
      </c>
      <c r="B4" s="194" t="s">
        <v>72</v>
      </c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6"/>
    </row>
    <row r="5" spans="1:26" s="7" customFormat="1" ht="13.5" thickBot="1" x14ac:dyDescent="0.25">
      <c r="E5" s="8"/>
      <c r="F5" s="9" t="s">
        <v>2</v>
      </c>
      <c r="G5" s="9"/>
      <c r="H5" s="9"/>
      <c r="I5" s="10"/>
      <c r="J5" s="197" t="s">
        <v>67</v>
      </c>
      <c r="K5" s="198"/>
      <c r="L5" s="199" t="s">
        <v>68</v>
      </c>
      <c r="M5" s="200"/>
      <c r="N5" s="200"/>
      <c r="O5" s="200"/>
      <c r="P5" s="201"/>
    </row>
    <row r="6" spans="1:26" s="7" customFormat="1" ht="15.75" customHeight="1" thickBot="1" x14ac:dyDescent="0.25">
      <c r="A6" s="11" t="s">
        <v>5</v>
      </c>
      <c r="B6" s="12" t="s">
        <v>6</v>
      </c>
      <c r="C6" s="13" t="s">
        <v>7</v>
      </c>
      <c r="D6" s="13" t="s">
        <v>8</v>
      </c>
      <c r="E6" s="14" t="s">
        <v>9</v>
      </c>
      <c r="F6" s="15" t="s">
        <v>10</v>
      </c>
      <c r="G6" s="16" t="s">
        <v>11</v>
      </c>
      <c r="H6" s="17" t="s">
        <v>12</v>
      </c>
      <c r="I6" s="18" t="s">
        <v>71</v>
      </c>
      <c r="J6" s="19" t="s">
        <v>3</v>
      </c>
      <c r="K6" s="20" t="s">
        <v>14</v>
      </c>
      <c r="L6" s="21" t="s">
        <v>15</v>
      </c>
      <c r="M6" s="22" t="s">
        <v>16</v>
      </c>
      <c r="N6" s="22" t="s">
        <v>17</v>
      </c>
      <c r="O6" s="22" t="s">
        <v>70</v>
      </c>
      <c r="P6" s="23" t="s">
        <v>18</v>
      </c>
    </row>
    <row r="7" spans="1:26" s="6" customFormat="1" ht="15" x14ac:dyDescent="0.2">
      <c r="A7" s="24"/>
      <c r="B7" s="24" t="s">
        <v>19</v>
      </c>
      <c r="C7" s="25"/>
      <c r="D7" s="26"/>
      <c r="E7" s="27"/>
      <c r="F7" s="163"/>
      <c r="G7" s="163"/>
      <c r="H7" s="163"/>
      <c r="I7" s="163"/>
      <c r="J7" s="28"/>
      <c r="K7" s="28"/>
      <c r="L7" s="29"/>
      <c r="M7" s="30"/>
      <c r="N7" s="30"/>
      <c r="O7" s="30"/>
      <c r="P7" s="30"/>
      <c r="Q7" s="31" t="s">
        <v>20</v>
      </c>
      <c r="T7" s="6">
        <v>3</v>
      </c>
    </row>
    <row r="8" spans="1:26" s="6" customFormat="1" ht="15" x14ac:dyDescent="0.2">
      <c r="A8" s="32">
        <v>113</v>
      </c>
      <c r="B8" s="33" t="s">
        <v>21</v>
      </c>
      <c r="C8" s="34"/>
      <c r="D8" s="35"/>
      <c r="E8" s="36"/>
      <c r="F8" s="164">
        <f>Tabla22[[#This Row],[Saldosal]]</f>
        <v>0</v>
      </c>
      <c r="G8" s="165"/>
      <c r="H8" s="165"/>
      <c r="I8" s="165">
        <f t="shared" ref="I8:I41" si="0">F8+G8-H8</f>
        <v>0</v>
      </c>
      <c r="J8" s="39"/>
      <c r="K8" s="39">
        <f>Tabla2245[[#This Row],[Tarde]]+Tabla22[[#This Row],[Total]]</f>
        <v>0</v>
      </c>
      <c r="L8" s="40">
        <v>30</v>
      </c>
      <c r="M8" s="41"/>
      <c r="N8" s="42">
        <v>3</v>
      </c>
      <c r="O8" s="42">
        <v>30</v>
      </c>
      <c r="P8" s="42">
        <f>Tabla2245[[#This Row],[2023]]+Tabla2245[[#This Row],[2024]]</f>
        <v>3</v>
      </c>
      <c r="Q8" s="43">
        <f t="shared" ref="Q8:Q41" si="1">C8+D8</f>
        <v>0</v>
      </c>
      <c r="T8" s="6">
        <v>3</v>
      </c>
    </row>
    <row r="9" spans="1:26" s="6" customFormat="1" ht="15" x14ac:dyDescent="0.2">
      <c r="A9" s="32">
        <v>117</v>
      </c>
      <c r="B9" s="33" t="s">
        <v>22</v>
      </c>
      <c r="C9" s="34"/>
      <c r="D9" s="35"/>
      <c r="E9" s="36"/>
      <c r="F9" s="164">
        <f>Tabla22[[#This Row],[Saldosal]]</f>
        <v>0</v>
      </c>
      <c r="G9" s="165"/>
      <c r="H9" s="165"/>
      <c r="I9" s="165">
        <f t="shared" si="0"/>
        <v>0</v>
      </c>
      <c r="J9" s="39">
        <v>1</v>
      </c>
      <c r="K9" s="39">
        <f>Tabla2245[[#This Row],[Tarde]]+Tabla22[[#This Row],[Total]]</f>
        <v>2</v>
      </c>
      <c r="L9" s="40">
        <v>30</v>
      </c>
      <c r="M9" s="41">
        <v>0</v>
      </c>
      <c r="N9" s="42">
        <v>6</v>
      </c>
      <c r="O9" s="42">
        <v>30</v>
      </c>
      <c r="P9" s="42">
        <f>Tabla2245[[#This Row],[2023]]+Tabla2245[[#This Row],[2024]]</f>
        <v>6</v>
      </c>
      <c r="Q9" s="43">
        <f t="shared" si="1"/>
        <v>0</v>
      </c>
      <c r="T9" s="6">
        <v>1</v>
      </c>
    </row>
    <row r="10" spans="1:26" s="6" customFormat="1" ht="15" x14ac:dyDescent="0.2">
      <c r="A10" s="32">
        <v>118</v>
      </c>
      <c r="B10" s="33" t="s">
        <v>23</v>
      </c>
      <c r="C10" s="34"/>
      <c r="D10" s="35"/>
      <c r="E10" s="44"/>
      <c r="F10" s="164">
        <f>Tabla22[[#This Row],[Saldosal]]</f>
        <v>3</v>
      </c>
      <c r="G10" s="166"/>
      <c r="H10" s="166">
        <v>1</v>
      </c>
      <c r="I10" s="166">
        <f t="shared" si="0"/>
        <v>2</v>
      </c>
      <c r="J10" s="39">
        <v>1</v>
      </c>
      <c r="K10" s="39">
        <f>Tabla2245[[#This Row],[Tarde]]+Tabla22[[#This Row],[Total]]</f>
        <v>3</v>
      </c>
      <c r="L10" s="40">
        <v>30</v>
      </c>
      <c r="M10" s="41">
        <v>0</v>
      </c>
      <c r="N10" s="42">
        <v>10</v>
      </c>
      <c r="O10" s="42">
        <v>30</v>
      </c>
      <c r="P10" s="42">
        <f>Tabla2245[[#This Row],[2023]]+Tabla2245[[#This Row],[2024]]</f>
        <v>10</v>
      </c>
      <c r="Q10" s="43">
        <f t="shared" si="1"/>
        <v>0</v>
      </c>
      <c r="T10" s="6">
        <v>1</v>
      </c>
    </row>
    <row r="11" spans="1:26" s="6" customFormat="1" ht="15" x14ac:dyDescent="0.2">
      <c r="A11" s="32">
        <v>120</v>
      </c>
      <c r="B11" s="47" t="s">
        <v>24</v>
      </c>
      <c r="C11" s="34"/>
      <c r="D11" s="35"/>
      <c r="E11" s="36"/>
      <c r="F11" s="164">
        <f>Tabla22[[#This Row],[Saldosal]]</f>
        <v>4</v>
      </c>
      <c r="G11" s="165">
        <v>1</v>
      </c>
      <c r="H11" s="165">
        <v>1</v>
      </c>
      <c r="I11" s="165">
        <f t="shared" si="0"/>
        <v>4</v>
      </c>
      <c r="J11" s="39"/>
      <c r="K11" s="39">
        <f>Tabla2245[[#This Row],[Tarde]]+Tabla22[[#This Row],[Total]]</f>
        <v>2</v>
      </c>
      <c r="L11" s="48">
        <v>30</v>
      </c>
      <c r="M11" s="49">
        <v>0</v>
      </c>
      <c r="N11" s="42">
        <v>7</v>
      </c>
      <c r="O11" s="42">
        <v>30</v>
      </c>
      <c r="P11" s="42">
        <f>Tabla2245[[#This Row],[2023]]+Tabla2245[[#This Row],[2024]]</f>
        <v>7</v>
      </c>
      <c r="Q11" s="43">
        <f t="shared" si="1"/>
        <v>0</v>
      </c>
      <c r="T11" s="6">
        <v>2</v>
      </c>
    </row>
    <row r="12" spans="1:26" s="6" customFormat="1" ht="15" x14ac:dyDescent="0.2">
      <c r="A12" s="32">
        <v>121</v>
      </c>
      <c r="B12" s="50" t="s">
        <v>25</v>
      </c>
      <c r="C12" s="34">
        <v>2</v>
      </c>
      <c r="D12" s="35"/>
      <c r="E12" s="36"/>
      <c r="F12" s="164">
        <f>Tabla22[[#This Row],[Saldosal]]</f>
        <v>9</v>
      </c>
      <c r="G12" s="165"/>
      <c r="H12" s="165"/>
      <c r="I12" s="165">
        <f t="shared" si="0"/>
        <v>9</v>
      </c>
      <c r="J12" s="39"/>
      <c r="K12" s="39">
        <f>Tabla2245[[#This Row],[Tarde]]+Tabla22[[#This Row],[Total]]</f>
        <v>0</v>
      </c>
      <c r="L12" s="48">
        <v>30</v>
      </c>
      <c r="M12" s="49">
        <v>3</v>
      </c>
      <c r="N12" s="42">
        <v>30</v>
      </c>
      <c r="O12" s="42">
        <v>30</v>
      </c>
      <c r="P12" s="42">
        <f>Tabla2245[[#This Row],[2023]]+Tabla2245[[#This Row],[2024]]</f>
        <v>33</v>
      </c>
      <c r="Q12" s="43">
        <f t="shared" si="1"/>
        <v>2</v>
      </c>
      <c r="S12" s="6">
        <v>9</v>
      </c>
      <c r="T12" s="6">
        <v>1</v>
      </c>
    </row>
    <row r="13" spans="1:26" s="6" customFormat="1" ht="15" x14ac:dyDescent="0.2">
      <c r="A13" s="32">
        <v>122</v>
      </c>
      <c r="B13" s="51" t="s">
        <v>26</v>
      </c>
      <c r="C13" s="34">
        <v>2</v>
      </c>
      <c r="D13" s="35"/>
      <c r="E13" s="36"/>
      <c r="F13" s="164">
        <f>Tabla22[[#This Row],[Saldosal]]</f>
        <v>0</v>
      </c>
      <c r="G13" s="165"/>
      <c r="H13" s="165"/>
      <c r="I13" s="165">
        <f t="shared" si="0"/>
        <v>0</v>
      </c>
      <c r="J13" s="39"/>
      <c r="K13" s="39">
        <f>Tabla2245[[#This Row],[Tarde]]+Tabla22[[#This Row],[Total]]</f>
        <v>1</v>
      </c>
      <c r="L13" s="48">
        <v>30</v>
      </c>
      <c r="M13" s="49">
        <v>0</v>
      </c>
      <c r="N13" s="42">
        <v>5</v>
      </c>
      <c r="O13" s="42">
        <v>30</v>
      </c>
      <c r="P13" s="42">
        <f>Tabla2245[[#This Row],[2023]]+Tabla2245[[#This Row],[2024]]</f>
        <v>5</v>
      </c>
      <c r="Q13" s="43">
        <f t="shared" si="1"/>
        <v>2</v>
      </c>
      <c r="R13" s="6" t="s">
        <v>27</v>
      </c>
      <c r="S13" s="6">
        <v>12</v>
      </c>
      <c r="T13" s="6">
        <v>2</v>
      </c>
    </row>
    <row r="14" spans="1:26" s="6" customFormat="1" ht="15" x14ac:dyDescent="0.2">
      <c r="A14" s="32">
        <v>123</v>
      </c>
      <c r="B14" s="51" t="s">
        <v>28</v>
      </c>
      <c r="C14" s="34"/>
      <c r="D14" s="35"/>
      <c r="E14" s="36"/>
      <c r="F14" s="164">
        <f>Tabla22[[#This Row],[Saldosal]]</f>
        <v>0</v>
      </c>
      <c r="G14" s="165"/>
      <c r="H14" s="165"/>
      <c r="I14" s="165">
        <f t="shared" si="0"/>
        <v>0</v>
      </c>
      <c r="J14" s="39"/>
      <c r="K14" s="39">
        <f>Tabla2245[[#This Row],[Tarde]]+Tabla22[[#This Row],[Total]]</f>
        <v>0</v>
      </c>
      <c r="L14" s="48">
        <v>30</v>
      </c>
      <c r="M14" s="49"/>
      <c r="N14" s="42">
        <v>28</v>
      </c>
      <c r="O14" s="42">
        <v>30</v>
      </c>
      <c r="P14" s="42">
        <f>Tabla2245[[#This Row],[2023]]+Tabla2245[[#This Row],[2024]]</f>
        <v>28</v>
      </c>
      <c r="Q14" s="43">
        <f t="shared" si="1"/>
        <v>0</v>
      </c>
      <c r="S14" s="6">
        <v>5</v>
      </c>
      <c r="T14" s="6">
        <v>2</v>
      </c>
    </row>
    <row r="15" spans="1:26" s="6" customFormat="1" ht="15" x14ac:dyDescent="0.2">
      <c r="A15" s="32">
        <v>124</v>
      </c>
      <c r="B15" s="51" t="s">
        <v>29</v>
      </c>
      <c r="C15" s="34">
        <v>5</v>
      </c>
      <c r="D15" s="35"/>
      <c r="E15" s="36"/>
      <c r="F15" s="164">
        <f>Tabla22[[#This Row],[Saldosal]]</f>
        <v>120</v>
      </c>
      <c r="G15" s="165"/>
      <c r="H15" s="165"/>
      <c r="I15" s="165">
        <f t="shared" si="0"/>
        <v>120</v>
      </c>
      <c r="J15" s="39"/>
      <c r="K15" s="39">
        <f>Tabla2245[[#This Row],[Tarde]]+Tabla22[[#This Row],[Total]]</f>
        <v>0</v>
      </c>
      <c r="L15" s="48">
        <v>30</v>
      </c>
      <c r="M15" s="49">
        <v>10</v>
      </c>
      <c r="N15" s="42">
        <v>30</v>
      </c>
      <c r="O15" s="42">
        <v>30</v>
      </c>
      <c r="P15" s="42">
        <f>Tabla2245[[#This Row],[2023]]+Tabla2245[[#This Row],[2024]]</f>
        <v>40</v>
      </c>
      <c r="Q15" s="43">
        <f t="shared" si="1"/>
        <v>5</v>
      </c>
      <c r="T15" s="6">
        <v>3</v>
      </c>
      <c r="Z15" s="6">
        <v>22</v>
      </c>
    </row>
    <row r="16" spans="1:26" s="6" customFormat="1" ht="15" x14ac:dyDescent="0.2">
      <c r="A16" s="32">
        <v>125</v>
      </c>
      <c r="B16" s="51" t="s">
        <v>30</v>
      </c>
      <c r="C16" s="34"/>
      <c r="D16" s="35"/>
      <c r="E16" s="36"/>
      <c r="F16" s="164">
        <f>Tabla22[[#This Row],[Saldosal]]</f>
        <v>2</v>
      </c>
      <c r="G16" s="165"/>
      <c r="H16" s="165"/>
      <c r="I16" s="165">
        <f t="shared" si="0"/>
        <v>2</v>
      </c>
      <c r="J16" s="39"/>
      <c r="K16" s="39">
        <f>Tabla2245[[#This Row],[Tarde]]+Tabla22[[#This Row],[Total]]</f>
        <v>0</v>
      </c>
      <c r="L16" s="48">
        <v>30</v>
      </c>
      <c r="M16" s="49">
        <v>0</v>
      </c>
      <c r="N16" s="42">
        <v>2</v>
      </c>
      <c r="O16" s="42">
        <v>30</v>
      </c>
      <c r="P16" s="42">
        <f>Tabla2245[[#This Row],[2023]]+Tabla2245[[#This Row],[2024]]</f>
        <v>2</v>
      </c>
      <c r="Q16" s="43">
        <f t="shared" si="1"/>
        <v>0</v>
      </c>
      <c r="T16" s="6">
        <v>1</v>
      </c>
      <c r="Z16" s="6">
        <v>29</v>
      </c>
    </row>
    <row r="17" spans="1:26 1789:1789" s="6" customFormat="1" ht="15" x14ac:dyDescent="0.2">
      <c r="A17" s="32">
        <v>126</v>
      </c>
      <c r="B17" s="51" t="s">
        <v>31</v>
      </c>
      <c r="C17" s="34"/>
      <c r="D17" s="35"/>
      <c r="E17" s="36"/>
      <c r="F17" s="164">
        <f>Tabla22[[#This Row],[Saldosal]]</f>
        <v>1</v>
      </c>
      <c r="G17" s="165"/>
      <c r="H17" s="165">
        <v>2</v>
      </c>
      <c r="I17" s="165">
        <f t="shared" si="0"/>
        <v>-1</v>
      </c>
      <c r="J17" s="39"/>
      <c r="K17" s="39">
        <f>Tabla2245[[#This Row],[Tarde]]+Tabla22[[#This Row],[Total]]</f>
        <v>0</v>
      </c>
      <c r="L17" s="48">
        <v>30</v>
      </c>
      <c r="M17" s="49">
        <v>0</v>
      </c>
      <c r="N17" s="42">
        <v>11</v>
      </c>
      <c r="O17" s="42">
        <v>30</v>
      </c>
      <c r="P17" s="42">
        <f>Tabla2245[[#This Row],[2023]]+Tabla2245[[#This Row],[2024]]</f>
        <v>11</v>
      </c>
      <c r="Q17" s="43">
        <f t="shared" si="1"/>
        <v>0</v>
      </c>
      <c r="T17" s="6">
        <v>1</v>
      </c>
      <c r="Z17" s="6">
        <v>33</v>
      </c>
    </row>
    <row r="18" spans="1:26 1789:1789" s="6" customFormat="1" ht="15" x14ac:dyDescent="0.2">
      <c r="A18" s="32">
        <v>127</v>
      </c>
      <c r="B18" s="51" t="s">
        <v>32</v>
      </c>
      <c r="C18" s="34">
        <v>32</v>
      </c>
      <c r="D18" s="35">
        <v>20</v>
      </c>
      <c r="E18" s="36">
        <v>1</v>
      </c>
      <c r="F18" s="164">
        <f>Tabla22[[#This Row],[Saldosal]]</f>
        <v>2</v>
      </c>
      <c r="G18" s="165">
        <v>4</v>
      </c>
      <c r="H18" s="165">
        <v>1</v>
      </c>
      <c r="I18" s="165">
        <f t="shared" si="0"/>
        <v>5</v>
      </c>
      <c r="J18" s="39"/>
      <c r="K18" s="39">
        <f>Tabla2245[[#This Row],[Tarde]]+Tabla22[[#This Row],[Total]]</f>
        <v>1</v>
      </c>
      <c r="L18" s="48">
        <v>30</v>
      </c>
      <c r="M18" s="49">
        <v>0</v>
      </c>
      <c r="N18" s="42">
        <v>0</v>
      </c>
      <c r="O18" s="42">
        <v>30</v>
      </c>
      <c r="P18" s="42">
        <f>Tabla2245[[#This Row],[2023]]+Tabla2245[[#This Row],[2024]]</f>
        <v>0</v>
      </c>
      <c r="Q18" s="43">
        <f t="shared" si="1"/>
        <v>52</v>
      </c>
      <c r="T18" s="6">
        <v>1</v>
      </c>
    </row>
    <row r="19" spans="1:26 1789:1789" s="6" customFormat="1" ht="15" x14ac:dyDescent="0.2">
      <c r="A19" s="32">
        <v>129</v>
      </c>
      <c r="B19" s="51" t="s">
        <v>33</v>
      </c>
      <c r="C19" s="34"/>
      <c r="D19" s="35"/>
      <c r="E19" s="36"/>
      <c r="F19" s="164">
        <f>Tabla22[[#This Row],[Saldosal]]</f>
        <v>0</v>
      </c>
      <c r="G19" s="165"/>
      <c r="H19" s="165"/>
      <c r="I19" s="165">
        <f t="shared" si="0"/>
        <v>0</v>
      </c>
      <c r="J19" s="39"/>
      <c r="K19" s="39">
        <f>Tabla2245[[#This Row],[Tarde]]+Tabla22[[#This Row],[Total]]</f>
        <v>5</v>
      </c>
      <c r="L19" s="48">
        <v>30</v>
      </c>
      <c r="M19" s="49">
        <v>0</v>
      </c>
      <c r="N19" s="42">
        <v>2</v>
      </c>
      <c r="O19" s="42">
        <v>30</v>
      </c>
      <c r="P19" s="42">
        <f>Tabla2245[[#This Row],[2023]]+Tabla2245[[#This Row],[2024]]</f>
        <v>2</v>
      </c>
      <c r="Q19" s="43">
        <f t="shared" si="1"/>
        <v>0</v>
      </c>
      <c r="T19" s="6">
        <v>3</v>
      </c>
    </row>
    <row r="20" spans="1:26 1789:1789" s="6" customFormat="1" ht="15" x14ac:dyDescent="0.2">
      <c r="A20" s="32">
        <v>130</v>
      </c>
      <c r="B20" s="51" t="s">
        <v>34</v>
      </c>
      <c r="C20" s="34"/>
      <c r="D20" s="35"/>
      <c r="E20" s="36"/>
      <c r="F20" s="164">
        <f>Tabla22[[#This Row],[Saldosal]]</f>
        <v>1</v>
      </c>
      <c r="G20" s="165"/>
      <c r="H20" s="165"/>
      <c r="I20" s="165">
        <f t="shared" si="0"/>
        <v>1</v>
      </c>
      <c r="J20" s="39"/>
      <c r="K20" s="39">
        <f>Tabla2245[[#This Row],[Tarde]]+Tabla22[[#This Row],[Total]]</f>
        <v>0</v>
      </c>
      <c r="L20" s="48">
        <v>30</v>
      </c>
      <c r="M20" s="49">
        <v>0</v>
      </c>
      <c r="N20" s="42">
        <v>0</v>
      </c>
      <c r="O20" s="42">
        <v>28</v>
      </c>
      <c r="P20" s="42">
        <f>Tabla2245[[#This Row],[2023]]+Tabla2245[[#This Row],[2024]]</f>
        <v>0</v>
      </c>
      <c r="Q20" s="43">
        <f t="shared" si="1"/>
        <v>0</v>
      </c>
      <c r="T20" s="6">
        <v>3</v>
      </c>
    </row>
    <row r="21" spans="1:26 1789:1789" s="6" customFormat="1" ht="15" x14ac:dyDescent="0.2">
      <c r="A21" s="32">
        <v>131</v>
      </c>
      <c r="B21" s="51" t="s">
        <v>35</v>
      </c>
      <c r="C21" s="34">
        <v>26</v>
      </c>
      <c r="D21" s="35">
        <v>14</v>
      </c>
      <c r="E21" s="36">
        <v>4</v>
      </c>
      <c r="F21" s="164">
        <f>Tabla22[[#This Row],[Saldosal]]</f>
        <v>7</v>
      </c>
      <c r="G21" s="165">
        <v>2</v>
      </c>
      <c r="H21" s="165">
        <v>4</v>
      </c>
      <c r="I21" s="165">
        <f t="shared" si="0"/>
        <v>5</v>
      </c>
      <c r="J21" s="39">
        <v>2</v>
      </c>
      <c r="K21" s="39">
        <f>Tabla2245[[#This Row],[Tarde]]+Tabla22[[#This Row],[Total]]</f>
        <v>3</v>
      </c>
      <c r="L21" s="48">
        <v>30</v>
      </c>
      <c r="M21" s="49">
        <v>0</v>
      </c>
      <c r="N21" s="42">
        <v>9</v>
      </c>
      <c r="O21" s="42">
        <v>30</v>
      </c>
      <c r="P21" s="42">
        <f>Tabla2245[[#This Row],[2023]]+Tabla2245[[#This Row],[2024]]</f>
        <v>9</v>
      </c>
      <c r="Q21" s="43">
        <f t="shared" si="1"/>
        <v>40</v>
      </c>
      <c r="R21" s="6" t="s">
        <v>36</v>
      </c>
      <c r="T21" s="6">
        <v>3</v>
      </c>
    </row>
    <row r="22" spans="1:26 1789:1789" s="6" customFormat="1" ht="15" x14ac:dyDescent="0.2">
      <c r="A22" s="32">
        <v>132</v>
      </c>
      <c r="B22" s="51" t="s">
        <v>37</v>
      </c>
      <c r="C22" s="34">
        <v>44</v>
      </c>
      <c r="D22" s="35">
        <v>47</v>
      </c>
      <c r="E22" s="36">
        <v>6</v>
      </c>
      <c r="F22" s="164">
        <f>Tabla22[[#This Row],[Saldosal]]</f>
        <v>9</v>
      </c>
      <c r="G22" s="165">
        <v>6</v>
      </c>
      <c r="H22" s="165">
        <v>2</v>
      </c>
      <c r="I22" s="165">
        <f t="shared" si="0"/>
        <v>13</v>
      </c>
      <c r="J22" s="39"/>
      <c r="K22" s="39">
        <f>Tabla2245[[#This Row],[Tarde]]+Tabla22[[#This Row],[Total]]</f>
        <v>0</v>
      </c>
      <c r="L22" s="48">
        <v>30</v>
      </c>
      <c r="M22" s="49">
        <v>0</v>
      </c>
      <c r="N22" s="42">
        <v>0</v>
      </c>
      <c r="O22" s="42">
        <v>30</v>
      </c>
      <c r="P22" s="42">
        <f>Tabla2245[[#This Row],[2023]]+Tabla2245[[#This Row],[2024]]</f>
        <v>0</v>
      </c>
      <c r="Q22" s="43">
        <f t="shared" si="1"/>
        <v>91</v>
      </c>
      <c r="T22" s="6">
        <v>3</v>
      </c>
    </row>
    <row r="23" spans="1:26 1789:1789" s="6" customFormat="1" ht="15" x14ac:dyDescent="0.2">
      <c r="A23" s="32">
        <v>133</v>
      </c>
      <c r="B23" s="51" t="s">
        <v>38</v>
      </c>
      <c r="C23" s="34">
        <v>14</v>
      </c>
      <c r="D23" s="35">
        <v>9</v>
      </c>
      <c r="E23" s="44">
        <v>1</v>
      </c>
      <c r="F23" s="164">
        <f>Tabla22[[#This Row],[Saldosal]]</f>
        <v>22</v>
      </c>
      <c r="G23" s="166">
        <v>2</v>
      </c>
      <c r="H23" s="166"/>
      <c r="I23" s="166">
        <f t="shared" si="0"/>
        <v>24</v>
      </c>
      <c r="J23" s="39"/>
      <c r="K23" s="39">
        <f>Tabla2245[[#This Row],[Tarde]]+Tabla22[[#This Row],[Total]]</f>
        <v>0</v>
      </c>
      <c r="L23" s="48">
        <v>25</v>
      </c>
      <c r="M23" s="49">
        <v>0</v>
      </c>
      <c r="N23" s="42">
        <v>3</v>
      </c>
      <c r="O23" s="42">
        <v>25</v>
      </c>
      <c r="P23" s="42">
        <f>Tabla2245[[#This Row],[2023]]+Tabla2245[[#This Row],[2024]]</f>
        <v>3</v>
      </c>
      <c r="Q23" s="43">
        <f t="shared" si="1"/>
        <v>23</v>
      </c>
      <c r="R23" s="6" t="s">
        <v>39</v>
      </c>
      <c r="T23" s="6">
        <v>1</v>
      </c>
    </row>
    <row r="24" spans="1:26 1789:1789" s="6" customFormat="1" ht="15" x14ac:dyDescent="0.2">
      <c r="A24" s="32">
        <v>135</v>
      </c>
      <c r="B24" s="51" t="s">
        <v>40</v>
      </c>
      <c r="C24" s="34">
        <v>22</v>
      </c>
      <c r="D24" s="35">
        <v>55</v>
      </c>
      <c r="E24" s="36">
        <v>5</v>
      </c>
      <c r="F24" s="164">
        <f>Tabla22[[#This Row],[Saldosal]]</f>
        <v>7</v>
      </c>
      <c r="G24" s="165">
        <v>5</v>
      </c>
      <c r="H24" s="165">
        <v>3</v>
      </c>
      <c r="I24" s="165">
        <f t="shared" si="0"/>
        <v>9</v>
      </c>
      <c r="J24" s="39"/>
      <c r="K24" s="39">
        <f>Tabla2245[[#This Row],[Tarde]]+Tabla22[[#This Row],[Total]]</f>
        <v>0</v>
      </c>
      <c r="L24" s="48">
        <v>30</v>
      </c>
      <c r="M24" s="49">
        <v>0</v>
      </c>
      <c r="N24" s="42">
        <v>2</v>
      </c>
      <c r="O24" s="42">
        <v>30</v>
      </c>
      <c r="P24" s="42">
        <f>Tabla2245[[#This Row],[2023]]+Tabla2245[[#This Row],[2024]]</f>
        <v>2</v>
      </c>
      <c r="Q24" s="43">
        <f t="shared" si="1"/>
        <v>77</v>
      </c>
      <c r="R24" s="6" t="s">
        <v>41</v>
      </c>
    </row>
    <row r="25" spans="1:26 1789:1789" s="6" customFormat="1" ht="15" x14ac:dyDescent="0.2">
      <c r="A25" s="32">
        <v>136</v>
      </c>
      <c r="B25" s="52" t="s">
        <v>42</v>
      </c>
      <c r="C25" s="34">
        <v>10</v>
      </c>
      <c r="D25" s="35"/>
      <c r="E25" s="36">
        <v>4</v>
      </c>
      <c r="F25" s="164">
        <f>Tabla22[[#This Row],[Saldosal]]</f>
        <v>0</v>
      </c>
      <c r="G25" s="165"/>
      <c r="H25" s="165"/>
      <c r="I25" s="165">
        <f t="shared" si="0"/>
        <v>0</v>
      </c>
      <c r="J25" s="39"/>
      <c r="K25" s="39">
        <f>Tabla2245[[#This Row],[Tarde]]+Tabla22[[#This Row],[Total]]</f>
        <v>0</v>
      </c>
      <c r="L25" s="48">
        <v>25</v>
      </c>
      <c r="M25" s="49">
        <v>0</v>
      </c>
      <c r="N25" s="42">
        <v>1</v>
      </c>
      <c r="O25" s="42">
        <v>25</v>
      </c>
      <c r="P25" s="42">
        <f>Tabla2245[[#This Row],[2023]]+Tabla2245[[#This Row],[2024]]</f>
        <v>1</v>
      </c>
      <c r="Q25" s="43">
        <f t="shared" si="1"/>
        <v>10</v>
      </c>
    </row>
    <row r="26" spans="1:26 1789:1789" s="6" customFormat="1" ht="15" x14ac:dyDescent="0.2">
      <c r="A26" s="32">
        <v>137</v>
      </c>
      <c r="B26" s="52" t="s">
        <v>43</v>
      </c>
      <c r="C26" s="34">
        <v>32</v>
      </c>
      <c r="D26" s="35">
        <v>26</v>
      </c>
      <c r="E26" s="36">
        <v>3</v>
      </c>
      <c r="F26" s="164">
        <f>Tabla22[[#This Row],[Saldosal]]</f>
        <v>1</v>
      </c>
      <c r="G26" s="165">
        <v>3</v>
      </c>
      <c r="H26" s="165">
        <v>3</v>
      </c>
      <c r="I26" s="165">
        <f t="shared" si="0"/>
        <v>1</v>
      </c>
      <c r="J26" s="39"/>
      <c r="K26" s="39">
        <f>Tabla2245[[#This Row],[Tarde]]+Tabla22[[#This Row],[Total]]</f>
        <v>0</v>
      </c>
      <c r="L26" s="48">
        <v>20</v>
      </c>
      <c r="M26" s="49">
        <v>0</v>
      </c>
      <c r="N26" s="42">
        <v>0</v>
      </c>
      <c r="O26" s="42">
        <v>20</v>
      </c>
      <c r="P26" s="42">
        <f>Tabla2245[[#This Row],[2023]]+Tabla2245[[#This Row],[2024]]</f>
        <v>0</v>
      </c>
      <c r="Q26" s="43">
        <f t="shared" si="1"/>
        <v>58</v>
      </c>
    </row>
    <row r="27" spans="1:26 1789:1789" s="6" customFormat="1" ht="15" x14ac:dyDescent="0.2">
      <c r="A27" s="32">
        <v>138</v>
      </c>
      <c r="B27" s="53" t="s">
        <v>44</v>
      </c>
      <c r="C27" s="34">
        <v>38</v>
      </c>
      <c r="D27" s="35">
        <v>14</v>
      </c>
      <c r="E27" s="36">
        <v>3</v>
      </c>
      <c r="F27" s="164">
        <f>Tabla22[[#This Row],[Saldosal]]</f>
        <v>4</v>
      </c>
      <c r="G27" s="165">
        <v>2</v>
      </c>
      <c r="H27" s="165">
        <v>2</v>
      </c>
      <c r="I27" s="165">
        <f t="shared" si="0"/>
        <v>4</v>
      </c>
      <c r="J27" s="39"/>
      <c r="K27" s="39">
        <f>Tabla2245[[#This Row],[Tarde]]+Tabla22[[#This Row],[Total]]</f>
        <v>0</v>
      </c>
      <c r="L27" s="48">
        <v>20</v>
      </c>
      <c r="M27" s="49">
        <v>0</v>
      </c>
      <c r="N27" s="42">
        <v>0</v>
      </c>
      <c r="O27" s="42">
        <v>20</v>
      </c>
      <c r="P27" s="42">
        <f>Tabla2245[[#This Row],[2023]]+Tabla2245[[#This Row],[2024]]</f>
        <v>0</v>
      </c>
      <c r="Q27" s="43">
        <f t="shared" si="1"/>
        <v>52</v>
      </c>
      <c r="S27" s="6" t="s">
        <v>45</v>
      </c>
      <c r="U27" s="6">
        <v>9</v>
      </c>
      <c r="V27" s="6">
        <v>14</v>
      </c>
    </row>
    <row r="28" spans="1:26 1789:1789" s="6" customFormat="1" ht="15" x14ac:dyDescent="0.2">
      <c r="A28" s="32">
        <v>139</v>
      </c>
      <c r="B28" s="51" t="s">
        <v>46</v>
      </c>
      <c r="C28" s="34">
        <v>23</v>
      </c>
      <c r="D28" s="35">
        <v>13</v>
      </c>
      <c r="E28" s="36">
        <v>2</v>
      </c>
      <c r="F28" s="164">
        <f>Tabla22[[#This Row],[Saldosal]]</f>
        <v>2</v>
      </c>
      <c r="G28" s="165">
        <v>2</v>
      </c>
      <c r="H28" s="165">
        <v>4</v>
      </c>
      <c r="I28" s="165">
        <f t="shared" si="0"/>
        <v>0</v>
      </c>
      <c r="J28" s="39"/>
      <c r="K28" s="39">
        <f>Tabla2245[[#This Row],[Tarde]]+Tabla22[[#This Row],[Total]]</f>
        <v>0</v>
      </c>
      <c r="L28" s="48">
        <v>20</v>
      </c>
      <c r="M28" s="49">
        <v>0</v>
      </c>
      <c r="N28" s="42">
        <v>0</v>
      </c>
      <c r="O28" s="42">
        <v>20</v>
      </c>
      <c r="P28" s="42">
        <f>Tabla2245[[#This Row],[2023]]+Tabla2245[[#This Row],[2024]]</f>
        <v>0</v>
      </c>
      <c r="Q28" s="43">
        <f t="shared" si="1"/>
        <v>36</v>
      </c>
      <c r="S28" s="6" t="s">
        <v>47</v>
      </c>
      <c r="V28" s="6">
        <v>30</v>
      </c>
    </row>
    <row r="29" spans="1:26 1789:1789" s="6" customFormat="1" ht="15" x14ac:dyDescent="0.2">
      <c r="A29" s="32">
        <v>140</v>
      </c>
      <c r="B29" s="51" t="s">
        <v>48</v>
      </c>
      <c r="C29" s="34">
        <v>8</v>
      </c>
      <c r="D29" s="35"/>
      <c r="E29" s="36"/>
      <c r="F29" s="164">
        <f>Tabla22[[#This Row],[Saldosal]]</f>
        <v>3</v>
      </c>
      <c r="G29" s="165"/>
      <c r="H29" s="165">
        <v>1</v>
      </c>
      <c r="I29" s="165">
        <f t="shared" si="0"/>
        <v>2</v>
      </c>
      <c r="J29" s="39"/>
      <c r="K29" s="39">
        <f>Tabla2245[[#This Row],[Tarde]]+Tabla22[[#This Row],[Total]]</f>
        <v>0</v>
      </c>
      <c r="L29" s="48">
        <v>20</v>
      </c>
      <c r="M29" s="49">
        <v>0</v>
      </c>
      <c r="N29" s="42">
        <v>7</v>
      </c>
      <c r="O29" s="42">
        <v>20</v>
      </c>
      <c r="P29" s="42">
        <f>Tabla2245[[#This Row],[2023]]+Tabla2245[[#This Row],[2024]]</f>
        <v>7</v>
      </c>
      <c r="Q29" s="43">
        <f t="shared" si="1"/>
        <v>8</v>
      </c>
      <c r="R29" s="6">
        <v>2015</v>
      </c>
      <c r="S29" s="6" t="s">
        <v>49</v>
      </c>
      <c r="V29" s="6">
        <v>4</v>
      </c>
    </row>
    <row r="30" spans="1:26 1789:1789" s="6" customFormat="1" ht="15" x14ac:dyDescent="0.2">
      <c r="A30" s="32">
        <v>141</v>
      </c>
      <c r="B30" s="51" t="s">
        <v>50</v>
      </c>
      <c r="C30" s="34">
        <v>25</v>
      </c>
      <c r="D30" s="35">
        <v>30</v>
      </c>
      <c r="E30" s="36">
        <v>3</v>
      </c>
      <c r="F30" s="164">
        <f>Tabla22[[#This Row],[Saldosal]]</f>
        <v>6</v>
      </c>
      <c r="G30" s="165">
        <v>4</v>
      </c>
      <c r="H30" s="165"/>
      <c r="I30" s="165">
        <f t="shared" si="0"/>
        <v>10</v>
      </c>
      <c r="J30" s="39">
        <v>1</v>
      </c>
      <c r="K30" s="39">
        <f>Tabla2245[[#This Row],[Tarde]]+Tabla22[[#This Row],[Total]]</f>
        <v>1</v>
      </c>
      <c r="L30" s="48">
        <v>15</v>
      </c>
      <c r="M30" s="49">
        <v>0</v>
      </c>
      <c r="N30" s="42">
        <v>0</v>
      </c>
      <c r="O30" s="42">
        <v>20</v>
      </c>
      <c r="P30" s="42">
        <f>Tabla2245[[#This Row],[2023]]+Tabla2245[[#This Row],[2024]]</f>
        <v>0</v>
      </c>
      <c r="Q30" s="43">
        <f t="shared" si="1"/>
        <v>55</v>
      </c>
    </row>
    <row r="31" spans="1:26 1789:1789" s="6" customFormat="1" ht="15" x14ac:dyDescent="0.2">
      <c r="A31" s="32">
        <v>142</v>
      </c>
      <c r="B31" s="51" t="s">
        <v>51</v>
      </c>
      <c r="C31" s="34">
        <v>1</v>
      </c>
      <c r="D31" s="35"/>
      <c r="E31" s="36">
        <v>1</v>
      </c>
      <c r="F31" s="164">
        <f>Tabla22[[#This Row],[Saldosal]]</f>
        <v>9</v>
      </c>
      <c r="G31" s="165"/>
      <c r="H31" s="165"/>
      <c r="I31" s="165">
        <f t="shared" si="0"/>
        <v>9</v>
      </c>
      <c r="J31" s="39"/>
      <c r="K31" s="39">
        <f>Tabla2245[[#This Row],[Tarde]]+Tabla22[[#This Row],[Total]]</f>
        <v>1</v>
      </c>
      <c r="L31" s="48">
        <v>15</v>
      </c>
      <c r="M31" s="49">
        <v>0</v>
      </c>
      <c r="N31" s="42">
        <v>7</v>
      </c>
      <c r="O31" s="42">
        <v>15</v>
      </c>
      <c r="P31" s="42">
        <f>Tabla2245[[#This Row],[2023]]+Tabla2245[[#This Row],[2024]]</f>
        <v>7</v>
      </c>
      <c r="Q31" s="43">
        <f t="shared" si="1"/>
        <v>1</v>
      </c>
      <c r="R31" s="6">
        <v>2017</v>
      </c>
      <c r="BPU31" s="6">
        <v>22</v>
      </c>
    </row>
    <row r="32" spans="1:26 1789:1789" s="6" customFormat="1" ht="15" x14ac:dyDescent="0.2">
      <c r="A32" s="54">
        <v>143</v>
      </c>
      <c r="B32" s="51" t="s">
        <v>52</v>
      </c>
      <c r="C32" s="34">
        <v>37</v>
      </c>
      <c r="D32" s="35">
        <v>16</v>
      </c>
      <c r="E32" s="36">
        <v>2</v>
      </c>
      <c r="F32" s="164">
        <f>Tabla22[[#This Row],[Saldosal]]</f>
        <v>42</v>
      </c>
      <c r="G32" s="165">
        <v>2</v>
      </c>
      <c r="H32" s="165">
        <v>4</v>
      </c>
      <c r="I32" s="165">
        <f t="shared" si="0"/>
        <v>40</v>
      </c>
      <c r="J32" s="39"/>
      <c r="K32" s="39">
        <f>Tabla2245[[#This Row],[Tarde]]+Tabla22[[#This Row],[Total]]</f>
        <v>0</v>
      </c>
      <c r="L32" s="48">
        <v>15</v>
      </c>
      <c r="M32" s="49">
        <v>0</v>
      </c>
      <c r="N32" s="42">
        <v>0</v>
      </c>
      <c r="O32" s="42">
        <v>15</v>
      </c>
      <c r="P32" s="42">
        <f>Tabla2245[[#This Row],[2023]]+Tabla2245[[#This Row],[2024]]</f>
        <v>0</v>
      </c>
      <c r="Q32" s="43">
        <f t="shared" si="1"/>
        <v>53</v>
      </c>
      <c r="R32" s="6">
        <v>2017</v>
      </c>
      <c r="BPU32" s="6">
        <v>27</v>
      </c>
    </row>
    <row r="33" spans="1:25 1789:1789" s="6" customFormat="1" ht="15" x14ac:dyDescent="0.2">
      <c r="A33" s="54">
        <v>144</v>
      </c>
      <c r="B33" s="51" t="s">
        <v>53</v>
      </c>
      <c r="C33" s="34">
        <v>34</v>
      </c>
      <c r="D33" s="35">
        <v>7</v>
      </c>
      <c r="E33" s="36">
        <v>3</v>
      </c>
      <c r="F33" s="164">
        <f>Tabla22[[#This Row],[Saldosal]]</f>
        <v>0</v>
      </c>
      <c r="G33" s="165">
        <v>1</v>
      </c>
      <c r="H33" s="165">
        <v>2</v>
      </c>
      <c r="I33" s="165">
        <f t="shared" si="0"/>
        <v>-1</v>
      </c>
      <c r="J33" s="39">
        <v>2</v>
      </c>
      <c r="K33" s="39">
        <f>Tabla2245[[#This Row],[Tarde]]+Tabla22[[#This Row],[Total]]</f>
        <v>5</v>
      </c>
      <c r="L33" s="48">
        <v>15</v>
      </c>
      <c r="M33" s="49">
        <v>0</v>
      </c>
      <c r="N33" s="42">
        <v>1</v>
      </c>
      <c r="O33" s="42">
        <v>15</v>
      </c>
      <c r="P33" s="42">
        <f>Tabla2245[[#This Row],[2023]]+Tabla2245[[#This Row],[2024]]</f>
        <v>1</v>
      </c>
      <c r="Q33" s="43">
        <f t="shared" si="1"/>
        <v>41</v>
      </c>
      <c r="R33" s="6">
        <v>2017</v>
      </c>
      <c r="BPU33" s="6">
        <v>32</v>
      </c>
    </row>
    <row r="34" spans="1:25 1789:1789" s="6" customFormat="1" ht="15" x14ac:dyDescent="0.2">
      <c r="A34" s="54">
        <v>145</v>
      </c>
      <c r="B34" s="51" t="s">
        <v>54</v>
      </c>
      <c r="C34" s="34">
        <v>40</v>
      </c>
      <c r="D34" s="35">
        <v>18</v>
      </c>
      <c r="E34" s="36">
        <v>1</v>
      </c>
      <c r="F34" s="164">
        <f>Tabla22[[#This Row],[Saldosal]]</f>
        <v>6</v>
      </c>
      <c r="G34" s="165">
        <v>3</v>
      </c>
      <c r="H34" s="165">
        <v>2</v>
      </c>
      <c r="I34" s="165">
        <f t="shared" si="0"/>
        <v>7</v>
      </c>
      <c r="J34" s="39"/>
      <c r="K34" s="39">
        <f>Tabla2245[[#This Row],[Tarde]]+Tabla22[[#This Row],[Total]]</f>
        <v>0</v>
      </c>
      <c r="L34" s="48">
        <v>15</v>
      </c>
      <c r="M34" s="49">
        <v>0</v>
      </c>
      <c r="N34" s="42">
        <v>4</v>
      </c>
      <c r="O34" s="42">
        <v>15</v>
      </c>
      <c r="P34" s="42">
        <f>Tabla2245[[#This Row],[2023]]+Tabla2245[[#This Row],[2024]]</f>
        <v>4</v>
      </c>
      <c r="Q34" s="43">
        <f t="shared" si="1"/>
        <v>58</v>
      </c>
      <c r="R34" s="6">
        <v>2019</v>
      </c>
    </row>
    <row r="35" spans="1:25 1789:1789" s="6" customFormat="1" ht="15" x14ac:dyDescent="0.2">
      <c r="A35" s="54">
        <v>147</v>
      </c>
      <c r="B35" s="51" t="s">
        <v>55</v>
      </c>
      <c r="C35" s="34">
        <v>30</v>
      </c>
      <c r="D35" s="35">
        <v>30</v>
      </c>
      <c r="E35" s="36">
        <v>4</v>
      </c>
      <c r="F35" s="164">
        <f>Tabla22[[#This Row],[Saldosal]]</f>
        <v>3</v>
      </c>
      <c r="G35" s="165">
        <v>4</v>
      </c>
      <c r="H35" s="165">
        <v>5</v>
      </c>
      <c r="I35" s="165">
        <f t="shared" si="0"/>
        <v>2</v>
      </c>
      <c r="J35" s="39"/>
      <c r="K35" s="39">
        <f>Tabla2245[[#This Row],[Tarde]]+Tabla22[[#This Row],[Total]]</f>
        <v>0</v>
      </c>
      <c r="L35" s="48">
        <v>15</v>
      </c>
      <c r="M35" s="49">
        <v>0</v>
      </c>
      <c r="N35" s="42">
        <v>3</v>
      </c>
      <c r="O35" s="42">
        <v>15</v>
      </c>
      <c r="P35" s="42">
        <f>Tabla2245[[#This Row],[2023]]+Tabla2245[[#This Row],[2024]]</f>
        <v>3</v>
      </c>
      <c r="Q35" s="43">
        <f t="shared" si="1"/>
        <v>60</v>
      </c>
      <c r="R35" s="6" t="s">
        <v>56</v>
      </c>
    </row>
    <row r="36" spans="1:25 1789:1789" s="6" customFormat="1" ht="15" x14ac:dyDescent="0.2">
      <c r="A36" s="54">
        <v>148</v>
      </c>
      <c r="B36" s="51" t="s">
        <v>57</v>
      </c>
      <c r="C36" s="34">
        <v>6</v>
      </c>
      <c r="D36" s="35"/>
      <c r="E36" s="36"/>
      <c r="F36" s="164">
        <f>Tabla22[[#This Row],[Saldosal]]</f>
        <v>5</v>
      </c>
      <c r="G36" s="165"/>
      <c r="H36" s="165"/>
      <c r="I36" s="165">
        <f t="shared" si="0"/>
        <v>5</v>
      </c>
      <c r="J36" s="39"/>
      <c r="K36" s="39">
        <f>Tabla2245[[#This Row],[Tarde]]+Tabla22[[#This Row],[Total]]</f>
        <v>4</v>
      </c>
      <c r="L36" s="48">
        <v>10</v>
      </c>
      <c r="M36" s="49">
        <v>0</v>
      </c>
      <c r="N36" s="42">
        <v>1</v>
      </c>
      <c r="O36" s="42">
        <v>10</v>
      </c>
      <c r="P36" s="42">
        <f>Tabla2245[[#This Row],[2023]]+Tabla2245[[#This Row],[2024]]</f>
        <v>1</v>
      </c>
      <c r="Q36" s="43">
        <f t="shared" si="1"/>
        <v>6</v>
      </c>
      <c r="R36" s="6">
        <v>2021</v>
      </c>
      <c r="S36" s="6">
        <v>691</v>
      </c>
    </row>
    <row r="37" spans="1:25 1789:1789" s="6" customFormat="1" ht="15" x14ac:dyDescent="0.2">
      <c r="A37" s="54">
        <v>150</v>
      </c>
      <c r="B37" s="51" t="s">
        <v>58</v>
      </c>
      <c r="C37" s="55">
        <v>34</v>
      </c>
      <c r="D37" s="56">
        <v>24</v>
      </c>
      <c r="E37" s="36">
        <v>3</v>
      </c>
      <c r="F37" s="164">
        <f>Tabla22[[#This Row],[Saldosal]]</f>
        <v>9</v>
      </c>
      <c r="G37" s="165">
        <v>4</v>
      </c>
      <c r="H37" s="165">
        <v>4</v>
      </c>
      <c r="I37" s="165">
        <f t="shared" si="0"/>
        <v>9</v>
      </c>
      <c r="J37" s="57"/>
      <c r="K37" s="95">
        <f>Tabla2245[[#This Row],[Tarde]]+Tabla22[[#This Row],[Total]]</f>
        <v>0</v>
      </c>
      <c r="L37" s="58">
        <v>10</v>
      </c>
      <c r="M37" s="59">
        <v>0</v>
      </c>
      <c r="N37" s="42">
        <v>0</v>
      </c>
      <c r="O37" s="42">
        <v>10</v>
      </c>
      <c r="P37" s="42">
        <f>Tabla2245[[#This Row],[2023]]+Tabla2245[[#This Row],[2024]]</f>
        <v>0</v>
      </c>
      <c r="Q37" s="43">
        <f t="shared" si="1"/>
        <v>58</v>
      </c>
      <c r="R37" s="6">
        <v>2021</v>
      </c>
      <c r="S37" s="6">
        <v>302</v>
      </c>
    </row>
    <row r="38" spans="1:25 1789:1789" s="6" customFormat="1" ht="15.75" thickBot="1" x14ac:dyDescent="0.25">
      <c r="A38" s="60">
        <v>151</v>
      </c>
      <c r="B38" s="61" t="s">
        <v>59</v>
      </c>
      <c r="C38" s="62">
        <v>19</v>
      </c>
      <c r="D38" s="63">
        <v>50</v>
      </c>
      <c r="E38" s="64">
        <v>2</v>
      </c>
      <c r="F38" s="167">
        <f>Tabla22[[#This Row],[Saldosal]]</f>
        <v>9</v>
      </c>
      <c r="G38" s="168">
        <v>4</v>
      </c>
      <c r="H38" s="168">
        <v>3</v>
      </c>
      <c r="I38" s="168">
        <f t="shared" si="0"/>
        <v>10</v>
      </c>
      <c r="J38" s="67"/>
      <c r="K38" s="117">
        <f>Tabla2245[[#This Row],[Tarde]]+Tabla22[[#This Row],[Total]]</f>
        <v>0</v>
      </c>
      <c r="L38" s="69">
        <v>10</v>
      </c>
      <c r="M38" s="70">
        <v>0</v>
      </c>
      <c r="N38" s="71">
        <v>4</v>
      </c>
      <c r="O38" s="71">
        <v>10</v>
      </c>
      <c r="P38" s="71">
        <f>Tabla2245[[#This Row],[2023]]+Tabla2245[[#This Row],[2024]]</f>
        <v>4</v>
      </c>
      <c r="Q38" s="43">
        <f t="shared" si="1"/>
        <v>69</v>
      </c>
      <c r="R38" s="72">
        <v>45047</v>
      </c>
    </row>
    <row r="39" spans="1:25 1789:1789" ht="15" x14ac:dyDescent="0.2">
      <c r="A39" s="73">
        <v>100</v>
      </c>
      <c r="B39" s="74" t="s">
        <v>60</v>
      </c>
      <c r="C39" s="75"/>
      <c r="D39" s="76"/>
      <c r="E39" s="77"/>
      <c r="F39" s="169">
        <f>Tabla22[[#This Row],[Saldosal]]</f>
        <v>4</v>
      </c>
      <c r="G39" s="170">
        <v>1</v>
      </c>
      <c r="H39" s="170"/>
      <c r="I39" s="171">
        <f t="shared" si="0"/>
        <v>5</v>
      </c>
      <c r="J39" s="81"/>
      <c r="K39" s="82">
        <f>Tabla2245[[#This Row],[Tarde]]+Tabla22[[#This Row],[Total]]</f>
        <v>0</v>
      </c>
      <c r="L39" s="83">
        <v>20</v>
      </c>
      <c r="M39" s="84">
        <v>0</v>
      </c>
      <c r="N39" s="85">
        <v>9</v>
      </c>
      <c r="O39" s="85">
        <v>20</v>
      </c>
      <c r="P39" s="42">
        <f>Tabla2245[[#This Row],[2023]]+Tabla2245[[#This Row],[2024]]</f>
        <v>9</v>
      </c>
      <c r="Q39" s="43">
        <f t="shared" si="1"/>
        <v>0</v>
      </c>
      <c r="R39" s="1" t="s">
        <v>61</v>
      </c>
    </row>
    <row r="40" spans="1:25 1789:1789" ht="15" x14ac:dyDescent="0.2">
      <c r="A40" s="86">
        <v>101</v>
      </c>
      <c r="B40" s="87" t="s">
        <v>62</v>
      </c>
      <c r="C40" s="88"/>
      <c r="D40" s="89"/>
      <c r="E40" s="90"/>
      <c r="F40" s="164">
        <f>Tabla22[[#This Row],[Saldosal]]</f>
        <v>22</v>
      </c>
      <c r="G40" s="172"/>
      <c r="H40" s="172">
        <v>4</v>
      </c>
      <c r="I40" s="173">
        <f t="shared" si="0"/>
        <v>18</v>
      </c>
      <c r="J40" s="94"/>
      <c r="K40" s="95">
        <f>Tabla2245[[#This Row],[Tarde]]+Tabla22[[#This Row],[Total]]</f>
        <v>0</v>
      </c>
      <c r="L40" s="48">
        <v>30</v>
      </c>
      <c r="M40" s="49">
        <v>0</v>
      </c>
      <c r="N40" s="96">
        <v>7</v>
      </c>
      <c r="O40" s="96">
        <v>30</v>
      </c>
      <c r="P40" s="42">
        <f>Tabla2245[[#This Row],[2023]]+Tabla2245[[#This Row],[2024]]</f>
        <v>7</v>
      </c>
      <c r="Q40" s="43">
        <f t="shared" si="1"/>
        <v>0</v>
      </c>
    </row>
    <row r="41" spans="1:25 1789:1789" ht="15.75" thickBot="1" x14ac:dyDescent="0.25">
      <c r="A41" s="97">
        <v>102</v>
      </c>
      <c r="B41" s="98" t="s">
        <v>63</v>
      </c>
      <c r="C41" s="99"/>
      <c r="D41" s="100">
        <v>4</v>
      </c>
      <c r="E41" s="101"/>
      <c r="F41" s="174">
        <f>Tabla22[[#This Row],[Saldosal]]</f>
        <v>0</v>
      </c>
      <c r="G41" s="175">
        <v>1</v>
      </c>
      <c r="H41" s="175"/>
      <c r="I41" s="176">
        <f t="shared" si="0"/>
        <v>1</v>
      </c>
      <c r="J41" s="105"/>
      <c r="K41" s="105">
        <f>Tabla2245[[#This Row],[Tarde]]+Tabla22[[#This Row],[Total]]</f>
        <v>0</v>
      </c>
      <c r="L41" s="106">
        <v>10</v>
      </c>
      <c r="M41" s="107">
        <v>0</v>
      </c>
      <c r="N41" s="108">
        <v>0</v>
      </c>
      <c r="O41" s="108">
        <v>10</v>
      </c>
      <c r="P41" s="108">
        <f>Tabla2245[[#This Row],[2023]]+Tabla2245[[#This Row],[2024]]</f>
        <v>0</v>
      </c>
      <c r="Q41" s="43">
        <f t="shared" si="1"/>
        <v>4</v>
      </c>
      <c r="R41" s="109">
        <v>44774</v>
      </c>
    </row>
    <row r="42" spans="1:25 1789:1789" ht="17.25" thickTop="1" thickBot="1" x14ac:dyDescent="0.3">
      <c r="A42" s="120" t="s">
        <v>64</v>
      </c>
      <c r="B42" s="121"/>
      <c r="C42" s="122">
        <f t="shared" ref="C42:H42" si="2">SUBTOTAL(109,C8:C41)</f>
        <v>484</v>
      </c>
      <c r="D42" s="122">
        <f t="shared" si="2"/>
        <v>377</v>
      </c>
      <c r="E42" s="123">
        <f t="shared" si="2"/>
        <v>48</v>
      </c>
      <c r="F42" s="177">
        <f t="shared" si="2"/>
        <v>312</v>
      </c>
      <c r="G42" s="178">
        <f t="shared" si="2"/>
        <v>51</v>
      </c>
      <c r="H42" s="178">
        <f t="shared" si="2"/>
        <v>48</v>
      </c>
      <c r="I42" s="178">
        <f>SUBTOTAL(109,I8:I41)</f>
        <v>315</v>
      </c>
      <c r="J42" s="122">
        <f>SUBTOTAL(109,Tabla2245[Tarde])</f>
        <v>7</v>
      </c>
      <c r="K42" s="125">
        <f>SUBTOTAL(109,Tabla2245[Total])</f>
        <v>28</v>
      </c>
      <c r="L42" s="122"/>
      <c r="M42" s="122">
        <f>SUBTOTAL(109,Tabla2245[2023])</f>
        <v>13</v>
      </c>
      <c r="N42" s="122">
        <f>SUBTOTAL(109,Tabla2245[2024])</f>
        <v>192</v>
      </c>
      <c r="O42" s="122"/>
      <c r="P42" s="122">
        <f>SUBTOTAL(109,Tabla2245[Saldos])</f>
        <v>205</v>
      </c>
      <c r="Q42" s="110">
        <f>SUM(Q8:Q41)</f>
        <v>861</v>
      </c>
    </row>
    <row r="43" spans="1:25 1789:1789" ht="13.5" thickBot="1" x14ac:dyDescent="0.25"/>
    <row r="44" spans="1:25 1789:1789" ht="13.5" thickBot="1" x14ac:dyDescent="0.25">
      <c r="D44" s="115"/>
    </row>
    <row r="45" spans="1:25 1789:1789" x14ac:dyDescent="0.2">
      <c r="E45" s="1"/>
      <c r="I45" s="1"/>
      <c r="J45" s="1"/>
      <c r="K45" s="1"/>
      <c r="Y45" s="1">
        <v>14</v>
      </c>
    </row>
    <row r="46" spans="1:25 1789:1789" x14ac:dyDescent="0.2">
      <c r="E46" s="1"/>
      <c r="I46" s="1"/>
      <c r="J46" s="1"/>
      <c r="K46" s="1"/>
      <c r="Y46" s="1">
        <v>2</v>
      </c>
    </row>
    <row r="47" spans="1:25 1789:1789" x14ac:dyDescent="0.2">
      <c r="Y47" s="1">
        <v>4</v>
      </c>
    </row>
    <row r="48" spans="1:25 1789:1789" x14ac:dyDescent="0.2">
      <c r="Y48" s="1">
        <v>3</v>
      </c>
    </row>
    <row r="49" spans="5:25" x14ac:dyDescent="0.2">
      <c r="E49" s="1"/>
      <c r="I49" s="1"/>
      <c r="J49" s="1"/>
      <c r="K49" s="1"/>
      <c r="Y49" s="1">
        <v>4</v>
      </c>
    </row>
    <row r="50" spans="5:25" x14ac:dyDescent="0.2">
      <c r="E50" s="1"/>
      <c r="I50" s="1"/>
      <c r="J50" s="1"/>
      <c r="K50" s="1"/>
      <c r="Y50" s="1">
        <v>1</v>
      </c>
    </row>
    <row r="51" spans="5:25" x14ac:dyDescent="0.2">
      <c r="E51" s="1"/>
      <c r="I51" s="1"/>
      <c r="J51" s="1"/>
      <c r="K51" s="1"/>
    </row>
  </sheetData>
  <mergeCells count="4">
    <mergeCell ref="J5:K5"/>
    <mergeCell ref="A3:P3"/>
    <mergeCell ref="B4:P4"/>
    <mergeCell ref="L5:P5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10" orientation="landscape" r:id="rId1"/>
  <headerFooter>
    <oddHeader>&amp;C&amp;A&amp;R&amp;D</oddHeader>
    <oddFooter>&amp;RCMCAROLA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BPU51"/>
  <sheetViews>
    <sheetView workbookViewId="0">
      <selection activeCell="H9" sqref="H9"/>
    </sheetView>
  </sheetViews>
  <sheetFormatPr baseColWidth="10" defaultRowHeight="12.75" x14ac:dyDescent="0.2"/>
  <cols>
    <col min="1" max="1" width="11.140625" style="1" customWidth="1"/>
    <col min="2" max="2" width="26.7109375" style="1" customWidth="1"/>
    <col min="3" max="3" width="9.7109375" style="1" customWidth="1"/>
    <col min="4" max="4" width="10.7109375" style="1" customWidth="1"/>
    <col min="5" max="5" width="9.42578125" style="2" customWidth="1"/>
    <col min="6" max="6" width="11.28515625" style="1" customWidth="1"/>
    <col min="7" max="7" width="11" style="1" customWidth="1"/>
    <col min="8" max="8" width="9.7109375" style="1" customWidth="1"/>
    <col min="9" max="9" width="10.140625" style="3" customWidth="1"/>
    <col min="10" max="10" width="7.5703125" style="3" customWidth="1"/>
    <col min="11" max="11" width="7.28515625" style="3" customWidth="1"/>
    <col min="12" max="12" width="5.85546875" style="1" customWidth="1"/>
    <col min="13" max="13" width="8.28515625" style="1" customWidth="1"/>
    <col min="14" max="14" width="8.42578125" style="1" customWidth="1"/>
    <col min="15" max="15" width="7.85546875" style="1" customWidth="1"/>
    <col min="16" max="16" width="8.7109375" style="1" customWidth="1"/>
    <col min="17" max="17" width="18.28515625" style="1" bestFit="1" customWidth="1"/>
    <col min="18" max="19" width="11.42578125" style="1" customWidth="1"/>
    <col min="20" max="255" width="11.42578125" style="1"/>
    <col min="256" max="256" width="11.7109375" style="1" customWidth="1"/>
    <col min="257" max="257" width="27.5703125" style="1" customWidth="1"/>
    <col min="258" max="258" width="7.85546875" style="1" customWidth="1"/>
    <col min="259" max="259" width="8.85546875" style="1" customWidth="1"/>
    <col min="260" max="260" width="9.140625" style="1" customWidth="1"/>
    <col min="261" max="261" width="11.7109375" style="1" customWidth="1"/>
    <col min="262" max="262" width="8.5703125" style="1" customWidth="1"/>
    <col min="263" max="263" width="8.28515625" style="1" customWidth="1"/>
    <col min="264" max="264" width="10.5703125" style="1" customWidth="1"/>
    <col min="265" max="265" width="6.7109375" style="1" customWidth="1"/>
    <col min="266" max="266" width="6.42578125" style="1" customWidth="1"/>
    <col min="267" max="267" width="4.42578125" style="1" customWidth="1"/>
    <col min="268" max="268" width="6.140625" style="1" customWidth="1"/>
    <col min="269" max="270" width="5.7109375" style="1" customWidth="1"/>
    <col min="271" max="271" width="7.140625" style="1" customWidth="1"/>
    <col min="272" max="272" width="11.42578125" style="1" customWidth="1"/>
    <col min="273" max="511" width="11.42578125" style="1"/>
    <col min="512" max="512" width="11.7109375" style="1" customWidth="1"/>
    <col min="513" max="513" width="27.5703125" style="1" customWidth="1"/>
    <col min="514" max="514" width="7.85546875" style="1" customWidth="1"/>
    <col min="515" max="515" width="8.85546875" style="1" customWidth="1"/>
    <col min="516" max="516" width="9.140625" style="1" customWidth="1"/>
    <col min="517" max="517" width="11.7109375" style="1" customWidth="1"/>
    <col min="518" max="518" width="8.5703125" style="1" customWidth="1"/>
    <col min="519" max="519" width="8.28515625" style="1" customWidth="1"/>
    <col min="520" max="520" width="10.5703125" style="1" customWidth="1"/>
    <col min="521" max="521" width="6.7109375" style="1" customWidth="1"/>
    <col min="522" max="522" width="6.42578125" style="1" customWidth="1"/>
    <col min="523" max="523" width="4.42578125" style="1" customWidth="1"/>
    <col min="524" max="524" width="6.140625" style="1" customWidth="1"/>
    <col min="525" max="526" width="5.7109375" style="1" customWidth="1"/>
    <col min="527" max="527" width="7.140625" style="1" customWidth="1"/>
    <col min="528" max="528" width="11.42578125" style="1" customWidth="1"/>
    <col min="529" max="767" width="11.42578125" style="1"/>
    <col min="768" max="768" width="11.7109375" style="1" customWidth="1"/>
    <col min="769" max="769" width="27.5703125" style="1" customWidth="1"/>
    <col min="770" max="770" width="7.85546875" style="1" customWidth="1"/>
    <col min="771" max="771" width="8.85546875" style="1" customWidth="1"/>
    <col min="772" max="772" width="9.140625" style="1" customWidth="1"/>
    <col min="773" max="773" width="11.7109375" style="1" customWidth="1"/>
    <col min="774" max="774" width="8.5703125" style="1" customWidth="1"/>
    <col min="775" max="775" width="8.28515625" style="1" customWidth="1"/>
    <col min="776" max="776" width="10.5703125" style="1" customWidth="1"/>
    <col min="777" max="777" width="6.7109375" style="1" customWidth="1"/>
    <col min="778" max="778" width="6.42578125" style="1" customWidth="1"/>
    <col min="779" max="779" width="4.42578125" style="1" customWidth="1"/>
    <col min="780" max="780" width="6.140625" style="1" customWidth="1"/>
    <col min="781" max="782" width="5.7109375" style="1" customWidth="1"/>
    <col min="783" max="783" width="7.140625" style="1" customWidth="1"/>
    <col min="784" max="784" width="11.42578125" style="1" customWidth="1"/>
    <col min="785" max="1023" width="11.42578125" style="1"/>
    <col min="1024" max="1024" width="11.7109375" style="1" customWidth="1"/>
    <col min="1025" max="1025" width="27.5703125" style="1" customWidth="1"/>
    <col min="1026" max="1026" width="7.85546875" style="1" customWidth="1"/>
    <col min="1027" max="1027" width="8.85546875" style="1" customWidth="1"/>
    <col min="1028" max="1028" width="9.140625" style="1" customWidth="1"/>
    <col min="1029" max="1029" width="11.7109375" style="1" customWidth="1"/>
    <col min="1030" max="1030" width="8.5703125" style="1" customWidth="1"/>
    <col min="1031" max="1031" width="8.28515625" style="1" customWidth="1"/>
    <col min="1032" max="1032" width="10.5703125" style="1" customWidth="1"/>
    <col min="1033" max="1033" width="6.7109375" style="1" customWidth="1"/>
    <col min="1034" max="1034" width="6.42578125" style="1" customWidth="1"/>
    <col min="1035" max="1035" width="4.42578125" style="1" customWidth="1"/>
    <col min="1036" max="1036" width="6.140625" style="1" customWidth="1"/>
    <col min="1037" max="1038" width="5.7109375" style="1" customWidth="1"/>
    <col min="1039" max="1039" width="7.140625" style="1" customWidth="1"/>
    <col min="1040" max="1040" width="11.42578125" style="1" customWidth="1"/>
    <col min="1041" max="1279" width="11.42578125" style="1"/>
    <col min="1280" max="1280" width="11.7109375" style="1" customWidth="1"/>
    <col min="1281" max="1281" width="27.5703125" style="1" customWidth="1"/>
    <col min="1282" max="1282" width="7.85546875" style="1" customWidth="1"/>
    <col min="1283" max="1283" width="8.85546875" style="1" customWidth="1"/>
    <col min="1284" max="1284" width="9.140625" style="1" customWidth="1"/>
    <col min="1285" max="1285" width="11.7109375" style="1" customWidth="1"/>
    <col min="1286" max="1286" width="8.5703125" style="1" customWidth="1"/>
    <col min="1287" max="1287" width="8.28515625" style="1" customWidth="1"/>
    <col min="1288" max="1288" width="10.5703125" style="1" customWidth="1"/>
    <col min="1289" max="1289" width="6.7109375" style="1" customWidth="1"/>
    <col min="1290" max="1290" width="6.42578125" style="1" customWidth="1"/>
    <col min="1291" max="1291" width="4.42578125" style="1" customWidth="1"/>
    <col min="1292" max="1292" width="6.140625" style="1" customWidth="1"/>
    <col min="1293" max="1294" width="5.7109375" style="1" customWidth="1"/>
    <col min="1295" max="1295" width="7.140625" style="1" customWidth="1"/>
    <col min="1296" max="1296" width="11.42578125" style="1" customWidth="1"/>
    <col min="1297" max="1535" width="11.42578125" style="1"/>
    <col min="1536" max="1536" width="11.7109375" style="1" customWidth="1"/>
    <col min="1537" max="1537" width="27.5703125" style="1" customWidth="1"/>
    <col min="1538" max="1538" width="7.85546875" style="1" customWidth="1"/>
    <col min="1539" max="1539" width="8.85546875" style="1" customWidth="1"/>
    <col min="1540" max="1540" width="9.140625" style="1" customWidth="1"/>
    <col min="1541" max="1541" width="11.7109375" style="1" customWidth="1"/>
    <col min="1542" max="1542" width="8.5703125" style="1" customWidth="1"/>
    <col min="1543" max="1543" width="8.28515625" style="1" customWidth="1"/>
    <col min="1544" max="1544" width="10.5703125" style="1" customWidth="1"/>
    <col min="1545" max="1545" width="6.7109375" style="1" customWidth="1"/>
    <col min="1546" max="1546" width="6.42578125" style="1" customWidth="1"/>
    <col min="1547" max="1547" width="4.42578125" style="1" customWidth="1"/>
    <col min="1548" max="1548" width="6.140625" style="1" customWidth="1"/>
    <col min="1549" max="1550" width="5.7109375" style="1" customWidth="1"/>
    <col min="1551" max="1551" width="7.140625" style="1" customWidth="1"/>
    <col min="1552" max="1552" width="11.42578125" style="1" customWidth="1"/>
    <col min="1553" max="1791" width="11.42578125" style="1"/>
    <col min="1792" max="1792" width="11.7109375" style="1" customWidth="1"/>
    <col min="1793" max="1793" width="27.5703125" style="1" customWidth="1"/>
    <col min="1794" max="1794" width="7.85546875" style="1" customWidth="1"/>
    <col min="1795" max="1795" width="8.85546875" style="1" customWidth="1"/>
    <col min="1796" max="1796" width="9.140625" style="1" customWidth="1"/>
    <col min="1797" max="1797" width="11.7109375" style="1" customWidth="1"/>
    <col min="1798" max="1798" width="8.5703125" style="1" customWidth="1"/>
    <col min="1799" max="1799" width="8.28515625" style="1" customWidth="1"/>
    <col min="1800" max="1800" width="10.5703125" style="1" customWidth="1"/>
    <col min="1801" max="1801" width="6.7109375" style="1" customWidth="1"/>
    <col min="1802" max="1802" width="6.42578125" style="1" customWidth="1"/>
    <col min="1803" max="1803" width="4.42578125" style="1" customWidth="1"/>
    <col min="1804" max="1804" width="6.140625" style="1" customWidth="1"/>
    <col min="1805" max="1806" width="5.7109375" style="1" customWidth="1"/>
    <col min="1807" max="1807" width="7.140625" style="1" customWidth="1"/>
    <col min="1808" max="1808" width="11.42578125" style="1" customWidth="1"/>
    <col min="1809" max="2047" width="11.42578125" style="1"/>
    <col min="2048" max="2048" width="11.7109375" style="1" customWidth="1"/>
    <col min="2049" max="2049" width="27.5703125" style="1" customWidth="1"/>
    <col min="2050" max="2050" width="7.85546875" style="1" customWidth="1"/>
    <col min="2051" max="2051" width="8.85546875" style="1" customWidth="1"/>
    <col min="2052" max="2052" width="9.140625" style="1" customWidth="1"/>
    <col min="2053" max="2053" width="11.7109375" style="1" customWidth="1"/>
    <col min="2054" max="2054" width="8.5703125" style="1" customWidth="1"/>
    <col min="2055" max="2055" width="8.28515625" style="1" customWidth="1"/>
    <col min="2056" max="2056" width="10.5703125" style="1" customWidth="1"/>
    <col min="2057" max="2057" width="6.7109375" style="1" customWidth="1"/>
    <col min="2058" max="2058" width="6.42578125" style="1" customWidth="1"/>
    <col min="2059" max="2059" width="4.42578125" style="1" customWidth="1"/>
    <col min="2060" max="2060" width="6.140625" style="1" customWidth="1"/>
    <col min="2061" max="2062" width="5.7109375" style="1" customWidth="1"/>
    <col min="2063" max="2063" width="7.140625" style="1" customWidth="1"/>
    <col min="2064" max="2064" width="11.42578125" style="1" customWidth="1"/>
    <col min="2065" max="2303" width="11.42578125" style="1"/>
    <col min="2304" max="2304" width="11.7109375" style="1" customWidth="1"/>
    <col min="2305" max="2305" width="27.5703125" style="1" customWidth="1"/>
    <col min="2306" max="2306" width="7.85546875" style="1" customWidth="1"/>
    <col min="2307" max="2307" width="8.85546875" style="1" customWidth="1"/>
    <col min="2308" max="2308" width="9.140625" style="1" customWidth="1"/>
    <col min="2309" max="2309" width="11.7109375" style="1" customWidth="1"/>
    <col min="2310" max="2310" width="8.5703125" style="1" customWidth="1"/>
    <col min="2311" max="2311" width="8.28515625" style="1" customWidth="1"/>
    <col min="2312" max="2312" width="10.5703125" style="1" customWidth="1"/>
    <col min="2313" max="2313" width="6.7109375" style="1" customWidth="1"/>
    <col min="2314" max="2314" width="6.42578125" style="1" customWidth="1"/>
    <col min="2315" max="2315" width="4.42578125" style="1" customWidth="1"/>
    <col min="2316" max="2316" width="6.140625" style="1" customWidth="1"/>
    <col min="2317" max="2318" width="5.7109375" style="1" customWidth="1"/>
    <col min="2319" max="2319" width="7.140625" style="1" customWidth="1"/>
    <col min="2320" max="2320" width="11.42578125" style="1" customWidth="1"/>
    <col min="2321" max="2559" width="11.42578125" style="1"/>
    <col min="2560" max="2560" width="11.7109375" style="1" customWidth="1"/>
    <col min="2561" max="2561" width="27.5703125" style="1" customWidth="1"/>
    <col min="2562" max="2562" width="7.85546875" style="1" customWidth="1"/>
    <col min="2563" max="2563" width="8.85546875" style="1" customWidth="1"/>
    <col min="2564" max="2564" width="9.140625" style="1" customWidth="1"/>
    <col min="2565" max="2565" width="11.7109375" style="1" customWidth="1"/>
    <col min="2566" max="2566" width="8.5703125" style="1" customWidth="1"/>
    <col min="2567" max="2567" width="8.28515625" style="1" customWidth="1"/>
    <col min="2568" max="2568" width="10.5703125" style="1" customWidth="1"/>
    <col min="2569" max="2569" width="6.7109375" style="1" customWidth="1"/>
    <col min="2570" max="2570" width="6.42578125" style="1" customWidth="1"/>
    <col min="2571" max="2571" width="4.42578125" style="1" customWidth="1"/>
    <col min="2572" max="2572" width="6.140625" style="1" customWidth="1"/>
    <col min="2573" max="2574" width="5.7109375" style="1" customWidth="1"/>
    <col min="2575" max="2575" width="7.140625" style="1" customWidth="1"/>
    <col min="2576" max="2576" width="11.42578125" style="1" customWidth="1"/>
    <col min="2577" max="2815" width="11.42578125" style="1"/>
    <col min="2816" max="2816" width="11.7109375" style="1" customWidth="1"/>
    <col min="2817" max="2817" width="27.5703125" style="1" customWidth="1"/>
    <col min="2818" max="2818" width="7.85546875" style="1" customWidth="1"/>
    <col min="2819" max="2819" width="8.85546875" style="1" customWidth="1"/>
    <col min="2820" max="2820" width="9.140625" style="1" customWidth="1"/>
    <col min="2821" max="2821" width="11.7109375" style="1" customWidth="1"/>
    <col min="2822" max="2822" width="8.5703125" style="1" customWidth="1"/>
    <col min="2823" max="2823" width="8.28515625" style="1" customWidth="1"/>
    <col min="2824" max="2824" width="10.5703125" style="1" customWidth="1"/>
    <col min="2825" max="2825" width="6.7109375" style="1" customWidth="1"/>
    <col min="2826" max="2826" width="6.42578125" style="1" customWidth="1"/>
    <col min="2827" max="2827" width="4.42578125" style="1" customWidth="1"/>
    <col min="2828" max="2828" width="6.140625" style="1" customWidth="1"/>
    <col min="2829" max="2830" width="5.7109375" style="1" customWidth="1"/>
    <col min="2831" max="2831" width="7.140625" style="1" customWidth="1"/>
    <col min="2832" max="2832" width="11.42578125" style="1" customWidth="1"/>
    <col min="2833" max="3071" width="11.42578125" style="1"/>
    <col min="3072" max="3072" width="11.7109375" style="1" customWidth="1"/>
    <col min="3073" max="3073" width="27.5703125" style="1" customWidth="1"/>
    <col min="3074" max="3074" width="7.85546875" style="1" customWidth="1"/>
    <col min="3075" max="3075" width="8.85546875" style="1" customWidth="1"/>
    <col min="3076" max="3076" width="9.140625" style="1" customWidth="1"/>
    <col min="3077" max="3077" width="11.7109375" style="1" customWidth="1"/>
    <col min="3078" max="3078" width="8.5703125" style="1" customWidth="1"/>
    <col min="3079" max="3079" width="8.28515625" style="1" customWidth="1"/>
    <col min="3080" max="3080" width="10.5703125" style="1" customWidth="1"/>
    <col min="3081" max="3081" width="6.7109375" style="1" customWidth="1"/>
    <col min="3082" max="3082" width="6.42578125" style="1" customWidth="1"/>
    <col min="3083" max="3083" width="4.42578125" style="1" customWidth="1"/>
    <col min="3084" max="3084" width="6.140625" style="1" customWidth="1"/>
    <col min="3085" max="3086" width="5.7109375" style="1" customWidth="1"/>
    <col min="3087" max="3087" width="7.140625" style="1" customWidth="1"/>
    <col min="3088" max="3088" width="11.42578125" style="1" customWidth="1"/>
    <col min="3089" max="3327" width="11.42578125" style="1"/>
    <col min="3328" max="3328" width="11.7109375" style="1" customWidth="1"/>
    <col min="3329" max="3329" width="27.5703125" style="1" customWidth="1"/>
    <col min="3330" max="3330" width="7.85546875" style="1" customWidth="1"/>
    <col min="3331" max="3331" width="8.85546875" style="1" customWidth="1"/>
    <col min="3332" max="3332" width="9.140625" style="1" customWidth="1"/>
    <col min="3333" max="3333" width="11.7109375" style="1" customWidth="1"/>
    <col min="3334" max="3334" width="8.5703125" style="1" customWidth="1"/>
    <col min="3335" max="3335" width="8.28515625" style="1" customWidth="1"/>
    <col min="3336" max="3336" width="10.5703125" style="1" customWidth="1"/>
    <col min="3337" max="3337" width="6.7109375" style="1" customWidth="1"/>
    <col min="3338" max="3338" width="6.42578125" style="1" customWidth="1"/>
    <col min="3339" max="3339" width="4.42578125" style="1" customWidth="1"/>
    <col min="3340" max="3340" width="6.140625" style="1" customWidth="1"/>
    <col min="3341" max="3342" width="5.7109375" style="1" customWidth="1"/>
    <col min="3343" max="3343" width="7.140625" style="1" customWidth="1"/>
    <col min="3344" max="3344" width="11.42578125" style="1" customWidth="1"/>
    <col min="3345" max="3583" width="11.42578125" style="1"/>
    <col min="3584" max="3584" width="11.7109375" style="1" customWidth="1"/>
    <col min="3585" max="3585" width="27.5703125" style="1" customWidth="1"/>
    <col min="3586" max="3586" width="7.85546875" style="1" customWidth="1"/>
    <col min="3587" max="3587" width="8.85546875" style="1" customWidth="1"/>
    <col min="3588" max="3588" width="9.140625" style="1" customWidth="1"/>
    <col min="3589" max="3589" width="11.7109375" style="1" customWidth="1"/>
    <col min="3590" max="3590" width="8.5703125" style="1" customWidth="1"/>
    <col min="3591" max="3591" width="8.28515625" style="1" customWidth="1"/>
    <col min="3592" max="3592" width="10.5703125" style="1" customWidth="1"/>
    <col min="3593" max="3593" width="6.7109375" style="1" customWidth="1"/>
    <col min="3594" max="3594" width="6.42578125" style="1" customWidth="1"/>
    <col min="3595" max="3595" width="4.42578125" style="1" customWidth="1"/>
    <col min="3596" max="3596" width="6.140625" style="1" customWidth="1"/>
    <col min="3597" max="3598" width="5.7109375" style="1" customWidth="1"/>
    <col min="3599" max="3599" width="7.140625" style="1" customWidth="1"/>
    <col min="3600" max="3600" width="11.42578125" style="1" customWidth="1"/>
    <col min="3601" max="3839" width="11.42578125" style="1"/>
    <col min="3840" max="3840" width="11.7109375" style="1" customWidth="1"/>
    <col min="3841" max="3841" width="27.5703125" style="1" customWidth="1"/>
    <col min="3842" max="3842" width="7.85546875" style="1" customWidth="1"/>
    <col min="3843" max="3843" width="8.85546875" style="1" customWidth="1"/>
    <col min="3844" max="3844" width="9.140625" style="1" customWidth="1"/>
    <col min="3845" max="3845" width="11.7109375" style="1" customWidth="1"/>
    <col min="3846" max="3846" width="8.5703125" style="1" customWidth="1"/>
    <col min="3847" max="3847" width="8.28515625" style="1" customWidth="1"/>
    <col min="3848" max="3848" width="10.5703125" style="1" customWidth="1"/>
    <col min="3849" max="3849" width="6.7109375" style="1" customWidth="1"/>
    <col min="3850" max="3850" width="6.42578125" style="1" customWidth="1"/>
    <col min="3851" max="3851" width="4.42578125" style="1" customWidth="1"/>
    <col min="3852" max="3852" width="6.140625" style="1" customWidth="1"/>
    <col min="3853" max="3854" width="5.7109375" style="1" customWidth="1"/>
    <col min="3855" max="3855" width="7.140625" style="1" customWidth="1"/>
    <col min="3856" max="3856" width="11.42578125" style="1" customWidth="1"/>
    <col min="3857" max="4095" width="11.42578125" style="1"/>
    <col min="4096" max="4096" width="11.7109375" style="1" customWidth="1"/>
    <col min="4097" max="4097" width="27.5703125" style="1" customWidth="1"/>
    <col min="4098" max="4098" width="7.85546875" style="1" customWidth="1"/>
    <col min="4099" max="4099" width="8.85546875" style="1" customWidth="1"/>
    <col min="4100" max="4100" width="9.140625" style="1" customWidth="1"/>
    <col min="4101" max="4101" width="11.7109375" style="1" customWidth="1"/>
    <col min="4102" max="4102" width="8.5703125" style="1" customWidth="1"/>
    <col min="4103" max="4103" width="8.28515625" style="1" customWidth="1"/>
    <col min="4104" max="4104" width="10.5703125" style="1" customWidth="1"/>
    <col min="4105" max="4105" width="6.7109375" style="1" customWidth="1"/>
    <col min="4106" max="4106" width="6.42578125" style="1" customWidth="1"/>
    <col min="4107" max="4107" width="4.42578125" style="1" customWidth="1"/>
    <col min="4108" max="4108" width="6.140625" style="1" customWidth="1"/>
    <col min="4109" max="4110" width="5.7109375" style="1" customWidth="1"/>
    <col min="4111" max="4111" width="7.140625" style="1" customWidth="1"/>
    <col min="4112" max="4112" width="11.42578125" style="1" customWidth="1"/>
    <col min="4113" max="4351" width="11.42578125" style="1"/>
    <col min="4352" max="4352" width="11.7109375" style="1" customWidth="1"/>
    <col min="4353" max="4353" width="27.5703125" style="1" customWidth="1"/>
    <col min="4354" max="4354" width="7.85546875" style="1" customWidth="1"/>
    <col min="4355" max="4355" width="8.85546875" style="1" customWidth="1"/>
    <col min="4356" max="4356" width="9.140625" style="1" customWidth="1"/>
    <col min="4357" max="4357" width="11.7109375" style="1" customWidth="1"/>
    <col min="4358" max="4358" width="8.5703125" style="1" customWidth="1"/>
    <col min="4359" max="4359" width="8.28515625" style="1" customWidth="1"/>
    <col min="4360" max="4360" width="10.5703125" style="1" customWidth="1"/>
    <col min="4361" max="4361" width="6.7109375" style="1" customWidth="1"/>
    <col min="4362" max="4362" width="6.42578125" style="1" customWidth="1"/>
    <col min="4363" max="4363" width="4.42578125" style="1" customWidth="1"/>
    <col min="4364" max="4364" width="6.140625" style="1" customWidth="1"/>
    <col min="4365" max="4366" width="5.7109375" style="1" customWidth="1"/>
    <col min="4367" max="4367" width="7.140625" style="1" customWidth="1"/>
    <col min="4368" max="4368" width="11.42578125" style="1" customWidth="1"/>
    <col min="4369" max="4607" width="11.42578125" style="1"/>
    <col min="4608" max="4608" width="11.7109375" style="1" customWidth="1"/>
    <col min="4609" max="4609" width="27.5703125" style="1" customWidth="1"/>
    <col min="4610" max="4610" width="7.85546875" style="1" customWidth="1"/>
    <col min="4611" max="4611" width="8.85546875" style="1" customWidth="1"/>
    <col min="4612" max="4612" width="9.140625" style="1" customWidth="1"/>
    <col min="4613" max="4613" width="11.7109375" style="1" customWidth="1"/>
    <col min="4614" max="4614" width="8.5703125" style="1" customWidth="1"/>
    <col min="4615" max="4615" width="8.28515625" style="1" customWidth="1"/>
    <col min="4616" max="4616" width="10.5703125" style="1" customWidth="1"/>
    <col min="4617" max="4617" width="6.7109375" style="1" customWidth="1"/>
    <col min="4618" max="4618" width="6.42578125" style="1" customWidth="1"/>
    <col min="4619" max="4619" width="4.42578125" style="1" customWidth="1"/>
    <col min="4620" max="4620" width="6.140625" style="1" customWidth="1"/>
    <col min="4621" max="4622" width="5.7109375" style="1" customWidth="1"/>
    <col min="4623" max="4623" width="7.140625" style="1" customWidth="1"/>
    <col min="4624" max="4624" width="11.42578125" style="1" customWidth="1"/>
    <col min="4625" max="4863" width="11.42578125" style="1"/>
    <col min="4864" max="4864" width="11.7109375" style="1" customWidth="1"/>
    <col min="4865" max="4865" width="27.5703125" style="1" customWidth="1"/>
    <col min="4866" max="4866" width="7.85546875" style="1" customWidth="1"/>
    <col min="4867" max="4867" width="8.85546875" style="1" customWidth="1"/>
    <col min="4868" max="4868" width="9.140625" style="1" customWidth="1"/>
    <col min="4869" max="4869" width="11.7109375" style="1" customWidth="1"/>
    <col min="4870" max="4870" width="8.5703125" style="1" customWidth="1"/>
    <col min="4871" max="4871" width="8.28515625" style="1" customWidth="1"/>
    <col min="4872" max="4872" width="10.5703125" style="1" customWidth="1"/>
    <col min="4873" max="4873" width="6.7109375" style="1" customWidth="1"/>
    <col min="4874" max="4874" width="6.42578125" style="1" customWidth="1"/>
    <col min="4875" max="4875" width="4.42578125" style="1" customWidth="1"/>
    <col min="4876" max="4876" width="6.140625" style="1" customWidth="1"/>
    <col min="4877" max="4878" width="5.7109375" style="1" customWidth="1"/>
    <col min="4879" max="4879" width="7.140625" style="1" customWidth="1"/>
    <col min="4880" max="4880" width="11.42578125" style="1" customWidth="1"/>
    <col min="4881" max="5119" width="11.42578125" style="1"/>
    <col min="5120" max="5120" width="11.7109375" style="1" customWidth="1"/>
    <col min="5121" max="5121" width="27.5703125" style="1" customWidth="1"/>
    <col min="5122" max="5122" width="7.85546875" style="1" customWidth="1"/>
    <col min="5123" max="5123" width="8.85546875" style="1" customWidth="1"/>
    <col min="5124" max="5124" width="9.140625" style="1" customWidth="1"/>
    <col min="5125" max="5125" width="11.7109375" style="1" customWidth="1"/>
    <col min="5126" max="5126" width="8.5703125" style="1" customWidth="1"/>
    <col min="5127" max="5127" width="8.28515625" style="1" customWidth="1"/>
    <col min="5128" max="5128" width="10.5703125" style="1" customWidth="1"/>
    <col min="5129" max="5129" width="6.7109375" style="1" customWidth="1"/>
    <col min="5130" max="5130" width="6.42578125" style="1" customWidth="1"/>
    <col min="5131" max="5131" width="4.42578125" style="1" customWidth="1"/>
    <col min="5132" max="5132" width="6.140625" style="1" customWidth="1"/>
    <col min="5133" max="5134" width="5.7109375" style="1" customWidth="1"/>
    <col min="5135" max="5135" width="7.140625" style="1" customWidth="1"/>
    <col min="5136" max="5136" width="11.42578125" style="1" customWidth="1"/>
    <col min="5137" max="5375" width="11.42578125" style="1"/>
    <col min="5376" max="5376" width="11.7109375" style="1" customWidth="1"/>
    <col min="5377" max="5377" width="27.5703125" style="1" customWidth="1"/>
    <col min="5378" max="5378" width="7.85546875" style="1" customWidth="1"/>
    <col min="5379" max="5379" width="8.85546875" style="1" customWidth="1"/>
    <col min="5380" max="5380" width="9.140625" style="1" customWidth="1"/>
    <col min="5381" max="5381" width="11.7109375" style="1" customWidth="1"/>
    <col min="5382" max="5382" width="8.5703125" style="1" customWidth="1"/>
    <col min="5383" max="5383" width="8.28515625" style="1" customWidth="1"/>
    <col min="5384" max="5384" width="10.5703125" style="1" customWidth="1"/>
    <col min="5385" max="5385" width="6.7109375" style="1" customWidth="1"/>
    <col min="5386" max="5386" width="6.42578125" style="1" customWidth="1"/>
    <col min="5387" max="5387" width="4.42578125" style="1" customWidth="1"/>
    <col min="5388" max="5388" width="6.140625" style="1" customWidth="1"/>
    <col min="5389" max="5390" width="5.7109375" style="1" customWidth="1"/>
    <col min="5391" max="5391" width="7.140625" style="1" customWidth="1"/>
    <col min="5392" max="5392" width="11.42578125" style="1" customWidth="1"/>
    <col min="5393" max="5631" width="11.42578125" style="1"/>
    <col min="5632" max="5632" width="11.7109375" style="1" customWidth="1"/>
    <col min="5633" max="5633" width="27.5703125" style="1" customWidth="1"/>
    <col min="5634" max="5634" width="7.85546875" style="1" customWidth="1"/>
    <col min="5635" max="5635" width="8.85546875" style="1" customWidth="1"/>
    <col min="5636" max="5636" width="9.140625" style="1" customWidth="1"/>
    <col min="5637" max="5637" width="11.7109375" style="1" customWidth="1"/>
    <col min="5638" max="5638" width="8.5703125" style="1" customWidth="1"/>
    <col min="5639" max="5639" width="8.28515625" style="1" customWidth="1"/>
    <col min="5640" max="5640" width="10.5703125" style="1" customWidth="1"/>
    <col min="5641" max="5641" width="6.7109375" style="1" customWidth="1"/>
    <col min="5642" max="5642" width="6.42578125" style="1" customWidth="1"/>
    <col min="5643" max="5643" width="4.42578125" style="1" customWidth="1"/>
    <col min="5644" max="5644" width="6.140625" style="1" customWidth="1"/>
    <col min="5645" max="5646" width="5.7109375" style="1" customWidth="1"/>
    <col min="5647" max="5647" width="7.140625" style="1" customWidth="1"/>
    <col min="5648" max="5648" width="11.42578125" style="1" customWidth="1"/>
    <col min="5649" max="5887" width="11.42578125" style="1"/>
    <col min="5888" max="5888" width="11.7109375" style="1" customWidth="1"/>
    <col min="5889" max="5889" width="27.5703125" style="1" customWidth="1"/>
    <col min="5890" max="5890" width="7.85546875" style="1" customWidth="1"/>
    <col min="5891" max="5891" width="8.85546875" style="1" customWidth="1"/>
    <col min="5892" max="5892" width="9.140625" style="1" customWidth="1"/>
    <col min="5893" max="5893" width="11.7109375" style="1" customWidth="1"/>
    <col min="5894" max="5894" width="8.5703125" style="1" customWidth="1"/>
    <col min="5895" max="5895" width="8.28515625" style="1" customWidth="1"/>
    <col min="5896" max="5896" width="10.5703125" style="1" customWidth="1"/>
    <col min="5897" max="5897" width="6.7109375" style="1" customWidth="1"/>
    <col min="5898" max="5898" width="6.42578125" style="1" customWidth="1"/>
    <col min="5899" max="5899" width="4.42578125" style="1" customWidth="1"/>
    <col min="5900" max="5900" width="6.140625" style="1" customWidth="1"/>
    <col min="5901" max="5902" width="5.7109375" style="1" customWidth="1"/>
    <col min="5903" max="5903" width="7.140625" style="1" customWidth="1"/>
    <col min="5904" max="5904" width="11.42578125" style="1" customWidth="1"/>
    <col min="5905" max="6143" width="11.42578125" style="1"/>
    <col min="6144" max="6144" width="11.7109375" style="1" customWidth="1"/>
    <col min="6145" max="6145" width="27.5703125" style="1" customWidth="1"/>
    <col min="6146" max="6146" width="7.85546875" style="1" customWidth="1"/>
    <col min="6147" max="6147" width="8.85546875" style="1" customWidth="1"/>
    <col min="6148" max="6148" width="9.140625" style="1" customWidth="1"/>
    <col min="6149" max="6149" width="11.7109375" style="1" customWidth="1"/>
    <col min="6150" max="6150" width="8.5703125" style="1" customWidth="1"/>
    <col min="6151" max="6151" width="8.28515625" style="1" customWidth="1"/>
    <col min="6152" max="6152" width="10.5703125" style="1" customWidth="1"/>
    <col min="6153" max="6153" width="6.7109375" style="1" customWidth="1"/>
    <col min="6154" max="6154" width="6.42578125" style="1" customWidth="1"/>
    <col min="6155" max="6155" width="4.42578125" style="1" customWidth="1"/>
    <col min="6156" max="6156" width="6.140625" style="1" customWidth="1"/>
    <col min="6157" max="6158" width="5.7109375" style="1" customWidth="1"/>
    <col min="6159" max="6159" width="7.140625" style="1" customWidth="1"/>
    <col min="6160" max="6160" width="11.42578125" style="1" customWidth="1"/>
    <col min="6161" max="6399" width="11.42578125" style="1"/>
    <col min="6400" max="6400" width="11.7109375" style="1" customWidth="1"/>
    <col min="6401" max="6401" width="27.5703125" style="1" customWidth="1"/>
    <col min="6402" max="6402" width="7.85546875" style="1" customWidth="1"/>
    <col min="6403" max="6403" width="8.85546875" style="1" customWidth="1"/>
    <col min="6404" max="6404" width="9.140625" style="1" customWidth="1"/>
    <col min="6405" max="6405" width="11.7109375" style="1" customWidth="1"/>
    <col min="6406" max="6406" width="8.5703125" style="1" customWidth="1"/>
    <col min="6407" max="6407" width="8.28515625" style="1" customWidth="1"/>
    <col min="6408" max="6408" width="10.5703125" style="1" customWidth="1"/>
    <col min="6409" max="6409" width="6.7109375" style="1" customWidth="1"/>
    <col min="6410" max="6410" width="6.42578125" style="1" customWidth="1"/>
    <col min="6411" max="6411" width="4.42578125" style="1" customWidth="1"/>
    <col min="6412" max="6412" width="6.140625" style="1" customWidth="1"/>
    <col min="6413" max="6414" width="5.7109375" style="1" customWidth="1"/>
    <col min="6415" max="6415" width="7.140625" style="1" customWidth="1"/>
    <col min="6416" max="6416" width="11.42578125" style="1" customWidth="1"/>
    <col min="6417" max="6655" width="11.42578125" style="1"/>
    <col min="6656" max="6656" width="11.7109375" style="1" customWidth="1"/>
    <col min="6657" max="6657" width="27.5703125" style="1" customWidth="1"/>
    <col min="6658" max="6658" width="7.85546875" style="1" customWidth="1"/>
    <col min="6659" max="6659" width="8.85546875" style="1" customWidth="1"/>
    <col min="6660" max="6660" width="9.140625" style="1" customWidth="1"/>
    <col min="6661" max="6661" width="11.7109375" style="1" customWidth="1"/>
    <col min="6662" max="6662" width="8.5703125" style="1" customWidth="1"/>
    <col min="6663" max="6663" width="8.28515625" style="1" customWidth="1"/>
    <col min="6664" max="6664" width="10.5703125" style="1" customWidth="1"/>
    <col min="6665" max="6665" width="6.7109375" style="1" customWidth="1"/>
    <col min="6666" max="6666" width="6.42578125" style="1" customWidth="1"/>
    <col min="6667" max="6667" width="4.42578125" style="1" customWidth="1"/>
    <col min="6668" max="6668" width="6.140625" style="1" customWidth="1"/>
    <col min="6669" max="6670" width="5.7109375" style="1" customWidth="1"/>
    <col min="6671" max="6671" width="7.140625" style="1" customWidth="1"/>
    <col min="6672" max="6672" width="11.42578125" style="1" customWidth="1"/>
    <col min="6673" max="6911" width="11.42578125" style="1"/>
    <col min="6912" max="6912" width="11.7109375" style="1" customWidth="1"/>
    <col min="6913" max="6913" width="27.5703125" style="1" customWidth="1"/>
    <col min="6914" max="6914" width="7.85546875" style="1" customWidth="1"/>
    <col min="6915" max="6915" width="8.85546875" style="1" customWidth="1"/>
    <col min="6916" max="6916" width="9.140625" style="1" customWidth="1"/>
    <col min="6917" max="6917" width="11.7109375" style="1" customWidth="1"/>
    <col min="6918" max="6918" width="8.5703125" style="1" customWidth="1"/>
    <col min="6919" max="6919" width="8.28515625" style="1" customWidth="1"/>
    <col min="6920" max="6920" width="10.5703125" style="1" customWidth="1"/>
    <col min="6921" max="6921" width="6.7109375" style="1" customWidth="1"/>
    <col min="6922" max="6922" width="6.42578125" style="1" customWidth="1"/>
    <col min="6923" max="6923" width="4.42578125" style="1" customWidth="1"/>
    <col min="6924" max="6924" width="6.140625" style="1" customWidth="1"/>
    <col min="6925" max="6926" width="5.7109375" style="1" customWidth="1"/>
    <col min="6927" max="6927" width="7.140625" style="1" customWidth="1"/>
    <col min="6928" max="6928" width="11.42578125" style="1" customWidth="1"/>
    <col min="6929" max="7167" width="11.42578125" style="1"/>
    <col min="7168" max="7168" width="11.7109375" style="1" customWidth="1"/>
    <col min="7169" max="7169" width="27.5703125" style="1" customWidth="1"/>
    <col min="7170" max="7170" width="7.85546875" style="1" customWidth="1"/>
    <col min="7171" max="7171" width="8.85546875" style="1" customWidth="1"/>
    <col min="7172" max="7172" width="9.140625" style="1" customWidth="1"/>
    <col min="7173" max="7173" width="11.7109375" style="1" customWidth="1"/>
    <col min="7174" max="7174" width="8.5703125" style="1" customWidth="1"/>
    <col min="7175" max="7175" width="8.28515625" style="1" customWidth="1"/>
    <col min="7176" max="7176" width="10.5703125" style="1" customWidth="1"/>
    <col min="7177" max="7177" width="6.7109375" style="1" customWidth="1"/>
    <col min="7178" max="7178" width="6.42578125" style="1" customWidth="1"/>
    <col min="7179" max="7179" width="4.42578125" style="1" customWidth="1"/>
    <col min="7180" max="7180" width="6.140625" style="1" customWidth="1"/>
    <col min="7181" max="7182" width="5.7109375" style="1" customWidth="1"/>
    <col min="7183" max="7183" width="7.140625" style="1" customWidth="1"/>
    <col min="7184" max="7184" width="11.42578125" style="1" customWidth="1"/>
    <col min="7185" max="7423" width="11.42578125" style="1"/>
    <col min="7424" max="7424" width="11.7109375" style="1" customWidth="1"/>
    <col min="7425" max="7425" width="27.5703125" style="1" customWidth="1"/>
    <col min="7426" max="7426" width="7.85546875" style="1" customWidth="1"/>
    <col min="7427" max="7427" width="8.85546875" style="1" customWidth="1"/>
    <col min="7428" max="7428" width="9.140625" style="1" customWidth="1"/>
    <col min="7429" max="7429" width="11.7109375" style="1" customWidth="1"/>
    <col min="7430" max="7430" width="8.5703125" style="1" customWidth="1"/>
    <col min="7431" max="7431" width="8.28515625" style="1" customWidth="1"/>
    <col min="7432" max="7432" width="10.5703125" style="1" customWidth="1"/>
    <col min="7433" max="7433" width="6.7109375" style="1" customWidth="1"/>
    <col min="7434" max="7434" width="6.42578125" style="1" customWidth="1"/>
    <col min="7435" max="7435" width="4.42578125" style="1" customWidth="1"/>
    <col min="7436" max="7436" width="6.140625" style="1" customWidth="1"/>
    <col min="7437" max="7438" width="5.7109375" style="1" customWidth="1"/>
    <col min="7439" max="7439" width="7.140625" style="1" customWidth="1"/>
    <col min="7440" max="7440" width="11.42578125" style="1" customWidth="1"/>
    <col min="7441" max="7679" width="11.42578125" style="1"/>
    <col min="7680" max="7680" width="11.7109375" style="1" customWidth="1"/>
    <col min="7681" max="7681" width="27.5703125" style="1" customWidth="1"/>
    <col min="7682" max="7682" width="7.85546875" style="1" customWidth="1"/>
    <col min="7683" max="7683" width="8.85546875" style="1" customWidth="1"/>
    <col min="7684" max="7684" width="9.140625" style="1" customWidth="1"/>
    <col min="7685" max="7685" width="11.7109375" style="1" customWidth="1"/>
    <col min="7686" max="7686" width="8.5703125" style="1" customWidth="1"/>
    <col min="7687" max="7687" width="8.28515625" style="1" customWidth="1"/>
    <col min="7688" max="7688" width="10.5703125" style="1" customWidth="1"/>
    <col min="7689" max="7689" width="6.7109375" style="1" customWidth="1"/>
    <col min="7690" max="7690" width="6.42578125" style="1" customWidth="1"/>
    <col min="7691" max="7691" width="4.42578125" style="1" customWidth="1"/>
    <col min="7692" max="7692" width="6.140625" style="1" customWidth="1"/>
    <col min="7693" max="7694" width="5.7109375" style="1" customWidth="1"/>
    <col min="7695" max="7695" width="7.140625" style="1" customWidth="1"/>
    <col min="7696" max="7696" width="11.42578125" style="1" customWidth="1"/>
    <col min="7697" max="7935" width="11.42578125" style="1"/>
    <col min="7936" max="7936" width="11.7109375" style="1" customWidth="1"/>
    <col min="7937" max="7937" width="27.5703125" style="1" customWidth="1"/>
    <col min="7938" max="7938" width="7.85546875" style="1" customWidth="1"/>
    <col min="7939" max="7939" width="8.85546875" style="1" customWidth="1"/>
    <col min="7940" max="7940" width="9.140625" style="1" customWidth="1"/>
    <col min="7941" max="7941" width="11.7109375" style="1" customWidth="1"/>
    <col min="7942" max="7942" width="8.5703125" style="1" customWidth="1"/>
    <col min="7943" max="7943" width="8.28515625" style="1" customWidth="1"/>
    <col min="7944" max="7944" width="10.5703125" style="1" customWidth="1"/>
    <col min="7945" max="7945" width="6.7109375" style="1" customWidth="1"/>
    <col min="7946" max="7946" width="6.42578125" style="1" customWidth="1"/>
    <col min="7947" max="7947" width="4.42578125" style="1" customWidth="1"/>
    <col min="7948" max="7948" width="6.140625" style="1" customWidth="1"/>
    <col min="7949" max="7950" width="5.7109375" style="1" customWidth="1"/>
    <col min="7951" max="7951" width="7.140625" style="1" customWidth="1"/>
    <col min="7952" max="7952" width="11.42578125" style="1" customWidth="1"/>
    <col min="7953" max="8191" width="11.42578125" style="1"/>
    <col min="8192" max="8192" width="11.7109375" style="1" customWidth="1"/>
    <col min="8193" max="8193" width="27.5703125" style="1" customWidth="1"/>
    <col min="8194" max="8194" width="7.85546875" style="1" customWidth="1"/>
    <col min="8195" max="8195" width="8.85546875" style="1" customWidth="1"/>
    <col min="8196" max="8196" width="9.140625" style="1" customWidth="1"/>
    <col min="8197" max="8197" width="11.7109375" style="1" customWidth="1"/>
    <col min="8198" max="8198" width="8.5703125" style="1" customWidth="1"/>
    <col min="8199" max="8199" width="8.28515625" style="1" customWidth="1"/>
    <col min="8200" max="8200" width="10.5703125" style="1" customWidth="1"/>
    <col min="8201" max="8201" width="6.7109375" style="1" customWidth="1"/>
    <col min="8202" max="8202" width="6.42578125" style="1" customWidth="1"/>
    <col min="8203" max="8203" width="4.42578125" style="1" customWidth="1"/>
    <col min="8204" max="8204" width="6.140625" style="1" customWidth="1"/>
    <col min="8205" max="8206" width="5.7109375" style="1" customWidth="1"/>
    <col min="8207" max="8207" width="7.140625" style="1" customWidth="1"/>
    <col min="8208" max="8208" width="11.42578125" style="1" customWidth="1"/>
    <col min="8209" max="8447" width="11.42578125" style="1"/>
    <col min="8448" max="8448" width="11.7109375" style="1" customWidth="1"/>
    <col min="8449" max="8449" width="27.5703125" style="1" customWidth="1"/>
    <col min="8450" max="8450" width="7.85546875" style="1" customWidth="1"/>
    <col min="8451" max="8451" width="8.85546875" style="1" customWidth="1"/>
    <col min="8452" max="8452" width="9.140625" style="1" customWidth="1"/>
    <col min="8453" max="8453" width="11.7109375" style="1" customWidth="1"/>
    <col min="8454" max="8454" width="8.5703125" style="1" customWidth="1"/>
    <col min="8455" max="8455" width="8.28515625" style="1" customWidth="1"/>
    <col min="8456" max="8456" width="10.5703125" style="1" customWidth="1"/>
    <col min="8457" max="8457" width="6.7109375" style="1" customWidth="1"/>
    <col min="8458" max="8458" width="6.42578125" style="1" customWidth="1"/>
    <col min="8459" max="8459" width="4.42578125" style="1" customWidth="1"/>
    <col min="8460" max="8460" width="6.140625" style="1" customWidth="1"/>
    <col min="8461" max="8462" width="5.7109375" style="1" customWidth="1"/>
    <col min="8463" max="8463" width="7.140625" style="1" customWidth="1"/>
    <col min="8464" max="8464" width="11.42578125" style="1" customWidth="1"/>
    <col min="8465" max="8703" width="11.42578125" style="1"/>
    <col min="8704" max="8704" width="11.7109375" style="1" customWidth="1"/>
    <col min="8705" max="8705" width="27.5703125" style="1" customWidth="1"/>
    <col min="8706" max="8706" width="7.85546875" style="1" customWidth="1"/>
    <col min="8707" max="8707" width="8.85546875" style="1" customWidth="1"/>
    <col min="8708" max="8708" width="9.140625" style="1" customWidth="1"/>
    <col min="8709" max="8709" width="11.7109375" style="1" customWidth="1"/>
    <col min="8710" max="8710" width="8.5703125" style="1" customWidth="1"/>
    <col min="8711" max="8711" width="8.28515625" style="1" customWidth="1"/>
    <col min="8712" max="8712" width="10.5703125" style="1" customWidth="1"/>
    <col min="8713" max="8713" width="6.7109375" style="1" customWidth="1"/>
    <col min="8714" max="8714" width="6.42578125" style="1" customWidth="1"/>
    <col min="8715" max="8715" width="4.42578125" style="1" customWidth="1"/>
    <col min="8716" max="8716" width="6.140625" style="1" customWidth="1"/>
    <col min="8717" max="8718" width="5.7109375" style="1" customWidth="1"/>
    <col min="8719" max="8719" width="7.140625" style="1" customWidth="1"/>
    <col min="8720" max="8720" width="11.42578125" style="1" customWidth="1"/>
    <col min="8721" max="8959" width="11.42578125" style="1"/>
    <col min="8960" max="8960" width="11.7109375" style="1" customWidth="1"/>
    <col min="8961" max="8961" width="27.5703125" style="1" customWidth="1"/>
    <col min="8962" max="8962" width="7.85546875" style="1" customWidth="1"/>
    <col min="8963" max="8963" width="8.85546875" style="1" customWidth="1"/>
    <col min="8964" max="8964" width="9.140625" style="1" customWidth="1"/>
    <col min="8965" max="8965" width="11.7109375" style="1" customWidth="1"/>
    <col min="8966" max="8966" width="8.5703125" style="1" customWidth="1"/>
    <col min="8967" max="8967" width="8.28515625" style="1" customWidth="1"/>
    <col min="8968" max="8968" width="10.5703125" style="1" customWidth="1"/>
    <col min="8969" max="8969" width="6.7109375" style="1" customWidth="1"/>
    <col min="8970" max="8970" width="6.42578125" style="1" customWidth="1"/>
    <col min="8971" max="8971" width="4.42578125" style="1" customWidth="1"/>
    <col min="8972" max="8972" width="6.140625" style="1" customWidth="1"/>
    <col min="8973" max="8974" width="5.7109375" style="1" customWidth="1"/>
    <col min="8975" max="8975" width="7.140625" style="1" customWidth="1"/>
    <col min="8976" max="8976" width="11.42578125" style="1" customWidth="1"/>
    <col min="8977" max="9215" width="11.42578125" style="1"/>
    <col min="9216" max="9216" width="11.7109375" style="1" customWidth="1"/>
    <col min="9217" max="9217" width="27.5703125" style="1" customWidth="1"/>
    <col min="9218" max="9218" width="7.85546875" style="1" customWidth="1"/>
    <col min="9219" max="9219" width="8.85546875" style="1" customWidth="1"/>
    <col min="9220" max="9220" width="9.140625" style="1" customWidth="1"/>
    <col min="9221" max="9221" width="11.7109375" style="1" customWidth="1"/>
    <col min="9222" max="9222" width="8.5703125" style="1" customWidth="1"/>
    <col min="9223" max="9223" width="8.28515625" style="1" customWidth="1"/>
    <col min="9224" max="9224" width="10.5703125" style="1" customWidth="1"/>
    <col min="9225" max="9225" width="6.7109375" style="1" customWidth="1"/>
    <col min="9226" max="9226" width="6.42578125" style="1" customWidth="1"/>
    <col min="9227" max="9227" width="4.42578125" style="1" customWidth="1"/>
    <col min="9228" max="9228" width="6.140625" style="1" customWidth="1"/>
    <col min="9229" max="9230" width="5.7109375" style="1" customWidth="1"/>
    <col min="9231" max="9231" width="7.140625" style="1" customWidth="1"/>
    <col min="9232" max="9232" width="11.42578125" style="1" customWidth="1"/>
    <col min="9233" max="9471" width="11.42578125" style="1"/>
    <col min="9472" max="9472" width="11.7109375" style="1" customWidth="1"/>
    <col min="9473" max="9473" width="27.5703125" style="1" customWidth="1"/>
    <col min="9474" max="9474" width="7.85546875" style="1" customWidth="1"/>
    <col min="9475" max="9475" width="8.85546875" style="1" customWidth="1"/>
    <col min="9476" max="9476" width="9.140625" style="1" customWidth="1"/>
    <col min="9477" max="9477" width="11.7109375" style="1" customWidth="1"/>
    <col min="9478" max="9478" width="8.5703125" style="1" customWidth="1"/>
    <col min="9479" max="9479" width="8.28515625" style="1" customWidth="1"/>
    <col min="9480" max="9480" width="10.5703125" style="1" customWidth="1"/>
    <col min="9481" max="9481" width="6.7109375" style="1" customWidth="1"/>
    <col min="9482" max="9482" width="6.42578125" style="1" customWidth="1"/>
    <col min="9483" max="9483" width="4.42578125" style="1" customWidth="1"/>
    <col min="9484" max="9484" width="6.140625" style="1" customWidth="1"/>
    <col min="9485" max="9486" width="5.7109375" style="1" customWidth="1"/>
    <col min="9487" max="9487" width="7.140625" style="1" customWidth="1"/>
    <col min="9488" max="9488" width="11.42578125" style="1" customWidth="1"/>
    <col min="9489" max="9727" width="11.42578125" style="1"/>
    <col min="9728" max="9728" width="11.7109375" style="1" customWidth="1"/>
    <col min="9729" max="9729" width="27.5703125" style="1" customWidth="1"/>
    <col min="9730" max="9730" width="7.85546875" style="1" customWidth="1"/>
    <col min="9731" max="9731" width="8.85546875" style="1" customWidth="1"/>
    <col min="9732" max="9732" width="9.140625" style="1" customWidth="1"/>
    <col min="9733" max="9733" width="11.7109375" style="1" customWidth="1"/>
    <col min="9734" max="9734" width="8.5703125" style="1" customWidth="1"/>
    <col min="9735" max="9735" width="8.28515625" style="1" customWidth="1"/>
    <col min="9736" max="9736" width="10.5703125" style="1" customWidth="1"/>
    <col min="9737" max="9737" width="6.7109375" style="1" customWidth="1"/>
    <col min="9738" max="9738" width="6.42578125" style="1" customWidth="1"/>
    <col min="9739" max="9739" width="4.42578125" style="1" customWidth="1"/>
    <col min="9740" max="9740" width="6.140625" style="1" customWidth="1"/>
    <col min="9741" max="9742" width="5.7109375" style="1" customWidth="1"/>
    <col min="9743" max="9743" width="7.140625" style="1" customWidth="1"/>
    <col min="9744" max="9744" width="11.42578125" style="1" customWidth="1"/>
    <col min="9745" max="9983" width="11.42578125" style="1"/>
    <col min="9984" max="9984" width="11.7109375" style="1" customWidth="1"/>
    <col min="9985" max="9985" width="27.5703125" style="1" customWidth="1"/>
    <col min="9986" max="9986" width="7.85546875" style="1" customWidth="1"/>
    <col min="9987" max="9987" width="8.85546875" style="1" customWidth="1"/>
    <col min="9988" max="9988" width="9.140625" style="1" customWidth="1"/>
    <col min="9989" max="9989" width="11.7109375" style="1" customWidth="1"/>
    <col min="9990" max="9990" width="8.5703125" style="1" customWidth="1"/>
    <col min="9991" max="9991" width="8.28515625" style="1" customWidth="1"/>
    <col min="9992" max="9992" width="10.5703125" style="1" customWidth="1"/>
    <col min="9993" max="9993" width="6.7109375" style="1" customWidth="1"/>
    <col min="9994" max="9994" width="6.42578125" style="1" customWidth="1"/>
    <col min="9995" max="9995" width="4.42578125" style="1" customWidth="1"/>
    <col min="9996" max="9996" width="6.140625" style="1" customWidth="1"/>
    <col min="9997" max="9998" width="5.7109375" style="1" customWidth="1"/>
    <col min="9999" max="9999" width="7.140625" style="1" customWidth="1"/>
    <col min="10000" max="10000" width="11.42578125" style="1" customWidth="1"/>
    <col min="10001" max="10239" width="11.42578125" style="1"/>
    <col min="10240" max="10240" width="11.7109375" style="1" customWidth="1"/>
    <col min="10241" max="10241" width="27.5703125" style="1" customWidth="1"/>
    <col min="10242" max="10242" width="7.85546875" style="1" customWidth="1"/>
    <col min="10243" max="10243" width="8.85546875" style="1" customWidth="1"/>
    <col min="10244" max="10244" width="9.140625" style="1" customWidth="1"/>
    <col min="10245" max="10245" width="11.7109375" style="1" customWidth="1"/>
    <col min="10246" max="10246" width="8.5703125" style="1" customWidth="1"/>
    <col min="10247" max="10247" width="8.28515625" style="1" customWidth="1"/>
    <col min="10248" max="10248" width="10.5703125" style="1" customWidth="1"/>
    <col min="10249" max="10249" width="6.7109375" style="1" customWidth="1"/>
    <col min="10250" max="10250" width="6.42578125" style="1" customWidth="1"/>
    <col min="10251" max="10251" width="4.42578125" style="1" customWidth="1"/>
    <col min="10252" max="10252" width="6.140625" style="1" customWidth="1"/>
    <col min="10253" max="10254" width="5.7109375" style="1" customWidth="1"/>
    <col min="10255" max="10255" width="7.140625" style="1" customWidth="1"/>
    <col min="10256" max="10256" width="11.42578125" style="1" customWidth="1"/>
    <col min="10257" max="10495" width="11.42578125" style="1"/>
    <col min="10496" max="10496" width="11.7109375" style="1" customWidth="1"/>
    <col min="10497" max="10497" width="27.5703125" style="1" customWidth="1"/>
    <col min="10498" max="10498" width="7.85546875" style="1" customWidth="1"/>
    <col min="10499" max="10499" width="8.85546875" style="1" customWidth="1"/>
    <col min="10500" max="10500" width="9.140625" style="1" customWidth="1"/>
    <col min="10501" max="10501" width="11.7109375" style="1" customWidth="1"/>
    <col min="10502" max="10502" width="8.5703125" style="1" customWidth="1"/>
    <col min="10503" max="10503" width="8.28515625" style="1" customWidth="1"/>
    <col min="10504" max="10504" width="10.5703125" style="1" customWidth="1"/>
    <col min="10505" max="10505" width="6.7109375" style="1" customWidth="1"/>
    <col min="10506" max="10506" width="6.42578125" style="1" customWidth="1"/>
    <col min="10507" max="10507" width="4.42578125" style="1" customWidth="1"/>
    <col min="10508" max="10508" width="6.140625" style="1" customWidth="1"/>
    <col min="10509" max="10510" width="5.7109375" style="1" customWidth="1"/>
    <col min="10511" max="10511" width="7.140625" style="1" customWidth="1"/>
    <col min="10512" max="10512" width="11.42578125" style="1" customWidth="1"/>
    <col min="10513" max="10751" width="11.42578125" style="1"/>
    <col min="10752" max="10752" width="11.7109375" style="1" customWidth="1"/>
    <col min="10753" max="10753" width="27.5703125" style="1" customWidth="1"/>
    <col min="10754" max="10754" width="7.85546875" style="1" customWidth="1"/>
    <col min="10755" max="10755" width="8.85546875" style="1" customWidth="1"/>
    <col min="10756" max="10756" width="9.140625" style="1" customWidth="1"/>
    <col min="10757" max="10757" width="11.7109375" style="1" customWidth="1"/>
    <col min="10758" max="10758" width="8.5703125" style="1" customWidth="1"/>
    <col min="10759" max="10759" width="8.28515625" style="1" customWidth="1"/>
    <col min="10760" max="10760" width="10.5703125" style="1" customWidth="1"/>
    <col min="10761" max="10761" width="6.7109375" style="1" customWidth="1"/>
    <col min="10762" max="10762" width="6.42578125" style="1" customWidth="1"/>
    <col min="10763" max="10763" width="4.42578125" style="1" customWidth="1"/>
    <col min="10764" max="10764" width="6.140625" style="1" customWidth="1"/>
    <col min="10765" max="10766" width="5.7109375" style="1" customWidth="1"/>
    <col min="10767" max="10767" width="7.140625" style="1" customWidth="1"/>
    <col min="10768" max="10768" width="11.42578125" style="1" customWidth="1"/>
    <col min="10769" max="11007" width="11.42578125" style="1"/>
    <col min="11008" max="11008" width="11.7109375" style="1" customWidth="1"/>
    <col min="11009" max="11009" width="27.5703125" style="1" customWidth="1"/>
    <col min="11010" max="11010" width="7.85546875" style="1" customWidth="1"/>
    <col min="11011" max="11011" width="8.85546875" style="1" customWidth="1"/>
    <col min="11012" max="11012" width="9.140625" style="1" customWidth="1"/>
    <col min="11013" max="11013" width="11.7109375" style="1" customWidth="1"/>
    <col min="11014" max="11014" width="8.5703125" style="1" customWidth="1"/>
    <col min="11015" max="11015" width="8.28515625" style="1" customWidth="1"/>
    <col min="11016" max="11016" width="10.5703125" style="1" customWidth="1"/>
    <col min="11017" max="11017" width="6.7109375" style="1" customWidth="1"/>
    <col min="11018" max="11018" width="6.42578125" style="1" customWidth="1"/>
    <col min="11019" max="11019" width="4.42578125" style="1" customWidth="1"/>
    <col min="11020" max="11020" width="6.140625" style="1" customWidth="1"/>
    <col min="11021" max="11022" width="5.7109375" style="1" customWidth="1"/>
    <col min="11023" max="11023" width="7.140625" style="1" customWidth="1"/>
    <col min="11024" max="11024" width="11.42578125" style="1" customWidth="1"/>
    <col min="11025" max="11263" width="11.42578125" style="1"/>
    <col min="11264" max="11264" width="11.7109375" style="1" customWidth="1"/>
    <col min="11265" max="11265" width="27.5703125" style="1" customWidth="1"/>
    <col min="11266" max="11266" width="7.85546875" style="1" customWidth="1"/>
    <col min="11267" max="11267" width="8.85546875" style="1" customWidth="1"/>
    <col min="11268" max="11268" width="9.140625" style="1" customWidth="1"/>
    <col min="11269" max="11269" width="11.7109375" style="1" customWidth="1"/>
    <col min="11270" max="11270" width="8.5703125" style="1" customWidth="1"/>
    <col min="11271" max="11271" width="8.28515625" style="1" customWidth="1"/>
    <col min="11272" max="11272" width="10.5703125" style="1" customWidth="1"/>
    <col min="11273" max="11273" width="6.7109375" style="1" customWidth="1"/>
    <col min="11274" max="11274" width="6.42578125" style="1" customWidth="1"/>
    <col min="11275" max="11275" width="4.42578125" style="1" customWidth="1"/>
    <col min="11276" max="11276" width="6.140625" style="1" customWidth="1"/>
    <col min="11277" max="11278" width="5.7109375" style="1" customWidth="1"/>
    <col min="11279" max="11279" width="7.140625" style="1" customWidth="1"/>
    <col min="11280" max="11280" width="11.42578125" style="1" customWidth="1"/>
    <col min="11281" max="11519" width="11.42578125" style="1"/>
    <col min="11520" max="11520" width="11.7109375" style="1" customWidth="1"/>
    <col min="11521" max="11521" width="27.5703125" style="1" customWidth="1"/>
    <col min="11522" max="11522" width="7.85546875" style="1" customWidth="1"/>
    <col min="11523" max="11523" width="8.85546875" style="1" customWidth="1"/>
    <col min="11524" max="11524" width="9.140625" style="1" customWidth="1"/>
    <col min="11525" max="11525" width="11.7109375" style="1" customWidth="1"/>
    <col min="11526" max="11526" width="8.5703125" style="1" customWidth="1"/>
    <col min="11527" max="11527" width="8.28515625" style="1" customWidth="1"/>
    <col min="11528" max="11528" width="10.5703125" style="1" customWidth="1"/>
    <col min="11529" max="11529" width="6.7109375" style="1" customWidth="1"/>
    <col min="11530" max="11530" width="6.42578125" style="1" customWidth="1"/>
    <col min="11531" max="11531" width="4.42578125" style="1" customWidth="1"/>
    <col min="11532" max="11532" width="6.140625" style="1" customWidth="1"/>
    <col min="11533" max="11534" width="5.7109375" style="1" customWidth="1"/>
    <col min="11535" max="11535" width="7.140625" style="1" customWidth="1"/>
    <col min="11536" max="11536" width="11.42578125" style="1" customWidth="1"/>
    <col min="11537" max="11775" width="11.42578125" style="1"/>
    <col min="11776" max="11776" width="11.7109375" style="1" customWidth="1"/>
    <col min="11777" max="11777" width="27.5703125" style="1" customWidth="1"/>
    <col min="11778" max="11778" width="7.85546875" style="1" customWidth="1"/>
    <col min="11779" max="11779" width="8.85546875" style="1" customWidth="1"/>
    <col min="11780" max="11780" width="9.140625" style="1" customWidth="1"/>
    <col min="11781" max="11781" width="11.7109375" style="1" customWidth="1"/>
    <col min="11782" max="11782" width="8.5703125" style="1" customWidth="1"/>
    <col min="11783" max="11783" width="8.28515625" style="1" customWidth="1"/>
    <col min="11784" max="11784" width="10.5703125" style="1" customWidth="1"/>
    <col min="11785" max="11785" width="6.7109375" style="1" customWidth="1"/>
    <col min="11786" max="11786" width="6.42578125" style="1" customWidth="1"/>
    <col min="11787" max="11787" width="4.42578125" style="1" customWidth="1"/>
    <col min="11788" max="11788" width="6.140625" style="1" customWidth="1"/>
    <col min="11789" max="11790" width="5.7109375" style="1" customWidth="1"/>
    <col min="11791" max="11791" width="7.140625" style="1" customWidth="1"/>
    <col min="11792" max="11792" width="11.42578125" style="1" customWidth="1"/>
    <col min="11793" max="12031" width="11.42578125" style="1"/>
    <col min="12032" max="12032" width="11.7109375" style="1" customWidth="1"/>
    <col min="12033" max="12033" width="27.5703125" style="1" customWidth="1"/>
    <col min="12034" max="12034" width="7.85546875" style="1" customWidth="1"/>
    <col min="12035" max="12035" width="8.85546875" style="1" customWidth="1"/>
    <col min="12036" max="12036" width="9.140625" style="1" customWidth="1"/>
    <col min="12037" max="12037" width="11.7109375" style="1" customWidth="1"/>
    <col min="12038" max="12038" width="8.5703125" style="1" customWidth="1"/>
    <col min="12039" max="12039" width="8.28515625" style="1" customWidth="1"/>
    <col min="12040" max="12040" width="10.5703125" style="1" customWidth="1"/>
    <col min="12041" max="12041" width="6.7109375" style="1" customWidth="1"/>
    <col min="12042" max="12042" width="6.42578125" style="1" customWidth="1"/>
    <col min="12043" max="12043" width="4.42578125" style="1" customWidth="1"/>
    <col min="12044" max="12044" width="6.140625" style="1" customWidth="1"/>
    <col min="12045" max="12046" width="5.7109375" style="1" customWidth="1"/>
    <col min="12047" max="12047" width="7.140625" style="1" customWidth="1"/>
    <col min="12048" max="12048" width="11.42578125" style="1" customWidth="1"/>
    <col min="12049" max="12287" width="11.42578125" style="1"/>
    <col min="12288" max="12288" width="11.7109375" style="1" customWidth="1"/>
    <col min="12289" max="12289" width="27.5703125" style="1" customWidth="1"/>
    <col min="12290" max="12290" width="7.85546875" style="1" customWidth="1"/>
    <col min="12291" max="12291" width="8.85546875" style="1" customWidth="1"/>
    <col min="12292" max="12292" width="9.140625" style="1" customWidth="1"/>
    <col min="12293" max="12293" width="11.7109375" style="1" customWidth="1"/>
    <col min="12294" max="12294" width="8.5703125" style="1" customWidth="1"/>
    <col min="12295" max="12295" width="8.28515625" style="1" customWidth="1"/>
    <col min="12296" max="12296" width="10.5703125" style="1" customWidth="1"/>
    <col min="12297" max="12297" width="6.7109375" style="1" customWidth="1"/>
    <col min="12298" max="12298" width="6.42578125" style="1" customWidth="1"/>
    <col min="12299" max="12299" width="4.42578125" style="1" customWidth="1"/>
    <col min="12300" max="12300" width="6.140625" style="1" customWidth="1"/>
    <col min="12301" max="12302" width="5.7109375" style="1" customWidth="1"/>
    <col min="12303" max="12303" width="7.140625" style="1" customWidth="1"/>
    <col min="12304" max="12304" width="11.42578125" style="1" customWidth="1"/>
    <col min="12305" max="12543" width="11.42578125" style="1"/>
    <col min="12544" max="12544" width="11.7109375" style="1" customWidth="1"/>
    <col min="12545" max="12545" width="27.5703125" style="1" customWidth="1"/>
    <col min="12546" max="12546" width="7.85546875" style="1" customWidth="1"/>
    <col min="12547" max="12547" width="8.85546875" style="1" customWidth="1"/>
    <col min="12548" max="12548" width="9.140625" style="1" customWidth="1"/>
    <col min="12549" max="12549" width="11.7109375" style="1" customWidth="1"/>
    <col min="12550" max="12550" width="8.5703125" style="1" customWidth="1"/>
    <col min="12551" max="12551" width="8.28515625" style="1" customWidth="1"/>
    <col min="12552" max="12552" width="10.5703125" style="1" customWidth="1"/>
    <col min="12553" max="12553" width="6.7109375" style="1" customWidth="1"/>
    <col min="12554" max="12554" width="6.42578125" style="1" customWidth="1"/>
    <col min="12555" max="12555" width="4.42578125" style="1" customWidth="1"/>
    <col min="12556" max="12556" width="6.140625" style="1" customWidth="1"/>
    <col min="12557" max="12558" width="5.7109375" style="1" customWidth="1"/>
    <col min="12559" max="12559" width="7.140625" style="1" customWidth="1"/>
    <col min="12560" max="12560" width="11.42578125" style="1" customWidth="1"/>
    <col min="12561" max="12799" width="11.42578125" style="1"/>
    <col min="12800" max="12800" width="11.7109375" style="1" customWidth="1"/>
    <col min="12801" max="12801" width="27.5703125" style="1" customWidth="1"/>
    <col min="12802" max="12802" width="7.85546875" style="1" customWidth="1"/>
    <col min="12803" max="12803" width="8.85546875" style="1" customWidth="1"/>
    <col min="12804" max="12804" width="9.140625" style="1" customWidth="1"/>
    <col min="12805" max="12805" width="11.7109375" style="1" customWidth="1"/>
    <col min="12806" max="12806" width="8.5703125" style="1" customWidth="1"/>
    <col min="12807" max="12807" width="8.28515625" style="1" customWidth="1"/>
    <col min="12808" max="12808" width="10.5703125" style="1" customWidth="1"/>
    <col min="12809" max="12809" width="6.7109375" style="1" customWidth="1"/>
    <col min="12810" max="12810" width="6.42578125" style="1" customWidth="1"/>
    <col min="12811" max="12811" width="4.42578125" style="1" customWidth="1"/>
    <col min="12812" max="12812" width="6.140625" style="1" customWidth="1"/>
    <col min="12813" max="12814" width="5.7109375" style="1" customWidth="1"/>
    <col min="12815" max="12815" width="7.140625" style="1" customWidth="1"/>
    <col min="12816" max="12816" width="11.42578125" style="1" customWidth="1"/>
    <col min="12817" max="13055" width="11.42578125" style="1"/>
    <col min="13056" max="13056" width="11.7109375" style="1" customWidth="1"/>
    <col min="13057" max="13057" width="27.5703125" style="1" customWidth="1"/>
    <col min="13058" max="13058" width="7.85546875" style="1" customWidth="1"/>
    <col min="13059" max="13059" width="8.85546875" style="1" customWidth="1"/>
    <col min="13060" max="13060" width="9.140625" style="1" customWidth="1"/>
    <col min="13061" max="13061" width="11.7109375" style="1" customWidth="1"/>
    <col min="13062" max="13062" width="8.5703125" style="1" customWidth="1"/>
    <col min="13063" max="13063" width="8.28515625" style="1" customWidth="1"/>
    <col min="13064" max="13064" width="10.5703125" style="1" customWidth="1"/>
    <col min="13065" max="13065" width="6.7109375" style="1" customWidth="1"/>
    <col min="13066" max="13066" width="6.42578125" style="1" customWidth="1"/>
    <col min="13067" max="13067" width="4.42578125" style="1" customWidth="1"/>
    <col min="13068" max="13068" width="6.140625" style="1" customWidth="1"/>
    <col min="13069" max="13070" width="5.7109375" style="1" customWidth="1"/>
    <col min="13071" max="13071" width="7.140625" style="1" customWidth="1"/>
    <col min="13072" max="13072" width="11.42578125" style="1" customWidth="1"/>
    <col min="13073" max="13311" width="11.42578125" style="1"/>
    <col min="13312" max="13312" width="11.7109375" style="1" customWidth="1"/>
    <col min="13313" max="13313" width="27.5703125" style="1" customWidth="1"/>
    <col min="13314" max="13314" width="7.85546875" style="1" customWidth="1"/>
    <col min="13315" max="13315" width="8.85546875" style="1" customWidth="1"/>
    <col min="13316" max="13316" width="9.140625" style="1" customWidth="1"/>
    <col min="13317" max="13317" width="11.7109375" style="1" customWidth="1"/>
    <col min="13318" max="13318" width="8.5703125" style="1" customWidth="1"/>
    <col min="13319" max="13319" width="8.28515625" style="1" customWidth="1"/>
    <col min="13320" max="13320" width="10.5703125" style="1" customWidth="1"/>
    <col min="13321" max="13321" width="6.7109375" style="1" customWidth="1"/>
    <col min="13322" max="13322" width="6.42578125" style="1" customWidth="1"/>
    <col min="13323" max="13323" width="4.42578125" style="1" customWidth="1"/>
    <col min="13324" max="13324" width="6.140625" style="1" customWidth="1"/>
    <col min="13325" max="13326" width="5.7109375" style="1" customWidth="1"/>
    <col min="13327" max="13327" width="7.140625" style="1" customWidth="1"/>
    <col min="13328" max="13328" width="11.42578125" style="1" customWidth="1"/>
    <col min="13329" max="13567" width="11.42578125" style="1"/>
    <col min="13568" max="13568" width="11.7109375" style="1" customWidth="1"/>
    <col min="13569" max="13569" width="27.5703125" style="1" customWidth="1"/>
    <col min="13570" max="13570" width="7.85546875" style="1" customWidth="1"/>
    <col min="13571" max="13571" width="8.85546875" style="1" customWidth="1"/>
    <col min="13572" max="13572" width="9.140625" style="1" customWidth="1"/>
    <col min="13573" max="13573" width="11.7109375" style="1" customWidth="1"/>
    <col min="13574" max="13574" width="8.5703125" style="1" customWidth="1"/>
    <col min="13575" max="13575" width="8.28515625" style="1" customWidth="1"/>
    <col min="13576" max="13576" width="10.5703125" style="1" customWidth="1"/>
    <col min="13577" max="13577" width="6.7109375" style="1" customWidth="1"/>
    <col min="13578" max="13578" width="6.42578125" style="1" customWidth="1"/>
    <col min="13579" max="13579" width="4.42578125" style="1" customWidth="1"/>
    <col min="13580" max="13580" width="6.140625" style="1" customWidth="1"/>
    <col min="13581" max="13582" width="5.7109375" style="1" customWidth="1"/>
    <col min="13583" max="13583" width="7.140625" style="1" customWidth="1"/>
    <col min="13584" max="13584" width="11.42578125" style="1" customWidth="1"/>
    <col min="13585" max="13823" width="11.42578125" style="1"/>
    <col min="13824" max="13824" width="11.7109375" style="1" customWidth="1"/>
    <col min="13825" max="13825" width="27.5703125" style="1" customWidth="1"/>
    <col min="13826" max="13826" width="7.85546875" style="1" customWidth="1"/>
    <col min="13827" max="13827" width="8.85546875" style="1" customWidth="1"/>
    <col min="13828" max="13828" width="9.140625" style="1" customWidth="1"/>
    <col min="13829" max="13829" width="11.7109375" style="1" customWidth="1"/>
    <col min="13830" max="13830" width="8.5703125" style="1" customWidth="1"/>
    <col min="13831" max="13831" width="8.28515625" style="1" customWidth="1"/>
    <col min="13832" max="13832" width="10.5703125" style="1" customWidth="1"/>
    <col min="13833" max="13833" width="6.7109375" style="1" customWidth="1"/>
    <col min="13834" max="13834" width="6.42578125" style="1" customWidth="1"/>
    <col min="13835" max="13835" width="4.42578125" style="1" customWidth="1"/>
    <col min="13836" max="13836" width="6.140625" style="1" customWidth="1"/>
    <col min="13837" max="13838" width="5.7109375" style="1" customWidth="1"/>
    <col min="13839" max="13839" width="7.140625" style="1" customWidth="1"/>
    <col min="13840" max="13840" width="11.42578125" style="1" customWidth="1"/>
    <col min="13841" max="14079" width="11.42578125" style="1"/>
    <col min="14080" max="14080" width="11.7109375" style="1" customWidth="1"/>
    <col min="14081" max="14081" width="27.5703125" style="1" customWidth="1"/>
    <col min="14082" max="14082" width="7.85546875" style="1" customWidth="1"/>
    <col min="14083" max="14083" width="8.85546875" style="1" customWidth="1"/>
    <col min="14084" max="14084" width="9.140625" style="1" customWidth="1"/>
    <col min="14085" max="14085" width="11.7109375" style="1" customWidth="1"/>
    <col min="14086" max="14086" width="8.5703125" style="1" customWidth="1"/>
    <col min="14087" max="14087" width="8.28515625" style="1" customWidth="1"/>
    <col min="14088" max="14088" width="10.5703125" style="1" customWidth="1"/>
    <col min="14089" max="14089" width="6.7109375" style="1" customWidth="1"/>
    <col min="14090" max="14090" width="6.42578125" style="1" customWidth="1"/>
    <col min="14091" max="14091" width="4.42578125" style="1" customWidth="1"/>
    <col min="14092" max="14092" width="6.140625" style="1" customWidth="1"/>
    <col min="14093" max="14094" width="5.7109375" style="1" customWidth="1"/>
    <col min="14095" max="14095" width="7.140625" style="1" customWidth="1"/>
    <col min="14096" max="14096" width="11.42578125" style="1" customWidth="1"/>
    <col min="14097" max="14335" width="11.42578125" style="1"/>
    <col min="14336" max="14336" width="11.7109375" style="1" customWidth="1"/>
    <col min="14337" max="14337" width="27.5703125" style="1" customWidth="1"/>
    <col min="14338" max="14338" width="7.85546875" style="1" customWidth="1"/>
    <col min="14339" max="14339" width="8.85546875" style="1" customWidth="1"/>
    <col min="14340" max="14340" width="9.140625" style="1" customWidth="1"/>
    <col min="14341" max="14341" width="11.7109375" style="1" customWidth="1"/>
    <col min="14342" max="14342" width="8.5703125" style="1" customWidth="1"/>
    <col min="14343" max="14343" width="8.28515625" style="1" customWidth="1"/>
    <col min="14344" max="14344" width="10.5703125" style="1" customWidth="1"/>
    <col min="14345" max="14345" width="6.7109375" style="1" customWidth="1"/>
    <col min="14346" max="14346" width="6.42578125" style="1" customWidth="1"/>
    <col min="14347" max="14347" width="4.42578125" style="1" customWidth="1"/>
    <col min="14348" max="14348" width="6.140625" style="1" customWidth="1"/>
    <col min="14349" max="14350" width="5.7109375" style="1" customWidth="1"/>
    <col min="14351" max="14351" width="7.140625" style="1" customWidth="1"/>
    <col min="14352" max="14352" width="11.42578125" style="1" customWidth="1"/>
    <col min="14353" max="14591" width="11.42578125" style="1"/>
    <col min="14592" max="14592" width="11.7109375" style="1" customWidth="1"/>
    <col min="14593" max="14593" width="27.5703125" style="1" customWidth="1"/>
    <col min="14594" max="14594" width="7.85546875" style="1" customWidth="1"/>
    <col min="14595" max="14595" width="8.85546875" style="1" customWidth="1"/>
    <col min="14596" max="14596" width="9.140625" style="1" customWidth="1"/>
    <col min="14597" max="14597" width="11.7109375" style="1" customWidth="1"/>
    <col min="14598" max="14598" width="8.5703125" style="1" customWidth="1"/>
    <col min="14599" max="14599" width="8.28515625" style="1" customWidth="1"/>
    <col min="14600" max="14600" width="10.5703125" style="1" customWidth="1"/>
    <col min="14601" max="14601" width="6.7109375" style="1" customWidth="1"/>
    <col min="14602" max="14602" width="6.42578125" style="1" customWidth="1"/>
    <col min="14603" max="14603" width="4.42578125" style="1" customWidth="1"/>
    <col min="14604" max="14604" width="6.140625" style="1" customWidth="1"/>
    <col min="14605" max="14606" width="5.7109375" style="1" customWidth="1"/>
    <col min="14607" max="14607" width="7.140625" style="1" customWidth="1"/>
    <col min="14608" max="14608" width="11.42578125" style="1" customWidth="1"/>
    <col min="14609" max="14847" width="11.42578125" style="1"/>
    <col min="14848" max="14848" width="11.7109375" style="1" customWidth="1"/>
    <col min="14849" max="14849" width="27.5703125" style="1" customWidth="1"/>
    <col min="14850" max="14850" width="7.85546875" style="1" customWidth="1"/>
    <col min="14851" max="14851" width="8.85546875" style="1" customWidth="1"/>
    <col min="14852" max="14852" width="9.140625" style="1" customWidth="1"/>
    <col min="14853" max="14853" width="11.7109375" style="1" customWidth="1"/>
    <col min="14854" max="14854" width="8.5703125" style="1" customWidth="1"/>
    <col min="14855" max="14855" width="8.28515625" style="1" customWidth="1"/>
    <col min="14856" max="14856" width="10.5703125" style="1" customWidth="1"/>
    <col min="14857" max="14857" width="6.7109375" style="1" customWidth="1"/>
    <col min="14858" max="14858" width="6.42578125" style="1" customWidth="1"/>
    <col min="14859" max="14859" width="4.42578125" style="1" customWidth="1"/>
    <col min="14860" max="14860" width="6.140625" style="1" customWidth="1"/>
    <col min="14861" max="14862" width="5.7109375" style="1" customWidth="1"/>
    <col min="14863" max="14863" width="7.140625" style="1" customWidth="1"/>
    <col min="14864" max="14864" width="11.42578125" style="1" customWidth="1"/>
    <col min="14865" max="15103" width="11.42578125" style="1"/>
    <col min="15104" max="15104" width="11.7109375" style="1" customWidth="1"/>
    <col min="15105" max="15105" width="27.5703125" style="1" customWidth="1"/>
    <col min="15106" max="15106" width="7.85546875" style="1" customWidth="1"/>
    <col min="15107" max="15107" width="8.85546875" style="1" customWidth="1"/>
    <col min="15108" max="15108" width="9.140625" style="1" customWidth="1"/>
    <col min="15109" max="15109" width="11.7109375" style="1" customWidth="1"/>
    <col min="15110" max="15110" width="8.5703125" style="1" customWidth="1"/>
    <col min="15111" max="15111" width="8.28515625" style="1" customWidth="1"/>
    <col min="15112" max="15112" width="10.5703125" style="1" customWidth="1"/>
    <col min="15113" max="15113" width="6.7109375" style="1" customWidth="1"/>
    <col min="15114" max="15114" width="6.42578125" style="1" customWidth="1"/>
    <col min="15115" max="15115" width="4.42578125" style="1" customWidth="1"/>
    <col min="15116" max="15116" width="6.140625" style="1" customWidth="1"/>
    <col min="15117" max="15118" width="5.7109375" style="1" customWidth="1"/>
    <col min="15119" max="15119" width="7.140625" style="1" customWidth="1"/>
    <col min="15120" max="15120" width="11.42578125" style="1" customWidth="1"/>
    <col min="15121" max="15359" width="11.42578125" style="1"/>
    <col min="15360" max="15360" width="11.7109375" style="1" customWidth="1"/>
    <col min="15361" max="15361" width="27.5703125" style="1" customWidth="1"/>
    <col min="15362" max="15362" width="7.85546875" style="1" customWidth="1"/>
    <col min="15363" max="15363" width="8.85546875" style="1" customWidth="1"/>
    <col min="15364" max="15364" width="9.140625" style="1" customWidth="1"/>
    <col min="15365" max="15365" width="11.7109375" style="1" customWidth="1"/>
    <col min="15366" max="15366" width="8.5703125" style="1" customWidth="1"/>
    <col min="15367" max="15367" width="8.28515625" style="1" customWidth="1"/>
    <col min="15368" max="15368" width="10.5703125" style="1" customWidth="1"/>
    <col min="15369" max="15369" width="6.7109375" style="1" customWidth="1"/>
    <col min="15370" max="15370" width="6.42578125" style="1" customWidth="1"/>
    <col min="15371" max="15371" width="4.42578125" style="1" customWidth="1"/>
    <col min="15372" max="15372" width="6.140625" style="1" customWidth="1"/>
    <col min="15373" max="15374" width="5.7109375" style="1" customWidth="1"/>
    <col min="15375" max="15375" width="7.140625" style="1" customWidth="1"/>
    <col min="15376" max="15376" width="11.42578125" style="1" customWidth="1"/>
    <col min="15377" max="15615" width="11.42578125" style="1"/>
    <col min="15616" max="15616" width="11.7109375" style="1" customWidth="1"/>
    <col min="15617" max="15617" width="27.5703125" style="1" customWidth="1"/>
    <col min="15618" max="15618" width="7.85546875" style="1" customWidth="1"/>
    <col min="15619" max="15619" width="8.85546875" style="1" customWidth="1"/>
    <col min="15620" max="15620" width="9.140625" style="1" customWidth="1"/>
    <col min="15621" max="15621" width="11.7109375" style="1" customWidth="1"/>
    <col min="15622" max="15622" width="8.5703125" style="1" customWidth="1"/>
    <col min="15623" max="15623" width="8.28515625" style="1" customWidth="1"/>
    <col min="15624" max="15624" width="10.5703125" style="1" customWidth="1"/>
    <col min="15625" max="15625" width="6.7109375" style="1" customWidth="1"/>
    <col min="15626" max="15626" width="6.42578125" style="1" customWidth="1"/>
    <col min="15627" max="15627" width="4.42578125" style="1" customWidth="1"/>
    <col min="15628" max="15628" width="6.140625" style="1" customWidth="1"/>
    <col min="15629" max="15630" width="5.7109375" style="1" customWidth="1"/>
    <col min="15631" max="15631" width="7.140625" style="1" customWidth="1"/>
    <col min="15632" max="15632" width="11.42578125" style="1" customWidth="1"/>
    <col min="15633" max="15871" width="11.42578125" style="1"/>
    <col min="15872" max="15872" width="11.7109375" style="1" customWidth="1"/>
    <col min="15873" max="15873" width="27.5703125" style="1" customWidth="1"/>
    <col min="15874" max="15874" width="7.85546875" style="1" customWidth="1"/>
    <col min="15875" max="15875" width="8.85546875" style="1" customWidth="1"/>
    <col min="15876" max="15876" width="9.140625" style="1" customWidth="1"/>
    <col min="15877" max="15877" width="11.7109375" style="1" customWidth="1"/>
    <col min="15878" max="15878" width="8.5703125" style="1" customWidth="1"/>
    <col min="15879" max="15879" width="8.28515625" style="1" customWidth="1"/>
    <col min="15880" max="15880" width="10.5703125" style="1" customWidth="1"/>
    <col min="15881" max="15881" width="6.7109375" style="1" customWidth="1"/>
    <col min="15882" max="15882" width="6.42578125" style="1" customWidth="1"/>
    <col min="15883" max="15883" width="4.42578125" style="1" customWidth="1"/>
    <col min="15884" max="15884" width="6.140625" style="1" customWidth="1"/>
    <col min="15885" max="15886" width="5.7109375" style="1" customWidth="1"/>
    <col min="15887" max="15887" width="7.140625" style="1" customWidth="1"/>
    <col min="15888" max="15888" width="11.42578125" style="1" customWidth="1"/>
    <col min="15889" max="16127" width="11.42578125" style="1"/>
    <col min="16128" max="16128" width="11.7109375" style="1" customWidth="1"/>
    <col min="16129" max="16129" width="27.5703125" style="1" customWidth="1"/>
    <col min="16130" max="16130" width="7.85546875" style="1" customWidth="1"/>
    <col min="16131" max="16131" width="8.85546875" style="1" customWidth="1"/>
    <col min="16132" max="16132" width="9.140625" style="1" customWidth="1"/>
    <col min="16133" max="16133" width="11.7109375" style="1" customWidth="1"/>
    <col min="16134" max="16134" width="8.5703125" style="1" customWidth="1"/>
    <col min="16135" max="16135" width="8.28515625" style="1" customWidth="1"/>
    <col min="16136" max="16136" width="10.5703125" style="1" customWidth="1"/>
    <col min="16137" max="16137" width="6.7109375" style="1" customWidth="1"/>
    <col min="16138" max="16138" width="6.42578125" style="1" customWidth="1"/>
    <col min="16139" max="16139" width="4.42578125" style="1" customWidth="1"/>
    <col min="16140" max="16140" width="6.140625" style="1" customWidth="1"/>
    <col min="16141" max="16142" width="5.7109375" style="1" customWidth="1"/>
    <col min="16143" max="16143" width="7.140625" style="1" customWidth="1"/>
    <col min="16144" max="16144" width="11.42578125" style="1" customWidth="1"/>
    <col min="16145" max="16384" width="11.42578125" style="1"/>
  </cols>
  <sheetData>
    <row r="3" spans="1:26" s="4" customFormat="1" ht="21" thickBot="1" x14ac:dyDescent="0.3">
      <c r="A3" s="202" t="s">
        <v>73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4"/>
    </row>
    <row r="4" spans="1:26" s="6" customFormat="1" ht="15.75" customHeight="1" thickBot="1" x14ac:dyDescent="0.25">
      <c r="A4" s="5">
        <f ca="1">TODAY()</f>
        <v>45859</v>
      </c>
      <c r="B4" s="194" t="s">
        <v>72</v>
      </c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6"/>
    </row>
    <row r="5" spans="1:26" s="7" customFormat="1" ht="13.5" thickBot="1" x14ac:dyDescent="0.25">
      <c r="E5" s="8"/>
      <c r="F5" s="9" t="s">
        <v>2</v>
      </c>
      <c r="G5" s="9"/>
      <c r="H5" s="9"/>
      <c r="I5" s="10"/>
      <c r="J5" s="197" t="s">
        <v>67</v>
      </c>
      <c r="K5" s="198"/>
      <c r="L5" s="199" t="s">
        <v>68</v>
      </c>
      <c r="M5" s="200"/>
      <c r="N5" s="200"/>
      <c r="O5" s="200"/>
      <c r="P5" s="201"/>
    </row>
    <row r="6" spans="1:26" s="7" customFormat="1" ht="15.75" customHeight="1" thickBot="1" x14ac:dyDescent="0.25">
      <c r="A6" s="11" t="s">
        <v>5</v>
      </c>
      <c r="B6" s="12" t="s">
        <v>6</v>
      </c>
      <c r="C6" s="13" t="s">
        <v>7</v>
      </c>
      <c r="D6" s="13" t="s">
        <v>8</v>
      </c>
      <c r="E6" s="14" t="s">
        <v>9</v>
      </c>
      <c r="F6" s="15" t="s">
        <v>77</v>
      </c>
      <c r="G6" s="16" t="s">
        <v>11</v>
      </c>
      <c r="H6" s="17" t="s">
        <v>12</v>
      </c>
      <c r="I6" s="18" t="s">
        <v>71</v>
      </c>
      <c r="J6" s="19" t="s">
        <v>3</v>
      </c>
      <c r="K6" s="20" t="s">
        <v>14</v>
      </c>
      <c r="L6" s="21" t="s">
        <v>15</v>
      </c>
      <c r="M6" s="22" t="s">
        <v>16</v>
      </c>
      <c r="N6" s="22" t="s">
        <v>17</v>
      </c>
      <c r="O6" s="22" t="s">
        <v>70</v>
      </c>
      <c r="P6" s="23" t="s">
        <v>18</v>
      </c>
    </row>
    <row r="7" spans="1:26" s="6" customFormat="1" ht="15" x14ac:dyDescent="0.2">
      <c r="A7" s="24"/>
      <c r="B7" s="24" t="s">
        <v>19</v>
      </c>
      <c r="C7" s="25"/>
      <c r="D7" s="26"/>
      <c r="E7" s="27"/>
      <c r="F7" s="26"/>
      <c r="G7" s="26"/>
      <c r="H7" s="26"/>
      <c r="I7" s="26"/>
      <c r="J7" s="28"/>
      <c r="K7" s="28"/>
      <c r="L7" s="29"/>
      <c r="M7" s="30"/>
      <c r="N7" s="30"/>
      <c r="O7" s="30"/>
      <c r="P7" s="30"/>
      <c r="Q7" s="31" t="s">
        <v>20</v>
      </c>
      <c r="T7" s="6">
        <v>3</v>
      </c>
    </row>
    <row r="8" spans="1:26" s="6" customFormat="1" ht="15" x14ac:dyDescent="0.2">
      <c r="A8" s="32">
        <v>113</v>
      </c>
      <c r="B8" s="33" t="s">
        <v>21</v>
      </c>
      <c r="C8" s="34"/>
      <c r="D8" s="35"/>
      <c r="E8" s="36"/>
      <c r="F8" s="37">
        <f>Tabla2245[[#This Row],[SDO 16/04/2025]]</f>
        <v>0</v>
      </c>
      <c r="G8" s="38">
        <v>1</v>
      </c>
      <c r="H8" s="38"/>
      <c r="I8" s="38">
        <f t="shared" ref="I8:I41" si="0">F8+G8-H8</f>
        <v>1</v>
      </c>
      <c r="J8" s="39"/>
      <c r="K8" s="39">
        <f>Tabla2245[[#This Row],[Total]]+Tabla22454[[#This Row],[Tarde]]</f>
        <v>0</v>
      </c>
      <c r="L8" s="40">
        <v>30</v>
      </c>
      <c r="M8" s="41"/>
      <c r="N8" s="42">
        <v>1</v>
      </c>
      <c r="O8" s="42">
        <v>30</v>
      </c>
      <c r="P8" s="42">
        <f>Tabla22454[[#This Row],[2023]]+Tabla22454[[#This Row],[2024]]</f>
        <v>1</v>
      </c>
      <c r="Q8" s="43">
        <f t="shared" ref="Q8:Q41" si="1">C8+D8</f>
        <v>0</v>
      </c>
      <c r="T8" s="6">
        <v>3</v>
      </c>
    </row>
    <row r="9" spans="1:26" s="6" customFormat="1" ht="15" x14ac:dyDescent="0.2">
      <c r="A9" s="32">
        <v>117</v>
      </c>
      <c r="B9" s="33" t="s">
        <v>22</v>
      </c>
      <c r="C9" s="34"/>
      <c r="D9" s="35">
        <v>4</v>
      </c>
      <c r="E9" s="36"/>
      <c r="F9" s="37">
        <f>Tabla2245[[#This Row],[SDO 16/04/2025]]</f>
        <v>0</v>
      </c>
      <c r="G9" s="38">
        <v>1</v>
      </c>
      <c r="H9" s="38">
        <v>1</v>
      </c>
      <c r="I9" s="38">
        <f t="shared" si="0"/>
        <v>0</v>
      </c>
      <c r="J9" s="39"/>
      <c r="K9" s="39">
        <f>Tabla2245[[#This Row],[Total]]+Tabla22454[[#This Row],[Tarde]]</f>
        <v>2</v>
      </c>
      <c r="L9" s="40">
        <v>30</v>
      </c>
      <c r="M9" s="41">
        <v>0</v>
      </c>
      <c r="N9" s="42">
        <v>6</v>
      </c>
      <c r="O9" s="42">
        <v>30</v>
      </c>
      <c r="P9" s="42">
        <f>Tabla22454[[#This Row],[2023]]+Tabla22454[[#This Row],[2024]]</f>
        <v>6</v>
      </c>
      <c r="Q9" s="43">
        <f t="shared" si="1"/>
        <v>4</v>
      </c>
      <c r="T9" s="6">
        <v>1</v>
      </c>
    </row>
    <row r="10" spans="1:26" s="6" customFormat="1" ht="15" x14ac:dyDescent="0.2">
      <c r="A10" s="32">
        <v>118</v>
      </c>
      <c r="B10" s="33" t="s">
        <v>23</v>
      </c>
      <c r="C10" s="34"/>
      <c r="D10" s="35"/>
      <c r="E10" s="44"/>
      <c r="F10" s="37">
        <f>Tabla2245[[#This Row],[SDO 16/04/2025]]</f>
        <v>2</v>
      </c>
      <c r="G10" s="46">
        <v>1</v>
      </c>
      <c r="H10" s="46">
        <v>1</v>
      </c>
      <c r="I10" s="46">
        <f t="shared" si="0"/>
        <v>2</v>
      </c>
      <c r="J10" s="39"/>
      <c r="K10" s="39">
        <f>Tabla2245[[#This Row],[Total]]+Tabla22454[[#This Row],[Tarde]]</f>
        <v>3</v>
      </c>
      <c r="L10" s="40">
        <v>30</v>
      </c>
      <c r="M10" s="41">
        <v>0</v>
      </c>
      <c r="N10" s="42">
        <v>10</v>
      </c>
      <c r="O10" s="42">
        <v>30</v>
      </c>
      <c r="P10" s="42">
        <f>Tabla22454[[#This Row],[2023]]+Tabla22454[[#This Row],[2024]]</f>
        <v>10</v>
      </c>
      <c r="Q10" s="43">
        <f t="shared" si="1"/>
        <v>0</v>
      </c>
      <c r="T10" s="6">
        <v>1</v>
      </c>
    </row>
    <row r="11" spans="1:26" s="6" customFormat="1" ht="15" x14ac:dyDescent="0.2">
      <c r="A11" s="32">
        <v>120</v>
      </c>
      <c r="B11" s="47" t="s">
        <v>24</v>
      </c>
      <c r="C11" s="34"/>
      <c r="D11" s="35"/>
      <c r="E11" s="36">
        <v>1</v>
      </c>
      <c r="F11" s="37">
        <f>Tabla2245[[#This Row],[SDO 16/04/2025]]</f>
        <v>4</v>
      </c>
      <c r="G11" s="38">
        <v>1</v>
      </c>
      <c r="H11" s="38"/>
      <c r="I11" s="38">
        <f t="shared" si="0"/>
        <v>5</v>
      </c>
      <c r="J11" s="39"/>
      <c r="K11" s="39">
        <f>Tabla2245[[#This Row],[Total]]+Tabla22454[[#This Row],[Tarde]]</f>
        <v>2</v>
      </c>
      <c r="L11" s="48">
        <v>30</v>
      </c>
      <c r="M11" s="49">
        <v>0</v>
      </c>
      <c r="N11" s="42">
        <v>7</v>
      </c>
      <c r="O11" s="42">
        <v>30</v>
      </c>
      <c r="P11" s="42">
        <f>Tabla22454[[#This Row],[2023]]+Tabla22454[[#This Row],[2024]]</f>
        <v>7</v>
      </c>
      <c r="Q11" s="43">
        <f t="shared" si="1"/>
        <v>0</v>
      </c>
      <c r="T11" s="6">
        <v>2</v>
      </c>
    </row>
    <row r="12" spans="1:26" s="6" customFormat="1" ht="15" x14ac:dyDescent="0.2">
      <c r="A12" s="32">
        <v>121</v>
      </c>
      <c r="B12" s="50" t="s">
        <v>25</v>
      </c>
      <c r="C12" s="34"/>
      <c r="D12" s="35">
        <v>4</v>
      </c>
      <c r="E12" s="36"/>
      <c r="F12" s="37">
        <f>Tabla2245[[#This Row],[SDO 16/04/2025]]</f>
        <v>9</v>
      </c>
      <c r="G12" s="38">
        <v>1</v>
      </c>
      <c r="H12" s="38">
        <v>2</v>
      </c>
      <c r="I12" s="38">
        <f t="shared" si="0"/>
        <v>8</v>
      </c>
      <c r="J12" s="39"/>
      <c r="K12" s="39">
        <f>Tabla2245[[#This Row],[Total]]+Tabla22454[[#This Row],[Tarde]]</f>
        <v>0</v>
      </c>
      <c r="L12" s="48">
        <v>30</v>
      </c>
      <c r="M12" s="49">
        <v>3</v>
      </c>
      <c r="N12" s="42">
        <v>30</v>
      </c>
      <c r="O12" s="42">
        <v>30</v>
      </c>
      <c r="P12" s="42">
        <f>Tabla22454[[#This Row],[2023]]+Tabla22454[[#This Row],[2024]]</f>
        <v>33</v>
      </c>
      <c r="Q12" s="43">
        <f t="shared" si="1"/>
        <v>4</v>
      </c>
      <c r="S12" s="6">
        <v>9</v>
      </c>
      <c r="T12" s="6">
        <v>1</v>
      </c>
    </row>
    <row r="13" spans="1:26" s="6" customFormat="1" ht="15" x14ac:dyDescent="0.2">
      <c r="A13" s="32">
        <v>122</v>
      </c>
      <c r="B13" s="51" t="s">
        <v>26</v>
      </c>
      <c r="C13" s="34"/>
      <c r="D13" s="35"/>
      <c r="E13" s="36"/>
      <c r="F13" s="37">
        <f>Tabla2245[[#This Row],[SDO 16/04/2025]]</f>
        <v>0</v>
      </c>
      <c r="G13" s="38"/>
      <c r="H13" s="38"/>
      <c r="I13" s="38">
        <f t="shared" si="0"/>
        <v>0</v>
      </c>
      <c r="J13" s="39"/>
      <c r="K13" s="39">
        <f>Tabla2245[[#This Row],[Total]]+Tabla22454[[#This Row],[Tarde]]</f>
        <v>1</v>
      </c>
      <c r="L13" s="48">
        <v>30</v>
      </c>
      <c r="M13" s="49">
        <v>0</v>
      </c>
      <c r="N13" s="42">
        <v>4</v>
      </c>
      <c r="O13" s="42">
        <v>30</v>
      </c>
      <c r="P13" s="42">
        <f>Tabla22454[[#This Row],[2023]]+Tabla22454[[#This Row],[2024]]</f>
        <v>4</v>
      </c>
      <c r="Q13" s="43">
        <f t="shared" si="1"/>
        <v>0</v>
      </c>
      <c r="R13" s="6" t="s">
        <v>27</v>
      </c>
      <c r="S13" s="6">
        <v>12</v>
      </c>
      <c r="T13" s="6">
        <v>2</v>
      </c>
    </row>
    <row r="14" spans="1:26" s="6" customFormat="1" ht="15" x14ac:dyDescent="0.2">
      <c r="A14" s="32">
        <v>123</v>
      </c>
      <c r="B14" s="51" t="s">
        <v>28</v>
      </c>
      <c r="C14" s="34"/>
      <c r="D14" s="35"/>
      <c r="E14" s="36"/>
      <c r="F14" s="37">
        <f>Tabla2245[[#This Row],[SDO 16/04/2025]]</f>
        <v>0</v>
      </c>
      <c r="G14" s="38"/>
      <c r="H14" s="38"/>
      <c r="I14" s="38">
        <f t="shared" si="0"/>
        <v>0</v>
      </c>
      <c r="J14" s="39"/>
      <c r="K14" s="39">
        <f>Tabla2245[[#This Row],[Total]]+Tabla22454[[#This Row],[Tarde]]</f>
        <v>0</v>
      </c>
      <c r="L14" s="48">
        <v>30</v>
      </c>
      <c r="M14" s="49"/>
      <c r="N14" s="42">
        <v>28</v>
      </c>
      <c r="O14" s="42">
        <v>30</v>
      </c>
      <c r="P14" s="42">
        <f>Tabla22454[[#This Row],[2023]]+Tabla22454[[#This Row],[2024]]</f>
        <v>28</v>
      </c>
      <c r="Q14" s="43">
        <f t="shared" si="1"/>
        <v>0</v>
      </c>
      <c r="S14" s="6">
        <v>5</v>
      </c>
      <c r="T14" s="6">
        <v>2</v>
      </c>
    </row>
    <row r="15" spans="1:26" s="6" customFormat="1" ht="15" x14ac:dyDescent="0.2">
      <c r="A15" s="32">
        <v>124</v>
      </c>
      <c r="B15" s="51" t="s">
        <v>29</v>
      </c>
      <c r="C15" s="34">
        <v>11</v>
      </c>
      <c r="D15" s="35"/>
      <c r="E15" s="36">
        <v>1</v>
      </c>
      <c r="F15" s="37">
        <f>Tabla2245[[#This Row],[SDO 16/04/2025]]</f>
        <v>120</v>
      </c>
      <c r="G15" s="38"/>
      <c r="H15" s="38">
        <v>3</v>
      </c>
      <c r="I15" s="38">
        <f t="shared" si="0"/>
        <v>117</v>
      </c>
      <c r="J15" s="39"/>
      <c r="K15" s="39">
        <f>Tabla2245[[#This Row],[Total]]+Tabla22454[[#This Row],[Tarde]]</f>
        <v>0</v>
      </c>
      <c r="L15" s="48">
        <v>30</v>
      </c>
      <c r="M15" s="49">
        <v>10</v>
      </c>
      <c r="N15" s="42">
        <v>30</v>
      </c>
      <c r="O15" s="42">
        <v>30</v>
      </c>
      <c r="P15" s="42">
        <f>Tabla22454[[#This Row],[2023]]+Tabla22454[[#This Row],[2024]]</f>
        <v>40</v>
      </c>
      <c r="Q15" s="43">
        <f t="shared" si="1"/>
        <v>11</v>
      </c>
      <c r="T15" s="6">
        <v>3</v>
      </c>
      <c r="Z15" s="6">
        <v>22</v>
      </c>
    </row>
    <row r="16" spans="1:26" s="6" customFormat="1" ht="15" x14ac:dyDescent="0.2">
      <c r="A16" s="32">
        <v>125</v>
      </c>
      <c r="B16" s="51" t="s">
        <v>30</v>
      </c>
      <c r="C16" s="34"/>
      <c r="D16" s="35">
        <v>6</v>
      </c>
      <c r="E16" s="36"/>
      <c r="F16" s="37">
        <f>Tabla2245[[#This Row],[SDO 16/04/2025]]</f>
        <v>2</v>
      </c>
      <c r="G16" s="38">
        <v>1</v>
      </c>
      <c r="H16" s="38">
        <v>1</v>
      </c>
      <c r="I16" s="38">
        <f t="shared" si="0"/>
        <v>2</v>
      </c>
      <c r="J16" s="39"/>
      <c r="K16" s="39">
        <f>Tabla2245[[#This Row],[Total]]+Tabla22454[[#This Row],[Tarde]]</f>
        <v>0</v>
      </c>
      <c r="L16" s="48">
        <v>30</v>
      </c>
      <c r="M16" s="49">
        <v>0</v>
      </c>
      <c r="N16" s="42">
        <v>2</v>
      </c>
      <c r="O16" s="42">
        <v>30</v>
      </c>
      <c r="P16" s="42">
        <f>Tabla22454[[#This Row],[2023]]+Tabla22454[[#This Row],[2024]]</f>
        <v>2</v>
      </c>
      <c r="Q16" s="43">
        <f t="shared" si="1"/>
        <v>6</v>
      </c>
      <c r="T16" s="6">
        <v>1</v>
      </c>
      <c r="Z16" s="6">
        <v>29</v>
      </c>
    </row>
    <row r="17" spans="1:26 1789:1789" s="6" customFormat="1" ht="15" x14ac:dyDescent="0.2">
      <c r="A17" s="32">
        <v>126</v>
      </c>
      <c r="B17" s="51" t="s">
        <v>31</v>
      </c>
      <c r="C17" s="34">
        <v>2</v>
      </c>
      <c r="D17" s="35">
        <v>4</v>
      </c>
      <c r="E17" s="36"/>
      <c r="F17" s="37">
        <f>Tabla2245[[#This Row],[SDO 16/04/2025]]</f>
        <v>-1</v>
      </c>
      <c r="G17" s="38">
        <v>1</v>
      </c>
      <c r="H17" s="38"/>
      <c r="I17" s="38">
        <f t="shared" si="0"/>
        <v>0</v>
      </c>
      <c r="J17" s="39"/>
      <c r="K17" s="39">
        <f>Tabla2245[[#This Row],[Total]]+Tabla22454[[#This Row],[Tarde]]</f>
        <v>0</v>
      </c>
      <c r="L17" s="48">
        <v>30</v>
      </c>
      <c r="M17" s="49">
        <v>0</v>
      </c>
      <c r="N17" s="42">
        <v>11</v>
      </c>
      <c r="O17" s="42">
        <v>30</v>
      </c>
      <c r="P17" s="42">
        <f>Tabla22454[[#This Row],[2023]]+Tabla22454[[#This Row],[2024]]</f>
        <v>11</v>
      </c>
      <c r="Q17" s="43">
        <f t="shared" si="1"/>
        <v>6</v>
      </c>
      <c r="T17" s="6">
        <v>1</v>
      </c>
      <c r="Z17" s="6">
        <v>33</v>
      </c>
    </row>
    <row r="18" spans="1:26 1789:1789" s="6" customFormat="1" ht="15" x14ac:dyDescent="0.2">
      <c r="A18" s="32">
        <v>127</v>
      </c>
      <c r="B18" s="51" t="s">
        <v>32</v>
      </c>
      <c r="C18" s="34">
        <v>10</v>
      </c>
      <c r="D18" s="35">
        <v>10</v>
      </c>
      <c r="E18" s="36">
        <v>1</v>
      </c>
      <c r="F18" s="37">
        <f>Tabla2245[[#This Row],[SDO 16/04/2025]]</f>
        <v>5</v>
      </c>
      <c r="G18" s="38">
        <v>2</v>
      </c>
      <c r="H18" s="38">
        <v>2</v>
      </c>
      <c r="I18" s="38">
        <f t="shared" si="0"/>
        <v>5</v>
      </c>
      <c r="J18" s="39"/>
      <c r="K18" s="39">
        <f>Tabla2245[[#This Row],[Total]]+Tabla22454[[#This Row],[Tarde]]</f>
        <v>1</v>
      </c>
      <c r="L18" s="48">
        <v>30</v>
      </c>
      <c r="M18" s="49">
        <v>0</v>
      </c>
      <c r="N18" s="42">
        <v>0</v>
      </c>
      <c r="O18" s="42">
        <v>30</v>
      </c>
      <c r="P18" s="42">
        <f>Tabla22454[[#This Row],[2023]]+Tabla22454[[#This Row],[2024]]</f>
        <v>0</v>
      </c>
      <c r="Q18" s="43">
        <f t="shared" si="1"/>
        <v>20</v>
      </c>
      <c r="T18" s="6">
        <v>1</v>
      </c>
    </row>
    <row r="19" spans="1:26 1789:1789" s="6" customFormat="1" ht="15" x14ac:dyDescent="0.2">
      <c r="A19" s="32">
        <v>129</v>
      </c>
      <c r="B19" s="51" t="s">
        <v>33</v>
      </c>
      <c r="C19" s="34"/>
      <c r="D19" s="35"/>
      <c r="E19" s="36"/>
      <c r="F19" s="37">
        <f>Tabla2245[[#This Row],[SDO 16/04/2025]]</f>
        <v>0</v>
      </c>
      <c r="G19" s="38"/>
      <c r="H19" s="38"/>
      <c r="I19" s="38">
        <f t="shared" si="0"/>
        <v>0</v>
      </c>
      <c r="J19" s="39"/>
      <c r="K19" s="39">
        <f>Tabla2245[[#This Row],[Total]]+Tabla22454[[#This Row],[Tarde]]</f>
        <v>5</v>
      </c>
      <c r="L19" s="48">
        <v>30</v>
      </c>
      <c r="M19" s="49">
        <v>0</v>
      </c>
      <c r="N19" s="42">
        <v>2</v>
      </c>
      <c r="O19" s="42">
        <v>30</v>
      </c>
      <c r="P19" s="42">
        <f>Tabla22454[[#This Row],[2023]]+Tabla22454[[#This Row],[2024]]</f>
        <v>2</v>
      </c>
      <c r="Q19" s="43">
        <f t="shared" si="1"/>
        <v>0</v>
      </c>
      <c r="T19" s="6">
        <v>3</v>
      </c>
    </row>
    <row r="20" spans="1:26 1789:1789" s="6" customFormat="1" ht="15" x14ac:dyDescent="0.2">
      <c r="A20" s="32">
        <v>130</v>
      </c>
      <c r="B20" s="51" t="s">
        <v>34</v>
      </c>
      <c r="C20" s="34"/>
      <c r="D20" s="35"/>
      <c r="E20" s="36"/>
      <c r="F20" s="37">
        <f>Tabla2245[[#This Row],[SDO 16/04/2025]]</f>
        <v>1</v>
      </c>
      <c r="G20" s="38">
        <v>1</v>
      </c>
      <c r="H20" s="38"/>
      <c r="I20" s="38">
        <f t="shared" si="0"/>
        <v>2</v>
      </c>
      <c r="J20" s="39"/>
      <c r="K20" s="39">
        <f>Tabla2245[[#This Row],[Total]]+Tabla22454[[#This Row],[Tarde]]</f>
        <v>0</v>
      </c>
      <c r="L20" s="48">
        <v>30</v>
      </c>
      <c r="M20" s="49">
        <v>0</v>
      </c>
      <c r="N20" s="42">
        <v>0</v>
      </c>
      <c r="O20" s="42">
        <v>28</v>
      </c>
      <c r="P20" s="42">
        <f>Tabla22454[[#This Row],[2023]]+Tabla22454[[#This Row],[2024]]</f>
        <v>0</v>
      </c>
      <c r="Q20" s="43">
        <f t="shared" si="1"/>
        <v>0</v>
      </c>
      <c r="T20" s="6">
        <v>3</v>
      </c>
    </row>
    <row r="21" spans="1:26 1789:1789" s="6" customFormat="1" ht="15" x14ac:dyDescent="0.2">
      <c r="A21" s="32">
        <v>131</v>
      </c>
      <c r="B21" s="51" t="s">
        <v>35</v>
      </c>
      <c r="C21" s="34">
        <v>4</v>
      </c>
      <c r="D21" s="35">
        <v>17</v>
      </c>
      <c r="E21" s="36">
        <v>1</v>
      </c>
      <c r="F21" s="37">
        <f>Tabla2245[[#This Row],[SDO 16/04/2025]]</f>
        <v>5</v>
      </c>
      <c r="G21" s="38">
        <v>3</v>
      </c>
      <c r="H21" s="38">
        <v>3</v>
      </c>
      <c r="I21" s="38">
        <f t="shared" si="0"/>
        <v>5</v>
      </c>
      <c r="J21" s="39">
        <v>1</v>
      </c>
      <c r="K21" s="39">
        <f>Tabla2245[[#This Row],[Total]]+Tabla22454[[#This Row],[Tarde]]</f>
        <v>4</v>
      </c>
      <c r="L21" s="48">
        <v>30</v>
      </c>
      <c r="M21" s="49">
        <v>0</v>
      </c>
      <c r="N21" s="42">
        <v>9</v>
      </c>
      <c r="O21" s="42">
        <v>30</v>
      </c>
      <c r="P21" s="42">
        <f>Tabla22454[[#This Row],[2023]]+Tabla22454[[#This Row],[2024]]</f>
        <v>9</v>
      </c>
      <c r="Q21" s="43">
        <f t="shared" si="1"/>
        <v>21</v>
      </c>
      <c r="R21" s="6" t="s">
        <v>36</v>
      </c>
      <c r="T21" s="6">
        <v>3</v>
      </c>
    </row>
    <row r="22" spans="1:26 1789:1789" s="6" customFormat="1" ht="15" x14ac:dyDescent="0.2">
      <c r="A22" s="32">
        <v>132</v>
      </c>
      <c r="B22" s="51" t="s">
        <v>37</v>
      </c>
      <c r="C22" s="34">
        <v>10</v>
      </c>
      <c r="D22" s="35">
        <v>31</v>
      </c>
      <c r="E22" s="36">
        <v>2</v>
      </c>
      <c r="F22" s="37">
        <f>Tabla2245[[#This Row],[SDO 16/04/2025]]</f>
        <v>13</v>
      </c>
      <c r="G22" s="38">
        <v>4</v>
      </c>
      <c r="H22" s="38">
        <v>4</v>
      </c>
      <c r="I22" s="38">
        <f t="shared" si="0"/>
        <v>13</v>
      </c>
      <c r="J22" s="39"/>
      <c r="K22" s="39">
        <f>Tabla2245[[#This Row],[Total]]+Tabla22454[[#This Row],[Tarde]]</f>
        <v>0</v>
      </c>
      <c r="L22" s="48">
        <v>30</v>
      </c>
      <c r="M22" s="49">
        <v>0</v>
      </c>
      <c r="N22" s="42">
        <v>0</v>
      </c>
      <c r="O22" s="42">
        <v>30</v>
      </c>
      <c r="P22" s="42">
        <f>Tabla22454[[#This Row],[2023]]+Tabla22454[[#This Row],[2024]]</f>
        <v>0</v>
      </c>
      <c r="Q22" s="43">
        <f t="shared" si="1"/>
        <v>41</v>
      </c>
      <c r="T22" s="6">
        <v>3</v>
      </c>
    </row>
    <row r="23" spans="1:26 1789:1789" s="6" customFormat="1" ht="15" x14ac:dyDescent="0.2">
      <c r="A23" s="32">
        <v>133</v>
      </c>
      <c r="B23" s="51" t="s">
        <v>38</v>
      </c>
      <c r="C23" s="34">
        <v>25</v>
      </c>
      <c r="D23" s="35">
        <v>13</v>
      </c>
      <c r="E23" s="44">
        <v>3</v>
      </c>
      <c r="F23" s="37">
        <f>Tabla2245[[#This Row],[SDO 16/04/2025]]</f>
        <v>24</v>
      </c>
      <c r="G23" s="46">
        <v>1</v>
      </c>
      <c r="H23" s="46">
        <v>2</v>
      </c>
      <c r="I23" s="46">
        <f t="shared" si="0"/>
        <v>23</v>
      </c>
      <c r="J23" s="39"/>
      <c r="K23" s="39">
        <f>Tabla2245[[#This Row],[Total]]+Tabla22454[[#This Row],[Tarde]]</f>
        <v>0</v>
      </c>
      <c r="L23" s="48">
        <v>25</v>
      </c>
      <c r="M23" s="49">
        <v>0</v>
      </c>
      <c r="N23" s="42">
        <v>3</v>
      </c>
      <c r="O23" s="42">
        <v>25</v>
      </c>
      <c r="P23" s="42">
        <f>Tabla22454[[#This Row],[2023]]+Tabla22454[[#This Row],[2024]]</f>
        <v>3</v>
      </c>
      <c r="Q23" s="43">
        <f t="shared" si="1"/>
        <v>38</v>
      </c>
      <c r="R23" s="6" t="s">
        <v>39</v>
      </c>
      <c r="T23" s="6">
        <v>1</v>
      </c>
    </row>
    <row r="24" spans="1:26 1789:1789" s="6" customFormat="1" ht="15" x14ac:dyDescent="0.2">
      <c r="A24" s="32">
        <v>135</v>
      </c>
      <c r="B24" s="51" t="s">
        <v>40</v>
      </c>
      <c r="C24" s="34">
        <v>35</v>
      </c>
      <c r="D24" s="35">
        <v>49</v>
      </c>
      <c r="E24" s="36">
        <v>5</v>
      </c>
      <c r="F24" s="37">
        <f>Tabla2245[[#This Row],[SDO 16/04/2025]]</f>
        <v>9</v>
      </c>
      <c r="G24" s="38">
        <v>7</v>
      </c>
      <c r="H24" s="38"/>
      <c r="I24" s="38">
        <f t="shared" si="0"/>
        <v>16</v>
      </c>
      <c r="J24" s="39"/>
      <c r="K24" s="39">
        <f>Tabla2245[[#This Row],[Total]]+Tabla22454[[#This Row],[Tarde]]</f>
        <v>0</v>
      </c>
      <c r="L24" s="48">
        <v>30</v>
      </c>
      <c r="M24" s="49">
        <v>0</v>
      </c>
      <c r="N24" s="42">
        <v>2</v>
      </c>
      <c r="O24" s="42">
        <v>30</v>
      </c>
      <c r="P24" s="42">
        <f>Tabla22454[[#This Row],[2023]]+Tabla22454[[#This Row],[2024]]</f>
        <v>2</v>
      </c>
      <c r="Q24" s="43">
        <f t="shared" si="1"/>
        <v>84</v>
      </c>
      <c r="R24" s="6" t="s">
        <v>41</v>
      </c>
    </row>
    <row r="25" spans="1:26 1789:1789" s="6" customFormat="1" ht="15" x14ac:dyDescent="0.2">
      <c r="A25" s="32">
        <v>136</v>
      </c>
      <c r="B25" s="52" t="s">
        <v>42</v>
      </c>
      <c r="C25" s="34">
        <v>4</v>
      </c>
      <c r="D25" s="35"/>
      <c r="E25" s="36">
        <v>1</v>
      </c>
      <c r="F25" s="37">
        <f>Tabla2245[[#This Row],[SDO 16/04/2025]]</f>
        <v>0</v>
      </c>
      <c r="G25" s="38">
        <v>1</v>
      </c>
      <c r="H25" s="38"/>
      <c r="I25" s="38">
        <f t="shared" si="0"/>
        <v>1</v>
      </c>
      <c r="J25" s="39">
        <v>1</v>
      </c>
      <c r="K25" s="39">
        <f>Tabla2245[[#This Row],[Total]]+Tabla22454[[#This Row],[Tarde]]</f>
        <v>1</v>
      </c>
      <c r="L25" s="48">
        <v>25</v>
      </c>
      <c r="M25" s="49">
        <v>0</v>
      </c>
      <c r="N25" s="42">
        <v>0</v>
      </c>
      <c r="O25" s="42">
        <v>25</v>
      </c>
      <c r="P25" s="42">
        <f>Tabla22454[[#This Row],[2023]]+Tabla22454[[#This Row],[2024]]</f>
        <v>0</v>
      </c>
      <c r="Q25" s="43">
        <f t="shared" si="1"/>
        <v>4</v>
      </c>
    </row>
    <row r="26" spans="1:26 1789:1789" s="6" customFormat="1" ht="15" x14ac:dyDescent="0.2">
      <c r="A26" s="32">
        <v>137</v>
      </c>
      <c r="B26" s="52" t="s">
        <v>43</v>
      </c>
      <c r="C26" s="34">
        <v>23</v>
      </c>
      <c r="D26" s="35">
        <v>27</v>
      </c>
      <c r="E26" s="36">
        <v>2</v>
      </c>
      <c r="F26" s="37">
        <f>Tabla2245[[#This Row],[SDO 16/04/2025]]</f>
        <v>1</v>
      </c>
      <c r="G26" s="38">
        <v>4</v>
      </c>
      <c r="H26" s="38">
        <v>2</v>
      </c>
      <c r="I26" s="38">
        <f t="shared" si="0"/>
        <v>3</v>
      </c>
      <c r="J26" s="39"/>
      <c r="K26" s="39">
        <f>Tabla2245[[#This Row],[Total]]+Tabla22454[[#This Row],[Tarde]]</f>
        <v>0</v>
      </c>
      <c r="L26" s="48">
        <v>20</v>
      </c>
      <c r="M26" s="49">
        <v>0</v>
      </c>
      <c r="N26" s="42">
        <v>0</v>
      </c>
      <c r="O26" s="42">
        <v>20</v>
      </c>
      <c r="P26" s="42">
        <f>Tabla22454[[#This Row],[2023]]+Tabla22454[[#This Row],[2024]]</f>
        <v>0</v>
      </c>
      <c r="Q26" s="43">
        <f t="shared" si="1"/>
        <v>50</v>
      </c>
    </row>
    <row r="27" spans="1:26 1789:1789" s="6" customFormat="1" ht="15" x14ac:dyDescent="0.2">
      <c r="A27" s="32">
        <v>138</v>
      </c>
      <c r="B27" s="53" t="s">
        <v>44</v>
      </c>
      <c r="C27" s="34">
        <v>36</v>
      </c>
      <c r="D27" s="35">
        <v>19</v>
      </c>
      <c r="E27" s="36">
        <v>7</v>
      </c>
      <c r="F27" s="37">
        <f>Tabla2245[[#This Row],[SDO 16/04/2025]]</f>
        <v>4</v>
      </c>
      <c r="G27" s="38">
        <v>2</v>
      </c>
      <c r="H27" s="38"/>
      <c r="I27" s="38">
        <f t="shared" si="0"/>
        <v>6</v>
      </c>
      <c r="J27" s="39"/>
      <c r="K27" s="39">
        <f>Tabla2245[[#This Row],[Total]]+Tabla22454[[#This Row],[Tarde]]</f>
        <v>0</v>
      </c>
      <c r="L27" s="48">
        <v>20</v>
      </c>
      <c r="M27" s="49">
        <v>0</v>
      </c>
      <c r="N27" s="42">
        <v>0</v>
      </c>
      <c r="O27" s="42">
        <v>20</v>
      </c>
      <c r="P27" s="42">
        <f>Tabla22454[[#This Row],[2023]]+Tabla22454[[#This Row],[2024]]</f>
        <v>0</v>
      </c>
      <c r="Q27" s="43">
        <f t="shared" si="1"/>
        <v>55</v>
      </c>
      <c r="S27" s="6" t="s">
        <v>45</v>
      </c>
      <c r="U27" s="6">
        <v>9</v>
      </c>
      <c r="V27" s="6">
        <v>14</v>
      </c>
    </row>
    <row r="28" spans="1:26 1789:1789" s="6" customFormat="1" ht="15" x14ac:dyDescent="0.2">
      <c r="A28" s="32">
        <v>139</v>
      </c>
      <c r="B28" s="51" t="s">
        <v>46</v>
      </c>
      <c r="C28" s="34">
        <v>16</v>
      </c>
      <c r="D28" s="35">
        <v>9</v>
      </c>
      <c r="E28" s="36">
        <v>2</v>
      </c>
      <c r="F28" s="37">
        <f>Tabla2245[[#This Row],[SDO 16/04/2025]]</f>
        <v>0</v>
      </c>
      <c r="G28" s="38">
        <v>2</v>
      </c>
      <c r="H28" s="38">
        <v>2</v>
      </c>
      <c r="I28" s="38">
        <f t="shared" si="0"/>
        <v>0</v>
      </c>
      <c r="J28" s="39"/>
      <c r="K28" s="39">
        <f>Tabla2245[[#This Row],[Total]]+Tabla22454[[#This Row],[Tarde]]</f>
        <v>0</v>
      </c>
      <c r="L28" s="48">
        <v>20</v>
      </c>
      <c r="M28" s="49">
        <v>0</v>
      </c>
      <c r="N28" s="42">
        <v>0</v>
      </c>
      <c r="O28" s="42">
        <v>20</v>
      </c>
      <c r="P28" s="42">
        <f>Tabla22454[[#This Row],[2023]]+Tabla22454[[#This Row],[2024]]</f>
        <v>0</v>
      </c>
      <c r="Q28" s="43">
        <f t="shared" si="1"/>
        <v>25</v>
      </c>
      <c r="S28" s="6" t="s">
        <v>47</v>
      </c>
      <c r="V28" s="6">
        <v>30</v>
      </c>
    </row>
    <row r="29" spans="1:26 1789:1789" s="6" customFormat="1" ht="15" x14ac:dyDescent="0.2">
      <c r="A29" s="32">
        <v>140</v>
      </c>
      <c r="B29" s="51" t="s">
        <v>48</v>
      </c>
      <c r="C29" s="34"/>
      <c r="D29" s="35"/>
      <c r="E29" s="36"/>
      <c r="F29" s="37">
        <f>Tabla2245[[#This Row],[SDO 16/04/2025]]</f>
        <v>2</v>
      </c>
      <c r="G29" s="38"/>
      <c r="H29" s="38"/>
      <c r="I29" s="38">
        <f t="shared" si="0"/>
        <v>2</v>
      </c>
      <c r="J29" s="39"/>
      <c r="K29" s="39">
        <f>Tabla2245[[#This Row],[Total]]+Tabla22454[[#This Row],[Tarde]]</f>
        <v>0</v>
      </c>
      <c r="L29" s="48">
        <v>20</v>
      </c>
      <c r="M29" s="49">
        <v>0</v>
      </c>
      <c r="N29" s="42">
        <v>4</v>
      </c>
      <c r="O29" s="42">
        <v>20</v>
      </c>
      <c r="P29" s="42">
        <f>Tabla22454[[#This Row],[2023]]+Tabla22454[[#This Row],[2024]]</f>
        <v>4</v>
      </c>
      <c r="Q29" s="43">
        <f t="shared" si="1"/>
        <v>0</v>
      </c>
      <c r="R29" s="6">
        <v>2015</v>
      </c>
      <c r="S29" s="6" t="s">
        <v>49</v>
      </c>
      <c r="V29" s="6">
        <v>4</v>
      </c>
    </row>
    <row r="30" spans="1:26 1789:1789" s="6" customFormat="1" ht="15" x14ac:dyDescent="0.2">
      <c r="A30" s="32">
        <v>141</v>
      </c>
      <c r="B30" s="51" t="s">
        <v>50</v>
      </c>
      <c r="C30" s="34">
        <v>19</v>
      </c>
      <c r="D30" s="35">
        <v>9</v>
      </c>
      <c r="E30" s="36">
        <v>4</v>
      </c>
      <c r="F30" s="37">
        <f>Tabla2245[[#This Row],[SDO 16/04/2025]]</f>
        <v>10</v>
      </c>
      <c r="G30" s="38">
        <v>1</v>
      </c>
      <c r="H30" s="38"/>
      <c r="I30" s="38">
        <f t="shared" si="0"/>
        <v>11</v>
      </c>
      <c r="J30" s="39"/>
      <c r="K30" s="39">
        <f>Tabla2245[[#This Row],[Total]]+Tabla22454[[#This Row],[Tarde]]</f>
        <v>1</v>
      </c>
      <c r="L30" s="48">
        <v>15</v>
      </c>
      <c r="M30" s="49">
        <v>0</v>
      </c>
      <c r="N30" s="42">
        <v>0</v>
      </c>
      <c r="O30" s="42">
        <v>20</v>
      </c>
      <c r="P30" s="42">
        <f>Tabla22454[[#This Row],[2023]]+Tabla22454[[#This Row],[2024]]</f>
        <v>0</v>
      </c>
      <c r="Q30" s="43">
        <f t="shared" si="1"/>
        <v>28</v>
      </c>
    </row>
    <row r="31" spans="1:26 1789:1789" s="6" customFormat="1" ht="15" x14ac:dyDescent="0.2">
      <c r="A31" s="32">
        <v>142</v>
      </c>
      <c r="B31" s="51" t="s">
        <v>51</v>
      </c>
      <c r="C31" s="34"/>
      <c r="D31" s="35"/>
      <c r="E31" s="36"/>
      <c r="F31" s="37">
        <f>Tabla2245[[#This Row],[SDO 16/04/2025]]</f>
        <v>9</v>
      </c>
      <c r="G31" s="38">
        <v>1</v>
      </c>
      <c r="H31" s="38">
        <v>2</v>
      </c>
      <c r="I31" s="38">
        <f t="shared" si="0"/>
        <v>8</v>
      </c>
      <c r="J31" s="39"/>
      <c r="K31" s="39">
        <f>Tabla2245[[#This Row],[Total]]+Tabla22454[[#This Row],[Tarde]]</f>
        <v>1</v>
      </c>
      <c r="L31" s="48">
        <v>15</v>
      </c>
      <c r="M31" s="49">
        <v>0</v>
      </c>
      <c r="N31" s="42">
        <v>7</v>
      </c>
      <c r="O31" s="42">
        <v>15</v>
      </c>
      <c r="P31" s="42">
        <f>Tabla22454[[#This Row],[2023]]+Tabla22454[[#This Row],[2024]]</f>
        <v>7</v>
      </c>
      <c r="Q31" s="43">
        <f t="shared" si="1"/>
        <v>0</v>
      </c>
      <c r="R31" s="6">
        <v>2017</v>
      </c>
      <c r="BPU31" s="6">
        <v>22</v>
      </c>
    </row>
    <row r="32" spans="1:26 1789:1789" s="6" customFormat="1" ht="15" x14ac:dyDescent="0.2">
      <c r="A32" s="54">
        <v>143</v>
      </c>
      <c r="B32" s="51" t="s">
        <v>52</v>
      </c>
      <c r="C32" s="34">
        <v>37</v>
      </c>
      <c r="D32" s="35">
        <v>18</v>
      </c>
      <c r="E32" s="36">
        <v>4</v>
      </c>
      <c r="F32" s="37">
        <f>Tabla2245[[#This Row],[SDO 16/04/2025]]</f>
        <v>40</v>
      </c>
      <c r="G32" s="38">
        <v>2</v>
      </c>
      <c r="H32" s="38">
        <v>2</v>
      </c>
      <c r="I32" s="38">
        <f t="shared" si="0"/>
        <v>40</v>
      </c>
      <c r="J32" s="39"/>
      <c r="K32" s="39">
        <f>Tabla2245[[#This Row],[Total]]+Tabla22454[[#This Row],[Tarde]]</f>
        <v>0</v>
      </c>
      <c r="L32" s="48">
        <v>15</v>
      </c>
      <c r="M32" s="49">
        <v>0</v>
      </c>
      <c r="N32" s="42">
        <v>0</v>
      </c>
      <c r="O32" s="42">
        <v>15</v>
      </c>
      <c r="P32" s="42">
        <f>Tabla22454[[#This Row],[2023]]+Tabla22454[[#This Row],[2024]]</f>
        <v>0</v>
      </c>
      <c r="Q32" s="43">
        <f t="shared" si="1"/>
        <v>55</v>
      </c>
      <c r="R32" s="6">
        <v>2017</v>
      </c>
      <c r="BPU32" s="6">
        <v>27</v>
      </c>
    </row>
    <row r="33" spans="1:25 1789:1789" s="6" customFormat="1" ht="15" x14ac:dyDescent="0.2">
      <c r="A33" s="54">
        <v>144</v>
      </c>
      <c r="B33" s="51" t="s">
        <v>53</v>
      </c>
      <c r="C33" s="34">
        <v>15</v>
      </c>
      <c r="D33" s="35">
        <v>29</v>
      </c>
      <c r="E33" s="36">
        <v>3</v>
      </c>
      <c r="F33" s="37">
        <f>Tabla2245[[#This Row],[SDO 16/04/2025]]</f>
        <v>-1</v>
      </c>
      <c r="G33" s="38">
        <v>4</v>
      </c>
      <c r="H33" s="38">
        <v>3</v>
      </c>
      <c r="I33" s="38">
        <f t="shared" si="0"/>
        <v>0</v>
      </c>
      <c r="J33" s="39"/>
      <c r="K33" s="39">
        <f>Tabla2245[[#This Row],[Total]]+Tabla22454[[#This Row],[Tarde]]</f>
        <v>5</v>
      </c>
      <c r="L33" s="48">
        <v>15</v>
      </c>
      <c r="M33" s="49">
        <v>0</v>
      </c>
      <c r="N33" s="42">
        <v>1</v>
      </c>
      <c r="O33" s="42">
        <v>15</v>
      </c>
      <c r="P33" s="42">
        <f>Tabla22454[[#This Row],[2023]]+Tabla22454[[#This Row],[2024]]</f>
        <v>1</v>
      </c>
      <c r="Q33" s="43">
        <f t="shared" si="1"/>
        <v>44</v>
      </c>
      <c r="R33" s="6">
        <v>2017</v>
      </c>
      <c r="BPU33" s="6">
        <v>32</v>
      </c>
    </row>
    <row r="34" spans="1:25 1789:1789" s="6" customFormat="1" ht="15" x14ac:dyDescent="0.2">
      <c r="A34" s="54">
        <v>145</v>
      </c>
      <c r="B34" s="51" t="s">
        <v>54</v>
      </c>
      <c r="C34" s="34">
        <v>21</v>
      </c>
      <c r="D34" s="35">
        <v>23</v>
      </c>
      <c r="E34" s="36">
        <v>2</v>
      </c>
      <c r="F34" s="37">
        <f>Tabla2245[[#This Row],[SDO 16/04/2025]]</f>
        <v>7</v>
      </c>
      <c r="G34" s="38">
        <v>3</v>
      </c>
      <c r="H34" s="38"/>
      <c r="I34" s="38">
        <f t="shared" si="0"/>
        <v>10</v>
      </c>
      <c r="J34" s="39"/>
      <c r="K34" s="39">
        <f>Tabla2245[[#This Row],[Total]]+Tabla22454[[#This Row],[Tarde]]</f>
        <v>0</v>
      </c>
      <c r="L34" s="48">
        <v>15</v>
      </c>
      <c r="M34" s="49">
        <v>0</v>
      </c>
      <c r="N34" s="42">
        <v>4</v>
      </c>
      <c r="O34" s="42">
        <v>15</v>
      </c>
      <c r="P34" s="42">
        <f>Tabla22454[[#This Row],[2023]]+Tabla22454[[#This Row],[2024]]</f>
        <v>4</v>
      </c>
      <c r="Q34" s="43">
        <f t="shared" si="1"/>
        <v>44</v>
      </c>
      <c r="R34" s="6">
        <v>2019</v>
      </c>
    </row>
    <row r="35" spans="1:25 1789:1789" s="6" customFormat="1" ht="15" x14ac:dyDescent="0.2">
      <c r="A35" s="54">
        <v>147</v>
      </c>
      <c r="B35" s="51" t="s">
        <v>55</v>
      </c>
      <c r="C35" s="34">
        <v>14</v>
      </c>
      <c r="D35" s="35">
        <v>13</v>
      </c>
      <c r="E35" s="36"/>
      <c r="F35" s="37">
        <f>Tabla2245[[#This Row],[SDO 16/04/2025]]</f>
        <v>2</v>
      </c>
      <c r="G35" s="38">
        <v>1</v>
      </c>
      <c r="H35" s="38">
        <v>4</v>
      </c>
      <c r="I35" s="38">
        <f t="shared" si="0"/>
        <v>-1</v>
      </c>
      <c r="J35" s="39"/>
      <c r="K35" s="39">
        <f>Tabla2245[[#This Row],[Total]]+Tabla22454[[#This Row],[Tarde]]</f>
        <v>0</v>
      </c>
      <c r="L35" s="48">
        <v>15</v>
      </c>
      <c r="M35" s="49">
        <v>0</v>
      </c>
      <c r="N35" s="42">
        <v>3</v>
      </c>
      <c r="O35" s="42">
        <v>15</v>
      </c>
      <c r="P35" s="42">
        <f>Tabla22454[[#This Row],[2023]]+Tabla22454[[#This Row],[2024]]</f>
        <v>3</v>
      </c>
      <c r="Q35" s="43">
        <f t="shared" si="1"/>
        <v>27</v>
      </c>
      <c r="R35" s="6" t="s">
        <v>56</v>
      </c>
    </row>
    <row r="36" spans="1:25 1789:1789" s="6" customFormat="1" ht="15" x14ac:dyDescent="0.2">
      <c r="A36" s="54">
        <v>148</v>
      </c>
      <c r="B36" s="51" t="s">
        <v>57</v>
      </c>
      <c r="C36" s="34">
        <v>7</v>
      </c>
      <c r="D36" s="35">
        <v>11</v>
      </c>
      <c r="E36" s="36">
        <v>1</v>
      </c>
      <c r="F36" s="37">
        <f>Tabla2245[[#This Row],[SDO 16/04/2025]]</f>
        <v>5</v>
      </c>
      <c r="G36" s="38">
        <v>1</v>
      </c>
      <c r="H36" s="38">
        <v>4</v>
      </c>
      <c r="I36" s="38">
        <f t="shared" si="0"/>
        <v>2</v>
      </c>
      <c r="J36" s="39"/>
      <c r="K36" s="39">
        <f>Tabla2245[[#This Row],[Total]]+Tabla22454[[#This Row],[Tarde]]</f>
        <v>4</v>
      </c>
      <c r="L36" s="48">
        <v>10</v>
      </c>
      <c r="M36" s="49">
        <v>0</v>
      </c>
      <c r="N36" s="42">
        <v>1</v>
      </c>
      <c r="O36" s="42">
        <v>10</v>
      </c>
      <c r="P36" s="42">
        <f>Tabla22454[[#This Row],[2023]]+Tabla22454[[#This Row],[2024]]</f>
        <v>1</v>
      </c>
      <c r="Q36" s="43">
        <f t="shared" si="1"/>
        <v>18</v>
      </c>
      <c r="R36" s="6">
        <v>2021</v>
      </c>
      <c r="S36" s="6">
        <v>691</v>
      </c>
    </row>
    <row r="37" spans="1:25 1789:1789" s="6" customFormat="1" ht="15" x14ac:dyDescent="0.2">
      <c r="A37" s="54">
        <v>150</v>
      </c>
      <c r="B37" s="51" t="s">
        <v>58</v>
      </c>
      <c r="C37" s="55">
        <v>11</v>
      </c>
      <c r="D37" s="56">
        <v>10</v>
      </c>
      <c r="E37" s="36">
        <v>2</v>
      </c>
      <c r="F37" s="37">
        <f>Tabla2245[[#This Row],[SDO 16/04/2025]]</f>
        <v>9</v>
      </c>
      <c r="G37" s="38">
        <v>2</v>
      </c>
      <c r="H37" s="38">
        <v>5</v>
      </c>
      <c r="I37" s="38">
        <f t="shared" si="0"/>
        <v>6</v>
      </c>
      <c r="J37" s="57"/>
      <c r="K37" s="39">
        <f>Tabla2245[[#This Row],[Total]]+Tabla22454[[#This Row],[Tarde]]</f>
        <v>0</v>
      </c>
      <c r="L37" s="58">
        <v>10</v>
      </c>
      <c r="M37" s="59">
        <v>0</v>
      </c>
      <c r="N37" s="42">
        <v>0</v>
      </c>
      <c r="O37" s="42">
        <v>10</v>
      </c>
      <c r="P37" s="42">
        <f>Tabla22454[[#This Row],[2023]]+Tabla22454[[#This Row],[2024]]</f>
        <v>0</v>
      </c>
      <c r="Q37" s="43">
        <f t="shared" si="1"/>
        <v>21</v>
      </c>
      <c r="R37" s="6">
        <v>2021</v>
      </c>
      <c r="S37" s="6">
        <v>302</v>
      </c>
    </row>
    <row r="38" spans="1:25 1789:1789" s="6" customFormat="1" ht="15.75" thickBot="1" x14ac:dyDescent="0.25">
      <c r="A38" s="60">
        <v>151</v>
      </c>
      <c r="B38" s="61" t="s">
        <v>59</v>
      </c>
      <c r="C38" s="62">
        <v>45</v>
      </c>
      <c r="D38" s="63">
        <v>57</v>
      </c>
      <c r="E38" s="64">
        <v>7</v>
      </c>
      <c r="F38" s="116">
        <f>Tabla2245[[#This Row],[SDO 16/04/2025]]</f>
        <v>10</v>
      </c>
      <c r="G38" s="66">
        <v>7</v>
      </c>
      <c r="H38" s="66"/>
      <c r="I38" s="66">
        <f t="shared" si="0"/>
        <v>17</v>
      </c>
      <c r="J38" s="67"/>
      <c r="K38" s="68">
        <f>Tabla2245[[#This Row],[Total]]+Tabla22454[[#This Row],[Tarde]]</f>
        <v>0</v>
      </c>
      <c r="L38" s="69">
        <v>10</v>
      </c>
      <c r="M38" s="70">
        <v>0</v>
      </c>
      <c r="N38" s="71">
        <v>4</v>
      </c>
      <c r="O38" s="71">
        <v>10</v>
      </c>
      <c r="P38" s="71">
        <f>Tabla22454[[#This Row],[2023]]+Tabla22454[[#This Row],[2024]]</f>
        <v>4</v>
      </c>
      <c r="Q38" s="43">
        <f t="shared" si="1"/>
        <v>102</v>
      </c>
      <c r="R38" s="72">
        <v>45047</v>
      </c>
    </row>
    <row r="39" spans="1:25 1789:1789" ht="15" x14ac:dyDescent="0.2">
      <c r="A39" s="73">
        <v>100</v>
      </c>
      <c r="B39" s="74" t="s">
        <v>60</v>
      </c>
      <c r="C39" s="75"/>
      <c r="D39" s="76"/>
      <c r="E39" s="77"/>
      <c r="F39" s="118">
        <f>Tabla2245[[#This Row],[SDO 16/04/2025]]</f>
        <v>5</v>
      </c>
      <c r="G39" s="79">
        <v>4</v>
      </c>
      <c r="H39" s="79"/>
      <c r="I39" s="80">
        <f t="shared" si="0"/>
        <v>9</v>
      </c>
      <c r="J39" s="81"/>
      <c r="K39" s="82">
        <f>Tabla2245[[#This Row],[Total]]+Tabla22454[[#This Row],[Tarde]]</f>
        <v>0</v>
      </c>
      <c r="L39" s="83">
        <v>20</v>
      </c>
      <c r="M39" s="84">
        <v>0</v>
      </c>
      <c r="N39" s="85">
        <v>9</v>
      </c>
      <c r="O39" s="85">
        <v>20</v>
      </c>
      <c r="P39" s="42">
        <f>Tabla22454[[#This Row],[2023]]+Tabla22454[[#This Row],[2024]]</f>
        <v>9</v>
      </c>
      <c r="Q39" s="43">
        <f t="shared" si="1"/>
        <v>0</v>
      </c>
      <c r="R39" s="1" t="s">
        <v>61</v>
      </c>
    </row>
    <row r="40" spans="1:25 1789:1789" ht="15" x14ac:dyDescent="0.2">
      <c r="A40" s="86">
        <v>101</v>
      </c>
      <c r="B40" s="87" t="s">
        <v>62</v>
      </c>
      <c r="C40" s="88"/>
      <c r="D40" s="89"/>
      <c r="E40" s="90"/>
      <c r="F40" s="37">
        <f>Tabla2245[[#This Row],[SDO 16/04/2025]]</f>
        <v>18</v>
      </c>
      <c r="G40" s="92">
        <v>1</v>
      </c>
      <c r="H40" s="92"/>
      <c r="I40" s="93">
        <f t="shared" si="0"/>
        <v>19</v>
      </c>
      <c r="J40" s="94"/>
      <c r="K40" s="39">
        <f>Tabla2245[[#This Row],[Total]]+Tabla22454[[#This Row],[Tarde]]</f>
        <v>0</v>
      </c>
      <c r="L40" s="48">
        <v>30</v>
      </c>
      <c r="M40" s="49">
        <v>0</v>
      </c>
      <c r="N40" s="96">
        <v>7</v>
      </c>
      <c r="O40" s="96">
        <v>30</v>
      </c>
      <c r="P40" s="42">
        <f>Tabla22454[[#This Row],[2023]]+Tabla22454[[#This Row],[2024]]</f>
        <v>7</v>
      </c>
      <c r="Q40" s="43">
        <f t="shared" si="1"/>
        <v>0</v>
      </c>
    </row>
    <row r="41" spans="1:25 1789:1789" ht="15.75" thickBot="1" x14ac:dyDescent="0.25">
      <c r="A41" s="97">
        <v>102</v>
      </c>
      <c r="B41" s="98" t="s">
        <v>63</v>
      </c>
      <c r="C41" s="99"/>
      <c r="D41" s="100">
        <v>8</v>
      </c>
      <c r="E41" s="101"/>
      <c r="F41" s="119">
        <f>Tabla2245[[#This Row],[SDO 16/04/2025]]</f>
        <v>1</v>
      </c>
      <c r="G41" s="103">
        <v>2</v>
      </c>
      <c r="H41" s="103">
        <v>1</v>
      </c>
      <c r="I41" s="104">
        <f t="shared" si="0"/>
        <v>2</v>
      </c>
      <c r="J41" s="105"/>
      <c r="K41" s="39">
        <f>Tabla2245[[#This Row],[Total]]+Tabla22454[[#This Row],[Tarde]]</f>
        <v>0</v>
      </c>
      <c r="L41" s="106">
        <v>10</v>
      </c>
      <c r="M41" s="107">
        <v>0</v>
      </c>
      <c r="N41" s="108">
        <v>0</v>
      </c>
      <c r="O41" s="108">
        <v>10</v>
      </c>
      <c r="P41" s="108">
        <f>Tabla22454[[#This Row],[2023]]+Tabla22454[[#This Row],[2024]]</f>
        <v>0</v>
      </c>
      <c r="Q41" s="43">
        <f t="shared" si="1"/>
        <v>8</v>
      </c>
      <c r="R41" s="109">
        <v>44774</v>
      </c>
    </row>
    <row r="42" spans="1:25 1789:1789" ht="17.25" thickTop="1" thickBot="1" x14ac:dyDescent="0.3">
      <c r="A42" s="126" t="s">
        <v>64</v>
      </c>
      <c r="B42" s="127"/>
      <c r="C42" s="128">
        <f t="shared" ref="C42:H42" si="2">SUBTOTAL(109,C8:C41)</f>
        <v>345</v>
      </c>
      <c r="D42" s="128">
        <f t="shared" si="2"/>
        <v>371</v>
      </c>
      <c r="E42" s="129">
        <f t="shared" si="2"/>
        <v>49</v>
      </c>
      <c r="F42" s="130">
        <f t="shared" si="2"/>
        <v>315</v>
      </c>
      <c r="G42" s="128">
        <f t="shared" si="2"/>
        <v>63</v>
      </c>
      <c r="H42" s="128">
        <f t="shared" si="2"/>
        <v>44</v>
      </c>
      <c r="I42" s="128">
        <f>SUBTOTAL(109,I8:I41)</f>
        <v>334</v>
      </c>
      <c r="J42" s="128">
        <f>SUBTOTAL(109,Tabla22454[Tarde])</f>
        <v>2</v>
      </c>
      <c r="K42" s="131">
        <f>SUBTOTAL(109,Tabla22454[Total])</f>
        <v>30</v>
      </c>
      <c r="L42" s="128"/>
      <c r="M42" s="128">
        <f>SUBTOTAL(109,Tabla22454[2023])</f>
        <v>13</v>
      </c>
      <c r="N42" s="128">
        <f>SUBTOTAL(109,Tabla22454[2024])</f>
        <v>185</v>
      </c>
      <c r="O42" s="128"/>
      <c r="P42" s="128">
        <f>SUBTOTAL(109,Tabla22454[Saldos])</f>
        <v>198</v>
      </c>
      <c r="Q42" s="110">
        <f>SUM(Q8:Q41)</f>
        <v>716</v>
      </c>
    </row>
    <row r="43" spans="1:25 1789:1789" ht="14.25" thickTop="1" thickBot="1" x14ac:dyDescent="0.25"/>
    <row r="44" spans="1:25 1789:1789" ht="13.5" thickBot="1" x14ac:dyDescent="0.25">
      <c r="D44" s="115"/>
    </row>
    <row r="45" spans="1:25 1789:1789" x14ac:dyDescent="0.2">
      <c r="E45" s="1"/>
      <c r="I45" s="1"/>
      <c r="J45" s="1"/>
      <c r="K45" s="1"/>
      <c r="Y45" s="1">
        <v>14</v>
      </c>
    </row>
    <row r="46" spans="1:25 1789:1789" x14ac:dyDescent="0.2">
      <c r="E46" s="1"/>
      <c r="I46" s="1">
        <v>334</v>
      </c>
      <c r="J46" s="1"/>
      <c r="K46" s="1"/>
      <c r="Y46" s="1">
        <v>2</v>
      </c>
    </row>
    <row r="47" spans="1:25 1789:1789" x14ac:dyDescent="0.2">
      <c r="I47" s="3">
        <v>34</v>
      </c>
      <c r="Y47" s="1">
        <v>4</v>
      </c>
    </row>
    <row r="48" spans="1:25 1789:1789" x14ac:dyDescent="0.2">
      <c r="Y48" s="1">
        <v>3</v>
      </c>
    </row>
    <row r="49" spans="5:25" x14ac:dyDescent="0.2">
      <c r="E49" s="1"/>
      <c r="I49" s="1"/>
      <c r="J49" s="1"/>
      <c r="K49" s="1"/>
      <c r="Y49" s="1">
        <v>4</v>
      </c>
    </row>
    <row r="50" spans="5:25" x14ac:dyDescent="0.2">
      <c r="E50" s="1"/>
      <c r="I50" s="1"/>
      <c r="J50" s="1"/>
      <c r="K50" s="1"/>
      <c r="Y50" s="1">
        <v>1</v>
      </c>
    </row>
    <row r="51" spans="5:25" x14ac:dyDescent="0.2">
      <c r="E51" s="1"/>
      <c r="I51" s="1"/>
      <c r="J51" s="1"/>
      <c r="K51" s="1"/>
    </row>
  </sheetData>
  <mergeCells count="4">
    <mergeCell ref="A3:P3"/>
    <mergeCell ref="B4:P4"/>
    <mergeCell ref="J5:K5"/>
    <mergeCell ref="L5:P5"/>
  </mergeCells>
  <printOptions horizontalCentered="1" verticalCentered="1"/>
  <pageMargins left="0.11811023622047245" right="0.11811023622047245" top="0.55118110236220474" bottom="0.35433070866141736" header="0.31496062992125984" footer="0.31496062992125984"/>
  <pageSetup paperSize="9" scale="10" orientation="landscape" r:id="rId1"/>
  <headerFooter>
    <oddHeader>&amp;C&amp;F&amp;R&amp;D</oddHead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PU50"/>
  <sheetViews>
    <sheetView view="pageLayout" topLeftCell="A10" zoomScaleNormal="100" workbookViewId="0">
      <selection activeCell="I29" sqref="I29"/>
    </sheetView>
  </sheetViews>
  <sheetFormatPr baseColWidth="10" defaultRowHeight="12.75" x14ac:dyDescent="0.2"/>
  <cols>
    <col min="1" max="1" width="11.140625" style="1" customWidth="1"/>
    <col min="2" max="2" width="26.7109375" style="1" customWidth="1"/>
    <col min="3" max="3" width="9.7109375" style="1" customWidth="1"/>
    <col min="4" max="4" width="10.7109375" style="1" customWidth="1"/>
    <col min="5" max="5" width="9.42578125" style="2" customWidth="1"/>
    <col min="6" max="6" width="11.28515625" style="1" customWidth="1"/>
    <col min="7" max="7" width="11" style="1" customWidth="1"/>
    <col min="8" max="8" width="9.7109375" style="1" customWidth="1"/>
    <col min="9" max="9" width="10.140625" style="3" customWidth="1"/>
    <col min="10" max="10" width="7.5703125" style="3" customWidth="1"/>
    <col min="11" max="11" width="7.28515625" style="3" customWidth="1"/>
    <col min="12" max="12" width="5.85546875" style="1" customWidth="1"/>
    <col min="13" max="13" width="8.28515625" style="1" customWidth="1"/>
    <col min="14" max="14" width="8.42578125" style="1" customWidth="1"/>
    <col min="15" max="15" width="7.85546875" style="1" customWidth="1"/>
    <col min="16" max="16" width="8.7109375" style="1" customWidth="1"/>
    <col min="17" max="17" width="18.28515625" style="1" customWidth="1"/>
    <col min="18" max="21" width="11.42578125" style="1" customWidth="1"/>
    <col min="22" max="255" width="11.42578125" style="1"/>
    <col min="256" max="256" width="11.7109375" style="1" customWidth="1"/>
    <col min="257" max="257" width="27.5703125" style="1" customWidth="1"/>
    <col min="258" max="258" width="7.85546875" style="1" customWidth="1"/>
    <col min="259" max="259" width="8.85546875" style="1" customWidth="1"/>
    <col min="260" max="260" width="9.140625" style="1" customWidth="1"/>
    <col min="261" max="261" width="11.7109375" style="1" customWidth="1"/>
    <col min="262" max="262" width="8.5703125" style="1" customWidth="1"/>
    <col min="263" max="263" width="8.28515625" style="1" customWidth="1"/>
    <col min="264" max="264" width="10.5703125" style="1" customWidth="1"/>
    <col min="265" max="265" width="6.7109375" style="1" customWidth="1"/>
    <col min="266" max="266" width="6.42578125" style="1" customWidth="1"/>
    <col min="267" max="267" width="4.42578125" style="1" customWidth="1"/>
    <col min="268" max="268" width="6.140625" style="1" customWidth="1"/>
    <col min="269" max="270" width="5.7109375" style="1" customWidth="1"/>
    <col min="271" max="271" width="7.140625" style="1" customWidth="1"/>
    <col min="272" max="272" width="11.42578125" style="1" customWidth="1"/>
    <col min="273" max="511" width="11.42578125" style="1"/>
    <col min="512" max="512" width="11.7109375" style="1" customWidth="1"/>
    <col min="513" max="513" width="27.5703125" style="1" customWidth="1"/>
    <col min="514" max="514" width="7.85546875" style="1" customWidth="1"/>
    <col min="515" max="515" width="8.85546875" style="1" customWidth="1"/>
    <col min="516" max="516" width="9.140625" style="1" customWidth="1"/>
    <col min="517" max="517" width="11.7109375" style="1" customWidth="1"/>
    <col min="518" max="518" width="8.5703125" style="1" customWidth="1"/>
    <col min="519" max="519" width="8.28515625" style="1" customWidth="1"/>
    <col min="520" max="520" width="10.5703125" style="1" customWidth="1"/>
    <col min="521" max="521" width="6.7109375" style="1" customWidth="1"/>
    <col min="522" max="522" width="6.42578125" style="1" customWidth="1"/>
    <col min="523" max="523" width="4.42578125" style="1" customWidth="1"/>
    <col min="524" max="524" width="6.140625" style="1" customWidth="1"/>
    <col min="525" max="526" width="5.7109375" style="1" customWidth="1"/>
    <col min="527" max="527" width="7.140625" style="1" customWidth="1"/>
    <col min="528" max="528" width="11.42578125" style="1" customWidth="1"/>
    <col min="529" max="767" width="11.42578125" style="1"/>
    <col min="768" max="768" width="11.7109375" style="1" customWidth="1"/>
    <col min="769" max="769" width="27.5703125" style="1" customWidth="1"/>
    <col min="770" max="770" width="7.85546875" style="1" customWidth="1"/>
    <col min="771" max="771" width="8.85546875" style="1" customWidth="1"/>
    <col min="772" max="772" width="9.140625" style="1" customWidth="1"/>
    <col min="773" max="773" width="11.7109375" style="1" customWidth="1"/>
    <col min="774" max="774" width="8.5703125" style="1" customWidth="1"/>
    <col min="775" max="775" width="8.28515625" style="1" customWidth="1"/>
    <col min="776" max="776" width="10.5703125" style="1" customWidth="1"/>
    <col min="777" max="777" width="6.7109375" style="1" customWidth="1"/>
    <col min="778" max="778" width="6.42578125" style="1" customWidth="1"/>
    <col min="779" max="779" width="4.42578125" style="1" customWidth="1"/>
    <col min="780" max="780" width="6.140625" style="1" customWidth="1"/>
    <col min="781" max="782" width="5.7109375" style="1" customWidth="1"/>
    <col min="783" max="783" width="7.140625" style="1" customWidth="1"/>
    <col min="784" max="784" width="11.42578125" style="1" customWidth="1"/>
    <col min="785" max="1023" width="11.42578125" style="1"/>
    <col min="1024" max="1024" width="11.7109375" style="1" customWidth="1"/>
    <col min="1025" max="1025" width="27.5703125" style="1" customWidth="1"/>
    <col min="1026" max="1026" width="7.85546875" style="1" customWidth="1"/>
    <col min="1027" max="1027" width="8.85546875" style="1" customWidth="1"/>
    <col min="1028" max="1028" width="9.140625" style="1" customWidth="1"/>
    <col min="1029" max="1029" width="11.7109375" style="1" customWidth="1"/>
    <col min="1030" max="1030" width="8.5703125" style="1" customWidth="1"/>
    <col min="1031" max="1031" width="8.28515625" style="1" customWidth="1"/>
    <col min="1032" max="1032" width="10.5703125" style="1" customWidth="1"/>
    <col min="1033" max="1033" width="6.7109375" style="1" customWidth="1"/>
    <col min="1034" max="1034" width="6.42578125" style="1" customWidth="1"/>
    <col min="1035" max="1035" width="4.42578125" style="1" customWidth="1"/>
    <col min="1036" max="1036" width="6.140625" style="1" customWidth="1"/>
    <col min="1037" max="1038" width="5.7109375" style="1" customWidth="1"/>
    <col min="1039" max="1039" width="7.140625" style="1" customWidth="1"/>
    <col min="1040" max="1040" width="11.42578125" style="1" customWidth="1"/>
    <col min="1041" max="1279" width="11.42578125" style="1"/>
    <col min="1280" max="1280" width="11.7109375" style="1" customWidth="1"/>
    <col min="1281" max="1281" width="27.5703125" style="1" customWidth="1"/>
    <col min="1282" max="1282" width="7.85546875" style="1" customWidth="1"/>
    <col min="1283" max="1283" width="8.85546875" style="1" customWidth="1"/>
    <col min="1284" max="1284" width="9.140625" style="1" customWidth="1"/>
    <col min="1285" max="1285" width="11.7109375" style="1" customWidth="1"/>
    <col min="1286" max="1286" width="8.5703125" style="1" customWidth="1"/>
    <col min="1287" max="1287" width="8.28515625" style="1" customWidth="1"/>
    <col min="1288" max="1288" width="10.5703125" style="1" customWidth="1"/>
    <col min="1289" max="1289" width="6.7109375" style="1" customWidth="1"/>
    <col min="1290" max="1290" width="6.42578125" style="1" customWidth="1"/>
    <col min="1291" max="1291" width="4.42578125" style="1" customWidth="1"/>
    <col min="1292" max="1292" width="6.140625" style="1" customWidth="1"/>
    <col min="1293" max="1294" width="5.7109375" style="1" customWidth="1"/>
    <col min="1295" max="1295" width="7.140625" style="1" customWidth="1"/>
    <col min="1296" max="1296" width="11.42578125" style="1" customWidth="1"/>
    <col min="1297" max="1535" width="11.42578125" style="1"/>
    <col min="1536" max="1536" width="11.7109375" style="1" customWidth="1"/>
    <col min="1537" max="1537" width="27.5703125" style="1" customWidth="1"/>
    <col min="1538" max="1538" width="7.85546875" style="1" customWidth="1"/>
    <col min="1539" max="1539" width="8.85546875" style="1" customWidth="1"/>
    <col min="1540" max="1540" width="9.140625" style="1" customWidth="1"/>
    <col min="1541" max="1541" width="11.7109375" style="1" customWidth="1"/>
    <col min="1542" max="1542" width="8.5703125" style="1" customWidth="1"/>
    <col min="1543" max="1543" width="8.28515625" style="1" customWidth="1"/>
    <col min="1544" max="1544" width="10.5703125" style="1" customWidth="1"/>
    <col min="1545" max="1545" width="6.7109375" style="1" customWidth="1"/>
    <col min="1546" max="1546" width="6.42578125" style="1" customWidth="1"/>
    <col min="1547" max="1547" width="4.42578125" style="1" customWidth="1"/>
    <col min="1548" max="1548" width="6.140625" style="1" customWidth="1"/>
    <col min="1549" max="1550" width="5.7109375" style="1" customWidth="1"/>
    <col min="1551" max="1551" width="7.140625" style="1" customWidth="1"/>
    <col min="1552" max="1552" width="11.42578125" style="1" customWidth="1"/>
    <col min="1553" max="1791" width="11.42578125" style="1"/>
    <col min="1792" max="1792" width="11.7109375" style="1" customWidth="1"/>
    <col min="1793" max="1793" width="27.5703125" style="1" customWidth="1"/>
    <col min="1794" max="1794" width="7.85546875" style="1" customWidth="1"/>
    <col min="1795" max="1795" width="8.85546875" style="1" customWidth="1"/>
    <col min="1796" max="1796" width="9.140625" style="1" customWidth="1"/>
    <col min="1797" max="1797" width="11.7109375" style="1" customWidth="1"/>
    <col min="1798" max="1798" width="8.5703125" style="1" customWidth="1"/>
    <col min="1799" max="1799" width="8.28515625" style="1" customWidth="1"/>
    <col min="1800" max="1800" width="10.5703125" style="1" customWidth="1"/>
    <col min="1801" max="1801" width="6.7109375" style="1" customWidth="1"/>
    <col min="1802" max="1802" width="6.42578125" style="1" customWidth="1"/>
    <col min="1803" max="1803" width="4.42578125" style="1" customWidth="1"/>
    <col min="1804" max="1804" width="6.140625" style="1" customWidth="1"/>
    <col min="1805" max="1806" width="5.7109375" style="1" customWidth="1"/>
    <col min="1807" max="1807" width="7.140625" style="1" customWidth="1"/>
    <col min="1808" max="1808" width="11.42578125" style="1" customWidth="1"/>
    <col min="1809" max="2047" width="11.42578125" style="1"/>
    <col min="2048" max="2048" width="11.7109375" style="1" customWidth="1"/>
    <col min="2049" max="2049" width="27.5703125" style="1" customWidth="1"/>
    <col min="2050" max="2050" width="7.85546875" style="1" customWidth="1"/>
    <col min="2051" max="2051" width="8.85546875" style="1" customWidth="1"/>
    <col min="2052" max="2052" width="9.140625" style="1" customWidth="1"/>
    <col min="2053" max="2053" width="11.7109375" style="1" customWidth="1"/>
    <col min="2054" max="2054" width="8.5703125" style="1" customWidth="1"/>
    <col min="2055" max="2055" width="8.28515625" style="1" customWidth="1"/>
    <col min="2056" max="2056" width="10.5703125" style="1" customWidth="1"/>
    <col min="2057" max="2057" width="6.7109375" style="1" customWidth="1"/>
    <col min="2058" max="2058" width="6.42578125" style="1" customWidth="1"/>
    <col min="2059" max="2059" width="4.42578125" style="1" customWidth="1"/>
    <col min="2060" max="2060" width="6.140625" style="1" customWidth="1"/>
    <col min="2061" max="2062" width="5.7109375" style="1" customWidth="1"/>
    <col min="2063" max="2063" width="7.140625" style="1" customWidth="1"/>
    <col min="2064" max="2064" width="11.42578125" style="1" customWidth="1"/>
    <col min="2065" max="2303" width="11.42578125" style="1"/>
    <col min="2304" max="2304" width="11.7109375" style="1" customWidth="1"/>
    <col min="2305" max="2305" width="27.5703125" style="1" customWidth="1"/>
    <col min="2306" max="2306" width="7.85546875" style="1" customWidth="1"/>
    <col min="2307" max="2307" width="8.85546875" style="1" customWidth="1"/>
    <col min="2308" max="2308" width="9.140625" style="1" customWidth="1"/>
    <col min="2309" max="2309" width="11.7109375" style="1" customWidth="1"/>
    <col min="2310" max="2310" width="8.5703125" style="1" customWidth="1"/>
    <col min="2311" max="2311" width="8.28515625" style="1" customWidth="1"/>
    <col min="2312" max="2312" width="10.5703125" style="1" customWidth="1"/>
    <col min="2313" max="2313" width="6.7109375" style="1" customWidth="1"/>
    <col min="2314" max="2314" width="6.42578125" style="1" customWidth="1"/>
    <col min="2315" max="2315" width="4.42578125" style="1" customWidth="1"/>
    <col min="2316" max="2316" width="6.140625" style="1" customWidth="1"/>
    <col min="2317" max="2318" width="5.7109375" style="1" customWidth="1"/>
    <col min="2319" max="2319" width="7.140625" style="1" customWidth="1"/>
    <col min="2320" max="2320" width="11.42578125" style="1" customWidth="1"/>
    <col min="2321" max="2559" width="11.42578125" style="1"/>
    <col min="2560" max="2560" width="11.7109375" style="1" customWidth="1"/>
    <col min="2561" max="2561" width="27.5703125" style="1" customWidth="1"/>
    <col min="2562" max="2562" width="7.85546875" style="1" customWidth="1"/>
    <col min="2563" max="2563" width="8.85546875" style="1" customWidth="1"/>
    <col min="2564" max="2564" width="9.140625" style="1" customWidth="1"/>
    <col min="2565" max="2565" width="11.7109375" style="1" customWidth="1"/>
    <col min="2566" max="2566" width="8.5703125" style="1" customWidth="1"/>
    <col min="2567" max="2567" width="8.28515625" style="1" customWidth="1"/>
    <col min="2568" max="2568" width="10.5703125" style="1" customWidth="1"/>
    <col min="2569" max="2569" width="6.7109375" style="1" customWidth="1"/>
    <col min="2570" max="2570" width="6.42578125" style="1" customWidth="1"/>
    <col min="2571" max="2571" width="4.42578125" style="1" customWidth="1"/>
    <col min="2572" max="2572" width="6.140625" style="1" customWidth="1"/>
    <col min="2573" max="2574" width="5.7109375" style="1" customWidth="1"/>
    <col min="2575" max="2575" width="7.140625" style="1" customWidth="1"/>
    <col min="2576" max="2576" width="11.42578125" style="1" customWidth="1"/>
    <col min="2577" max="2815" width="11.42578125" style="1"/>
    <col min="2816" max="2816" width="11.7109375" style="1" customWidth="1"/>
    <col min="2817" max="2817" width="27.5703125" style="1" customWidth="1"/>
    <col min="2818" max="2818" width="7.85546875" style="1" customWidth="1"/>
    <col min="2819" max="2819" width="8.85546875" style="1" customWidth="1"/>
    <col min="2820" max="2820" width="9.140625" style="1" customWidth="1"/>
    <col min="2821" max="2821" width="11.7109375" style="1" customWidth="1"/>
    <col min="2822" max="2822" width="8.5703125" style="1" customWidth="1"/>
    <col min="2823" max="2823" width="8.28515625" style="1" customWidth="1"/>
    <col min="2824" max="2824" width="10.5703125" style="1" customWidth="1"/>
    <col min="2825" max="2825" width="6.7109375" style="1" customWidth="1"/>
    <col min="2826" max="2826" width="6.42578125" style="1" customWidth="1"/>
    <col min="2827" max="2827" width="4.42578125" style="1" customWidth="1"/>
    <col min="2828" max="2828" width="6.140625" style="1" customWidth="1"/>
    <col min="2829" max="2830" width="5.7109375" style="1" customWidth="1"/>
    <col min="2831" max="2831" width="7.140625" style="1" customWidth="1"/>
    <col min="2832" max="2832" width="11.42578125" style="1" customWidth="1"/>
    <col min="2833" max="3071" width="11.42578125" style="1"/>
    <col min="3072" max="3072" width="11.7109375" style="1" customWidth="1"/>
    <col min="3073" max="3073" width="27.5703125" style="1" customWidth="1"/>
    <col min="3074" max="3074" width="7.85546875" style="1" customWidth="1"/>
    <col min="3075" max="3075" width="8.85546875" style="1" customWidth="1"/>
    <col min="3076" max="3076" width="9.140625" style="1" customWidth="1"/>
    <col min="3077" max="3077" width="11.7109375" style="1" customWidth="1"/>
    <col min="3078" max="3078" width="8.5703125" style="1" customWidth="1"/>
    <col min="3079" max="3079" width="8.28515625" style="1" customWidth="1"/>
    <col min="3080" max="3080" width="10.5703125" style="1" customWidth="1"/>
    <col min="3081" max="3081" width="6.7109375" style="1" customWidth="1"/>
    <col min="3082" max="3082" width="6.42578125" style="1" customWidth="1"/>
    <col min="3083" max="3083" width="4.42578125" style="1" customWidth="1"/>
    <col min="3084" max="3084" width="6.140625" style="1" customWidth="1"/>
    <col min="3085" max="3086" width="5.7109375" style="1" customWidth="1"/>
    <col min="3087" max="3087" width="7.140625" style="1" customWidth="1"/>
    <col min="3088" max="3088" width="11.42578125" style="1" customWidth="1"/>
    <col min="3089" max="3327" width="11.42578125" style="1"/>
    <col min="3328" max="3328" width="11.7109375" style="1" customWidth="1"/>
    <col min="3329" max="3329" width="27.5703125" style="1" customWidth="1"/>
    <col min="3330" max="3330" width="7.85546875" style="1" customWidth="1"/>
    <col min="3331" max="3331" width="8.85546875" style="1" customWidth="1"/>
    <col min="3332" max="3332" width="9.140625" style="1" customWidth="1"/>
    <col min="3333" max="3333" width="11.7109375" style="1" customWidth="1"/>
    <col min="3334" max="3334" width="8.5703125" style="1" customWidth="1"/>
    <col min="3335" max="3335" width="8.28515625" style="1" customWidth="1"/>
    <col min="3336" max="3336" width="10.5703125" style="1" customWidth="1"/>
    <col min="3337" max="3337" width="6.7109375" style="1" customWidth="1"/>
    <col min="3338" max="3338" width="6.42578125" style="1" customWidth="1"/>
    <col min="3339" max="3339" width="4.42578125" style="1" customWidth="1"/>
    <col min="3340" max="3340" width="6.140625" style="1" customWidth="1"/>
    <col min="3341" max="3342" width="5.7109375" style="1" customWidth="1"/>
    <col min="3343" max="3343" width="7.140625" style="1" customWidth="1"/>
    <col min="3344" max="3344" width="11.42578125" style="1" customWidth="1"/>
    <col min="3345" max="3583" width="11.42578125" style="1"/>
    <col min="3584" max="3584" width="11.7109375" style="1" customWidth="1"/>
    <col min="3585" max="3585" width="27.5703125" style="1" customWidth="1"/>
    <col min="3586" max="3586" width="7.85546875" style="1" customWidth="1"/>
    <col min="3587" max="3587" width="8.85546875" style="1" customWidth="1"/>
    <col min="3588" max="3588" width="9.140625" style="1" customWidth="1"/>
    <col min="3589" max="3589" width="11.7109375" style="1" customWidth="1"/>
    <col min="3590" max="3590" width="8.5703125" style="1" customWidth="1"/>
    <col min="3591" max="3591" width="8.28515625" style="1" customWidth="1"/>
    <col min="3592" max="3592" width="10.5703125" style="1" customWidth="1"/>
    <col min="3593" max="3593" width="6.7109375" style="1" customWidth="1"/>
    <col min="3594" max="3594" width="6.42578125" style="1" customWidth="1"/>
    <col min="3595" max="3595" width="4.42578125" style="1" customWidth="1"/>
    <col min="3596" max="3596" width="6.140625" style="1" customWidth="1"/>
    <col min="3597" max="3598" width="5.7109375" style="1" customWidth="1"/>
    <col min="3599" max="3599" width="7.140625" style="1" customWidth="1"/>
    <col min="3600" max="3600" width="11.42578125" style="1" customWidth="1"/>
    <col min="3601" max="3839" width="11.42578125" style="1"/>
    <col min="3840" max="3840" width="11.7109375" style="1" customWidth="1"/>
    <col min="3841" max="3841" width="27.5703125" style="1" customWidth="1"/>
    <col min="3842" max="3842" width="7.85546875" style="1" customWidth="1"/>
    <col min="3843" max="3843" width="8.85546875" style="1" customWidth="1"/>
    <col min="3844" max="3844" width="9.140625" style="1" customWidth="1"/>
    <col min="3845" max="3845" width="11.7109375" style="1" customWidth="1"/>
    <col min="3846" max="3846" width="8.5703125" style="1" customWidth="1"/>
    <col min="3847" max="3847" width="8.28515625" style="1" customWidth="1"/>
    <col min="3848" max="3848" width="10.5703125" style="1" customWidth="1"/>
    <col min="3849" max="3849" width="6.7109375" style="1" customWidth="1"/>
    <col min="3850" max="3850" width="6.42578125" style="1" customWidth="1"/>
    <col min="3851" max="3851" width="4.42578125" style="1" customWidth="1"/>
    <col min="3852" max="3852" width="6.140625" style="1" customWidth="1"/>
    <col min="3853" max="3854" width="5.7109375" style="1" customWidth="1"/>
    <col min="3855" max="3855" width="7.140625" style="1" customWidth="1"/>
    <col min="3856" max="3856" width="11.42578125" style="1" customWidth="1"/>
    <col min="3857" max="4095" width="11.42578125" style="1"/>
    <col min="4096" max="4096" width="11.7109375" style="1" customWidth="1"/>
    <col min="4097" max="4097" width="27.5703125" style="1" customWidth="1"/>
    <col min="4098" max="4098" width="7.85546875" style="1" customWidth="1"/>
    <col min="4099" max="4099" width="8.85546875" style="1" customWidth="1"/>
    <col min="4100" max="4100" width="9.140625" style="1" customWidth="1"/>
    <col min="4101" max="4101" width="11.7109375" style="1" customWidth="1"/>
    <col min="4102" max="4102" width="8.5703125" style="1" customWidth="1"/>
    <col min="4103" max="4103" width="8.28515625" style="1" customWidth="1"/>
    <col min="4104" max="4104" width="10.5703125" style="1" customWidth="1"/>
    <col min="4105" max="4105" width="6.7109375" style="1" customWidth="1"/>
    <col min="4106" max="4106" width="6.42578125" style="1" customWidth="1"/>
    <col min="4107" max="4107" width="4.42578125" style="1" customWidth="1"/>
    <col min="4108" max="4108" width="6.140625" style="1" customWidth="1"/>
    <col min="4109" max="4110" width="5.7109375" style="1" customWidth="1"/>
    <col min="4111" max="4111" width="7.140625" style="1" customWidth="1"/>
    <col min="4112" max="4112" width="11.42578125" style="1" customWidth="1"/>
    <col min="4113" max="4351" width="11.42578125" style="1"/>
    <col min="4352" max="4352" width="11.7109375" style="1" customWidth="1"/>
    <col min="4353" max="4353" width="27.5703125" style="1" customWidth="1"/>
    <col min="4354" max="4354" width="7.85546875" style="1" customWidth="1"/>
    <col min="4355" max="4355" width="8.85546875" style="1" customWidth="1"/>
    <col min="4356" max="4356" width="9.140625" style="1" customWidth="1"/>
    <col min="4357" max="4357" width="11.7109375" style="1" customWidth="1"/>
    <col min="4358" max="4358" width="8.5703125" style="1" customWidth="1"/>
    <col min="4359" max="4359" width="8.28515625" style="1" customWidth="1"/>
    <col min="4360" max="4360" width="10.5703125" style="1" customWidth="1"/>
    <col min="4361" max="4361" width="6.7109375" style="1" customWidth="1"/>
    <col min="4362" max="4362" width="6.42578125" style="1" customWidth="1"/>
    <col min="4363" max="4363" width="4.42578125" style="1" customWidth="1"/>
    <col min="4364" max="4364" width="6.140625" style="1" customWidth="1"/>
    <col min="4365" max="4366" width="5.7109375" style="1" customWidth="1"/>
    <col min="4367" max="4367" width="7.140625" style="1" customWidth="1"/>
    <col min="4368" max="4368" width="11.42578125" style="1" customWidth="1"/>
    <col min="4369" max="4607" width="11.42578125" style="1"/>
    <col min="4608" max="4608" width="11.7109375" style="1" customWidth="1"/>
    <col min="4609" max="4609" width="27.5703125" style="1" customWidth="1"/>
    <col min="4610" max="4610" width="7.85546875" style="1" customWidth="1"/>
    <col min="4611" max="4611" width="8.85546875" style="1" customWidth="1"/>
    <col min="4612" max="4612" width="9.140625" style="1" customWidth="1"/>
    <col min="4613" max="4613" width="11.7109375" style="1" customWidth="1"/>
    <col min="4614" max="4614" width="8.5703125" style="1" customWidth="1"/>
    <col min="4615" max="4615" width="8.28515625" style="1" customWidth="1"/>
    <col min="4616" max="4616" width="10.5703125" style="1" customWidth="1"/>
    <col min="4617" max="4617" width="6.7109375" style="1" customWidth="1"/>
    <col min="4618" max="4618" width="6.42578125" style="1" customWidth="1"/>
    <col min="4619" max="4619" width="4.42578125" style="1" customWidth="1"/>
    <col min="4620" max="4620" width="6.140625" style="1" customWidth="1"/>
    <col min="4621" max="4622" width="5.7109375" style="1" customWidth="1"/>
    <col min="4623" max="4623" width="7.140625" style="1" customWidth="1"/>
    <col min="4624" max="4624" width="11.42578125" style="1" customWidth="1"/>
    <col min="4625" max="4863" width="11.42578125" style="1"/>
    <col min="4864" max="4864" width="11.7109375" style="1" customWidth="1"/>
    <col min="4865" max="4865" width="27.5703125" style="1" customWidth="1"/>
    <col min="4866" max="4866" width="7.85546875" style="1" customWidth="1"/>
    <col min="4867" max="4867" width="8.85546875" style="1" customWidth="1"/>
    <col min="4868" max="4868" width="9.140625" style="1" customWidth="1"/>
    <col min="4869" max="4869" width="11.7109375" style="1" customWidth="1"/>
    <col min="4870" max="4870" width="8.5703125" style="1" customWidth="1"/>
    <col min="4871" max="4871" width="8.28515625" style="1" customWidth="1"/>
    <col min="4872" max="4872" width="10.5703125" style="1" customWidth="1"/>
    <col min="4873" max="4873" width="6.7109375" style="1" customWidth="1"/>
    <col min="4874" max="4874" width="6.42578125" style="1" customWidth="1"/>
    <col min="4875" max="4875" width="4.42578125" style="1" customWidth="1"/>
    <col min="4876" max="4876" width="6.140625" style="1" customWidth="1"/>
    <col min="4877" max="4878" width="5.7109375" style="1" customWidth="1"/>
    <col min="4879" max="4879" width="7.140625" style="1" customWidth="1"/>
    <col min="4880" max="4880" width="11.42578125" style="1" customWidth="1"/>
    <col min="4881" max="5119" width="11.42578125" style="1"/>
    <col min="5120" max="5120" width="11.7109375" style="1" customWidth="1"/>
    <col min="5121" max="5121" width="27.5703125" style="1" customWidth="1"/>
    <col min="5122" max="5122" width="7.85546875" style="1" customWidth="1"/>
    <col min="5123" max="5123" width="8.85546875" style="1" customWidth="1"/>
    <col min="5124" max="5124" width="9.140625" style="1" customWidth="1"/>
    <col min="5125" max="5125" width="11.7109375" style="1" customWidth="1"/>
    <col min="5126" max="5126" width="8.5703125" style="1" customWidth="1"/>
    <col min="5127" max="5127" width="8.28515625" style="1" customWidth="1"/>
    <col min="5128" max="5128" width="10.5703125" style="1" customWidth="1"/>
    <col min="5129" max="5129" width="6.7109375" style="1" customWidth="1"/>
    <col min="5130" max="5130" width="6.42578125" style="1" customWidth="1"/>
    <col min="5131" max="5131" width="4.42578125" style="1" customWidth="1"/>
    <col min="5132" max="5132" width="6.140625" style="1" customWidth="1"/>
    <col min="5133" max="5134" width="5.7109375" style="1" customWidth="1"/>
    <col min="5135" max="5135" width="7.140625" style="1" customWidth="1"/>
    <col min="5136" max="5136" width="11.42578125" style="1" customWidth="1"/>
    <col min="5137" max="5375" width="11.42578125" style="1"/>
    <col min="5376" max="5376" width="11.7109375" style="1" customWidth="1"/>
    <col min="5377" max="5377" width="27.5703125" style="1" customWidth="1"/>
    <col min="5378" max="5378" width="7.85546875" style="1" customWidth="1"/>
    <col min="5379" max="5379" width="8.85546875" style="1" customWidth="1"/>
    <col min="5380" max="5380" width="9.140625" style="1" customWidth="1"/>
    <col min="5381" max="5381" width="11.7109375" style="1" customWidth="1"/>
    <col min="5382" max="5382" width="8.5703125" style="1" customWidth="1"/>
    <col min="5383" max="5383" width="8.28515625" style="1" customWidth="1"/>
    <col min="5384" max="5384" width="10.5703125" style="1" customWidth="1"/>
    <col min="5385" max="5385" width="6.7109375" style="1" customWidth="1"/>
    <col min="5386" max="5386" width="6.42578125" style="1" customWidth="1"/>
    <col min="5387" max="5387" width="4.42578125" style="1" customWidth="1"/>
    <col min="5388" max="5388" width="6.140625" style="1" customWidth="1"/>
    <col min="5389" max="5390" width="5.7109375" style="1" customWidth="1"/>
    <col min="5391" max="5391" width="7.140625" style="1" customWidth="1"/>
    <col min="5392" max="5392" width="11.42578125" style="1" customWidth="1"/>
    <col min="5393" max="5631" width="11.42578125" style="1"/>
    <col min="5632" max="5632" width="11.7109375" style="1" customWidth="1"/>
    <col min="5633" max="5633" width="27.5703125" style="1" customWidth="1"/>
    <col min="5634" max="5634" width="7.85546875" style="1" customWidth="1"/>
    <col min="5635" max="5635" width="8.85546875" style="1" customWidth="1"/>
    <col min="5636" max="5636" width="9.140625" style="1" customWidth="1"/>
    <col min="5637" max="5637" width="11.7109375" style="1" customWidth="1"/>
    <col min="5638" max="5638" width="8.5703125" style="1" customWidth="1"/>
    <col min="5639" max="5639" width="8.28515625" style="1" customWidth="1"/>
    <col min="5640" max="5640" width="10.5703125" style="1" customWidth="1"/>
    <col min="5641" max="5641" width="6.7109375" style="1" customWidth="1"/>
    <col min="5642" max="5642" width="6.42578125" style="1" customWidth="1"/>
    <col min="5643" max="5643" width="4.42578125" style="1" customWidth="1"/>
    <col min="5644" max="5644" width="6.140625" style="1" customWidth="1"/>
    <col min="5645" max="5646" width="5.7109375" style="1" customWidth="1"/>
    <col min="5647" max="5647" width="7.140625" style="1" customWidth="1"/>
    <col min="5648" max="5648" width="11.42578125" style="1" customWidth="1"/>
    <col min="5649" max="5887" width="11.42578125" style="1"/>
    <col min="5888" max="5888" width="11.7109375" style="1" customWidth="1"/>
    <col min="5889" max="5889" width="27.5703125" style="1" customWidth="1"/>
    <col min="5890" max="5890" width="7.85546875" style="1" customWidth="1"/>
    <col min="5891" max="5891" width="8.85546875" style="1" customWidth="1"/>
    <col min="5892" max="5892" width="9.140625" style="1" customWidth="1"/>
    <col min="5893" max="5893" width="11.7109375" style="1" customWidth="1"/>
    <col min="5894" max="5894" width="8.5703125" style="1" customWidth="1"/>
    <col min="5895" max="5895" width="8.28515625" style="1" customWidth="1"/>
    <col min="5896" max="5896" width="10.5703125" style="1" customWidth="1"/>
    <col min="5897" max="5897" width="6.7109375" style="1" customWidth="1"/>
    <col min="5898" max="5898" width="6.42578125" style="1" customWidth="1"/>
    <col min="5899" max="5899" width="4.42578125" style="1" customWidth="1"/>
    <col min="5900" max="5900" width="6.140625" style="1" customWidth="1"/>
    <col min="5901" max="5902" width="5.7109375" style="1" customWidth="1"/>
    <col min="5903" max="5903" width="7.140625" style="1" customWidth="1"/>
    <col min="5904" max="5904" width="11.42578125" style="1" customWidth="1"/>
    <col min="5905" max="6143" width="11.42578125" style="1"/>
    <col min="6144" max="6144" width="11.7109375" style="1" customWidth="1"/>
    <col min="6145" max="6145" width="27.5703125" style="1" customWidth="1"/>
    <col min="6146" max="6146" width="7.85546875" style="1" customWidth="1"/>
    <col min="6147" max="6147" width="8.85546875" style="1" customWidth="1"/>
    <col min="6148" max="6148" width="9.140625" style="1" customWidth="1"/>
    <col min="6149" max="6149" width="11.7109375" style="1" customWidth="1"/>
    <col min="6150" max="6150" width="8.5703125" style="1" customWidth="1"/>
    <col min="6151" max="6151" width="8.28515625" style="1" customWidth="1"/>
    <col min="6152" max="6152" width="10.5703125" style="1" customWidth="1"/>
    <col min="6153" max="6153" width="6.7109375" style="1" customWidth="1"/>
    <col min="6154" max="6154" width="6.42578125" style="1" customWidth="1"/>
    <col min="6155" max="6155" width="4.42578125" style="1" customWidth="1"/>
    <col min="6156" max="6156" width="6.140625" style="1" customWidth="1"/>
    <col min="6157" max="6158" width="5.7109375" style="1" customWidth="1"/>
    <col min="6159" max="6159" width="7.140625" style="1" customWidth="1"/>
    <col min="6160" max="6160" width="11.42578125" style="1" customWidth="1"/>
    <col min="6161" max="6399" width="11.42578125" style="1"/>
    <col min="6400" max="6400" width="11.7109375" style="1" customWidth="1"/>
    <col min="6401" max="6401" width="27.5703125" style="1" customWidth="1"/>
    <col min="6402" max="6402" width="7.85546875" style="1" customWidth="1"/>
    <col min="6403" max="6403" width="8.85546875" style="1" customWidth="1"/>
    <col min="6404" max="6404" width="9.140625" style="1" customWidth="1"/>
    <col min="6405" max="6405" width="11.7109375" style="1" customWidth="1"/>
    <col min="6406" max="6406" width="8.5703125" style="1" customWidth="1"/>
    <col min="6407" max="6407" width="8.28515625" style="1" customWidth="1"/>
    <col min="6408" max="6408" width="10.5703125" style="1" customWidth="1"/>
    <col min="6409" max="6409" width="6.7109375" style="1" customWidth="1"/>
    <col min="6410" max="6410" width="6.42578125" style="1" customWidth="1"/>
    <col min="6411" max="6411" width="4.42578125" style="1" customWidth="1"/>
    <col min="6412" max="6412" width="6.140625" style="1" customWidth="1"/>
    <col min="6413" max="6414" width="5.7109375" style="1" customWidth="1"/>
    <col min="6415" max="6415" width="7.140625" style="1" customWidth="1"/>
    <col min="6416" max="6416" width="11.42578125" style="1" customWidth="1"/>
    <col min="6417" max="6655" width="11.42578125" style="1"/>
    <col min="6656" max="6656" width="11.7109375" style="1" customWidth="1"/>
    <col min="6657" max="6657" width="27.5703125" style="1" customWidth="1"/>
    <col min="6658" max="6658" width="7.85546875" style="1" customWidth="1"/>
    <col min="6659" max="6659" width="8.85546875" style="1" customWidth="1"/>
    <col min="6660" max="6660" width="9.140625" style="1" customWidth="1"/>
    <col min="6661" max="6661" width="11.7109375" style="1" customWidth="1"/>
    <col min="6662" max="6662" width="8.5703125" style="1" customWidth="1"/>
    <col min="6663" max="6663" width="8.28515625" style="1" customWidth="1"/>
    <col min="6664" max="6664" width="10.5703125" style="1" customWidth="1"/>
    <col min="6665" max="6665" width="6.7109375" style="1" customWidth="1"/>
    <col min="6666" max="6666" width="6.42578125" style="1" customWidth="1"/>
    <col min="6667" max="6667" width="4.42578125" style="1" customWidth="1"/>
    <col min="6668" max="6668" width="6.140625" style="1" customWidth="1"/>
    <col min="6669" max="6670" width="5.7109375" style="1" customWidth="1"/>
    <col min="6671" max="6671" width="7.140625" style="1" customWidth="1"/>
    <col min="6672" max="6672" width="11.42578125" style="1" customWidth="1"/>
    <col min="6673" max="6911" width="11.42578125" style="1"/>
    <col min="6912" max="6912" width="11.7109375" style="1" customWidth="1"/>
    <col min="6913" max="6913" width="27.5703125" style="1" customWidth="1"/>
    <col min="6914" max="6914" width="7.85546875" style="1" customWidth="1"/>
    <col min="6915" max="6915" width="8.85546875" style="1" customWidth="1"/>
    <col min="6916" max="6916" width="9.140625" style="1" customWidth="1"/>
    <col min="6917" max="6917" width="11.7109375" style="1" customWidth="1"/>
    <col min="6918" max="6918" width="8.5703125" style="1" customWidth="1"/>
    <col min="6919" max="6919" width="8.28515625" style="1" customWidth="1"/>
    <col min="6920" max="6920" width="10.5703125" style="1" customWidth="1"/>
    <col min="6921" max="6921" width="6.7109375" style="1" customWidth="1"/>
    <col min="6922" max="6922" width="6.42578125" style="1" customWidth="1"/>
    <col min="6923" max="6923" width="4.42578125" style="1" customWidth="1"/>
    <col min="6924" max="6924" width="6.140625" style="1" customWidth="1"/>
    <col min="6925" max="6926" width="5.7109375" style="1" customWidth="1"/>
    <col min="6927" max="6927" width="7.140625" style="1" customWidth="1"/>
    <col min="6928" max="6928" width="11.42578125" style="1" customWidth="1"/>
    <col min="6929" max="7167" width="11.42578125" style="1"/>
    <col min="7168" max="7168" width="11.7109375" style="1" customWidth="1"/>
    <col min="7169" max="7169" width="27.5703125" style="1" customWidth="1"/>
    <col min="7170" max="7170" width="7.85546875" style="1" customWidth="1"/>
    <col min="7171" max="7171" width="8.85546875" style="1" customWidth="1"/>
    <col min="7172" max="7172" width="9.140625" style="1" customWidth="1"/>
    <col min="7173" max="7173" width="11.7109375" style="1" customWidth="1"/>
    <col min="7174" max="7174" width="8.5703125" style="1" customWidth="1"/>
    <col min="7175" max="7175" width="8.28515625" style="1" customWidth="1"/>
    <col min="7176" max="7176" width="10.5703125" style="1" customWidth="1"/>
    <col min="7177" max="7177" width="6.7109375" style="1" customWidth="1"/>
    <col min="7178" max="7178" width="6.42578125" style="1" customWidth="1"/>
    <col min="7179" max="7179" width="4.42578125" style="1" customWidth="1"/>
    <col min="7180" max="7180" width="6.140625" style="1" customWidth="1"/>
    <col min="7181" max="7182" width="5.7109375" style="1" customWidth="1"/>
    <col min="7183" max="7183" width="7.140625" style="1" customWidth="1"/>
    <col min="7184" max="7184" width="11.42578125" style="1" customWidth="1"/>
    <col min="7185" max="7423" width="11.42578125" style="1"/>
    <col min="7424" max="7424" width="11.7109375" style="1" customWidth="1"/>
    <col min="7425" max="7425" width="27.5703125" style="1" customWidth="1"/>
    <col min="7426" max="7426" width="7.85546875" style="1" customWidth="1"/>
    <col min="7427" max="7427" width="8.85546875" style="1" customWidth="1"/>
    <col min="7428" max="7428" width="9.140625" style="1" customWidth="1"/>
    <col min="7429" max="7429" width="11.7109375" style="1" customWidth="1"/>
    <col min="7430" max="7430" width="8.5703125" style="1" customWidth="1"/>
    <col min="7431" max="7431" width="8.28515625" style="1" customWidth="1"/>
    <col min="7432" max="7432" width="10.5703125" style="1" customWidth="1"/>
    <col min="7433" max="7433" width="6.7109375" style="1" customWidth="1"/>
    <col min="7434" max="7434" width="6.42578125" style="1" customWidth="1"/>
    <col min="7435" max="7435" width="4.42578125" style="1" customWidth="1"/>
    <col min="7436" max="7436" width="6.140625" style="1" customWidth="1"/>
    <col min="7437" max="7438" width="5.7109375" style="1" customWidth="1"/>
    <col min="7439" max="7439" width="7.140625" style="1" customWidth="1"/>
    <col min="7440" max="7440" width="11.42578125" style="1" customWidth="1"/>
    <col min="7441" max="7679" width="11.42578125" style="1"/>
    <col min="7680" max="7680" width="11.7109375" style="1" customWidth="1"/>
    <col min="7681" max="7681" width="27.5703125" style="1" customWidth="1"/>
    <col min="7682" max="7682" width="7.85546875" style="1" customWidth="1"/>
    <col min="7683" max="7683" width="8.85546875" style="1" customWidth="1"/>
    <col min="7684" max="7684" width="9.140625" style="1" customWidth="1"/>
    <col min="7685" max="7685" width="11.7109375" style="1" customWidth="1"/>
    <col min="7686" max="7686" width="8.5703125" style="1" customWidth="1"/>
    <col min="7687" max="7687" width="8.28515625" style="1" customWidth="1"/>
    <col min="7688" max="7688" width="10.5703125" style="1" customWidth="1"/>
    <col min="7689" max="7689" width="6.7109375" style="1" customWidth="1"/>
    <col min="7690" max="7690" width="6.42578125" style="1" customWidth="1"/>
    <col min="7691" max="7691" width="4.42578125" style="1" customWidth="1"/>
    <col min="7692" max="7692" width="6.140625" style="1" customWidth="1"/>
    <col min="7693" max="7694" width="5.7109375" style="1" customWidth="1"/>
    <col min="7695" max="7695" width="7.140625" style="1" customWidth="1"/>
    <col min="7696" max="7696" width="11.42578125" style="1" customWidth="1"/>
    <col min="7697" max="7935" width="11.42578125" style="1"/>
    <col min="7936" max="7936" width="11.7109375" style="1" customWidth="1"/>
    <col min="7937" max="7937" width="27.5703125" style="1" customWidth="1"/>
    <col min="7938" max="7938" width="7.85546875" style="1" customWidth="1"/>
    <col min="7939" max="7939" width="8.85546875" style="1" customWidth="1"/>
    <col min="7940" max="7940" width="9.140625" style="1" customWidth="1"/>
    <col min="7941" max="7941" width="11.7109375" style="1" customWidth="1"/>
    <col min="7942" max="7942" width="8.5703125" style="1" customWidth="1"/>
    <col min="7943" max="7943" width="8.28515625" style="1" customWidth="1"/>
    <col min="7944" max="7944" width="10.5703125" style="1" customWidth="1"/>
    <col min="7945" max="7945" width="6.7109375" style="1" customWidth="1"/>
    <col min="7946" max="7946" width="6.42578125" style="1" customWidth="1"/>
    <col min="7947" max="7947" width="4.42578125" style="1" customWidth="1"/>
    <col min="7948" max="7948" width="6.140625" style="1" customWidth="1"/>
    <col min="7949" max="7950" width="5.7109375" style="1" customWidth="1"/>
    <col min="7951" max="7951" width="7.140625" style="1" customWidth="1"/>
    <col min="7952" max="7952" width="11.42578125" style="1" customWidth="1"/>
    <col min="7953" max="8191" width="11.42578125" style="1"/>
    <col min="8192" max="8192" width="11.7109375" style="1" customWidth="1"/>
    <col min="8193" max="8193" width="27.5703125" style="1" customWidth="1"/>
    <col min="8194" max="8194" width="7.85546875" style="1" customWidth="1"/>
    <col min="8195" max="8195" width="8.85546875" style="1" customWidth="1"/>
    <col min="8196" max="8196" width="9.140625" style="1" customWidth="1"/>
    <col min="8197" max="8197" width="11.7109375" style="1" customWidth="1"/>
    <col min="8198" max="8198" width="8.5703125" style="1" customWidth="1"/>
    <col min="8199" max="8199" width="8.28515625" style="1" customWidth="1"/>
    <col min="8200" max="8200" width="10.5703125" style="1" customWidth="1"/>
    <col min="8201" max="8201" width="6.7109375" style="1" customWidth="1"/>
    <col min="8202" max="8202" width="6.42578125" style="1" customWidth="1"/>
    <col min="8203" max="8203" width="4.42578125" style="1" customWidth="1"/>
    <col min="8204" max="8204" width="6.140625" style="1" customWidth="1"/>
    <col min="8205" max="8206" width="5.7109375" style="1" customWidth="1"/>
    <col min="8207" max="8207" width="7.140625" style="1" customWidth="1"/>
    <col min="8208" max="8208" width="11.42578125" style="1" customWidth="1"/>
    <col min="8209" max="8447" width="11.42578125" style="1"/>
    <col min="8448" max="8448" width="11.7109375" style="1" customWidth="1"/>
    <col min="8449" max="8449" width="27.5703125" style="1" customWidth="1"/>
    <col min="8450" max="8450" width="7.85546875" style="1" customWidth="1"/>
    <col min="8451" max="8451" width="8.85546875" style="1" customWidth="1"/>
    <col min="8452" max="8452" width="9.140625" style="1" customWidth="1"/>
    <col min="8453" max="8453" width="11.7109375" style="1" customWidth="1"/>
    <col min="8454" max="8454" width="8.5703125" style="1" customWidth="1"/>
    <col min="8455" max="8455" width="8.28515625" style="1" customWidth="1"/>
    <col min="8456" max="8456" width="10.5703125" style="1" customWidth="1"/>
    <col min="8457" max="8457" width="6.7109375" style="1" customWidth="1"/>
    <col min="8458" max="8458" width="6.42578125" style="1" customWidth="1"/>
    <col min="8459" max="8459" width="4.42578125" style="1" customWidth="1"/>
    <col min="8460" max="8460" width="6.140625" style="1" customWidth="1"/>
    <col min="8461" max="8462" width="5.7109375" style="1" customWidth="1"/>
    <col min="8463" max="8463" width="7.140625" style="1" customWidth="1"/>
    <col min="8464" max="8464" width="11.42578125" style="1" customWidth="1"/>
    <col min="8465" max="8703" width="11.42578125" style="1"/>
    <col min="8704" max="8704" width="11.7109375" style="1" customWidth="1"/>
    <col min="8705" max="8705" width="27.5703125" style="1" customWidth="1"/>
    <col min="8706" max="8706" width="7.85546875" style="1" customWidth="1"/>
    <col min="8707" max="8707" width="8.85546875" style="1" customWidth="1"/>
    <col min="8708" max="8708" width="9.140625" style="1" customWidth="1"/>
    <col min="8709" max="8709" width="11.7109375" style="1" customWidth="1"/>
    <col min="8710" max="8710" width="8.5703125" style="1" customWidth="1"/>
    <col min="8711" max="8711" width="8.28515625" style="1" customWidth="1"/>
    <col min="8712" max="8712" width="10.5703125" style="1" customWidth="1"/>
    <col min="8713" max="8713" width="6.7109375" style="1" customWidth="1"/>
    <col min="8714" max="8714" width="6.42578125" style="1" customWidth="1"/>
    <col min="8715" max="8715" width="4.42578125" style="1" customWidth="1"/>
    <col min="8716" max="8716" width="6.140625" style="1" customWidth="1"/>
    <col min="8717" max="8718" width="5.7109375" style="1" customWidth="1"/>
    <col min="8719" max="8719" width="7.140625" style="1" customWidth="1"/>
    <col min="8720" max="8720" width="11.42578125" style="1" customWidth="1"/>
    <col min="8721" max="8959" width="11.42578125" style="1"/>
    <col min="8960" max="8960" width="11.7109375" style="1" customWidth="1"/>
    <col min="8961" max="8961" width="27.5703125" style="1" customWidth="1"/>
    <col min="8962" max="8962" width="7.85546875" style="1" customWidth="1"/>
    <col min="8963" max="8963" width="8.85546875" style="1" customWidth="1"/>
    <col min="8964" max="8964" width="9.140625" style="1" customWidth="1"/>
    <col min="8965" max="8965" width="11.7109375" style="1" customWidth="1"/>
    <col min="8966" max="8966" width="8.5703125" style="1" customWidth="1"/>
    <col min="8967" max="8967" width="8.28515625" style="1" customWidth="1"/>
    <col min="8968" max="8968" width="10.5703125" style="1" customWidth="1"/>
    <col min="8969" max="8969" width="6.7109375" style="1" customWidth="1"/>
    <col min="8970" max="8970" width="6.42578125" style="1" customWidth="1"/>
    <col min="8971" max="8971" width="4.42578125" style="1" customWidth="1"/>
    <col min="8972" max="8972" width="6.140625" style="1" customWidth="1"/>
    <col min="8973" max="8974" width="5.7109375" style="1" customWidth="1"/>
    <col min="8975" max="8975" width="7.140625" style="1" customWidth="1"/>
    <col min="8976" max="8976" width="11.42578125" style="1" customWidth="1"/>
    <col min="8977" max="9215" width="11.42578125" style="1"/>
    <col min="9216" max="9216" width="11.7109375" style="1" customWidth="1"/>
    <col min="9217" max="9217" width="27.5703125" style="1" customWidth="1"/>
    <col min="9218" max="9218" width="7.85546875" style="1" customWidth="1"/>
    <col min="9219" max="9219" width="8.85546875" style="1" customWidth="1"/>
    <col min="9220" max="9220" width="9.140625" style="1" customWidth="1"/>
    <col min="9221" max="9221" width="11.7109375" style="1" customWidth="1"/>
    <col min="9222" max="9222" width="8.5703125" style="1" customWidth="1"/>
    <col min="9223" max="9223" width="8.28515625" style="1" customWidth="1"/>
    <col min="9224" max="9224" width="10.5703125" style="1" customWidth="1"/>
    <col min="9225" max="9225" width="6.7109375" style="1" customWidth="1"/>
    <col min="9226" max="9226" width="6.42578125" style="1" customWidth="1"/>
    <col min="9227" max="9227" width="4.42578125" style="1" customWidth="1"/>
    <col min="9228" max="9228" width="6.140625" style="1" customWidth="1"/>
    <col min="9229" max="9230" width="5.7109375" style="1" customWidth="1"/>
    <col min="9231" max="9231" width="7.140625" style="1" customWidth="1"/>
    <col min="9232" max="9232" width="11.42578125" style="1" customWidth="1"/>
    <col min="9233" max="9471" width="11.42578125" style="1"/>
    <col min="9472" max="9472" width="11.7109375" style="1" customWidth="1"/>
    <col min="9473" max="9473" width="27.5703125" style="1" customWidth="1"/>
    <col min="9474" max="9474" width="7.85546875" style="1" customWidth="1"/>
    <col min="9475" max="9475" width="8.85546875" style="1" customWidth="1"/>
    <col min="9476" max="9476" width="9.140625" style="1" customWidth="1"/>
    <col min="9477" max="9477" width="11.7109375" style="1" customWidth="1"/>
    <col min="9478" max="9478" width="8.5703125" style="1" customWidth="1"/>
    <col min="9479" max="9479" width="8.28515625" style="1" customWidth="1"/>
    <col min="9480" max="9480" width="10.5703125" style="1" customWidth="1"/>
    <col min="9481" max="9481" width="6.7109375" style="1" customWidth="1"/>
    <col min="9482" max="9482" width="6.42578125" style="1" customWidth="1"/>
    <col min="9483" max="9483" width="4.42578125" style="1" customWidth="1"/>
    <col min="9484" max="9484" width="6.140625" style="1" customWidth="1"/>
    <col min="9485" max="9486" width="5.7109375" style="1" customWidth="1"/>
    <col min="9487" max="9487" width="7.140625" style="1" customWidth="1"/>
    <col min="9488" max="9488" width="11.42578125" style="1" customWidth="1"/>
    <col min="9489" max="9727" width="11.42578125" style="1"/>
    <col min="9728" max="9728" width="11.7109375" style="1" customWidth="1"/>
    <col min="9729" max="9729" width="27.5703125" style="1" customWidth="1"/>
    <col min="9730" max="9730" width="7.85546875" style="1" customWidth="1"/>
    <col min="9731" max="9731" width="8.85546875" style="1" customWidth="1"/>
    <col min="9732" max="9732" width="9.140625" style="1" customWidth="1"/>
    <col min="9733" max="9733" width="11.7109375" style="1" customWidth="1"/>
    <col min="9734" max="9734" width="8.5703125" style="1" customWidth="1"/>
    <col min="9735" max="9735" width="8.28515625" style="1" customWidth="1"/>
    <col min="9736" max="9736" width="10.5703125" style="1" customWidth="1"/>
    <col min="9737" max="9737" width="6.7109375" style="1" customWidth="1"/>
    <col min="9738" max="9738" width="6.42578125" style="1" customWidth="1"/>
    <col min="9739" max="9739" width="4.42578125" style="1" customWidth="1"/>
    <col min="9740" max="9740" width="6.140625" style="1" customWidth="1"/>
    <col min="9741" max="9742" width="5.7109375" style="1" customWidth="1"/>
    <col min="9743" max="9743" width="7.140625" style="1" customWidth="1"/>
    <col min="9744" max="9744" width="11.42578125" style="1" customWidth="1"/>
    <col min="9745" max="9983" width="11.42578125" style="1"/>
    <col min="9984" max="9984" width="11.7109375" style="1" customWidth="1"/>
    <col min="9985" max="9985" width="27.5703125" style="1" customWidth="1"/>
    <col min="9986" max="9986" width="7.85546875" style="1" customWidth="1"/>
    <col min="9987" max="9987" width="8.85546875" style="1" customWidth="1"/>
    <col min="9988" max="9988" width="9.140625" style="1" customWidth="1"/>
    <col min="9989" max="9989" width="11.7109375" style="1" customWidth="1"/>
    <col min="9990" max="9990" width="8.5703125" style="1" customWidth="1"/>
    <col min="9991" max="9991" width="8.28515625" style="1" customWidth="1"/>
    <col min="9992" max="9992" width="10.5703125" style="1" customWidth="1"/>
    <col min="9993" max="9993" width="6.7109375" style="1" customWidth="1"/>
    <col min="9994" max="9994" width="6.42578125" style="1" customWidth="1"/>
    <col min="9995" max="9995" width="4.42578125" style="1" customWidth="1"/>
    <col min="9996" max="9996" width="6.140625" style="1" customWidth="1"/>
    <col min="9997" max="9998" width="5.7109375" style="1" customWidth="1"/>
    <col min="9999" max="9999" width="7.140625" style="1" customWidth="1"/>
    <col min="10000" max="10000" width="11.42578125" style="1" customWidth="1"/>
    <col min="10001" max="10239" width="11.42578125" style="1"/>
    <col min="10240" max="10240" width="11.7109375" style="1" customWidth="1"/>
    <col min="10241" max="10241" width="27.5703125" style="1" customWidth="1"/>
    <col min="10242" max="10242" width="7.85546875" style="1" customWidth="1"/>
    <col min="10243" max="10243" width="8.85546875" style="1" customWidth="1"/>
    <col min="10244" max="10244" width="9.140625" style="1" customWidth="1"/>
    <col min="10245" max="10245" width="11.7109375" style="1" customWidth="1"/>
    <col min="10246" max="10246" width="8.5703125" style="1" customWidth="1"/>
    <col min="10247" max="10247" width="8.28515625" style="1" customWidth="1"/>
    <col min="10248" max="10248" width="10.5703125" style="1" customWidth="1"/>
    <col min="10249" max="10249" width="6.7109375" style="1" customWidth="1"/>
    <col min="10250" max="10250" width="6.42578125" style="1" customWidth="1"/>
    <col min="10251" max="10251" width="4.42578125" style="1" customWidth="1"/>
    <col min="10252" max="10252" width="6.140625" style="1" customWidth="1"/>
    <col min="10253" max="10254" width="5.7109375" style="1" customWidth="1"/>
    <col min="10255" max="10255" width="7.140625" style="1" customWidth="1"/>
    <col min="10256" max="10256" width="11.42578125" style="1" customWidth="1"/>
    <col min="10257" max="10495" width="11.42578125" style="1"/>
    <col min="10496" max="10496" width="11.7109375" style="1" customWidth="1"/>
    <col min="10497" max="10497" width="27.5703125" style="1" customWidth="1"/>
    <col min="10498" max="10498" width="7.85546875" style="1" customWidth="1"/>
    <col min="10499" max="10499" width="8.85546875" style="1" customWidth="1"/>
    <col min="10500" max="10500" width="9.140625" style="1" customWidth="1"/>
    <col min="10501" max="10501" width="11.7109375" style="1" customWidth="1"/>
    <col min="10502" max="10502" width="8.5703125" style="1" customWidth="1"/>
    <col min="10503" max="10503" width="8.28515625" style="1" customWidth="1"/>
    <col min="10504" max="10504" width="10.5703125" style="1" customWidth="1"/>
    <col min="10505" max="10505" width="6.7109375" style="1" customWidth="1"/>
    <col min="10506" max="10506" width="6.42578125" style="1" customWidth="1"/>
    <col min="10507" max="10507" width="4.42578125" style="1" customWidth="1"/>
    <col min="10508" max="10508" width="6.140625" style="1" customWidth="1"/>
    <col min="10509" max="10510" width="5.7109375" style="1" customWidth="1"/>
    <col min="10511" max="10511" width="7.140625" style="1" customWidth="1"/>
    <col min="10512" max="10512" width="11.42578125" style="1" customWidth="1"/>
    <col min="10513" max="10751" width="11.42578125" style="1"/>
    <col min="10752" max="10752" width="11.7109375" style="1" customWidth="1"/>
    <col min="10753" max="10753" width="27.5703125" style="1" customWidth="1"/>
    <col min="10754" max="10754" width="7.85546875" style="1" customWidth="1"/>
    <col min="10755" max="10755" width="8.85546875" style="1" customWidth="1"/>
    <col min="10756" max="10756" width="9.140625" style="1" customWidth="1"/>
    <col min="10757" max="10757" width="11.7109375" style="1" customWidth="1"/>
    <col min="10758" max="10758" width="8.5703125" style="1" customWidth="1"/>
    <col min="10759" max="10759" width="8.28515625" style="1" customWidth="1"/>
    <col min="10760" max="10760" width="10.5703125" style="1" customWidth="1"/>
    <col min="10761" max="10761" width="6.7109375" style="1" customWidth="1"/>
    <col min="10762" max="10762" width="6.42578125" style="1" customWidth="1"/>
    <col min="10763" max="10763" width="4.42578125" style="1" customWidth="1"/>
    <col min="10764" max="10764" width="6.140625" style="1" customWidth="1"/>
    <col min="10765" max="10766" width="5.7109375" style="1" customWidth="1"/>
    <col min="10767" max="10767" width="7.140625" style="1" customWidth="1"/>
    <col min="10768" max="10768" width="11.42578125" style="1" customWidth="1"/>
    <col min="10769" max="11007" width="11.42578125" style="1"/>
    <col min="11008" max="11008" width="11.7109375" style="1" customWidth="1"/>
    <col min="11009" max="11009" width="27.5703125" style="1" customWidth="1"/>
    <col min="11010" max="11010" width="7.85546875" style="1" customWidth="1"/>
    <col min="11011" max="11011" width="8.85546875" style="1" customWidth="1"/>
    <col min="11012" max="11012" width="9.140625" style="1" customWidth="1"/>
    <col min="11013" max="11013" width="11.7109375" style="1" customWidth="1"/>
    <col min="11014" max="11014" width="8.5703125" style="1" customWidth="1"/>
    <col min="11015" max="11015" width="8.28515625" style="1" customWidth="1"/>
    <col min="11016" max="11016" width="10.5703125" style="1" customWidth="1"/>
    <col min="11017" max="11017" width="6.7109375" style="1" customWidth="1"/>
    <col min="11018" max="11018" width="6.42578125" style="1" customWidth="1"/>
    <col min="11019" max="11019" width="4.42578125" style="1" customWidth="1"/>
    <col min="11020" max="11020" width="6.140625" style="1" customWidth="1"/>
    <col min="11021" max="11022" width="5.7109375" style="1" customWidth="1"/>
    <col min="11023" max="11023" width="7.140625" style="1" customWidth="1"/>
    <col min="11024" max="11024" width="11.42578125" style="1" customWidth="1"/>
    <col min="11025" max="11263" width="11.42578125" style="1"/>
    <col min="11264" max="11264" width="11.7109375" style="1" customWidth="1"/>
    <col min="11265" max="11265" width="27.5703125" style="1" customWidth="1"/>
    <col min="11266" max="11266" width="7.85546875" style="1" customWidth="1"/>
    <col min="11267" max="11267" width="8.85546875" style="1" customWidth="1"/>
    <col min="11268" max="11268" width="9.140625" style="1" customWidth="1"/>
    <col min="11269" max="11269" width="11.7109375" style="1" customWidth="1"/>
    <col min="11270" max="11270" width="8.5703125" style="1" customWidth="1"/>
    <col min="11271" max="11271" width="8.28515625" style="1" customWidth="1"/>
    <col min="11272" max="11272" width="10.5703125" style="1" customWidth="1"/>
    <col min="11273" max="11273" width="6.7109375" style="1" customWidth="1"/>
    <col min="11274" max="11274" width="6.42578125" style="1" customWidth="1"/>
    <col min="11275" max="11275" width="4.42578125" style="1" customWidth="1"/>
    <col min="11276" max="11276" width="6.140625" style="1" customWidth="1"/>
    <col min="11277" max="11278" width="5.7109375" style="1" customWidth="1"/>
    <col min="11279" max="11279" width="7.140625" style="1" customWidth="1"/>
    <col min="11280" max="11280" width="11.42578125" style="1" customWidth="1"/>
    <col min="11281" max="11519" width="11.42578125" style="1"/>
    <col min="11520" max="11520" width="11.7109375" style="1" customWidth="1"/>
    <col min="11521" max="11521" width="27.5703125" style="1" customWidth="1"/>
    <col min="11522" max="11522" width="7.85546875" style="1" customWidth="1"/>
    <col min="11523" max="11523" width="8.85546875" style="1" customWidth="1"/>
    <col min="11524" max="11524" width="9.140625" style="1" customWidth="1"/>
    <col min="11525" max="11525" width="11.7109375" style="1" customWidth="1"/>
    <col min="11526" max="11526" width="8.5703125" style="1" customWidth="1"/>
    <col min="11527" max="11527" width="8.28515625" style="1" customWidth="1"/>
    <col min="11528" max="11528" width="10.5703125" style="1" customWidth="1"/>
    <col min="11529" max="11529" width="6.7109375" style="1" customWidth="1"/>
    <col min="11530" max="11530" width="6.42578125" style="1" customWidth="1"/>
    <col min="11531" max="11531" width="4.42578125" style="1" customWidth="1"/>
    <col min="11532" max="11532" width="6.140625" style="1" customWidth="1"/>
    <col min="11533" max="11534" width="5.7109375" style="1" customWidth="1"/>
    <col min="11535" max="11535" width="7.140625" style="1" customWidth="1"/>
    <col min="11536" max="11536" width="11.42578125" style="1" customWidth="1"/>
    <col min="11537" max="11775" width="11.42578125" style="1"/>
    <col min="11776" max="11776" width="11.7109375" style="1" customWidth="1"/>
    <col min="11777" max="11777" width="27.5703125" style="1" customWidth="1"/>
    <col min="11778" max="11778" width="7.85546875" style="1" customWidth="1"/>
    <col min="11779" max="11779" width="8.85546875" style="1" customWidth="1"/>
    <col min="11780" max="11780" width="9.140625" style="1" customWidth="1"/>
    <col min="11781" max="11781" width="11.7109375" style="1" customWidth="1"/>
    <col min="11782" max="11782" width="8.5703125" style="1" customWidth="1"/>
    <col min="11783" max="11783" width="8.28515625" style="1" customWidth="1"/>
    <col min="11784" max="11784" width="10.5703125" style="1" customWidth="1"/>
    <col min="11785" max="11785" width="6.7109375" style="1" customWidth="1"/>
    <col min="11786" max="11786" width="6.42578125" style="1" customWidth="1"/>
    <col min="11787" max="11787" width="4.42578125" style="1" customWidth="1"/>
    <col min="11788" max="11788" width="6.140625" style="1" customWidth="1"/>
    <col min="11789" max="11790" width="5.7109375" style="1" customWidth="1"/>
    <col min="11791" max="11791" width="7.140625" style="1" customWidth="1"/>
    <col min="11792" max="11792" width="11.42578125" style="1" customWidth="1"/>
    <col min="11793" max="12031" width="11.42578125" style="1"/>
    <col min="12032" max="12032" width="11.7109375" style="1" customWidth="1"/>
    <col min="12033" max="12033" width="27.5703125" style="1" customWidth="1"/>
    <col min="12034" max="12034" width="7.85546875" style="1" customWidth="1"/>
    <col min="12035" max="12035" width="8.85546875" style="1" customWidth="1"/>
    <col min="12036" max="12036" width="9.140625" style="1" customWidth="1"/>
    <col min="12037" max="12037" width="11.7109375" style="1" customWidth="1"/>
    <col min="12038" max="12038" width="8.5703125" style="1" customWidth="1"/>
    <col min="12039" max="12039" width="8.28515625" style="1" customWidth="1"/>
    <col min="12040" max="12040" width="10.5703125" style="1" customWidth="1"/>
    <col min="12041" max="12041" width="6.7109375" style="1" customWidth="1"/>
    <col min="12042" max="12042" width="6.42578125" style="1" customWidth="1"/>
    <col min="12043" max="12043" width="4.42578125" style="1" customWidth="1"/>
    <col min="12044" max="12044" width="6.140625" style="1" customWidth="1"/>
    <col min="12045" max="12046" width="5.7109375" style="1" customWidth="1"/>
    <col min="12047" max="12047" width="7.140625" style="1" customWidth="1"/>
    <col min="12048" max="12048" width="11.42578125" style="1" customWidth="1"/>
    <col min="12049" max="12287" width="11.42578125" style="1"/>
    <col min="12288" max="12288" width="11.7109375" style="1" customWidth="1"/>
    <col min="12289" max="12289" width="27.5703125" style="1" customWidth="1"/>
    <col min="12290" max="12290" width="7.85546875" style="1" customWidth="1"/>
    <col min="12291" max="12291" width="8.85546875" style="1" customWidth="1"/>
    <col min="12292" max="12292" width="9.140625" style="1" customWidth="1"/>
    <col min="12293" max="12293" width="11.7109375" style="1" customWidth="1"/>
    <col min="12294" max="12294" width="8.5703125" style="1" customWidth="1"/>
    <col min="12295" max="12295" width="8.28515625" style="1" customWidth="1"/>
    <col min="12296" max="12296" width="10.5703125" style="1" customWidth="1"/>
    <col min="12297" max="12297" width="6.7109375" style="1" customWidth="1"/>
    <col min="12298" max="12298" width="6.42578125" style="1" customWidth="1"/>
    <col min="12299" max="12299" width="4.42578125" style="1" customWidth="1"/>
    <col min="12300" max="12300" width="6.140625" style="1" customWidth="1"/>
    <col min="12301" max="12302" width="5.7109375" style="1" customWidth="1"/>
    <col min="12303" max="12303" width="7.140625" style="1" customWidth="1"/>
    <col min="12304" max="12304" width="11.42578125" style="1" customWidth="1"/>
    <col min="12305" max="12543" width="11.42578125" style="1"/>
    <col min="12544" max="12544" width="11.7109375" style="1" customWidth="1"/>
    <col min="12545" max="12545" width="27.5703125" style="1" customWidth="1"/>
    <col min="12546" max="12546" width="7.85546875" style="1" customWidth="1"/>
    <col min="12547" max="12547" width="8.85546875" style="1" customWidth="1"/>
    <col min="12548" max="12548" width="9.140625" style="1" customWidth="1"/>
    <col min="12549" max="12549" width="11.7109375" style="1" customWidth="1"/>
    <col min="12550" max="12550" width="8.5703125" style="1" customWidth="1"/>
    <col min="12551" max="12551" width="8.28515625" style="1" customWidth="1"/>
    <col min="12552" max="12552" width="10.5703125" style="1" customWidth="1"/>
    <col min="12553" max="12553" width="6.7109375" style="1" customWidth="1"/>
    <col min="12554" max="12554" width="6.42578125" style="1" customWidth="1"/>
    <col min="12555" max="12555" width="4.42578125" style="1" customWidth="1"/>
    <col min="12556" max="12556" width="6.140625" style="1" customWidth="1"/>
    <col min="12557" max="12558" width="5.7109375" style="1" customWidth="1"/>
    <col min="12559" max="12559" width="7.140625" style="1" customWidth="1"/>
    <col min="12560" max="12560" width="11.42578125" style="1" customWidth="1"/>
    <col min="12561" max="12799" width="11.42578125" style="1"/>
    <col min="12800" max="12800" width="11.7109375" style="1" customWidth="1"/>
    <col min="12801" max="12801" width="27.5703125" style="1" customWidth="1"/>
    <col min="12802" max="12802" width="7.85546875" style="1" customWidth="1"/>
    <col min="12803" max="12803" width="8.85546875" style="1" customWidth="1"/>
    <col min="12804" max="12804" width="9.140625" style="1" customWidth="1"/>
    <col min="12805" max="12805" width="11.7109375" style="1" customWidth="1"/>
    <col min="12806" max="12806" width="8.5703125" style="1" customWidth="1"/>
    <col min="12807" max="12807" width="8.28515625" style="1" customWidth="1"/>
    <col min="12808" max="12808" width="10.5703125" style="1" customWidth="1"/>
    <col min="12809" max="12809" width="6.7109375" style="1" customWidth="1"/>
    <col min="12810" max="12810" width="6.42578125" style="1" customWidth="1"/>
    <col min="12811" max="12811" width="4.42578125" style="1" customWidth="1"/>
    <col min="12812" max="12812" width="6.140625" style="1" customWidth="1"/>
    <col min="12813" max="12814" width="5.7109375" style="1" customWidth="1"/>
    <col min="12815" max="12815" width="7.140625" style="1" customWidth="1"/>
    <col min="12816" max="12816" width="11.42578125" style="1" customWidth="1"/>
    <col min="12817" max="13055" width="11.42578125" style="1"/>
    <col min="13056" max="13056" width="11.7109375" style="1" customWidth="1"/>
    <col min="13057" max="13057" width="27.5703125" style="1" customWidth="1"/>
    <col min="13058" max="13058" width="7.85546875" style="1" customWidth="1"/>
    <col min="13059" max="13059" width="8.85546875" style="1" customWidth="1"/>
    <col min="13060" max="13060" width="9.140625" style="1" customWidth="1"/>
    <col min="13061" max="13061" width="11.7109375" style="1" customWidth="1"/>
    <col min="13062" max="13062" width="8.5703125" style="1" customWidth="1"/>
    <col min="13063" max="13063" width="8.28515625" style="1" customWidth="1"/>
    <col min="13064" max="13064" width="10.5703125" style="1" customWidth="1"/>
    <col min="13065" max="13065" width="6.7109375" style="1" customWidth="1"/>
    <col min="13066" max="13066" width="6.42578125" style="1" customWidth="1"/>
    <col min="13067" max="13067" width="4.42578125" style="1" customWidth="1"/>
    <col min="13068" max="13068" width="6.140625" style="1" customWidth="1"/>
    <col min="13069" max="13070" width="5.7109375" style="1" customWidth="1"/>
    <col min="13071" max="13071" width="7.140625" style="1" customWidth="1"/>
    <col min="13072" max="13072" width="11.42578125" style="1" customWidth="1"/>
    <col min="13073" max="13311" width="11.42578125" style="1"/>
    <col min="13312" max="13312" width="11.7109375" style="1" customWidth="1"/>
    <col min="13313" max="13313" width="27.5703125" style="1" customWidth="1"/>
    <col min="13314" max="13314" width="7.85546875" style="1" customWidth="1"/>
    <col min="13315" max="13315" width="8.85546875" style="1" customWidth="1"/>
    <col min="13316" max="13316" width="9.140625" style="1" customWidth="1"/>
    <col min="13317" max="13317" width="11.7109375" style="1" customWidth="1"/>
    <col min="13318" max="13318" width="8.5703125" style="1" customWidth="1"/>
    <col min="13319" max="13319" width="8.28515625" style="1" customWidth="1"/>
    <col min="13320" max="13320" width="10.5703125" style="1" customWidth="1"/>
    <col min="13321" max="13321" width="6.7109375" style="1" customWidth="1"/>
    <col min="13322" max="13322" width="6.42578125" style="1" customWidth="1"/>
    <col min="13323" max="13323" width="4.42578125" style="1" customWidth="1"/>
    <col min="13324" max="13324" width="6.140625" style="1" customWidth="1"/>
    <col min="13325" max="13326" width="5.7109375" style="1" customWidth="1"/>
    <col min="13327" max="13327" width="7.140625" style="1" customWidth="1"/>
    <col min="13328" max="13328" width="11.42578125" style="1" customWidth="1"/>
    <col min="13329" max="13567" width="11.42578125" style="1"/>
    <col min="13568" max="13568" width="11.7109375" style="1" customWidth="1"/>
    <col min="13569" max="13569" width="27.5703125" style="1" customWidth="1"/>
    <col min="13570" max="13570" width="7.85546875" style="1" customWidth="1"/>
    <col min="13571" max="13571" width="8.85546875" style="1" customWidth="1"/>
    <col min="13572" max="13572" width="9.140625" style="1" customWidth="1"/>
    <col min="13573" max="13573" width="11.7109375" style="1" customWidth="1"/>
    <col min="13574" max="13574" width="8.5703125" style="1" customWidth="1"/>
    <col min="13575" max="13575" width="8.28515625" style="1" customWidth="1"/>
    <col min="13576" max="13576" width="10.5703125" style="1" customWidth="1"/>
    <col min="13577" max="13577" width="6.7109375" style="1" customWidth="1"/>
    <col min="13578" max="13578" width="6.42578125" style="1" customWidth="1"/>
    <col min="13579" max="13579" width="4.42578125" style="1" customWidth="1"/>
    <col min="13580" max="13580" width="6.140625" style="1" customWidth="1"/>
    <col min="13581" max="13582" width="5.7109375" style="1" customWidth="1"/>
    <col min="13583" max="13583" width="7.140625" style="1" customWidth="1"/>
    <col min="13584" max="13584" width="11.42578125" style="1" customWidth="1"/>
    <col min="13585" max="13823" width="11.42578125" style="1"/>
    <col min="13824" max="13824" width="11.7109375" style="1" customWidth="1"/>
    <col min="13825" max="13825" width="27.5703125" style="1" customWidth="1"/>
    <col min="13826" max="13826" width="7.85546875" style="1" customWidth="1"/>
    <col min="13827" max="13827" width="8.85546875" style="1" customWidth="1"/>
    <col min="13828" max="13828" width="9.140625" style="1" customWidth="1"/>
    <col min="13829" max="13829" width="11.7109375" style="1" customWidth="1"/>
    <col min="13830" max="13830" width="8.5703125" style="1" customWidth="1"/>
    <col min="13831" max="13831" width="8.28515625" style="1" customWidth="1"/>
    <col min="13832" max="13832" width="10.5703125" style="1" customWidth="1"/>
    <col min="13833" max="13833" width="6.7109375" style="1" customWidth="1"/>
    <col min="13834" max="13834" width="6.42578125" style="1" customWidth="1"/>
    <col min="13835" max="13835" width="4.42578125" style="1" customWidth="1"/>
    <col min="13836" max="13836" width="6.140625" style="1" customWidth="1"/>
    <col min="13837" max="13838" width="5.7109375" style="1" customWidth="1"/>
    <col min="13839" max="13839" width="7.140625" style="1" customWidth="1"/>
    <col min="13840" max="13840" width="11.42578125" style="1" customWidth="1"/>
    <col min="13841" max="14079" width="11.42578125" style="1"/>
    <col min="14080" max="14080" width="11.7109375" style="1" customWidth="1"/>
    <col min="14081" max="14081" width="27.5703125" style="1" customWidth="1"/>
    <col min="14082" max="14082" width="7.85546875" style="1" customWidth="1"/>
    <col min="14083" max="14083" width="8.85546875" style="1" customWidth="1"/>
    <col min="14084" max="14084" width="9.140625" style="1" customWidth="1"/>
    <col min="14085" max="14085" width="11.7109375" style="1" customWidth="1"/>
    <col min="14086" max="14086" width="8.5703125" style="1" customWidth="1"/>
    <col min="14087" max="14087" width="8.28515625" style="1" customWidth="1"/>
    <col min="14088" max="14088" width="10.5703125" style="1" customWidth="1"/>
    <col min="14089" max="14089" width="6.7109375" style="1" customWidth="1"/>
    <col min="14090" max="14090" width="6.42578125" style="1" customWidth="1"/>
    <col min="14091" max="14091" width="4.42578125" style="1" customWidth="1"/>
    <col min="14092" max="14092" width="6.140625" style="1" customWidth="1"/>
    <col min="14093" max="14094" width="5.7109375" style="1" customWidth="1"/>
    <col min="14095" max="14095" width="7.140625" style="1" customWidth="1"/>
    <col min="14096" max="14096" width="11.42578125" style="1" customWidth="1"/>
    <col min="14097" max="14335" width="11.42578125" style="1"/>
    <col min="14336" max="14336" width="11.7109375" style="1" customWidth="1"/>
    <col min="14337" max="14337" width="27.5703125" style="1" customWidth="1"/>
    <col min="14338" max="14338" width="7.85546875" style="1" customWidth="1"/>
    <col min="14339" max="14339" width="8.85546875" style="1" customWidth="1"/>
    <col min="14340" max="14340" width="9.140625" style="1" customWidth="1"/>
    <col min="14341" max="14341" width="11.7109375" style="1" customWidth="1"/>
    <col min="14342" max="14342" width="8.5703125" style="1" customWidth="1"/>
    <col min="14343" max="14343" width="8.28515625" style="1" customWidth="1"/>
    <col min="14344" max="14344" width="10.5703125" style="1" customWidth="1"/>
    <col min="14345" max="14345" width="6.7109375" style="1" customWidth="1"/>
    <col min="14346" max="14346" width="6.42578125" style="1" customWidth="1"/>
    <col min="14347" max="14347" width="4.42578125" style="1" customWidth="1"/>
    <col min="14348" max="14348" width="6.140625" style="1" customWidth="1"/>
    <col min="14349" max="14350" width="5.7109375" style="1" customWidth="1"/>
    <col min="14351" max="14351" width="7.140625" style="1" customWidth="1"/>
    <col min="14352" max="14352" width="11.42578125" style="1" customWidth="1"/>
    <col min="14353" max="14591" width="11.42578125" style="1"/>
    <col min="14592" max="14592" width="11.7109375" style="1" customWidth="1"/>
    <col min="14593" max="14593" width="27.5703125" style="1" customWidth="1"/>
    <col min="14594" max="14594" width="7.85546875" style="1" customWidth="1"/>
    <col min="14595" max="14595" width="8.85546875" style="1" customWidth="1"/>
    <col min="14596" max="14596" width="9.140625" style="1" customWidth="1"/>
    <col min="14597" max="14597" width="11.7109375" style="1" customWidth="1"/>
    <col min="14598" max="14598" width="8.5703125" style="1" customWidth="1"/>
    <col min="14599" max="14599" width="8.28515625" style="1" customWidth="1"/>
    <col min="14600" max="14600" width="10.5703125" style="1" customWidth="1"/>
    <col min="14601" max="14601" width="6.7109375" style="1" customWidth="1"/>
    <col min="14602" max="14602" width="6.42578125" style="1" customWidth="1"/>
    <col min="14603" max="14603" width="4.42578125" style="1" customWidth="1"/>
    <col min="14604" max="14604" width="6.140625" style="1" customWidth="1"/>
    <col min="14605" max="14606" width="5.7109375" style="1" customWidth="1"/>
    <col min="14607" max="14607" width="7.140625" style="1" customWidth="1"/>
    <col min="14608" max="14608" width="11.42578125" style="1" customWidth="1"/>
    <col min="14609" max="14847" width="11.42578125" style="1"/>
    <col min="14848" max="14848" width="11.7109375" style="1" customWidth="1"/>
    <col min="14849" max="14849" width="27.5703125" style="1" customWidth="1"/>
    <col min="14850" max="14850" width="7.85546875" style="1" customWidth="1"/>
    <col min="14851" max="14851" width="8.85546875" style="1" customWidth="1"/>
    <col min="14852" max="14852" width="9.140625" style="1" customWidth="1"/>
    <col min="14853" max="14853" width="11.7109375" style="1" customWidth="1"/>
    <col min="14854" max="14854" width="8.5703125" style="1" customWidth="1"/>
    <col min="14855" max="14855" width="8.28515625" style="1" customWidth="1"/>
    <col min="14856" max="14856" width="10.5703125" style="1" customWidth="1"/>
    <col min="14857" max="14857" width="6.7109375" style="1" customWidth="1"/>
    <col min="14858" max="14858" width="6.42578125" style="1" customWidth="1"/>
    <col min="14859" max="14859" width="4.42578125" style="1" customWidth="1"/>
    <col min="14860" max="14860" width="6.140625" style="1" customWidth="1"/>
    <col min="14861" max="14862" width="5.7109375" style="1" customWidth="1"/>
    <col min="14863" max="14863" width="7.140625" style="1" customWidth="1"/>
    <col min="14864" max="14864" width="11.42578125" style="1" customWidth="1"/>
    <col min="14865" max="15103" width="11.42578125" style="1"/>
    <col min="15104" max="15104" width="11.7109375" style="1" customWidth="1"/>
    <col min="15105" max="15105" width="27.5703125" style="1" customWidth="1"/>
    <col min="15106" max="15106" width="7.85546875" style="1" customWidth="1"/>
    <col min="15107" max="15107" width="8.85546875" style="1" customWidth="1"/>
    <col min="15108" max="15108" width="9.140625" style="1" customWidth="1"/>
    <col min="15109" max="15109" width="11.7109375" style="1" customWidth="1"/>
    <col min="15110" max="15110" width="8.5703125" style="1" customWidth="1"/>
    <col min="15111" max="15111" width="8.28515625" style="1" customWidth="1"/>
    <col min="15112" max="15112" width="10.5703125" style="1" customWidth="1"/>
    <col min="15113" max="15113" width="6.7109375" style="1" customWidth="1"/>
    <col min="15114" max="15114" width="6.42578125" style="1" customWidth="1"/>
    <col min="15115" max="15115" width="4.42578125" style="1" customWidth="1"/>
    <col min="15116" max="15116" width="6.140625" style="1" customWidth="1"/>
    <col min="15117" max="15118" width="5.7109375" style="1" customWidth="1"/>
    <col min="15119" max="15119" width="7.140625" style="1" customWidth="1"/>
    <col min="15120" max="15120" width="11.42578125" style="1" customWidth="1"/>
    <col min="15121" max="15359" width="11.42578125" style="1"/>
    <col min="15360" max="15360" width="11.7109375" style="1" customWidth="1"/>
    <col min="15361" max="15361" width="27.5703125" style="1" customWidth="1"/>
    <col min="15362" max="15362" width="7.85546875" style="1" customWidth="1"/>
    <col min="15363" max="15363" width="8.85546875" style="1" customWidth="1"/>
    <col min="15364" max="15364" width="9.140625" style="1" customWidth="1"/>
    <col min="15365" max="15365" width="11.7109375" style="1" customWidth="1"/>
    <col min="15366" max="15366" width="8.5703125" style="1" customWidth="1"/>
    <col min="15367" max="15367" width="8.28515625" style="1" customWidth="1"/>
    <col min="15368" max="15368" width="10.5703125" style="1" customWidth="1"/>
    <col min="15369" max="15369" width="6.7109375" style="1" customWidth="1"/>
    <col min="15370" max="15370" width="6.42578125" style="1" customWidth="1"/>
    <col min="15371" max="15371" width="4.42578125" style="1" customWidth="1"/>
    <col min="15372" max="15372" width="6.140625" style="1" customWidth="1"/>
    <col min="15373" max="15374" width="5.7109375" style="1" customWidth="1"/>
    <col min="15375" max="15375" width="7.140625" style="1" customWidth="1"/>
    <col min="15376" max="15376" width="11.42578125" style="1" customWidth="1"/>
    <col min="15377" max="15615" width="11.42578125" style="1"/>
    <col min="15616" max="15616" width="11.7109375" style="1" customWidth="1"/>
    <col min="15617" max="15617" width="27.5703125" style="1" customWidth="1"/>
    <col min="15618" max="15618" width="7.85546875" style="1" customWidth="1"/>
    <col min="15619" max="15619" width="8.85546875" style="1" customWidth="1"/>
    <col min="15620" max="15620" width="9.140625" style="1" customWidth="1"/>
    <col min="15621" max="15621" width="11.7109375" style="1" customWidth="1"/>
    <col min="15622" max="15622" width="8.5703125" style="1" customWidth="1"/>
    <col min="15623" max="15623" width="8.28515625" style="1" customWidth="1"/>
    <col min="15624" max="15624" width="10.5703125" style="1" customWidth="1"/>
    <col min="15625" max="15625" width="6.7109375" style="1" customWidth="1"/>
    <col min="15626" max="15626" width="6.42578125" style="1" customWidth="1"/>
    <col min="15627" max="15627" width="4.42578125" style="1" customWidth="1"/>
    <col min="15628" max="15628" width="6.140625" style="1" customWidth="1"/>
    <col min="15629" max="15630" width="5.7109375" style="1" customWidth="1"/>
    <col min="15631" max="15631" width="7.140625" style="1" customWidth="1"/>
    <col min="15632" max="15632" width="11.42578125" style="1" customWidth="1"/>
    <col min="15633" max="15871" width="11.42578125" style="1"/>
    <col min="15872" max="15872" width="11.7109375" style="1" customWidth="1"/>
    <col min="15873" max="15873" width="27.5703125" style="1" customWidth="1"/>
    <col min="15874" max="15874" width="7.85546875" style="1" customWidth="1"/>
    <col min="15875" max="15875" width="8.85546875" style="1" customWidth="1"/>
    <col min="15876" max="15876" width="9.140625" style="1" customWidth="1"/>
    <col min="15877" max="15877" width="11.7109375" style="1" customWidth="1"/>
    <col min="15878" max="15878" width="8.5703125" style="1" customWidth="1"/>
    <col min="15879" max="15879" width="8.28515625" style="1" customWidth="1"/>
    <col min="15880" max="15880" width="10.5703125" style="1" customWidth="1"/>
    <col min="15881" max="15881" width="6.7109375" style="1" customWidth="1"/>
    <col min="15882" max="15882" width="6.42578125" style="1" customWidth="1"/>
    <col min="15883" max="15883" width="4.42578125" style="1" customWidth="1"/>
    <col min="15884" max="15884" width="6.140625" style="1" customWidth="1"/>
    <col min="15885" max="15886" width="5.7109375" style="1" customWidth="1"/>
    <col min="15887" max="15887" width="7.140625" style="1" customWidth="1"/>
    <col min="15888" max="15888" width="11.42578125" style="1" customWidth="1"/>
    <col min="15889" max="16127" width="11.42578125" style="1"/>
    <col min="16128" max="16128" width="11.7109375" style="1" customWidth="1"/>
    <col min="16129" max="16129" width="27.5703125" style="1" customWidth="1"/>
    <col min="16130" max="16130" width="7.85546875" style="1" customWidth="1"/>
    <col min="16131" max="16131" width="8.85546875" style="1" customWidth="1"/>
    <col min="16132" max="16132" width="9.140625" style="1" customWidth="1"/>
    <col min="16133" max="16133" width="11.7109375" style="1" customWidth="1"/>
    <col min="16134" max="16134" width="8.5703125" style="1" customWidth="1"/>
    <col min="16135" max="16135" width="8.28515625" style="1" customWidth="1"/>
    <col min="16136" max="16136" width="10.5703125" style="1" customWidth="1"/>
    <col min="16137" max="16137" width="6.7109375" style="1" customWidth="1"/>
    <col min="16138" max="16138" width="6.42578125" style="1" customWidth="1"/>
    <col min="16139" max="16139" width="4.42578125" style="1" customWidth="1"/>
    <col min="16140" max="16140" width="6.140625" style="1" customWidth="1"/>
    <col min="16141" max="16142" width="5.7109375" style="1" customWidth="1"/>
    <col min="16143" max="16143" width="7.140625" style="1" customWidth="1"/>
    <col min="16144" max="16144" width="11.42578125" style="1" customWidth="1"/>
    <col min="16145" max="16384" width="11.42578125" style="1"/>
  </cols>
  <sheetData>
    <row r="3" spans="1:22" s="4" customFormat="1" ht="21" thickBot="1" x14ac:dyDescent="0.3">
      <c r="A3" s="202" t="s">
        <v>74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4"/>
    </row>
    <row r="4" spans="1:22" s="6" customFormat="1" ht="15.75" customHeight="1" thickBot="1" x14ac:dyDescent="0.25">
      <c r="A4" s="5">
        <f ca="1">TODAY()</f>
        <v>45859</v>
      </c>
      <c r="B4" s="194" t="s">
        <v>79</v>
      </c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6"/>
    </row>
    <row r="5" spans="1:22" s="7" customFormat="1" ht="13.5" thickBot="1" x14ac:dyDescent="0.25">
      <c r="A5" s="142"/>
      <c r="B5" s="142"/>
      <c r="C5" s="142"/>
      <c r="D5" s="142"/>
      <c r="E5" s="143"/>
      <c r="F5" s="142"/>
      <c r="G5" s="144" t="s">
        <v>2</v>
      </c>
      <c r="H5" s="145"/>
      <c r="I5" s="146"/>
      <c r="J5" s="205" t="s">
        <v>67</v>
      </c>
      <c r="K5" s="206"/>
      <c r="L5" s="207" t="str">
        <f ca="1">"Licencias - Restan Al " &amp; TEXT(TODAY(),"dd/mm/aaaa")</f>
        <v>Licencias - Restan Al 21/07/lunes</v>
      </c>
      <c r="M5" s="208"/>
      <c r="N5" s="208"/>
      <c r="O5" s="208"/>
      <c r="P5" s="209"/>
    </row>
    <row r="6" spans="1:22" s="7" customFormat="1" ht="15.75" customHeight="1" thickBot="1" x14ac:dyDescent="0.25">
      <c r="A6" s="136" t="s">
        <v>5</v>
      </c>
      <c r="B6" s="137" t="s">
        <v>6</v>
      </c>
      <c r="C6" s="138" t="s">
        <v>7</v>
      </c>
      <c r="D6" s="138" t="s">
        <v>8</v>
      </c>
      <c r="E6" s="139" t="s">
        <v>9</v>
      </c>
      <c r="F6" s="15" t="s">
        <v>75</v>
      </c>
      <c r="G6" s="16" t="s">
        <v>11</v>
      </c>
      <c r="H6" s="17" t="s">
        <v>12</v>
      </c>
      <c r="I6" s="18" t="s">
        <v>76</v>
      </c>
      <c r="J6" s="19" t="s">
        <v>3</v>
      </c>
      <c r="K6" s="140" t="s">
        <v>14</v>
      </c>
      <c r="L6" s="141" t="s">
        <v>15</v>
      </c>
      <c r="M6" s="22" t="s">
        <v>16</v>
      </c>
      <c r="N6" s="22" t="s">
        <v>17</v>
      </c>
      <c r="O6" s="22" t="s">
        <v>70</v>
      </c>
      <c r="P6" s="23" t="s">
        <v>18</v>
      </c>
    </row>
    <row r="7" spans="1:22" s="6" customFormat="1" ht="15" x14ac:dyDescent="0.2">
      <c r="A7" s="150"/>
      <c r="B7" s="151" t="s">
        <v>19</v>
      </c>
      <c r="C7" s="152"/>
      <c r="D7" s="153"/>
      <c r="E7" s="154"/>
      <c r="F7" s="153"/>
      <c r="G7" s="153"/>
      <c r="H7" s="153"/>
      <c r="I7" s="158"/>
      <c r="J7" s="155"/>
      <c r="K7" s="155"/>
      <c r="L7" s="156"/>
      <c r="M7" s="157"/>
      <c r="N7" s="157"/>
      <c r="O7" s="157"/>
      <c r="P7" s="157"/>
      <c r="Q7" s="31" t="s">
        <v>20</v>
      </c>
      <c r="T7" s="6">
        <v>3</v>
      </c>
    </row>
    <row r="8" spans="1:22" ht="15" x14ac:dyDescent="0.2">
      <c r="A8" s="73">
        <v>100</v>
      </c>
      <c r="B8" s="74" t="s">
        <v>60</v>
      </c>
      <c r="C8" s="75"/>
      <c r="D8" s="76"/>
      <c r="E8" s="77"/>
      <c r="F8" s="179">
        <f>'Abril 2025'!I39</f>
        <v>9</v>
      </c>
      <c r="G8" s="180">
        <v>2</v>
      </c>
      <c r="H8" s="180">
        <v>3</v>
      </c>
      <c r="I8" s="179">
        <f t="shared" ref="I8:I41" si="0">F8+G8-H8</f>
        <v>8</v>
      </c>
      <c r="J8" s="148"/>
      <c r="K8" s="149">
        <f>'Abril 2025'!K5+Tabla224546[[#This Row],[Tarde]]</f>
        <v>0</v>
      </c>
      <c r="L8" s="83">
        <v>20</v>
      </c>
      <c r="M8" s="84">
        <v>0</v>
      </c>
      <c r="N8" s="85">
        <v>9</v>
      </c>
      <c r="O8" s="85">
        <v>20</v>
      </c>
      <c r="P8" s="85">
        <f>Tabla224546[[#This Row],[2023]]+Tabla224546[[#This Row],[2024]]</f>
        <v>9</v>
      </c>
      <c r="Q8" s="43">
        <f>C8+D8</f>
        <v>0</v>
      </c>
      <c r="R8" s="1" t="s">
        <v>61</v>
      </c>
      <c r="V8" s="1">
        <v>3</v>
      </c>
    </row>
    <row r="9" spans="1:22" ht="15" x14ac:dyDescent="0.2">
      <c r="A9" s="86">
        <v>101</v>
      </c>
      <c r="B9" s="87" t="s">
        <v>62</v>
      </c>
      <c r="C9" s="88"/>
      <c r="D9" s="89"/>
      <c r="E9" s="90"/>
      <c r="F9" s="179">
        <f>'Abril 2025'!I40</f>
        <v>19</v>
      </c>
      <c r="G9" s="181">
        <v>1</v>
      </c>
      <c r="H9" s="181"/>
      <c r="I9" s="179">
        <f t="shared" si="0"/>
        <v>20</v>
      </c>
      <c r="J9" s="94"/>
      <c r="K9" s="39">
        <v>0</v>
      </c>
      <c r="L9" s="48">
        <v>30</v>
      </c>
      <c r="M9" s="49">
        <v>0</v>
      </c>
      <c r="N9" s="96">
        <v>3</v>
      </c>
      <c r="O9" s="96">
        <v>30</v>
      </c>
      <c r="P9" s="42">
        <f>Tabla224546[[#This Row],[2023]]+Tabla224546[[#This Row],[2024]]</f>
        <v>3</v>
      </c>
      <c r="Q9" s="43">
        <f>C9+D9</f>
        <v>0</v>
      </c>
    </row>
    <row r="10" spans="1:22" ht="15.75" thickBot="1" x14ac:dyDescent="0.25">
      <c r="A10" s="97">
        <v>102</v>
      </c>
      <c r="B10" s="98" t="s">
        <v>63</v>
      </c>
      <c r="C10" s="99"/>
      <c r="D10" s="100">
        <v>4</v>
      </c>
      <c r="E10" s="101"/>
      <c r="F10" s="182">
        <f>'Abril 2025'!I41</f>
        <v>2</v>
      </c>
      <c r="G10" s="183">
        <v>1</v>
      </c>
      <c r="H10" s="183"/>
      <c r="I10" s="183">
        <f t="shared" si="0"/>
        <v>3</v>
      </c>
      <c r="J10" s="105"/>
      <c r="K10" s="135">
        <f>'Abril 2025'!K7+Tabla224546[[#This Row],[Tarde]]</f>
        <v>0</v>
      </c>
      <c r="L10" s="106">
        <v>10</v>
      </c>
      <c r="M10" s="107">
        <v>0</v>
      </c>
      <c r="N10" s="108">
        <v>0</v>
      </c>
      <c r="O10" s="108">
        <v>10</v>
      </c>
      <c r="P10" s="108">
        <f>Tabla224546[[#This Row],[2023]]+Tabla224546[[#This Row],[2024]]</f>
        <v>0</v>
      </c>
      <c r="Q10" s="43">
        <f>C10+D10</f>
        <v>4</v>
      </c>
      <c r="R10" s="109">
        <v>44774</v>
      </c>
    </row>
    <row r="11" spans="1:22" s="6" customFormat="1" ht="15.75" thickTop="1" x14ac:dyDescent="0.2">
      <c r="A11" s="32">
        <v>113</v>
      </c>
      <c r="B11" s="33" t="s">
        <v>21</v>
      </c>
      <c r="C11" s="34"/>
      <c r="D11" s="35"/>
      <c r="E11" s="36"/>
      <c r="F11" s="184">
        <f>'Abril 2025'!I8</f>
        <v>1</v>
      </c>
      <c r="G11" s="184"/>
      <c r="H11" s="184"/>
      <c r="I11" s="184">
        <f t="shared" si="0"/>
        <v>1</v>
      </c>
      <c r="J11" s="39"/>
      <c r="K11" s="39">
        <f>'Abril 2025'!K8+Tabla224546[[#This Row],[Tarde]]</f>
        <v>0</v>
      </c>
      <c r="L11" s="40">
        <v>30</v>
      </c>
      <c r="M11" s="41">
        <v>0</v>
      </c>
      <c r="N11" s="42">
        <v>1</v>
      </c>
      <c r="O11" s="42">
        <v>30</v>
      </c>
      <c r="P11" s="42">
        <f>Tabla224546[[#This Row],[2023]]+Tabla224546[[#This Row],[2024]]</f>
        <v>1</v>
      </c>
      <c r="Q11" s="43">
        <f t="shared" ref="Q11:Q41" si="1">C11+D11</f>
        <v>0</v>
      </c>
      <c r="T11" s="6">
        <v>3</v>
      </c>
    </row>
    <row r="12" spans="1:22" s="6" customFormat="1" ht="15" x14ac:dyDescent="0.2">
      <c r="A12" s="32">
        <v>117</v>
      </c>
      <c r="B12" s="33" t="s">
        <v>22</v>
      </c>
      <c r="C12" s="34"/>
      <c r="D12" s="35">
        <v>1</v>
      </c>
      <c r="E12" s="36"/>
      <c r="F12" s="184">
        <f>'Abril 2025'!I9</f>
        <v>0</v>
      </c>
      <c r="G12" s="184"/>
      <c r="H12" s="184"/>
      <c r="I12" s="184">
        <f t="shared" si="0"/>
        <v>0</v>
      </c>
      <c r="J12" s="39">
        <v>1</v>
      </c>
      <c r="K12" s="39">
        <f>'Abril 2025'!K9+Tabla224546[[#This Row],[Tarde]]</f>
        <v>3</v>
      </c>
      <c r="L12" s="40">
        <v>30</v>
      </c>
      <c r="M12" s="41">
        <v>0</v>
      </c>
      <c r="N12" s="42">
        <v>6</v>
      </c>
      <c r="O12" s="42">
        <v>30</v>
      </c>
      <c r="P12" s="42">
        <f>Tabla224546[[#This Row],[2023]]+Tabla224546[[#This Row],[2024]]</f>
        <v>6</v>
      </c>
      <c r="Q12" s="43">
        <f t="shared" si="1"/>
        <v>1</v>
      </c>
      <c r="T12" s="6">
        <v>1</v>
      </c>
    </row>
    <row r="13" spans="1:22" s="6" customFormat="1" ht="15" x14ac:dyDescent="0.2">
      <c r="A13" s="32">
        <v>118</v>
      </c>
      <c r="B13" s="33" t="s">
        <v>23</v>
      </c>
      <c r="C13" s="34">
        <v>1</v>
      </c>
      <c r="D13" s="35"/>
      <c r="E13" s="44"/>
      <c r="F13" s="184">
        <f>'Abril 2025'!I10</f>
        <v>2</v>
      </c>
      <c r="G13" s="185"/>
      <c r="H13" s="185"/>
      <c r="I13" s="184">
        <f t="shared" si="0"/>
        <v>2</v>
      </c>
      <c r="J13" s="39">
        <v>1</v>
      </c>
      <c r="K13" s="39">
        <f>'Abril 2025'!K10+Tabla224546[[#This Row],[Tarde]]</f>
        <v>4</v>
      </c>
      <c r="L13" s="40">
        <v>30</v>
      </c>
      <c r="M13" s="41">
        <v>0</v>
      </c>
      <c r="N13" s="42">
        <v>4</v>
      </c>
      <c r="O13" s="42">
        <v>30</v>
      </c>
      <c r="P13" s="42">
        <f>Tabla224546[[#This Row],[2023]]+Tabla224546[[#This Row],[2024]]</f>
        <v>4</v>
      </c>
      <c r="Q13" s="43">
        <f t="shared" si="1"/>
        <v>1</v>
      </c>
      <c r="T13" s="6">
        <v>1</v>
      </c>
    </row>
    <row r="14" spans="1:22" s="6" customFormat="1" ht="15" x14ac:dyDescent="0.2">
      <c r="A14" s="32">
        <v>120</v>
      </c>
      <c r="B14" s="47" t="s">
        <v>24</v>
      </c>
      <c r="C14" s="34"/>
      <c r="D14" s="35"/>
      <c r="E14" s="36"/>
      <c r="F14" s="184">
        <f>'Abril 2025'!I11</f>
        <v>5</v>
      </c>
      <c r="G14" s="184">
        <v>1</v>
      </c>
      <c r="H14" s="184">
        <v>6</v>
      </c>
      <c r="I14" s="184">
        <f t="shared" si="0"/>
        <v>0</v>
      </c>
      <c r="J14" s="39"/>
      <c r="K14" s="39">
        <f>'Abril 2025'!K11+Tabla224546[[#This Row],[Tarde]]</f>
        <v>2</v>
      </c>
      <c r="L14" s="48">
        <v>30</v>
      </c>
      <c r="M14" s="49">
        <v>0</v>
      </c>
      <c r="N14" s="42">
        <v>0</v>
      </c>
      <c r="O14" s="42">
        <v>30</v>
      </c>
      <c r="P14" s="42">
        <f>Tabla224546[[#This Row],[2023]]+Tabla224546[[#This Row],[2024]]</f>
        <v>0</v>
      </c>
      <c r="Q14" s="43">
        <f t="shared" si="1"/>
        <v>0</v>
      </c>
      <c r="T14" s="6">
        <v>2</v>
      </c>
      <c r="V14" s="6">
        <v>6</v>
      </c>
    </row>
    <row r="15" spans="1:22" s="6" customFormat="1" ht="15" x14ac:dyDescent="0.2">
      <c r="A15" s="32">
        <v>121</v>
      </c>
      <c r="B15" s="50" t="s">
        <v>25</v>
      </c>
      <c r="C15" s="34">
        <v>14</v>
      </c>
      <c r="D15" s="35">
        <v>6</v>
      </c>
      <c r="E15" s="36">
        <v>2</v>
      </c>
      <c r="F15" s="184">
        <f>'Abril 2025'!I12</f>
        <v>8</v>
      </c>
      <c r="G15" s="184">
        <v>1</v>
      </c>
      <c r="H15" s="184">
        <v>1</v>
      </c>
      <c r="I15" s="184">
        <f t="shared" si="0"/>
        <v>8</v>
      </c>
      <c r="J15" s="39"/>
      <c r="K15" s="39">
        <f>'Abril 2025'!K12+Tabla224546[[#This Row],[Tarde]]</f>
        <v>0</v>
      </c>
      <c r="L15" s="48">
        <v>30</v>
      </c>
      <c r="M15" s="49">
        <v>3</v>
      </c>
      <c r="N15" s="42">
        <v>30</v>
      </c>
      <c r="O15" s="42">
        <v>30</v>
      </c>
      <c r="P15" s="42">
        <f>Tabla224546[[#This Row],[2023]]+Tabla224546[[#This Row],[2024]]</f>
        <v>33</v>
      </c>
      <c r="Q15" s="43">
        <f t="shared" si="1"/>
        <v>20</v>
      </c>
      <c r="S15" s="6">
        <v>9</v>
      </c>
      <c r="T15" s="6">
        <v>1</v>
      </c>
      <c r="V15" s="6">
        <v>1</v>
      </c>
    </row>
    <row r="16" spans="1:22" s="6" customFormat="1" ht="15" x14ac:dyDescent="0.2">
      <c r="A16" s="32">
        <v>122</v>
      </c>
      <c r="B16" s="51" t="s">
        <v>26</v>
      </c>
      <c r="C16" s="34"/>
      <c r="D16" s="35"/>
      <c r="E16" s="36"/>
      <c r="F16" s="184">
        <f>'Abril 2025'!I13</f>
        <v>0</v>
      </c>
      <c r="G16" s="184"/>
      <c r="H16" s="184"/>
      <c r="I16" s="184">
        <f t="shared" si="0"/>
        <v>0</v>
      </c>
      <c r="J16" s="39"/>
      <c r="K16" s="39">
        <f>'Abril 2025'!K13+Tabla224546[[#This Row],[Tarde]]</f>
        <v>1</v>
      </c>
      <c r="L16" s="48">
        <v>30</v>
      </c>
      <c r="M16" s="49">
        <v>0</v>
      </c>
      <c r="N16" s="42">
        <v>2</v>
      </c>
      <c r="O16" s="42">
        <v>30</v>
      </c>
      <c r="P16" s="42">
        <f>Tabla224546[[#This Row],[2023]]+Tabla224546[[#This Row],[2024]]</f>
        <v>2</v>
      </c>
      <c r="Q16" s="43">
        <f t="shared" si="1"/>
        <v>0</v>
      </c>
      <c r="R16" s="6" t="s">
        <v>27</v>
      </c>
      <c r="S16" s="6">
        <v>12</v>
      </c>
      <c r="T16" s="6">
        <v>2</v>
      </c>
    </row>
    <row r="17" spans="1:26" s="6" customFormat="1" ht="15" x14ac:dyDescent="0.2">
      <c r="A17" s="32">
        <v>123</v>
      </c>
      <c r="B17" s="51" t="s">
        <v>28</v>
      </c>
      <c r="C17" s="34"/>
      <c r="D17" s="35"/>
      <c r="E17" s="36"/>
      <c r="F17" s="184">
        <f>'Abril 2025'!I14</f>
        <v>0</v>
      </c>
      <c r="G17" s="184"/>
      <c r="H17" s="184"/>
      <c r="I17" s="184">
        <f t="shared" si="0"/>
        <v>0</v>
      </c>
      <c r="J17" s="39"/>
      <c r="K17" s="39">
        <f>'Abril 2025'!K14+Tabla224546[[#This Row],[Tarde]]</f>
        <v>0</v>
      </c>
      <c r="L17" s="48">
        <v>30</v>
      </c>
      <c r="M17" s="49">
        <v>0</v>
      </c>
      <c r="N17" s="42">
        <v>27</v>
      </c>
      <c r="O17" s="42">
        <v>30</v>
      </c>
      <c r="P17" s="42">
        <f>Tabla224546[[#This Row],[2023]]+Tabla224546[[#This Row],[2024]]</f>
        <v>27</v>
      </c>
      <c r="Q17" s="43">
        <f t="shared" si="1"/>
        <v>0</v>
      </c>
      <c r="S17" s="6">
        <v>5</v>
      </c>
      <c r="T17" s="6">
        <v>2</v>
      </c>
    </row>
    <row r="18" spans="1:26" s="6" customFormat="1" ht="15" x14ac:dyDescent="0.2">
      <c r="A18" s="32">
        <v>124</v>
      </c>
      <c r="B18" s="51" t="s">
        <v>29</v>
      </c>
      <c r="C18" s="34">
        <v>7</v>
      </c>
      <c r="D18" s="35"/>
      <c r="E18" s="36"/>
      <c r="F18" s="184">
        <f>'Abril 2025'!I15</f>
        <v>117</v>
      </c>
      <c r="G18" s="184"/>
      <c r="H18" s="184"/>
      <c r="I18" s="184">
        <f t="shared" si="0"/>
        <v>117</v>
      </c>
      <c r="J18" s="39"/>
      <c r="K18" s="39">
        <f>'Abril 2025'!K15+Tabla224546[[#This Row],[Tarde]]</f>
        <v>0</v>
      </c>
      <c r="L18" s="48">
        <v>30</v>
      </c>
      <c r="M18" s="49">
        <v>10</v>
      </c>
      <c r="N18" s="42">
        <v>30</v>
      </c>
      <c r="O18" s="42">
        <v>30</v>
      </c>
      <c r="P18" s="42">
        <f>Tabla224546[[#This Row],[2023]]+Tabla224546[[#This Row],[2024]]</f>
        <v>40</v>
      </c>
      <c r="Q18" s="43">
        <f t="shared" si="1"/>
        <v>7</v>
      </c>
      <c r="T18" s="6">
        <v>3</v>
      </c>
      <c r="Z18" s="6">
        <v>22</v>
      </c>
    </row>
    <row r="19" spans="1:26" s="6" customFormat="1" ht="15" x14ac:dyDescent="0.2">
      <c r="A19" s="32">
        <v>125</v>
      </c>
      <c r="B19" s="51" t="s">
        <v>30</v>
      </c>
      <c r="C19" s="34"/>
      <c r="D19" s="35"/>
      <c r="E19" s="36"/>
      <c r="F19" s="184">
        <f>'Abril 2025'!I16</f>
        <v>2</v>
      </c>
      <c r="G19" s="184"/>
      <c r="H19" s="184"/>
      <c r="I19" s="184">
        <f t="shared" si="0"/>
        <v>2</v>
      </c>
      <c r="J19" s="39"/>
      <c r="K19" s="39">
        <f>'Abril 2025'!K16+Tabla224546[[#This Row],[Tarde]]</f>
        <v>0</v>
      </c>
      <c r="L19" s="48">
        <v>30</v>
      </c>
      <c r="M19" s="49">
        <v>0</v>
      </c>
      <c r="N19" s="42">
        <v>2</v>
      </c>
      <c r="O19" s="42">
        <v>30</v>
      </c>
      <c r="P19" s="42">
        <f>Tabla224546[[#This Row],[2023]]+Tabla224546[[#This Row],[2024]]</f>
        <v>2</v>
      </c>
      <c r="Q19" s="43">
        <f t="shared" si="1"/>
        <v>0</v>
      </c>
      <c r="T19" s="6">
        <v>1</v>
      </c>
      <c r="Z19" s="6">
        <v>29</v>
      </c>
    </row>
    <row r="20" spans="1:26" s="6" customFormat="1" ht="15" x14ac:dyDescent="0.2">
      <c r="A20" s="32">
        <v>126</v>
      </c>
      <c r="B20" s="51" t="s">
        <v>31</v>
      </c>
      <c r="C20" s="34"/>
      <c r="D20" s="35"/>
      <c r="E20" s="36"/>
      <c r="F20" s="184">
        <f>'Abril 2025'!I17</f>
        <v>0</v>
      </c>
      <c r="G20" s="184"/>
      <c r="H20" s="184"/>
      <c r="I20" s="184">
        <f t="shared" si="0"/>
        <v>0</v>
      </c>
      <c r="J20" s="39"/>
      <c r="K20" s="39">
        <f>'Abril 2025'!K17+Tabla224546[[#This Row],[Tarde]]</f>
        <v>0</v>
      </c>
      <c r="L20" s="48">
        <v>30</v>
      </c>
      <c r="M20" s="49">
        <v>0</v>
      </c>
      <c r="N20" s="42">
        <v>11</v>
      </c>
      <c r="O20" s="42">
        <v>30</v>
      </c>
      <c r="P20" s="42">
        <f>Tabla224546[[#This Row],[2023]]+Tabla224546[[#This Row],[2024]]</f>
        <v>11</v>
      </c>
      <c r="Q20" s="43">
        <f t="shared" si="1"/>
        <v>0</v>
      </c>
      <c r="T20" s="6">
        <v>1</v>
      </c>
      <c r="Z20" s="6">
        <v>33</v>
      </c>
    </row>
    <row r="21" spans="1:26" s="6" customFormat="1" ht="15" x14ac:dyDescent="0.2">
      <c r="A21" s="32">
        <v>127</v>
      </c>
      <c r="B21" s="51" t="s">
        <v>32</v>
      </c>
      <c r="C21" s="34">
        <v>9</v>
      </c>
      <c r="D21" s="35">
        <v>16</v>
      </c>
      <c r="E21" s="36">
        <v>2</v>
      </c>
      <c r="F21" s="184">
        <f>'Abril 2025'!I18</f>
        <v>5</v>
      </c>
      <c r="G21" s="184">
        <v>2</v>
      </c>
      <c r="H21" s="184">
        <v>3</v>
      </c>
      <c r="I21" s="184">
        <f t="shared" si="0"/>
        <v>4</v>
      </c>
      <c r="J21" s="39"/>
      <c r="K21" s="39">
        <f>'Abril 2025'!K18+Tabla224546[[#This Row],[Tarde]]</f>
        <v>1</v>
      </c>
      <c r="L21" s="48">
        <v>30</v>
      </c>
      <c r="M21" s="49">
        <v>0</v>
      </c>
      <c r="N21" s="42">
        <v>0</v>
      </c>
      <c r="O21" s="42">
        <v>30</v>
      </c>
      <c r="P21" s="42">
        <f>Tabla224546[[#This Row],[2023]]+Tabla224546[[#This Row],[2024]]</f>
        <v>0</v>
      </c>
      <c r="Q21" s="43">
        <f t="shared" si="1"/>
        <v>25</v>
      </c>
      <c r="T21" s="6">
        <v>1</v>
      </c>
      <c r="V21" s="6">
        <v>4</v>
      </c>
    </row>
    <row r="22" spans="1:26" s="6" customFormat="1" ht="15" x14ac:dyDescent="0.2">
      <c r="A22" s="32">
        <v>129</v>
      </c>
      <c r="B22" s="51" t="s">
        <v>33</v>
      </c>
      <c r="C22" s="34"/>
      <c r="D22" s="35"/>
      <c r="E22" s="36"/>
      <c r="F22" s="184">
        <f>'Abril 2025'!I19</f>
        <v>0</v>
      </c>
      <c r="G22" s="184"/>
      <c r="H22" s="184"/>
      <c r="I22" s="184">
        <f t="shared" si="0"/>
        <v>0</v>
      </c>
      <c r="J22" s="39"/>
      <c r="K22" s="39">
        <f>'Abril 2025'!K19+Tabla224546[[#This Row],[Tarde]]</f>
        <v>5</v>
      </c>
      <c r="L22" s="48">
        <v>30</v>
      </c>
      <c r="M22" s="49">
        <v>0</v>
      </c>
      <c r="N22" s="42">
        <v>2</v>
      </c>
      <c r="O22" s="42">
        <v>30</v>
      </c>
      <c r="P22" s="42">
        <f>Tabla224546[[#This Row],[2023]]+Tabla224546[[#This Row],[2024]]</f>
        <v>2</v>
      </c>
      <c r="Q22" s="43">
        <f t="shared" si="1"/>
        <v>0</v>
      </c>
      <c r="T22" s="6">
        <v>3</v>
      </c>
    </row>
    <row r="23" spans="1:26" s="6" customFormat="1" ht="15" x14ac:dyDescent="0.2">
      <c r="A23" s="32">
        <v>130</v>
      </c>
      <c r="B23" s="51" t="s">
        <v>34</v>
      </c>
      <c r="C23" s="34"/>
      <c r="D23" s="35"/>
      <c r="E23" s="36"/>
      <c r="F23" s="184">
        <f>'Abril 2025'!I20</f>
        <v>2</v>
      </c>
      <c r="G23" s="184"/>
      <c r="H23" s="184">
        <v>1</v>
      </c>
      <c r="I23" s="184">
        <f t="shared" si="0"/>
        <v>1</v>
      </c>
      <c r="J23" s="39"/>
      <c r="K23" s="39">
        <f>'Abril 2025'!K20+Tabla224546[[#This Row],[Tarde]]</f>
        <v>0</v>
      </c>
      <c r="L23" s="48">
        <v>30</v>
      </c>
      <c r="M23" s="49">
        <v>0</v>
      </c>
      <c r="N23" s="42">
        <v>0</v>
      </c>
      <c r="O23" s="42">
        <v>21</v>
      </c>
      <c r="P23" s="42">
        <f>Tabla224546[[#This Row],[2023]]+Tabla224546[[#This Row],[2024]]</f>
        <v>0</v>
      </c>
      <c r="Q23" s="43">
        <f t="shared" si="1"/>
        <v>0</v>
      </c>
      <c r="T23" s="6">
        <v>3</v>
      </c>
      <c r="V23" s="6">
        <v>1</v>
      </c>
    </row>
    <row r="24" spans="1:26" s="6" customFormat="1" ht="15" x14ac:dyDescent="0.2">
      <c r="A24" s="32">
        <v>131</v>
      </c>
      <c r="B24" s="51" t="s">
        <v>35</v>
      </c>
      <c r="C24" s="34">
        <v>14</v>
      </c>
      <c r="D24" s="35">
        <v>7</v>
      </c>
      <c r="E24" s="36">
        <v>3</v>
      </c>
      <c r="F24" s="184">
        <f>'Abril 2025'!I21</f>
        <v>5</v>
      </c>
      <c r="G24" s="184">
        <v>1</v>
      </c>
      <c r="H24" s="184">
        <v>1</v>
      </c>
      <c r="I24" s="184">
        <f t="shared" si="0"/>
        <v>5</v>
      </c>
      <c r="J24" s="39">
        <v>1</v>
      </c>
      <c r="K24" s="39">
        <f>'Abril 2025'!K21+Tabla224546[[#This Row],[Tarde]]</f>
        <v>5</v>
      </c>
      <c r="L24" s="48">
        <v>30</v>
      </c>
      <c r="M24" s="49">
        <v>0</v>
      </c>
      <c r="N24" s="42">
        <v>9</v>
      </c>
      <c r="O24" s="42">
        <v>30</v>
      </c>
      <c r="P24" s="42">
        <f>Tabla224546[[#This Row],[2023]]+Tabla224546[[#This Row],[2024]]</f>
        <v>9</v>
      </c>
      <c r="Q24" s="43">
        <f t="shared" si="1"/>
        <v>21</v>
      </c>
      <c r="R24" s="6" t="s">
        <v>36</v>
      </c>
      <c r="T24" s="6">
        <v>3</v>
      </c>
      <c r="V24" s="6">
        <v>1</v>
      </c>
    </row>
    <row r="25" spans="1:26" s="6" customFormat="1" ht="15" x14ac:dyDescent="0.2">
      <c r="A25" s="32">
        <v>132</v>
      </c>
      <c r="B25" s="51" t="s">
        <v>37</v>
      </c>
      <c r="C25" s="34">
        <v>17</v>
      </c>
      <c r="D25" s="35">
        <v>19</v>
      </c>
      <c r="E25" s="36">
        <v>1</v>
      </c>
      <c r="F25" s="184">
        <f>'Abril 2025'!I22</f>
        <v>13</v>
      </c>
      <c r="G25" s="184">
        <v>2</v>
      </c>
      <c r="H25" s="184">
        <v>4</v>
      </c>
      <c r="I25" s="184">
        <f t="shared" si="0"/>
        <v>11</v>
      </c>
      <c r="J25" s="39"/>
      <c r="K25" s="39">
        <f>'Abril 2025'!K22+Tabla224546[[#This Row],[Tarde]]</f>
        <v>0</v>
      </c>
      <c r="L25" s="48">
        <v>30</v>
      </c>
      <c r="M25" s="49">
        <v>0</v>
      </c>
      <c r="N25" s="42">
        <v>0</v>
      </c>
      <c r="O25" s="42">
        <v>30</v>
      </c>
      <c r="P25" s="42">
        <f>Tabla224546[[#This Row],[2023]]+Tabla224546[[#This Row],[2024]]</f>
        <v>0</v>
      </c>
      <c r="Q25" s="43">
        <f t="shared" si="1"/>
        <v>36</v>
      </c>
      <c r="T25" s="6">
        <v>3</v>
      </c>
      <c r="V25" s="6">
        <v>1</v>
      </c>
    </row>
    <row r="26" spans="1:26" s="6" customFormat="1" ht="15" x14ac:dyDescent="0.2">
      <c r="A26" s="32">
        <v>133</v>
      </c>
      <c r="B26" s="51" t="s">
        <v>38</v>
      </c>
      <c r="C26" s="34">
        <v>15</v>
      </c>
      <c r="D26" s="35">
        <v>16</v>
      </c>
      <c r="E26" s="44">
        <v>3</v>
      </c>
      <c r="F26" s="184">
        <f>'Abril 2025'!I23</f>
        <v>23</v>
      </c>
      <c r="G26" s="185">
        <v>2</v>
      </c>
      <c r="H26" s="185"/>
      <c r="I26" s="184">
        <f t="shared" si="0"/>
        <v>25</v>
      </c>
      <c r="J26" s="39"/>
      <c r="K26" s="39">
        <f>'Abril 2025'!K23+Tabla224546[[#This Row],[Tarde]]</f>
        <v>0</v>
      </c>
      <c r="L26" s="48">
        <v>25</v>
      </c>
      <c r="M26" s="49">
        <v>0</v>
      </c>
      <c r="N26" s="42">
        <v>0</v>
      </c>
      <c r="O26" s="42">
        <v>25</v>
      </c>
      <c r="P26" s="42">
        <f>Tabla224546[[#This Row],[2023]]+Tabla224546[[#This Row],[2024]]</f>
        <v>0</v>
      </c>
      <c r="Q26" s="43">
        <f t="shared" si="1"/>
        <v>31</v>
      </c>
      <c r="R26" s="6" t="s">
        <v>39</v>
      </c>
      <c r="T26" s="6">
        <v>1</v>
      </c>
    </row>
    <row r="27" spans="1:26" s="6" customFormat="1" ht="15" x14ac:dyDescent="0.2">
      <c r="A27" s="32">
        <v>135</v>
      </c>
      <c r="B27" s="51" t="s">
        <v>40</v>
      </c>
      <c r="C27" s="34">
        <v>22</v>
      </c>
      <c r="D27" s="35">
        <v>4</v>
      </c>
      <c r="E27" s="36">
        <v>3</v>
      </c>
      <c r="F27" s="184">
        <f>'Abril 2025'!I24</f>
        <v>16</v>
      </c>
      <c r="G27" s="184">
        <v>1</v>
      </c>
      <c r="H27" s="184"/>
      <c r="I27" s="184">
        <f t="shared" si="0"/>
        <v>17</v>
      </c>
      <c r="J27" s="39"/>
      <c r="K27" s="39">
        <f>'Abril 2025'!K24+Tabla224546[[#This Row],[Tarde]]</f>
        <v>0</v>
      </c>
      <c r="L27" s="48">
        <v>30</v>
      </c>
      <c r="M27" s="49">
        <v>0</v>
      </c>
      <c r="N27" s="42">
        <v>0</v>
      </c>
      <c r="O27" s="42">
        <v>28</v>
      </c>
      <c r="P27" s="42">
        <f>Tabla224546[[#This Row],[2023]]+Tabla224546[[#This Row],[2024]]</f>
        <v>0</v>
      </c>
      <c r="Q27" s="43">
        <f t="shared" si="1"/>
        <v>26</v>
      </c>
      <c r="R27" s="6" t="s">
        <v>41</v>
      </c>
    </row>
    <row r="28" spans="1:26" s="6" customFormat="1" ht="15" x14ac:dyDescent="0.2">
      <c r="A28" s="32">
        <v>136</v>
      </c>
      <c r="B28" s="52" t="s">
        <v>42</v>
      </c>
      <c r="C28" s="34"/>
      <c r="D28" s="35">
        <v>6</v>
      </c>
      <c r="E28" s="36"/>
      <c r="F28" s="184">
        <f>'Abril 2025'!I25</f>
        <v>1</v>
      </c>
      <c r="G28" s="184">
        <v>1</v>
      </c>
      <c r="H28" s="184"/>
      <c r="I28" s="184">
        <f t="shared" si="0"/>
        <v>2</v>
      </c>
      <c r="J28" s="39"/>
      <c r="K28" s="39">
        <f>'Abril 2025'!K25+Tabla224546[[#This Row],[Tarde]]</f>
        <v>1</v>
      </c>
      <c r="L28" s="48">
        <v>25</v>
      </c>
      <c r="M28" s="49">
        <v>0</v>
      </c>
      <c r="N28" s="42">
        <v>0</v>
      </c>
      <c r="O28" s="42">
        <v>15</v>
      </c>
      <c r="P28" s="42">
        <f>Tabla224546[[#This Row],[2023]]+Tabla224546[[#This Row],[2024]]</f>
        <v>0</v>
      </c>
      <c r="Q28" s="43">
        <f t="shared" si="1"/>
        <v>6</v>
      </c>
    </row>
    <row r="29" spans="1:26" s="6" customFormat="1" ht="15" x14ac:dyDescent="0.2">
      <c r="A29" s="32">
        <v>137</v>
      </c>
      <c r="B29" s="52" t="s">
        <v>43</v>
      </c>
      <c r="C29" s="34">
        <v>19</v>
      </c>
      <c r="D29" s="35"/>
      <c r="E29" s="36">
        <v>1</v>
      </c>
      <c r="F29" s="184">
        <f>'Abril 2025'!I26</f>
        <v>3</v>
      </c>
      <c r="G29" s="184"/>
      <c r="H29" s="184">
        <v>3</v>
      </c>
      <c r="I29" s="184">
        <f t="shared" si="0"/>
        <v>0</v>
      </c>
      <c r="J29" s="39"/>
      <c r="K29" s="39">
        <f>'Abril 2025'!K26+Tabla224546[[#This Row],[Tarde]]</f>
        <v>0</v>
      </c>
      <c r="L29" s="48">
        <v>20</v>
      </c>
      <c r="M29" s="49">
        <v>0</v>
      </c>
      <c r="N29" s="42">
        <v>0</v>
      </c>
      <c r="O29" s="42">
        <v>20</v>
      </c>
      <c r="P29" s="42">
        <f>Tabla224546[[#This Row],[2023]]+Tabla224546[[#This Row],[2024]]</f>
        <v>0</v>
      </c>
      <c r="Q29" s="43">
        <f t="shared" si="1"/>
        <v>19</v>
      </c>
      <c r="V29" s="6">
        <v>3</v>
      </c>
    </row>
    <row r="30" spans="1:26" s="6" customFormat="1" ht="15" x14ac:dyDescent="0.2">
      <c r="A30" s="32">
        <v>138</v>
      </c>
      <c r="B30" s="53" t="s">
        <v>44</v>
      </c>
      <c r="C30" s="34">
        <v>25</v>
      </c>
      <c r="D30" s="35"/>
      <c r="E30" s="36">
        <v>5</v>
      </c>
      <c r="F30" s="184">
        <f>'Abril 2025'!I27</f>
        <v>6</v>
      </c>
      <c r="G30" s="184"/>
      <c r="H30" s="184">
        <v>3</v>
      </c>
      <c r="I30" s="184">
        <f t="shared" si="0"/>
        <v>3</v>
      </c>
      <c r="J30" s="39"/>
      <c r="K30" s="39">
        <f>'Abril 2025'!K27+Tabla224546[[#This Row],[Tarde]]</f>
        <v>0</v>
      </c>
      <c r="L30" s="48">
        <v>20</v>
      </c>
      <c r="M30" s="49">
        <v>0</v>
      </c>
      <c r="N30" s="42">
        <v>0</v>
      </c>
      <c r="O30" s="42">
        <v>20</v>
      </c>
      <c r="P30" s="42">
        <f>Tabla224546[[#This Row],[2023]]+Tabla224546[[#This Row],[2024]]</f>
        <v>0</v>
      </c>
      <c r="Q30" s="43">
        <f t="shared" si="1"/>
        <v>25</v>
      </c>
      <c r="S30" s="6" t="s">
        <v>45</v>
      </c>
      <c r="U30" s="6">
        <v>9</v>
      </c>
      <c r="V30" s="6">
        <v>3</v>
      </c>
    </row>
    <row r="31" spans="1:26" s="6" customFormat="1" ht="15" x14ac:dyDescent="0.2">
      <c r="A31" s="32">
        <v>139</v>
      </c>
      <c r="B31" s="51" t="s">
        <v>46</v>
      </c>
      <c r="C31" s="34">
        <v>56</v>
      </c>
      <c r="D31" s="35">
        <v>27</v>
      </c>
      <c r="E31" s="36">
        <v>8</v>
      </c>
      <c r="F31" s="184">
        <f>'Abril 2025'!I28</f>
        <v>0</v>
      </c>
      <c r="G31" s="184">
        <v>3</v>
      </c>
      <c r="H31" s="184">
        <v>1</v>
      </c>
      <c r="I31" s="184">
        <f t="shared" si="0"/>
        <v>2</v>
      </c>
      <c r="J31" s="39"/>
      <c r="K31" s="39">
        <f>'Abril 2025'!K28+Tabla224546[[#This Row],[Tarde]]</f>
        <v>0</v>
      </c>
      <c r="L31" s="48">
        <v>20</v>
      </c>
      <c r="M31" s="49">
        <v>0</v>
      </c>
      <c r="N31" s="42">
        <v>0</v>
      </c>
      <c r="O31" s="42">
        <v>20</v>
      </c>
      <c r="P31" s="42">
        <f>Tabla224546[[#This Row],[2023]]+Tabla224546[[#This Row],[2024]]</f>
        <v>0</v>
      </c>
      <c r="Q31" s="43">
        <f t="shared" si="1"/>
        <v>83</v>
      </c>
      <c r="S31" s="6" t="s">
        <v>47</v>
      </c>
      <c r="V31" s="6">
        <v>1</v>
      </c>
    </row>
    <row r="32" spans="1:26" s="6" customFormat="1" ht="15" x14ac:dyDescent="0.2">
      <c r="A32" s="32">
        <v>140</v>
      </c>
      <c r="B32" s="51" t="s">
        <v>48</v>
      </c>
      <c r="C32" s="34">
        <v>16</v>
      </c>
      <c r="D32" s="35">
        <v>11</v>
      </c>
      <c r="E32" s="36">
        <v>2</v>
      </c>
      <c r="F32" s="184">
        <f>'Abril 2025'!I29</f>
        <v>2</v>
      </c>
      <c r="G32" s="184">
        <v>1</v>
      </c>
      <c r="H32" s="184"/>
      <c r="I32" s="184">
        <f t="shared" si="0"/>
        <v>3</v>
      </c>
      <c r="J32" s="39"/>
      <c r="K32" s="39">
        <f>'Abril 2025'!K29+Tabla224546[[#This Row],[Tarde]]</f>
        <v>0</v>
      </c>
      <c r="L32" s="48">
        <v>20</v>
      </c>
      <c r="M32" s="49">
        <v>0</v>
      </c>
      <c r="N32" s="42">
        <v>0</v>
      </c>
      <c r="O32" s="42">
        <v>20</v>
      </c>
      <c r="P32" s="42">
        <f>Tabla224546[[#This Row],[2023]]+Tabla224546[[#This Row],[2024]]</f>
        <v>0</v>
      </c>
      <c r="Q32" s="43">
        <f t="shared" si="1"/>
        <v>27</v>
      </c>
      <c r="R32" s="6">
        <v>2015</v>
      </c>
      <c r="S32" s="6" t="s">
        <v>49</v>
      </c>
    </row>
    <row r="33" spans="1:25 1789:1789" s="6" customFormat="1" ht="15" x14ac:dyDescent="0.2">
      <c r="A33" s="32">
        <v>141</v>
      </c>
      <c r="B33" s="51" t="s">
        <v>50</v>
      </c>
      <c r="C33" s="34">
        <v>21</v>
      </c>
      <c r="D33" s="35">
        <v>17</v>
      </c>
      <c r="E33" s="36">
        <v>4</v>
      </c>
      <c r="F33" s="184">
        <f>'Abril 2025'!I30</f>
        <v>11</v>
      </c>
      <c r="G33" s="184">
        <v>2</v>
      </c>
      <c r="H33" s="184">
        <v>1</v>
      </c>
      <c r="I33" s="184">
        <f t="shared" si="0"/>
        <v>12</v>
      </c>
      <c r="J33" s="39"/>
      <c r="K33" s="39">
        <f>'Abril 2025'!K30+Tabla224546[[#This Row],[Tarde]]</f>
        <v>1</v>
      </c>
      <c r="L33" s="48">
        <v>15</v>
      </c>
      <c r="M33" s="49">
        <v>0</v>
      </c>
      <c r="N33" s="42">
        <v>0</v>
      </c>
      <c r="O33" s="42">
        <v>11</v>
      </c>
      <c r="P33" s="42">
        <f>Tabla224546[[#This Row],[2023]]+Tabla224546[[#This Row],[2024]]</f>
        <v>0</v>
      </c>
      <c r="Q33" s="43">
        <f t="shared" si="1"/>
        <v>38</v>
      </c>
      <c r="U33" s="6">
        <v>12</v>
      </c>
      <c r="V33" s="6">
        <v>1</v>
      </c>
    </row>
    <row r="34" spans="1:25 1789:1789" s="6" customFormat="1" ht="15" x14ac:dyDescent="0.2">
      <c r="A34" s="32">
        <v>142</v>
      </c>
      <c r="B34" s="51" t="s">
        <v>51</v>
      </c>
      <c r="C34" s="34">
        <v>3</v>
      </c>
      <c r="D34" s="35"/>
      <c r="E34" s="36">
        <v>3</v>
      </c>
      <c r="F34" s="184">
        <f>'Abril 2025'!I31</f>
        <v>8</v>
      </c>
      <c r="G34" s="184"/>
      <c r="H34" s="184">
        <v>3</v>
      </c>
      <c r="I34" s="184">
        <f t="shared" si="0"/>
        <v>5</v>
      </c>
      <c r="J34" s="39"/>
      <c r="K34" s="39">
        <f>'Abril 2025'!K31+Tabla224546[[#This Row],[Tarde]]</f>
        <v>1</v>
      </c>
      <c r="L34" s="48">
        <v>15</v>
      </c>
      <c r="M34" s="49">
        <v>0</v>
      </c>
      <c r="N34" s="42">
        <v>7</v>
      </c>
      <c r="O34" s="42">
        <v>15</v>
      </c>
      <c r="P34" s="42">
        <f>Tabla224546[[#This Row],[2023]]+Tabla224546[[#This Row],[2024]]</f>
        <v>7</v>
      </c>
      <c r="Q34" s="43">
        <f t="shared" si="1"/>
        <v>3</v>
      </c>
      <c r="R34" s="6">
        <v>2017</v>
      </c>
      <c r="U34" s="6">
        <v>30</v>
      </c>
      <c r="V34" s="6">
        <v>3</v>
      </c>
      <c r="BPU34" s="6">
        <v>22</v>
      </c>
    </row>
    <row r="35" spans="1:25 1789:1789" s="6" customFormat="1" ht="15" x14ac:dyDescent="0.2">
      <c r="A35" s="54">
        <v>143</v>
      </c>
      <c r="B35" s="51" t="s">
        <v>52</v>
      </c>
      <c r="C35" s="34">
        <v>34</v>
      </c>
      <c r="D35" s="35"/>
      <c r="E35" s="36">
        <v>3</v>
      </c>
      <c r="F35" s="184">
        <f>'Abril 2025'!I32</f>
        <v>40</v>
      </c>
      <c r="G35" s="184"/>
      <c r="H35" s="184">
        <v>3</v>
      </c>
      <c r="I35" s="184">
        <f t="shared" si="0"/>
        <v>37</v>
      </c>
      <c r="J35" s="39"/>
      <c r="K35" s="39">
        <f>'Abril 2025'!K32+Tabla224546[[#This Row],[Tarde]]</f>
        <v>0</v>
      </c>
      <c r="L35" s="48">
        <v>15</v>
      </c>
      <c r="M35" s="49">
        <v>0</v>
      </c>
      <c r="N35" s="42">
        <v>0</v>
      </c>
      <c r="O35" s="42">
        <v>15</v>
      </c>
      <c r="P35" s="42">
        <f>Tabla224546[[#This Row],[2023]]+Tabla224546[[#This Row],[2024]]</f>
        <v>0</v>
      </c>
      <c r="Q35" s="43">
        <f t="shared" si="1"/>
        <v>34</v>
      </c>
      <c r="R35" s="6">
        <v>2017</v>
      </c>
      <c r="V35" s="6">
        <v>3</v>
      </c>
      <c r="BPU35" s="6">
        <v>27</v>
      </c>
    </row>
    <row r="36" spans="1:25 1789:1789" s="6" customFormat="1" ht="15" x14ac:dyDescent="0.2">
      <c r="A36" s="54">
        <v>144</v>
      </c>
      <c r="B36" s="51" t="s">
        <v>53</v>
      </c>
      <c r="C36" s="34">
        <v>16</v>
      </c>
      <c r="D36" s="35">
        <v>18</v>
      </c>
      <c r="E36" s="36">
        <v>1</v>
      </c>
      <c r="F36" s="184">
        <f>'Abril 2025'!I33</f>
        <v>0</v>
      </c>
      <c r="G36" s="184">
        <v>2</v>
      </c>
      <c r="H36" s="184">
        <v>1</v>
      </c>
      <c r="I36" s="184">
        <f t="shared" si="0"/>
        <v>1</v>
      </c>
      <c r="J36" s="39">
        <v>1</v>
      </c>
      <c r="K36" s="39">
        <f>'Abril 2025'!K33+Tabla224546[[#This Row],[Tarde]]</f>
        <v>6</v>
      </c>
      <c r="L36" s="48">
        <v>15</v>
      </c>
      <c r="M36" s="49">
        <v>0</v>
      </c>
      <c r="N36" s="42">
        <v>1</v>
      </c>
      <c r="O36" s="42">
        <v>15</v>
      </c>
      <c r="P36" s="42">
        <f>Tabla224546[[#This Row],[2023]]+Tabla224546[[#This Row],[2024]]</f>
        <v>1</v>
      </c>
      <c r="Q36" s="43">
        <f t="shared" si="1"/>
        <v>34</v>
      </c>
      <c r="R36" s="6">
        <v>2017</v>
      </c>
      <c r="V36" s="6">
        <v>1</v>
      </c>
      <c r="BPU36" s="6">
        <v>32</v>
      </c>
    </row>
    <row r="37" spans="1:25 1789:1789" s="6" customFormat="1" ht="15" x14ac:dyDescent="0.2">
      <c r="A37" s="54">
        <v>145</v>
      </c>
      <c r="B37" s="51" t="s">
        <v>54</v>
      </c>
      <c r="C37" s="34">
        <v>44</v>
      </c>
      <c r="D37" s="35">
        <v>14</v>
      </c>
      <c r="E37" s="36">
        <v>5</v>
      </c>
      <c r="F37" s="184">
        <f>'Abril 2025'!I34</f>
        <v>10</v>
      </c>
      <c r="G37" s="184">
        <v>2</v>
      </c>
      <c r="H37" s="184">
        <v>1</v>
      </c>
      <c r="I37" s="184">
        <f t="shared" si="0"/>
        <v>11</v>
      </c>
      <c r="J37" s="39"/>
      <c r="K37" s="39">
        <f>'Abril 2025'!K34+Tabla224546[[#This Row],[Tarde]]</f>
        <v>0</v>
      </c>
      <c r="L37" s="48">
        <v>15</v>
      </c>
      <c r="M37" s="49">
        <v>0</v>
      </c>
      <c r="N37" s="42">
        <v>4</v>
      </c>
      <c r="O37" s="42">
        <v>15</v>
      </c>
      <c r="P37" s="42">
        <f>Tabla224546[[#This Row],[2023]]+Tabla224546[[#This Row],[2024]]</f>
        <v>4</v>
      </c>
      <c r="Q37" s="43">
        <f t="shared" si="1"/>
        <v>58</v>
      </c>
      <c r="R37" s="6">
        <v>2019</v>
      </c>
      <c r="V37" s="6">
        <v>1</v>
      </c>
    </row>
    <row r="38" spans="1:25 1789:1789" s="6" customFormat="1" ht="15" x14ac:dyDescent="0.2">
      <c r="A38" s="54">
        <v>147</v>
      </c>
      <c r="B38" s="51" t="s">
        <v>55</v>
      </c>
      <c r="C38" s="34">
        <v>26</v>
      </c>
      <c r="D38" s="35">
        <v>22</v>
      </c>
      <c r="E38" s="36">
        <v>6</v>
      </c>
      <c r="F38" s="184">
        <f>'Abril 2025'!I35</f>
        <v>-1</v>
      </c>
      <c r="G38" s="184">
        <v>3</v>
      </c>
      <c r="H38" s="184">
        <v>2</v>
      </c>
      <c r="I38" s="184">
        <f t="shared" si="0"/>
        <v>0</v>
      </c>
      <c r="J38" s="39"/>
      <c r="K38" s="39">
        <f>'Abril 2025'!K35+Tabla224546[[#This Row],[Tarde]]</f>
        <v>0</v>
      </c>
      <c r="L38" s="48">
        <v>15</v>
      </c>
      <c r="M38" s="49">
        <v>0</v>
      </c>
      <c r="N38" s="42">
        <v>1</v>
      </c>
      <c r="O38" s="42">
        <v>15</v>
      </c>
      <c r="P38" s="42">
        <f>Tabla224546[[#This Row],[2023]]+Tabla224546[[#This Row],[2024]]</f>
        <v>1</v>
      </c>
      <c r="Q38" s="43">
        <f t="shared" si="1"/>
        <v>48</v>
      </c>
      <c r="R38" s="6" t="s">
        <v>56</v>
      </c>
      <c r="V38" s="6">
        <v>3</v>
      </c>
    </row>
    <row r="39" spans="1:25 1789:1789" s="6" customFormat="1" ht="15" x14ac:dyDescent="0.2">
      <c r="A39" s="54">
        <v>148</v>
      </c>
      <c r="B39" s="51" t="s">
        <v>57</v>
      </c>
      <c r="C39" s="159">
        <v>35</v>
      </c>
      <c r="D39" s="35">
        <v>21</v>
      </c>
      <c r="E39" s="36">
        <v>6</v>
      </c>
      <c r="F39" s="184">
        <f>'Abril 2025'!I36</f>
        <v>2</v>
      </c>
      <c r="G39" s="184">
        <v>2</v>
      </c>
      <c r="H39" s="184"/>
      <c r="I39" s="184">
        <f t="shared" si="0"/>
        <v>4</v>
      </c>
      <c r="J39" s="39"/>
      <c r="K39" s="160">
        <f>'Abril 2025'!K36+Tabla224546[[#This Row],[Tarde]]</f>
        <v>4</v>
      </c>
      <c r="L39" s="48">
        <v>10</v>
      </c>
      <c r="M39" s="49">
        <v>0</v>
      </c>
      <c r="N39" s="42">
        <v>1</v>
      </c>
      <c r="O39" s="42">
        <v>10</v>
      </c>
      <c r="P39" s="42">
        <f>Tabla224546[[#This Row],[2023]]+Tabla224546[[#This Row],[2024]]</f>
        <v>1</v>
      </c>
      <c r="Q39" s="43">
        <f t="shared" si="1"/>
        <v>56</v>
      </c>
      <c r="R39" s="6">
        <v>2021</v>
      </c>
      <c r="S39" s="6">
        <v>691</v>
      </c>
      <c r="V39" s="6">
        <v>5</v>
      </c>
    </row>
    <row r="40" spans="1:25 1789:1789" s="6" customFormat="1" ht="15" x14ac:dyDescent="0.2">
      <c r="A40" s="54">
        <v>150</v>
      </c>
      <c r="B40" s="51" t="s">
        <v>58</v>
      </c>
      <c r="C40" s="161">
        <v>18</v>
      </c>
      <c r="D40" s="56">
        <v>16</v>
      </c>
      <c r="E40" s="36">
        <v>2</v>
      </c>
      <c r="F40" s="184">
        <f>'Abril 2025'!I37</f>
        <v>6</v>
      </c>
      <c r="G40" s="184">
        <v>2</v>
      </c>
      <c r="H40" s="184">
        <v>2</v>
      </c>
      <c r="I40" s="184">
        <f t="shared" si="0"/>
        <v>6</v>
      </c>
      <c r="J40" s="57"/>
      <c r="K40" s="160">
        <f>'Abril 2025'!K37+Tabla224546[[#This Row],[Tarde]]</f>
        <v>0</v>
      </c>
      <c r="L40" s="58">
        <v>10</v>
      </c>
      <c r="M40" s="59">
        <v>0</v>
      </c>
      <c r="N40" s="42">
        <v>0</v>
      </c>
      <c r="O40" s="42">
        <v>10</v>
      </c>
      <c r="P40" s="42">
        <f>Tabla224546[[#This Row],[2023]]+Tabla224546[[#This Row],[2024]]</f>
        <v>0</v>
      </c>
      <c r="Q40" s="43">
        <f t="shared" si="1"/>
        <v>34</v>
      </c>
      <c r="R40" s="6">
        <v>2021</v>
      </c>
      <c r="S40" s="6">
        <v>302</v>
      </c>
      <c r="V40" s="6">
        <v>2</v>
      </c>
    </row>
    <row r="41" spans="1:25 1789:1789" s="6" customFormat="1" ht="15.75" thickBot="1" x14ac:dyDescent="0.25">
      <c r="A41" s="60">
        <v>151</v>
      </c>
      <c r="B41" s="61" t="s">
        <v>59</v>
      </c>
      <c r="C41" s="162">
        <v>53</v>
      </c>
      <c r="D41" s="63">
        <v>17</v>
      </c>
      <c r="E41" s="64">
        <v>8</v>
      </c>
      <c r="F41" s="186">
        <f>'Abril 2025'!I38</f>
        <v>17</v>
      </c>
      <c r="G41" s="186">
        <v>2</v>
      </c>
      <c r="H41" s="186">
        <v>3</v>
      </c>
      <c r="I41" s="187">
        <f t="shared" si="0"/>
        <v>16</v>
      </c>
      <c r="J41" s="67"/>
      <c r="K41" s="68">
        <f>'Abril 2025'!K38+Tabla224546[[#This Row],[Tarde]]</f>
        <v>0</v>
      </c>
      <c r="L41" s="69">
        <v>10</v>
      </c>
      <c r="M41" s="70">
        <v>0</v>
      </c>
      <c r="N41" s="71">
        <v>0</v>
      </c>
      <c r="O41" s="71">
        <v>10</v>
      </c>
      <c r="P41" s="71">
        <f>Tabla224546[[#This Row],[2023]]+Tabla224546[[#This Row],[2024]]</f>
        <v>0</v>
      </c>
      <c r="Q41" s="43">
        <f t="shared" si="1"/>
        <v>70</v>
      </c>
      <c r="R41" s="72">
        <v>45047</v>
      </c>
      <c r="V41" s="6">
        <v>3</v>
      </c>
    </row>
    <row r="42" spans="1:25 1789:1789" ht="16.5" thickBot="1" x14ac:dyDescent="0.3">
      <c r="A42" s="97" t="s">
        <v>64</v>
      </c>
      <c r="B42" s="98"/>
      <c r="C42" s="134">
        <f>SUBTOTAL(109,C8:C41)</f>
        <v>465</v>
      </c>
      <c r="D42" s="134">
        <f t="shared" ref="D42:E42" si="2">SUBTOTAL(109,D8:D41)</f>
        <v>242</v>
      </c>
      <c r="E42" s="134">
        <f t="shared" si="2"/>
        <v>68</v>
      </c>
      <c r="F42" s="188">
        <f>SUBTOTAL(109,F8:F41)</f>
        <v>334</v>
      </c>
      <c r="G42" s="189">
        <f>SUBTOTAL(109,G8:G41)</f>
        <v>34</v>
      </c>
      <c r="H42" s="189">
        <f t="shared" ref="H42:I42" si="3">SUBTOTAL(109,H8:H41)</f>
        <v>42</v>
      </c>
      <c r="I42" s="189">
        <f t="shared" si="3"/>
        <v>326</v>
      </c>
      <c r="J42" s="134">
        <f>SUBTOTAL(109,Tabla224546[Tarde])</f>
        <v>4</v>
      </c>
      <c r="K42" s="134">
        <f>SUBTOTAL(109,Tabla224546[Total])</f>
        <v>34</v>
      </c>
      <c r="L42" s="132"/>
      <c r="M42" s="132">
        <f>SUBTOTAL(109,Tabla224546[2023])</f>
        <v>13</v>
      </c>
      <c r="N42" s="132">
        <f>SUBTOTAL(109,Tabla224546[2024])</f>
        <v>150</v>
      </c>
      <c r="O42" s="132"/>
      <c r="P42" s="132">
        <f>SUBTOTAL(109,Tabla224546[Saldos])</f>
        <v>163</v>
      </c>
      <c r="Q42" s="110">
        <f>SUM(Q8:Q41)</f>
        <v>707</v>
      </c>
    </row>
    <row r="43" spans="1:25 1789:1789" ht="13.5" thickTop="1" x14ac:dyDescent="0.2"/>
    <row r="44" spans="1:25 1789:1789" x14ac:dyDescent="0.2">
      <c r="E44" s="1"/>
      <c r="I44" s="1"/>
      <c r="J44" s="1"/>
      <c r="K44" s="1"/>
      <c r="Y44" s="1">
        <v>14</v>
      </c>
    </row>
    <row r="45" spans="1:25 1789:1789" x14ac:dyDescent="0.2">
      <c r="E45" s="1"/>
      <c r="I45" s="1"/>
      <c r="J45" s="1"/>
      <c r="K45" s="1"/>
      <c r="Y45" s="1">
        <v>2</v>
      </c>
    </row>
    <row r="46" spans="1:25 1789:1789" x14ac:dyDescent="0.2">
      <c r="Y46" s="1">
        <v>4</v>
      </c>
    </row>
    <row r="47" spans="1:25 1789:1789" x14ac:dyDescent="0.2">
      <c r="Y47" s="1">
        <v>3</v>
      </c>
    </row>
    <row r="48" spans="1:25 1789:1789" x14ac:dyDescent="0.2">
      <c r="E48" s="1"/>
      <c r="I48" s="1"/>
      <c r="J48" s="1"/>
      <c r="K48" s="1"/>
      <c r="Y48" s="1">
        <v>4</v>
      </c>
    </row>
    <row r="49" spans="5:25" x14ac:dyDescent="0.2">
      <c r="E49" s="1"/>
      <c r="I49" s="1"/>
      <c r="J49" s="1"/>
      <c r="K49" s="1"/>
      <c r="Y49" s="1">
        <v>1</v>
      </c>
    </row>
    <row r="50" spans="5:25" x14ac:dyDescent="0.2">
      <c r="E50" s="1"/>
      <c r="I50" s="1"/>
      <c r="J50" s="1"/>
      <c r="K50" s="1"/>
    </row>
  </sheetData>
  <mergeCells count="4">
    <mergeCell ref="A3:P3"/>
    <mergeCell ref="B4:P4"/>
    <mergeCell ref="J5:K5"/>
    <mergeCell ref="L5:P5"/>
  </mergeCells>
  <printOptions horizontalCentered="1" verticalCentered="1"/>
  <pageMargins left="0.31496062992125984" right="0.31496062992125984" top="0.35433070866141736" bottom="0.35433070866141736" header="0.11811023622047245" footer="0.19685039370078741"/>
  <pageSetup paperSize="9" scale="80" orientation="landscape" r:id="rId1"/>
  <headerFooter>
    <oddHeader>&amp;C&amp;A&amp;R&amp;D</oddHead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BPU51"/>
  <sheetViews>
    <sheetView tabSelected="1" workbookViewId="0">
      <selection activeCell="P42" sqref="A3:P42"/>
    </sheetView>
  </sheetViews>
  <sheetFormatPr baseColWidth="10" defaultRowHeight="12.75" x14ac:dyDescent="0.2"/>
  <cols>
    <col min="1" max="1" width="11.140625" style="1" customWidth="1"/>
    <col min="2" max="2" width="26.7109375" style="1" customWidth="1"/>
    <col min="3" max="3" width="9.7109375" style="1" customWidth="1"/>
    <col min="4" max="4" width="10.7109375" style="1" customWidth="1"/>
    <col min="5" max="5" width="9.42578125" style="2" customWidth="1"/>
    <col min="6" max="6" width="11.28515625" style="1" customWidth="1"/>
    <col min="7" max="7" width="11" style="1" customWidth="1"/>
    <col min="8" max="8" width="9.7109375" style="1" customWidth="1"/>
    <col min="9" max="9" width="10.140625" style="3" customWidth="1"/>
    <col min="10" max="10" width="7.5703125" style="3" customWidth="1"/>
    <col min="11" max="11" width="7.28515625" style="3" customWidth="1"/>
    <col min="12" max="12" width="5.85546875" style="1" customWidth="1"/>
    <col min="13" max="13" width="8.28515625" style="1" customWidth="1"/>
    <col min="14" max="14" width="8.42578125" style="1" customWidth="1"/>
    <col min="15" max="15" width="7.85546875" style="1" customWidth="1"/>
    <col min="16" max="16" width="8.7109375" style="1" customWidth="1"/>
    <col min="17" max="17" width="18.28515625" style="1" bestFit="1" customWidth="1"/>
    <col min="18" max="19" width="11.42578125" style="1" customWidth="1"/>
    <col min="20" max="255" width="11.42578125" style="1"/>
    <col min="256" max="256" width="11.7109375" style="1" customWidth="1"/>
    <col min="257" max="257" width="27.5703125" style="1" customWidth="1"/>
    <col min="258" max="258" width="7.85546875" style="1" customWidth="1"/>
    <col min="259" max="259" width="8.85546875" style="1" customWidth="1"/>
    <col min="260" max="260" width="9.140625" style="1" customWidth="1"/>
    <col min="261" max="261" width="11.7109375" style="1" customWidth="1"/>
    <col min="262" max="262" width="8.5703125" style="1" customWidth="1"/>
    <col min="263" max="263" width="8.28515625" style="1" customWidth="1"/>
    <col min="264" max="264" width="10.5703125" style="1" customWidth="1"/>
    <col min="265" max="265" width="6.7109375" style="1" customWidth="1"/>
    <col min="266" max="266" width="6.42578125" style="1" customWidth="1"/>
    <col min="267" max="267" width="4.42578125" style="1" customWidth="1"/>
    <col min="268" max="268" width="6.140625" style="1" customWidth="1"/>
    <col min="269" max="270" width="5.7109375" style="1" customWidth="1"/>
    <col min="271" max="271" width="7.140625" style="1" customWidth="1"/>
    <col min="272" max="272" width="11.42578125" style="1" customWidth="1"/>
    <col min="273" max="511" width="11.42578125" style="1"/>
    <col min="512" max="512" width="11.7109375" style="1" customWidth="1"/>
    <col min="513" max="513" width="27.5703125" style="1" customWidth="1"/>
    <col min="514" max="514" width="7.85546875" style="1" customWidth="1"/>
    <col min="515" max="515" width="8.85546875" style="1" customWidth="1"/>
    <col min="516" max="516" width="9.140625" style="1" customWidth="1"/>
    <col min="517" max="517" width="11.7109375" style="1" customWidth="1"/>
    <col min="518" max="518" width="8.5703125" style="1" customWidth="1"/>
    <col min="519" max="519" width="8.28515625" style="1" customWidth="1"/>
    <col min="520" max="520" width="10.5703125" style="1" customWidth="1"/>
    <col min="521" max="521" width="6.7109375" style="1" customWidth="1"/>
    <col min="522" max="522" width="6.42578125" style="1" customWidth="1"/>
    <col min="523" max="523" width="4.42578125" style="1" customWidth="1"/>
    <col min="524" max="524" width="6.140625" style="1" customWidth="1"/>
    <col min="525" max="526" width="5.7109375" style="1" customWidth="1"/>
    <col min="527" max="527" width="7.140625" style="1" customWidth="1"/>
    <col min="528" max="528" width="11.42578125" style="1" customWidth="1"/>
    <col min="529" max="767" width="11.42578125" style="1"/>
    <col min="768" max="768" width="11.7109375" style="1" customWidth="1"/>
    <col min="769" max="769" width="27.5703125" style="1" customWidth="1"/>
    <col min="770" max="770" width="7.85546875" style="1" customWidth="1"/>
    <col min="771" max="771" width="8.85546875" style="1" customWidth="1"/>
    <col min="772" max="772" width="9.140625" style="1" customWidth="1"/>
    <col min="773" max="773" width="11.7109375" style="1" customWidth="1"/>
    <col min="774" max="774" width="8.5703125" style="1" customWidth="1"/>
    <col min="775" max="775" width="8.28515625" style="1" customWidth="1"/>
    <col min="776" max="776" width="10.5703125" style="1" customWidth="1"/>
    <col min="777" max="777" width="6.7109375" style="1" customWidth="1"/>
    <col min="778" max="778" width="6.42578125" style="1" customWidth="1"/>
    <col min="779" max="779" width="4.42578125" style="1" customWidth="1"/>
    <col min="780" max="780" width="6.140625" style="1" customWidth="1"/>
    <col min="781" max="782" width="5.7109375" style="1" customWidth="1"/>
    <col min="783" max="783" width="7.140625" style="1" customWidth="1"/>
    <col min="784" max="784" width="11.42578125" style="1" customWidth="1"/>
    <col min="785" max="1023" width="11.42578125" style="1"/>
    <col min="1024" max="1024" width="11.7109375" style="1" customWidth="1"/>
    <col min="1025" max="1025" width="27.5703125" style="1" customWidth="1"/>
    <col min="1026" max="1026" width="7.85546875" style="1" customWidth="1"/>
    <col min="1027" max="1027" width="8.85546875" style="1" customWidth="1"/>
    <col min="1028" max="1028" width="9.140625" style="1" customWidth="1"/>
    <col min="1029" max="1029" width="11.7109375" style="1" customWidth="1"/>
    <col min="1030" max="1030" width="8.5703125" style="1" customWidth="1"/>
    <col min="1031" max="1031" width="8.28515625" style="1" customWidth="1"/>
    <col min="1032" max="1032" width="10.5703125" style="1" customWidth="1"/>
    <col min="1033" max="1033" width="6.7109375" style="1" customWidth="1"/>
    <col min="1034" max="1034" width="6.42578125" style="1" customWidth="1"/>
    <col min="1035" max="1035" width="4.42578125" style="1" customWidth="1"/>
    <col min="1036" max="1036" width="6.140625" style="1" customWidth="1"/>
    <col min="1037" max="1038" width="5.7109375" style="1" customWidth="1"/>
    <col min="1039" max="1039" width="7.140625" style="1" customWidth="1"/>
    <col min="1040" max="1040" width="11.42578125" style="1" customWidth="1"/>
    <col min="1041" max="1279" width="11.42578125" style="1"/>
    <col min="1280" max="1280" width="11.7109375" style="1" customWidth="1"/>
    <col min="1281" max="1281" width="27.5703125" style="1" customWidth="1"/>
    <col min="1282" max="1282" width="7.85546875" style="1" customWidth="1"/>
    <col min="1283" max="1283" width="8.85546875" style="1" customWidth="1"/>
    <col min="1284" max="1284" width="9.140625" style="1" customWidth="1"/>
    <col min="1285" max="1285" width="11.7109375" style="1" customWidth="1"/>
    <col min="1286" max="1286" width="8.5703125" style="1" customWidth="1"/>
    <col min="1287" max="1287" width="8.28515625" style="1" customWidth="1"/>
    <col min="1288" max="1288" width="10.5703125" style="1" customWidth="1"/>
    <col min="1289" max="1289" width="6.7109375" style="1" customWidth="1"/>
    <col min="1290" max="1290" width="6.42578125" style="1" customWidth="1"/>
    <col min="1291" max="1291" width="4.42578125" style="1" customWidth="1"/>
    <col min="1292" max="1292" width="6.140625" style="1" customWidth="1"/>
    <col min="1293" max="1294" width="5.7109375" style="1" customWidth="1"/>
    <col min="1295" max="1295" width="7.140625" style="1" customWidth="1"/>
    <col min="1296" max="1296" width="11.42578125" style="1" customWidth="1"/>
    <col min="1297" max="1535" width="11.42578125" style="1"/>
    <col min="1536" max="1536" width="11.7109375" style="1" customWidth="1"/>
    <col min="1537" max="1537" width="27.5703125" style="1" customWidth="1"/>
    <col min="1538" max="1538" width="7.85546875" style="1" customWidth="1"/>
    <col min="1539" max="1539" width="8.85546875" style="1" customWidth="1"/>
    <col min="1540" max="1540" width="9.140625" style="1" customWidth="1"/>
    <col min="1541" max="1541" width="11.7109375" style="1" customWidth="1"/>
    <col min="1542" max="1542" width="8.5703125" style="1" customWidth="1"/>
    <col min="1543" max="1543" width="8.28515625" style="1" customWidth="1"/>
    <col min="1544" max="1544" width="10.5703125" style="1" customWidth="1"/>
    <col min="1545" max="1545" width="6.7109375" style="1" customWidth="1"/>
    <col min="1546" max="1546" width="6.42578125" style="1" customWidth="1"/>
    <col min="1547" max="1547" width="4.42578125" style="1" customWidth="1"/>
    <col min="1548" max="1548" width="6.140625" style="1" customWidth="1"/>
    <col min="1549" max="1550" width="5.7109375" style="1" customWidth="1"/>
    <col min="1551" max="1551" width="7.140625" style="1" customWidth="1"/>
    <col min="1552" max="1552" width="11.42578125" style="1" customWidth="1"/>
    <col min="1553" max="1791" width="11.42578125" style="1"/>
    <col min="1792" max="1792" width="11.7109375" style="1" customWidth="1"/>
    <col min="1793" max="1793" width="27.5703125" style="1" customWidth="1"/>
    <col min="1794" max="1794" width="7.85546875" style="1" customWidth="1"/>
    <col min="1795" max="1795" width="8.85546875" style="1" customWidth="1"/>
    <col min="1796" max="1796" width="9.140625" style="1" customWidth="1"/>
    <col min="1797" max="1797" width="11.7109375" style="1" customWidth="1"/>
    <col min="1798" max="1798" width="8.5703125" style="1" customWidth="1"/>
    <col min="1799" max="1799" width="8.28515625" style="1" customWidth="1"/>
    <col min="1800" max="1800" width="10.5703125" style="1" customWidth="1"/>
    <col min="1801" max="1801" width="6.7109375" style="1" customWidth="1"/>
    <col min="1802" max="1802" width="6.42578125" style="1" customWidth="1"/>
    <col min="1803" max="1803" width="4.42578125" style="1" customWidth="1"/>
    <col min="1804" max="1804" width="6.140625" style="1" customWidth="1"/>
    <col min="1805" max="1806" width="5.7109375" style="1" customWidth="1"/>
    <col min="1807" max="1807" width="7.140625" style="1" customWidth="1"/>
    <col min="1808" max="1808" width="11.42578125" style="1" customWidth="1"/>
    <col min="1809" max="2047" width="11.42578125" style="1"/>
    <col min="2048" max="2048" width="11.7109375" style="1" customWidth="1"/>
    <col min="2049" max="2049" width="27.5703125" style="1" customWidth="1"/>
    <col min="2050" max="2050" width="7.85546875" style="1" customWidth="1"/>
    <col min="2051" max="2051" width="8.85546875" style="1" customWidth="1"/>
    <col min="2052" max="2052" width="9.140625" style="1" customWidth="1"/>
    <col min="2053" max="2053" width="11.7109375" style="1" customWidth="1"/>
    <col min="2054" max="2054" width="8.5703125" style="1" customWidth="1"/>
    <col min="2055" max="2055" width="8.28515625" style="1" customWidth="1"/>
    <col min="2056" max="2056" width="10.5703125" style="1" customWidth="1"/>
    <col min="2057" max="2057" width="6.7109375" style="1" customWidth="1"/>
    <col min="2058" max="2058" width="6.42578125" style="1" customWidth="1"/>
    <col min="2059" max="2059" width="4.42578125" style="1" customWidth="1"/>
    <col min="2060" max="2060" width="6.140625" style="1" customWidth="1"/>
    <col min="2061" max="2062" width="5.7109375" style="1" customWidth="1"/>
    <col min="2063" max="2063" width="7.140625" style="1" customWidth="1"/>
    <col min="2064" max="2064" width="11.42578125" style="1" customWidth="1"/>
    <col min="2065" max="2303" width="11.42578125" style="1"/>
    <col min="2304" max="2304" width="11.7109375" style="1" customWidth="1"/>
    <col min="2305" max="2305" width="27.5703125" style="1" customWidth="1"/>
    <col min="2306" max="2306" width="7.85546875" style="1" customWidth="1"/>
    <col min="2307" max="2307" width="8.85546875" style="1" customWidth="1"/>
    <col min="2308" max="2308" width="9.140625" style="1" customWidth="1"/>
    <col min="2309" max="2309" width="11.7109375" style="1" customWidth="1"/>
    <col min="2310" max="2310" width="8.5703125" style="1" customWidth="1"/>
    <col min="2311" max="2311" width="8.28515625" style="1" customWidth="1"/>
    <col min="2312" max="2312" width="10.5703125" style="1" customWidth="1"/>
    <col min="2313" max="2313" width="6.7109375" style="1" customWidth="1"/>
    <col min="2314" max="2314" width="6.42578125" style="1" customWidth="1"/>
    <col min="2315" max="2315" width="4.42578125" style="1" customWidth="1"/>
    <col min="2316" max="2316" width="6.140625" style="1" customWidth="1"/>
    <col min="2317" max="2318" width="5.7109375" style="1" customWidth="1"/>
    <col min="2319" max="2319" width="7.140625" style="1" customWidth="1"/>
    <col min="2320" max="2320" width="11.42578125" style="1" customWidth="1"/>
    <col min="2321" max="2559" width="11.42578125" style="1"/>
    <col min="2560" max="2560" width="11.7109375" style="1" customWidth="1"/>
    <col min="2561" max="2561" width="27.5703125" style="1" customWidth="1"/>
    <col min="2562" max="2562" width="7.85546875" style="1" customWidth="1"/>
    <col min="2563" max="2563" width="8.85546875" style="1" customWidth="1"/>
    <col min="2564" max="2564" width="9.140625" style="1" customWidth="1"/>
    <col min="2565" max="2565" width="11.7109375" style="1" customWidth="1"/>
    <col min="2566" max="2566" width="8.5703125" style="1" customWidth="1"/>
    <col min="2567" max="2567" width="8.28515625" style="1" customWidth="1"/>
    <col min="2568" max="2568" width="10.5703125" style="1" customWidth="1"/>
    <col min="2569" max="2569" width="6.7109375" style="1" customWidth="1"/>
    <col min="2570" max="2570" width="6.42578125" style="1" customWidth="1"/>
    <col min="2571" max="2571" width="4.42578125" style="1" customWidth="1"/>
    <col min="2572" max="2572" width="6.140625" style="1" customWidth="1"/>
    <col min="2573" max="2574" width="5.7109375" style="1" customWidth="1"/>
    <col min="2575" max="2575" width="7.140625" style="1" customWidth="1"/>
    <col min="2576" max="2576" width="11.42578125" style="1" customWidth="1"/>
    <col min="2577" max="2815" width="11.42578125" style="1"/>
    <col min="2816" max="2816" width="11.7109375" style="1" customWidth="1"/>
    <col min="2817" max="2817" width="27.5703125" style="1" customWidth="1"/>
    <col min="2818" max="2818" width="7.85546875" style="1" customWidth="1"/>
    <col min="2819" max="2819" width="8.85546875" style="1" customWidth="1"/>
    <col min="2820" max="2820" width="9.140625" style="1" customWidth="1"/>
    <col min="2821" max="2821" width="11.7109375" style="1" customWidth="1"/>
    <col min="2822" max="2822" width="8.5703125" style="1" customWidth="1"/>
    <col min="2823" max="2823" width="8.28515625" style="1" customWidth="1"/>
    <col min="2824" max="2824" width="10.5703125" style="1" customWidth="1"/>
    <col min="2825" max="2825" width="6.7109375" style="1" customWidth="1"/>
    <col min="2826" max="2826" width="6.42578125" style="1" customWidth="1"/>
    <col min="2827" max="2827" width="4.42578125" style="1" customWidth="1"/>
    <col min="2828" max="2828" width="6.140625" style="1" customWidth="1"/>
    <col min="2829" max="2830" width="5.7109375" style="1" customWidth="1"/>
    <col min="2831" max="2831" width="7.140625" style="1" customWidth="1"/>
    <col min="2832" max="2832" width="11.42578125" style="1" customWidth="1"/>
    <col min="2833" max="3071" width="11.42578125" style="1"/>
    <col min="3072" max="3072" width="11.7109375" style="1" customWidth="1"/>
    <col min="3073" max="3073" width="27.5703125" style="1" customWidth="1"/>
    <col min="3074" max="3074" width="7.85546875" style="1" customWidth="1"/>
    <col min="3075" max="3075" width="8.85546875" style="1" customWidth="1"/>
    <col min="3076" max="3076" width="9.140625" style="1" customWidth="1"/>
    <col min="3077" max="3077" width="11.7109375" style="1" customWidth="1"/>
    <col min="3078" max="3078" width="8.5703125" style="1" customWidth="1"/>
    <col min="3079" max="3079" width="8.28515625" style="1" customWidth="1"/>
    <col min="3080" max="3080" width="10.5703125" style="1" customWidth="1"/>
    <col min="3081" max="3081" width="6.7109375" style="1" customWidth="1"/>
    <col min="3082" max="3082" width="6.42578125" style="1" customWidth="1"/>
    <col min="3083" max="3083" width="4.42578125" style="1" customWidth="1"/>
    <col min="3084" max="3084" width="6.140625" style="1" customWidth="1"/>
    <col min="3085" max="3086" width="5.7109375" style="1" customWidth="1"/>
    <col min="3087" max="3087" width="7.140625" style="1" customWidth="1"/>
    <col min="3088" max="3088" width="11.42578125" style="1" customWidth="1"/>
    <col min="3089" max="3327" width="11.42578125" style="1"/>
    <col min="3328" max="3328" width="11.7109375" style="1" customWidth="1"/>
    <col min="3329" max="3329" width="27.5703125" style="1" customWidth="1"/>
    <col min="3330" max="3330" width="7.85546875" style="1" customWidth="1"/>
    <col min="3331" max="3331" width="8.85546875" style="1" customWidth="1"/>
    <col min="3332" max="3332" width="9.140625" style="1" customWidth="1"/>
    <col min="3333" max="3333" width="11.7109375" style="1" customWidth="1"/>
    <col min="3334" max="3334" width="8.5703125" style="1" customWidth="1"/>
    <col min="3335" max="3335" width="8.28515625" style="1" customWidth="1"/>
    <col min="3336" max="3336" width="10.5703125" style="1" customWidth="1"/>
    <col min="3337" max="3337" width="6.7109375" style="1" customWidth="1"/>
    <col min="3338" max="3338" width="6.42578125" style="1" customWidth="1"/>
    <col min="3339" max="3339" width="4.42578125" style="1" customWidth="1"/>
    <col min="3340" max="3340" width="6.140625" style="1" customWidth="1"/>
    <col min="3341" max="3342" width="5.7109375" style="1" customWidth="1"/>
    <col min="3343" max="3343" width="7.140625" style="1" customWidth="1"/>
    <col min="3344" max="3344" width="11.42578125" style="1" customWidth="1"/>
    <col min="3345" max="3583" width="11.42578125" style="1"/>
    <col min="3584" max="3584" width="11.7109375" style="1" customWidth="1"/>
    <col min="3585" max="3585" width="27.5703125" style="1" customWidth="1"/>
    <col min="3586" max="3586" width="7.85546875" style="1" customWidth="1"/>
    <col min="3587" max="3587" width="8.85546875" style="1" customWidth="1"/>
    <col min="3588" max="3588" width="9.140625" style="1" customWidth="1"/>
    <col min="3589" max="3589" width="11.7109375" style="1" customWidth="1"/>
    <col min="3590" max="3590" width="8.5703125" style="1" customWidth="1"/>
    <col min="3591" max="3591" width="8.28515625" style="1" customWidth="1"/>
    <col min="3592" max="3592" width="10.5703125" style="1" customWidth="1"/>
    <col min="3593" max="3593" width="6.7109375" style="1" customWidth="1"/>
    <col min="3594" max="3594" width="6.42578125" style="1" customWidth="1"/>
    <col min="3595" max="3595" width="4.42578125" style="1" customWidth="1"/>
    <col min="3596" max="3596" width="6.140625" style="1" customWidth="1"/>
    <col min="3597" max="3598" width="5.7109375" style="1" customWidth="1"/>
    <col min="3599" max="3599" width="7.140625" style="1" customWidth="1"/>
    <col min="3600" max="3600" width="11.42578125" style="1" customWidth="1"/>
    <col min="3601" max="3839" width="11.42578125" style="1"/>
    <col min="3840" max="3840" width="11.7109375" style="1" customWidth="1"/>
    <col min="3841" max="3841" width="27.5703125" style="1" customWidth="1"/>
    <col min="3842" max="3842" width="7.85546875" style="1" customWidth="1"/>
    <col min="3843" max="3843" width="8.85546875" style="1" customWidth="1"/>
    <col min="3844" max="3844" width="9.140625" style="1" customWidth="1"/>
    <col min="3845" max="3845" width="11.7109375" style="1" customWidth="1"/>
    <col min="3846" max="3846" width="8.5703125" style="1" customWidth="1"/>
    <col min="3847" max="3847" width="8.28515625" style="1" customWidth="1"/>
    <col min="3848" max="3848" width="10.5703125" style="1" customWidth="1"/>
    <col min="3849" max="3849" width="6.7109375" style="1" customWidth="1"/>
    <col min="3850" max="3850" width="6.42578125" style="1" customWidth="1"/>
    <col min="3851" max="3851" width="4.42578125" style="1" customWidth="1"/>
    <col min="3852" max="3852" width="6.140625" style="1" customWidth="1"/>
    <col min="3853" max="3854" width="5.7109375" style="1" customWidth="1"/>
    <col min="3855" max="3855" width="7.140625" style="1" customWidth="1"/>
    <col min="3856" max="3856" width="11.42578125" style="1" customWidth="1"/>
    <col min="3857" max="4095" width="11.42578125" style="1"/>
    <col min="4096" max="4096" width="11.7109375" style="1" customWidth="1"/>
    <col min="4097" max="4097" width="27.5703125" style="1" customWidth="1"/>
    <col min="4098" max="4098" width="7.85546875" style="1" customWidth="1"/>
    <col min="4099" max="4099" width="8.85546875" style="1" customWidth="1"/>
    <col min="4100" max="4100" width="9.140625" style="1" customWidth="1"/>
    <col min="4101" max="4101" width="11.7109375" style="1" customWidth="1"/>
    <col min="4102" max="4102" width="8.5703125" style="1" customWidth="1"/>
    <col min="4103" max="4103" width="8.28515625" style="1" customWidth="1"/>
    <col min="4104" max="4104" width="10.5703125" style="1" customWidth="1"/>
    <col min="4105" max="4105" width="6.7109375" style="1" customWidth="1"/>
    <col min="4106" max="4106" width="6.42578125" style="1" customWidth="1"/>
    <col min="4107" max="4107" width="4.42578125" style="1" customWidth="1"/>
    <col min="4108" max="4108" width="6.140625" style="1" customWidth="1"/>
    <col min="4109" max="4110" width="5.7109375" style="1" customWidth="1"/>
    <col min="4111" max="4111" width="7.140625" style="1" customWidth="1"/>
    <col min="4112" max="4112" width="11.42578125" style="1" customWidth="1"/>
    <col min="4113" max="4351" width="11.42578125" style="1"/>
    <col min="4352" max="4352" width="11.7109375" style="1" customWidth="1"/>
    <col min="4353" max="4353" width="27.5703125" style="1" customWidth="1"/>
    <col min="4354" max="4354" width="7.85546875" style="1" customWidth="1"/>
    <col min="4355" max="4355" width="8.85546875" style="1" customWidth="1"/>
    <col min="4356" max="4356" width="9.140625" style="1" customWidth="1"/>
    <col min="4357" max="4357" width="11.7109375" style="1" customWidth="1"/>
    <col min="4358" max="4358" width="8.5703125" style="1" customWidth="1"/>
    <col min="4359" max="4359" width="8.28515625" style="1" customWidth="1"/>
    <col min="4360" max="4360" width="10.5703125" style="1" customWidth="1"/>
    <col min="4361" max="4361" width="6.7109375" style="1" customWidth="1"/>
    <col min="4362" max="4362" width="6.42578125" style="1" customWidth="1"/>
    <col min="4363" max="4363" width="4.42578125" style="1" customWidth="1"/>
    <col min="4364" max="4364" width="6.140625" style="1" customWidth="1"/>
    <col min="4365" max="4366" width="5.7109375" style="1" customWidth="1"/>
    <col min="4367" max="4367" width="7.140625" style="1" customWidth="1"/>
    <col min="4368" max="4368" width="11.42578125" style="1" customWidth="1"/>
    <col min="4369" max="4607" width="11.42578125" style="1"/>
    <col min="4608" max="4608" width="11.7109375" style="1" customWidth="1"/>
    <col min="4609" max="4609" width="27.5703125" style="1" customWidth="1"/>
    <col min="4610" max="4610" width="7.85546875" style="1" customWidth="1"/>
    <col min="4611" max="4611" width="8.85546875" style="1" customWidth="1"/>
    <col min="4612" max="4612" width="9.140625" style="1" customWidth="1"/>
    <col min="4613" max="4613" width="11.7109375" style="1" customWidth="1"/>
    <col min="4614" max="4614" width="8.5703125" style="1" customWidth="1"/>
    <col min="4615" max="4615" width="8.28515625" style="1" customWidth="1"/>
    <col min="4616" max="4616" width="10.5703125" style="1" customWidth="1"/>
    <col min="4617" max="4617" width="6.7109375" style="1" customWidth="1"/>
    <col min="4618" max="4618" width="6.42578125" style="1" customWidth="1"/>
    <col min="4619" max="4619" width="4.42578125" style="1" customWidth="1"/>
    <col min="4620" max="4620" width="6.140625" style="1" customWidth="1"/>
    <col min="4621" max="4622" width="5.7109375" style="1" customWidth="1"/>
    <col min="4623" max="4623" width="7.140625" style="1" customWidth="1"/>
    <col min="4624" max="4624" width="11.42578125" style="1" customWidth="1"/>
    <col min="4625" max="4863" width="11.42578125" style="1"/>
    <col min="4864" max="4864" width="11.7109375" style="1" customWidth="1"/>
    <col min="4865" max="4865" width="27.5703125" style="1" customWidth="1"/>
    <col min="4866" max="4866" width="7.85546875" style="1" customWidth="1"/>
    <col min="4867" max="4867" width="8.85546875" style="1" customWidth="1"/>
    <col min="4868" max="4868" width="9.140625" style="1" customWidth="1"/>
    <col min="4869" max="4869" width="11.7109375" style="1" customWidth="1"/>
    <col min="4870" max="4870" width="8.5703125" style="1" customWidth="1"/>
    <col min="4871" max="4871" width="8.28515625" style="1" customWidth="1"/>
    <col min="4872" max="4872" width="10.5703125" style="1" customWidth="1"/>
    <col min="4873" max="4873" width="6.7109375" style="1" customWidth="1"/>
    <col min="4874" max="4874" width="6.42578125" style="1" customWidth="1"/>
    <col min="4875" max="4875" width="4.42578125" style="1" customWidth="1"/>
    <col min="4876" max="4876" width="6.140625" style="1" customWidth="1"/>
    <col min="4877" max="4878" width="5.7109375" style="1" customWidth="1"/>
    <col min="4879" max="4879" width="7.140625" style="1" customWidth="1"/>
    <col min="4880" max="4880" width="11.42578125" style="1" customWidth="1"/>
    <col min="4881" max="5119" width="11.42578125" style="1"/>
    <col min="5120" max="5120" width="11.7109375" style="1" customWidth="1"/>
    <col min="5121" max="5121" width="27.5703125" style="1" customWidth="1"/>
    <col min="5122" max="5122" width="7.85546875" style="1" customWidth="1"/>
    <col min="5123" max="5123" width="8.85546875" style="1" customWidth="1"/>
    <col min="5124" max="5124" width="9.140625" style="1" customWidth="1"/>
    <col min="5125" max="5125" width="11.7109375" style="1" customWidth="1"/>
    <col min="5126" max="5126" width="8.5703125" style="1" customWidth="1"/>
    <col min="5127" max="5127" width="8.28515625" style="1" customWidth="1"/>
    <col min="5128" max="5128" width="10.5703125" style="1" customWidth="1"/>
    <col min="5129" max="5129" width="6.7109375" style="1" customWidth="1"/>
    <col min="5130" max="5130" width="6.42578125" style="1" customWidth="1"/>
    <col min="5131" max="5131" width="4.42578125" style="1" customWidth="1"/>
    <col min="5132" max="5132" width="6.140625" style="1" customWidth="1"/>
    <col min="5133" max="5134" width="5.7109375" style="1" customWidth="1"/>
    <col min="5135" max="5135" width="7.140625" style="1" customWidth="1"/>
    <col min="5136" max="5136" width="11.42578125" style="1" customWidth="1"/>
    <col min="5137" max="5375" width="11.42578125" style="1"/>
    <col min="5376" max="5376" width="11.7109375" style="1" customWidth="1"/>
    <col min="5377" max="5377" width="27.5703125" style="1" customWidth="1"/>
    <col min="5378" max="5378" width="7.85546875" style="1" customWidth="1"/>
    <col min="5379" max="5379" width="8.85546875" style="1" customWidth="1"/>
    <col min="5380" max="5380" width="9.140625" style="1" customWidth="1"/>
    <col min="5381" max="5381" width="11.7109375" style="1" customWidth="1"/>
    <col min="5382" max="5382" width="8.5703125" style="1" customWidth="1"/>
    <col min="5383" max="5383" width="8.28515625" style="1" customWidth="1"/>
    <col min="5384" max="5384" width="10.5703125" style="1" customWidth="1"/>
    <col min="5385" max="5385" width="6.7109375" style="1" customWidth="1"/>
    <col min="5386" max="5386" width="6.42578125" style="1" customWidth="1"/>
    <col min="5387" max="5387" width="4.42578125" style="1" customWidth="1"/>
    <col min="5388" max="5388" width="6.140625" style="1" customWidth="1"/>
    <col min="5389" max="5390" width="5.7109375" style="1" customWidth="1"/>
    <col min="5391" max="5391" width="7.140625" style="1" customWidth="1"/>
    <col min="5392" max="5392" width="11.42578125" style="1" customWidth="1"/>
    <col min="5393" max="5631" width="11.42578125" style="1"/>
    <col min="5632" max="5632" width="11.7109375" style="1" customWidth="1"/>
    <col min="5633" max="5633" width="27.5703125" style="1" customWidth="1"/>
    <col min="5634" max="5634" width="7.85546875" style="1" customWidth="1"/>
    <col min="5635" max="5635" width="8.85546875" style="1" customWidth="1"/>
    <col min="5636" max="5636" width="9.140625" style="1" customWidth="1"/>
    <col min="5637" max="5637" width="11.7109375" style="1" customWidth="1"/>
    <col min="5638" max="5638" width="8.5703125" style="1" customWidth="1"/>
    <col min="5639" max="5639" width="8.28515625" style="1" customWidth="1"/>
    <col min="5640" max="5640" width="10.5703125" style="1" customWidth="1"/>
    <col min="5641" max="5641" width="6.7109375" style="1" customWidth="1"/>
    <col min="5642" max="5642" width="6.42578125" style="1" customWidth="1"/>
    <col min="5643" max="5643" width="4.42578125" style="1" customWidth="1"/>
    <col min="5644" max="5644" width="6.140625" style="1" customWidth="1"/>
    <col min="5645" max="5646" width="5.7109375" style="1" customWidth="1"/>
    <col min="5647" max="5647" width="7.140625" style="1" customWidth="1"/>
    <col min="5648" max="5648" width="11.42578125" style="1" customWidth="1"/>
    <col min="5649" max="5887" width="11.42578125" style="1"/>
    <col min="5888" max="5888" width="11.7109375" style="1" customWidth="1"/>
    <col min="5889" max="5889" width="27.5703125" style="1" customWidth="1"/>
    <col min="5890" max="5890" width="7.85546875" style="1" customWidth="1"/>
    <col min="5891" max="5891" width="8.85546875" style="1" customWidth="1"/>
    <col min="5892" max="5892" width="9.140625" style="1" customWidth="1"/>
    <col min="5893" max="5893" width="11.7109375" style="1" customWidth="1"/>
    <col min="5894" max="5894" width="8.5703125" style="1" customWidth="1"/>
    <col min="5895" max="5895" width="8.28515625" style="1" customWidth="1"/>
    <col min="5896" max="5896" width="10.5703125" style="1" customWidth="1"/>
    <col min="5897" max="5897" width="6.7109375" style="1" customWidth="1"/>
    <col min="5898" max="5898" width="6.42578125" style="1" customWidth="1"/>
    <col min="5899" max="5899" width="4.42578125" style="1" customWidth="1"/>
    <col min="5900" max="5900" width="6.140625" style="1" customWidth="1"/>
    <col min="5901" max="5902" width="5.7109375" style="1" customWidth="1"/>
    <col min="5903" max="5903" width="7.140625" style="1" customWidth="1"/>
    <col min="5904" max="5904" width="11.42578125" style="1" customWidth="1"/>
    <col min="5905" max="6143" width="11.42578125" style="1"/>
    <col min="6144" max="6144" width="11.7109375" style="1" customWidth="1"/>
    <col min="6145" max="6145" width="27.5703125" style="1" customWidth="1"/>
    <col min="6146" max="6146" width="7.85546875" style="1" customWidth="1"/>
    <col min="6147" max="6147" width="8.85546875" style="1" customWidth="1"/>
    <col min="6148" max="6148" width="9.140625" style="1" customWidth="1"/>
    <col min="6149" max="6149" width="11.7109375" style="1" customWidth="1"/>
    <col min="6150" max="6150" width="8.5703125" style="1" customWidth="1"/>
    <col min="6151" max="6151" width="8.28515625" style="1" customWidth="1"/>
    <col min="6152" max="6152" width="10.5703125" style="1" customWidth="1"/>
    <col min="6153" max="6153" width="6.7109375" style="1" customWidth="1"/>
    <col min="6154" max="6154" width="6.42578125" style="1" customWidth="1"/>
    <col min="6155" max="6155" width="4.42578125" style="1" customWidth="1"/>
    <col min="6156" max="6156" width="6.140625" style="1" customWidth="1"/>
    <col min="6157" max="6158" width="5.7109375" style="1" customWidth="1"/>
    <col min="6159" max="6159" width="7.140625" style="1" customWidth="1"/>
    <col min="6160" max="6160" width="11.42578125" style="1" customWidth="1"/>
    <col min="6161" max="6399" width="11.42578125" style="1"/>
    <col min="6400" max="6400" width="11.7109375" style="1" customWidth="1"/>
    <col min="6401" max="6401" width="27.5703125" style="1" customWidth="1"/>
    <col min="6402" max="6402" width="7.85546875" style="1" customWidth="1"/>
    <col min="6403" max="6403" width="8.85546875" style="1" customWidth="1"/>
    <col min="6404" max="6404" width="9.140625" style="1" customWidth="1"/>
    <col min="6405" max="6405" width="11.7109375" style="1" customWidth="1"/>
    <col min="6406" max="6406" width="8.5703125" style="1" customWidth="1"/>
    <col min="6407" max="6407" width="8.28515625" style="1" customWidth="1"/>
    <col min="6408" max="6408" width="10.5703125" style="1" customWidth="1"/>
    <col min="6409" max="6409" width="6.7109375" style="1" customWidth="1"/>
    <col min="6410" max="6410" width="6.42578125" style="1" customWidth="1"/>
    <col min="6411" max="6411" width="4.42578125" style="1" customWidth="1"/>
    <col min="6412" max="6412" width="6.140625" style="1" customWidth="1"/>
    <col min="6413" max="6414" width="5.7109375" style="1" customWidth="1"/>
    <col min="6415" max="6415" width="7.140625" style="1" customWidth="1"/>
    <col min="6416" max="6416" width="11.42578125" style="1" customWidth="1"/>
    <col min="6417" max="6655" width="11.42578125" style="1"/>
    <col min="6656" max="6656" width="11.7109375" style="1" customWidth="1"/>
    <col min="6657" max="6657" width="27.5703125" style="1" customWidth="1"/>
    <col min="6658" max="6658" width="7.85546875" style="1" customWidth="1"/>
    <col min="6659" max="6659" width="8.85546875" style="1" customWidth="1"/>
    <col min="6660" max="6660" width="9.140625" style="1" customWidth="1"/>
    <col min="6661" max="6661" width="11.7109375" style="1" customWidth="1"/>
    <col min="6662" max="6662" width="8.5703125" style="1" customWidth="1"/>
    <col min="6663" max="6663" width="8.28515625" style="1" customWidth="1"/>
    <col min="6664" max="6664" width="10.5703125" style="1" customWidth="1"/>
    <col min="6665" max="6665" width="6.7109375" style="1" customWidth="1"/>
    <col min="6666" max="6666" width="6.42578125" style="1" customWidth="1"/>
    <col min="6667" max="6667" width="4.42578125" style="1" customWidth="1"/>
    <col min="6668" max="6668" width="6.140625" style="1" customWidth="1"/>
    <col min="6669" max="6670" width="5.7109375" style="1" customWidth="1"/>
    <col min="6671" max="6671" width="7.140625" style="1" customWidth="1"/>
    <col min="6672" max="6672" width="11.42578125" style="1" customWidth="1"/>
    <col min="6673" max="6911" width="11.42578125" style="1"/>
    <col min="6912" max="6912" width="11.7109375" style="1" customWidth="1"/>
    <col min="6913" max="6913" width="27.5703125" style="1" customWidth="1"/>
    <col min="6914" max="6914" width="7.85546875" style="1" customWidth="1"/>
    <col min="6915" max="6915" width="8.85546875" style="1" customWidth="1"/>
    <col min="6916" max="6916" width="9.140625" style="1" customWidth="1"/>
    <col min="6917" max="6917" width="11.7109375" style="1" customWidth="1"/>
    <col min="6918" max="6918" width="8.5703125" style="1" customWidth="1"/>
    <col min="6919" max="6919" width="8.28515625" style="1" customWidth="1"/>
    <col min="6920" max="6920" width="10.5703125" style="1" customWidth="1"/>
    <col min="6921" max="6921" width="6.7109375" style="1" customWidth="1"/>
    <col min="6922" max="6922" width="6.42578125" style="1" customWidth="1"/>
    <col min="6923" max="6923" width="4.42578125" style="1" customWidth="1"/>
    <col min="6924" max="6924" width="6.140625" style="1" customWidth="1"/>
    <col min="6925" max="6926" width="5.7109375" style="1" customWidth="1"/>
    <col min="6927" max="6927" width="7.140625" style="1" customWidth="1"/>
    <col min="6928" max="6928" width="11.42578125" style="1" customWidth="1"/>
    <col min="6929" max="7167" width="11.42578125" style="1"/>
    <col min="7168" max="7168" width="11.7109375" style="1" customWidth="1"/>
    <col min="7169" max="7169" width="27.5703125" style="1" customWidth="1"/>
    <col min="7170" max="7170" width="7.85546875" style="1" customWidth="1"/>
    <col min="7171" max="7171" width="8.85546875" style="1" customWidth="1"/>
    <col min="7172" max="7172" width="9.140625" style="1" customWidth="1"/>
    <col min="7173" max="7173" width="11.7109375" style="1" customWidth="1"/>
    <col min="7174" max="7174" width="8.5703125" style="1" customWidth="1"/>
    <col min="7175" max="7175" width="8.28515625" style="1" customWidth="1"/>
    <col min="7176" max="7176" width="10.5703125" style="1" customWidth="1"/>
    <col min="7177" max="7177" width="6.7109375" style="1" customWidth="1"/>
    <col min="7178" max="7178" width="6.42578125" style="1" customWidth="1"/>
    <col min="7179" max="7179" width="4.42578125" style="1" customWidth="1"/>
    <col min="7180" max="7180" width="6.140625" style="1" customWidth="1"/>
    <col min="7181" max="7182" width="5.7109375" style="1" customWidth="1"/>
    <col min="7183" max="7183" width="7.140625" style="1" customWidth="1"/>
    <col min="7184" max="7184" width="11.42578125" style="1" customWidth="1"/>
    <col min="7185" max="7423" width="11.42578125" style="1"/>
    <col min="7424" max="7424" width="11.7109375" style="1" customWidth="1"/>
    <col min="7425" max="7425" width="27.5703125" style="1" customWidth="1"/>
    <col min="7426" max="7426" width="7.85546875" style="1" customWidth="1"/>
    <col min="7427" max="7427" width="8.85546875" style="1" customWidth="1"/>
    <col min="7428" max="7428" width="9.140625" style="1" customWidth="1"/>
    <col min="7429" max="7429" width="11.7109375" style="1" customWidth="1"/>
    <col min="7430" max="7430" width="8.5703125" style="1" customWidth="1"/>
    <col min="7431" max="7431" width="8.28515625" style="1" customWidth="1"/>
    <col min="7432" max="7432" width="10.5703125" style="1" customWidth="1"/>
    <col min="7433" max="7433" width="6.7109375" style="1" customWidth="1"/>
    <col min="7434" max="7434" width="6.42578125" style="1" customWidth="1"/>
    <col min="7435" max="7435" width="4.42578125" style="1" customWidth="1"/>
    <col min="7436" max="7436" width="6.140625" style="1" customWidth="1"/>
    <col min="7437" max="7438" width="5.7109375" style="1" customWidth="1"/>
    <col min="7439" max="7439" width="7.140625" style="1" customWidth="1"/>
    <col min="7440" max="7440" width="11.42578125" style="1" customWidth="1"/>
    <col min="7441" max="7679" width="11.42578125" style="1"/>
    <col min="7680" max="7680" width="11.7109375" style="1" customWidth="1"/>
    <col min="7681" max="7681" width="27.5703125" style="1" customWidth="1"/>
    <col min="7682" max="7682" width="7.85546875" style="1" customWidth="1"/>
    <col min="7683" max="7683" width="8.85546875" style="1" customWidth="1"/>
    <col min="7684" max="7684" width="9.140625" style="1" customWidth="1"/>
    <col min="7685" max="7685" width="11.7109375" style="1" customWidth="1"/>
    <col min="7686" max="7686" width="8.5703125" style="1" customWidth="1"/>
    <col min="7687" max="7687" width="8.28515625" style="1" customWidth="1"/>
    <col min="7688" max="7688" width="10.5703125" style="1" customWidth="1"/>
    <col min="7689" max="7689" width="6.7109375" style="1" customWidth="1"/>
    <col min="7690" max="7690" width="6.42578125" style="1" customWidth="1"/>
    <col min="7691" max="7691" width="4.42578125" style="1" customWidth="1"/>
    <col min="7692" max="7692" width="6.140625" style="1" customWidth="1"/>
    <col min="7693" max="7694" width="5.7109375" style="1" customWidth="1"/>
    <col min="7695" max="7695" width="7.140625" style="1" customWidth="1"/>
    <col min="7696" max="7696" width="11.42578125" style="1" customWidth="1"/>
    <col min="7697" max="7935" width="11.42578125" style="1"/>
    <col min="7936" max="7936" width="11.7109375" style="1" customWidth="1"/>
    <col min="7937" max="7937" width="27.5703125" style="1" customWidth="1"/>
    <col min="7938" max="7938" width="7.85546875" style="1" customWidth="1"/>
    <col min="7939" max="7939" width="8.85546875" style="1" customWidth="1"/>
    <col min="7940" max="7940" width="9.140625" style="1" customWidth="1"/>
    <col min="7941" max="7941" width="11.7109375" style="1" customWidth="1"/>
    <col min="7942" max="7942" width="8.5703125" style="1" customWidth="1"/>
    <col min="7943" max="7943" width="8.28515625" style="1" customWidth="1"/>
    <col min="7944" max="7944" width="10.5703125" style="1" customWidth="1"/>
    <col min="7945" max="7945" width="6.7109375" style="1" customWidth="1"/>
    <col min="7946" max="7946" width="6.42578125" style="1" customWidth="1"/>
    <col min="7947" max="7947" width="4.42578125" style="1" customWidth="1"/>
    <col min="7948" max="7948" width="6.140625" style="1" customWidth="1"/>
    <col min="7949" max="7950" width="5.7109375" style="1" customWidth="1"/>
    <col min="7951" max="7951" width="7.140625" style="1" customWidth="1"/>
    <col min="7952" max="7952" width="11.42578125" style="1" customWidth="1"/>
    <col min="7953" max="8191" width="11.42578125" style="1"/>
    <col min="8192" max="8192" width="11.7109375" style="1" customWidth="1"/>
    <col min="8193" max="8193" width="27.5703125" style="1" customWidth="1"/>
    <col min="8194" max="8194" width="7.85546875" style="1" customWidth="1"/>
    <col min="8195" max="8195" width="8.85546875" style="1" customWidth="1"/>
    <col min="8196" max="8196" width="9.140625" style="1" customWidth="1"/>
    <col min="8197" max="8197" width="11.7109375" style="1" customWidth="1"/>
    <col min="8198" max="8198" width="8.5703125" style="1" customWidth="1"/>
    <col min="8199" max="8199" width="8.28515625" style="1" customWidth="1"/>
    <col min="8200" max="8200" width="10.5703125" style="1" customWidth="1"/>
    <col min="8201" max="8201" width="6.7109375" style="1" customWidth="1"/>
    <col min="8202" max="8202" width="6.42578125" style="1" customWidth="1"/>
    <col min="8203" max="8203" width="4.42578125" style="1" customWidth="1"/>
    <col min="8204" max="8204" width="6.140625" style="1" customWidth="1"/>
    <col min="8205" max="8206" width="5.7109375" style="1" customWidth="1"/>
    <col min="8207" max="8207" width="7.140625" style="1" customWidth="1"/>
    <col min="8208" max="8208" width="11.42578125" style="1" customWidth="1"/>
    <col min="8209" max="8447" width="11.42578125" style="1"/>
    <col min="8448" max="8448" width="11.7109375" style="1" customWidth="1"/>
    <col min="8449" max="8449" width="27.5703125" style="1" customWidth="1"/>
    <col min="8450" max="8450" width="7.85546875" style="1" customWidth="1"/>
    <col min="8451" max="8451" width="8.85546875" style="1" customWidth="1"/>
    <col min="8452" max="8452" width="9.140625" style="1" customWidth="1"/>
    <col min="8453" max="8453" width="11.7109375" style="1" customWidth="1"/>
    <col min="8454" max="8454" width="8.5703125" style="1" customWidth="1"/>
    <col min="8455" max="8455" width="8.28515625" style="1" customWidth="1"/>
    <col min="8456" max="8456" width="10.5703125" style="1" customWidth="1"/>
    <col min="8457" max="8457" width="6.7109375" style="1" customWidth="1"/>
    <col min="8458" max="8458" width="6.42578125" style="1" customWidth="1"/>
    <col min="8459" max="8459" width="4.42578125" style="1" customWidth="1"/>
    <col min="8460" max="8460" width="6.140625" style="1" customWidth="1"/>
    <col min="8461" max="8462" width="5.7109375" style="1" customWidth="1"/>
    <col min="8463" max="8463" width="7.140625" style="1" customWidth="1"/>
    <col min="8464" max="8464" width="11.42578125" style="1" customWidth="1"/>
    <col min="8465" max="8703" width="11.42578125" style="1"/>
    <col min="8704" max="8704" width="11.7109375" style="1" customWidth="1"/>
    <col min="8705" max="8705" width="27.5703125" style="1" customWidth="1"/>
    <col min="8706" max="8706" width="7.85546875" style="1" customWidth="1"/>
    <col min="8707" max="8707" width="8.85546875" style="1" customWidth="1"/>
    <col min="8708" max="8708" width="9.140625" style="1" customWidth="1"/>
    <col min="8709" max="8709" width="11.7109375" style="1" customWidth="1"/>
    <col min="8710" max="8710" width="8.5703125" style="1" customWidth="1"/>
    <col min="8711" max="8711" width="8.28515625" style="1" customWidth="1"/>
    <col min="8712" max="8712" width="10.5703125" style="1" customWidth="1"/>
    <col min="8713" max="8713" width="6.7109375" style="1" customWidth="1"/>
    <col min="8714" max="8714" width="6.42578125" style="1" customWidth="1"/>
    <col min="8715" max="8715" width="4.42578125" style="1" customWidth="1"/>
    <col min="8716" max="8716" width="6.140625" style="1" customWidth="1"/>
    <col min="8717" max="8718" width="5.7109375" style="1" customWidth="1"/>
    <col min="8719" max="8719" width="7.140625" style="1" customWidth="1"/>
    <col min="8720" max="8720" width="11.42578125" style="1" customWidth="1"/>
    <col min="8721" max="8959" width="11.42578125" style="1"/>
    <col min="8960" max="8960" width="11.7109375" style="1" customWidth="1"/>
    <col min="8961" max="8961" width="27.5703125" style="1" customWidth="1"/>
    <col min="8962" max="8962" width="7.85546875" style="1" customWidth="1"/>
    <col min="8963" max="8963" width="8.85546875" style="1" customWidth="1"/>
    <col min="8964" max="8964" width="9.140625" style="1" customWidth="1"/>
    <col min="8965" max="8965" width="11.7109375" style="1" customWidth="1"/>
    <col min="8966" max="8966" width="8.5703125" style="1" customWidth="1"/>
    <col min="8967" max="8967" width="8.28515625" style="1" customWidth="1"/>
    <col min="8968" max="8968" width="10.5703125" style="1" customWidth="1"/>
    <col min="8969" max="8969" width="6.7109375" style="1" customWidth="1"/>
    <col min="8970" max="8970" width="6.42578125" style="1" customWidth="1"/>
    <col min="8971" max="8971" width="4.42578125" style="1" customWidth="1"/>
    <col min="8972" max="8972" width="6.140625" style="1" customWidth="1"/>
    <col min="8973" max="8974" width="5.7109375" style="1" customWidth="1"/>
    <col min="8975" max="8975" width="7.140625" style="1" customWidth="1"/>
    <col min="8976" max="8976" width="11.42578125" style="1" customWidth="1"/>
    <col min="8977" max="9215" width="11.42578125" style="1"/>
    <col min="9216" max="9216" width="11.7109375" style="1" customWidth="1"/>
    <col min="9217" max="9217" width="27.5703125" style="1" customWidth="1"/>
    <col min="9218" max="9218" width="7.85546875" style="1" customWidth="1"/>
    <col min="9219" max="9219" width="8.85546875" style="1" customWidth="1"/>
    <col min="9220" max="9220" width="9.140625" style="1" customWidth="1"/>
    <col min="9221" max="9221" width="11.7109375" style="1" customWidth="1"/>
    <col min="9222" max="9222" width="8.5703125" style="1" customWidth="1"/>
    <col min="9223" max="9223" width="8.28515625" style="1" customWidth="1"/>
    <col min="9224" max="9224" width="10.5703125" style="1" customWidth="1"/>
    <col min="9225" max="9225" width="6.7109375" style="1" customWidth="1"/>
    <col min="9226" max="9226" width="6.42578125" style="1" customWidth="1"/>
    <col min="9227" max="9227" width="4.42578125" style="1" customWidth="1"/>
    <col min="9228" max="9228" width="6.140625" style="1" customWidth="1"/>
    <col min="9229" max="9230" width="5.7109375" style="1" customWidth="1"/>
    <col min="9231" max="9231" width="7.140625" style="1" customWidth="1"/>
    <col min="9232" max="9232" width="11.42578125" style="1" customWidth="1"/>
    <col min="9233" max="9471" width="11.42578125" style="1"/>
    <col min="9472" max="9472" width="11.7109375" style="1" customWidth="1"/>
    <col min="9473" max="9473" width="27.5703125" style="1" customWidth="1"/>
    <col min="9474" max="9474" width="7.85546875" style="1" customWidth="1"/>
    <col min="9475" max="9475" width="8.85546875" style="1" customWidth="1"/>
    <col min="9476" max="9476" width="9.140625" style="1" customWidth="1"/>
    <col min="9477" max="9477" width="11.7109375" style="1" customWidth="1"/>
    <col min="9478" max="9478" width="8.5703125" style="1" customWidth="1"/>
    <col min="9479" max="9479" width="8.28515625" style="1" customWidth="1"/>
    <col min="9480" max="9480" width="10.5703125" style="1" customWidth="1"/>
    <col min="9481" max="9481" width="6.7109375" style="1" customWidth="1"/>
    <col min="9482" max="9482" width="6.42578125" style="1" customWidth="1"/>
    <col min="9483" max="9483" width="4.42578125" style="1" customWidth="1"/>
    <col min="9484" max="9484" width="6.140625" style="1" customWidth="1"/>
    <col min="9485" max="9486" width="5.7109375" style="1" customWidth="1"/>
    <col min="9487" max="9487" width="7.140625" style="1" customWidth="1"/>
    <col min="9488" max="9488" width="11.42578125" style="1" customWidth="1"/>
    <col min="9489" max="9727" width="11.42578125" style="1"/>
    <col min="9728" max="9728" width="11.7109375" style="1" customWidth="1"/>
    <col min="9729" max="9729" width="27.5703125" style="1" customWidth="1"/>
    <col min="9730" max="9730" width="7.85546875" style="1" customWidth="1"/>
    <col min="9731" max="9731" width="8.85546875" style="1" customWidth="1"/>
    <col min="9732" max="9732" width="9.140625" style="1" customWidth="1"/>
    <col min="9733" max="9733" width="11.7109375" style="1" customWidth="1"/>
    <col min="9734" max="9734" width="8.5703125" style="1" customWidth="1"/>
    <col min="9735" max="9735" width="8.28515625" style="1" customWidth="1"/>
    <col min="9736" max="9736" width="10.5703125" style="1" customWidth="1"/>
    <col min="9737" max="9737" width="6.7109375" style="1" customWidth="1"/>
    <col min="9738" max="9738" width="6.42578125" style="1" customWidth="1"/>
    <col min="9739" max="9739" width="4.42578125" style="1" customWidth="1"/>
    <col min="9740" max="9740" width="6.140625" style="1" customWidth="1"/>
    <col min="9741" max="9742" width="5.7109375" style="1" customWidth="1"/>
    <col min="9743" max="9743" width="7.140625" style="1" customWidth="1"/>
    <col min="9744" max="9744" width="11.42578125" style="1" customWidth="1"/>
    <col min="9745" max="9983" width="11.42578125" style="1"/>
    <col min="9984" max="9984" width="11.7109375" style="1" customWidth="1"/>
    <col min="9985" max="9985" width="27.5703125" style="1" customWidth="1"/>
    <col min="9986" max="9986" width="7.85546875" style="1" customWidth="1"/>
    <col min="9987" max="9987" width="8.85546875" style="1" customWidth="1"/>
    <col min="9988" max="9988" width="9.140625" style="1" customWidth="1"/>
    <col min="9989" max="9989" width="11.7109375" style="1" customWidth="1"/>
    <col min="9990" max="9990" width="8.5703125" style="1" customWidth="1"/>
    <col min="9991" max="9991" width="8.28515625" style="1" customWidth="1"/>
    <col min="9992" max="9992" width="10.5703125" style="1" customWidth="1"/>
    <col min="9993" max="9993" width="6.7109375" style="1" customWidth="1"/>
    <col min="9994" max="9994" width="6.42578125" style="1" customWidth="1"/>
    <col min="9995" max="9995" width="4.42578125" style="1" customWidth="1"/>
    <col min="9996" max="9996" width="6.140625" style="1" customWidth="1"/>
    <col min="9997" max="9998" width="5.7109375" style="1" customWidth="1"/>
    <col min="9999" max="9999" width="7.140625" style="1" customWidth="1"/>
    <col min="10000" max="10000" width="11.42578125" style="1" customWidth="1"/>
    <col min="10001" max="10239" width="11.42578125" style="1"/>
    <col min="10240" max="10240" width="11.7109375" style="1" customWidth="1"/>
    <col min="10241" max="10241" width="27.5703125" style="1" customWidth="1"/>
    <col min="10242" max="10242" width="7.85546875" style="1" customWidth="1"/>
    <col min="10243" max="10243" width="8.85546875" style="1" customWidth="1"/>
    <col min="10244" max="10244" width="9.140625" style="1" customWidth="1"/>
    <col min="10245" max="10245" width="11.7109375" style="1" customWidth="1"/>
    <col min="10246" max="10246" width="8.5703125" style="1" customWidth="1"/>
    <col min="10247" max="10247" width="8.28515625" style="1" customWidth="1"/>
    <col min="10248" max="10248" width="10.5703125" style="1" customWidth="1"/>
    <col min="10249" max="10249" width="6.7109375" style="1" customWidth="1"/>
    <col min="10250" max="10250" width="6.42578125" style="1" customWidth="1"/>
    <col min="10251" max="10251" width="4.42578125" style="1" customWidth="1"/>
    <col min="10252" max="10252" width="6.140625" style="1" customWidth="1"/>
    <col min="10253" max="10254" width="5.7109375" style="1" customWidth="1"/>
    <col min="10255" max="10255" width="7.140625" style="1" customWidth="1"/>
    <col min="10256" max="10256" width="11.42578125" style="1" customWidth="1"/>
    <col min="10257" max="10495" width="11.42578125" style="1"/>
    <col min="10496" max="10496" width="11.7109375" style="1" customWidth="1"/>
    <col min="10497" max="10497" width="27.5703125" style="1" customWidth="1"/>
    <col min="10498" max="10498" width="7.85546875" style="1" customWidth="1"/>
    <col min="10499" max="10499" width="8.85546875" style="1" customWidth="1"/>
    <col min="10500" max="10500" width="9.140625" style="1" customWidth="1"/>
    <col min="10501" max="10501" width="11.7109375" style="1" customWidth="1"/>
    <col min="10502" max="10502" width="8.5703125" style="1" customWidth="1"/>
    <col min="10503" max="10503" width="8.28515625" style="1" customWidth="1"/>
    <col min="10504" max="10504" width="10.5703125" style="1" customWidth="1"/>
    <col min="10505" max="10505" width="6.7109375" style="1" customWidth="1"/>
    <col min="10506" max="10506" width="6.42578125" style="1" customWidth="1"/>
    <col min="10507" max="10507" width="4.42578125" style="1" customWidth="1"/>
    <col min="10508" max="10508" width="6.140625" style="1" customWidth="1"/>
    <col min="10509" max="10510" width="5.7109375" style="1" customWidth="1"/>
    <col min="10511" max="10511" width="7.140625" style="1" customWidth="1"/>
    <col min="10512" max="10512" width="11.42578125" style="1" customWidth="1"/>
    <col min="10513" max="10751" width="11.42578125" style="1"/>
    <col min="10752" max="10752" width="11.7109375" style="1" customWidth="1"/>
    <col min="10753" max="10753" width="27.5703125" style="1" customWidth="1"/>
    <col min="10754" max="10754" width="7.85546875" style="1" customWidth="1"/>
    <col min="10755" max="10755" width="8.85546875" style="1" customWidth="1"/>
    <col min="10756" max="10756" width="9.140625" style="1" customWidth="1"/>
    <col min="10757" max="10757" width="11.7109375" style="1" customWidth="1"/>
    <col min="10758" max="10758" width="8.5703125" style="1" customWidth="1"/>
    <col min="10759" max="10759" width="8.28515625" style="1" customWidth="1"/>
    <col min="10760" max="10760" width="10.5703125" style="1" customWidth="1"/>
    <col min="10761" max="10761" width="6.7109375" style="1" customWidth="1"/>
    <col min="10762" max="10762" width="6.42578125" style="1" customWidth="1"/>
    <col min="10763" max="10763" width="4.42578125" style="1" customWidth="1"/>
    <col min="10764" max="10764" width="6.140625" style="1" customWidth="1"/>
    <col min="10765" max="10766" width="5.7109375" style="1" customWidth="1"/>
    <col min="10767" max="10767" width="7.140625" style="1" customWidth="1"/>
    <col min="10768" max="10768" width="11.42578125" style="1" customWidth="1"/>
    <col min="10769" max="11007" width="11.42578125" style="1"/>
    <col min="11008" max="11008" width="11.7109375" style="1" customWidth="1"/>
    <col min="11009" max="11009" width="27.5703125" style="1" customWidth="1"/>
    <col min="11010" max="11010" width="7.85546875" style="1" customWidth="1"/>
    <col min="11011" max="11011" width="8.85546875" style="1" customWidth="1"/>
    <col min="11012" max="11012" width="9.140625" style="1" customWidth="1"/>
    <col min="11013" max="11013" width="11.7109375" style="1" customWidth="1"/>
    <col min="11014" max="11014" width="8.5703125" style="1" customWidth="1"/>
    <col min="11015" max="11015" width="8.28515625" style="1" customWidth="1"/>
    <col min="11016" max="11016" width="10.5703125" style="1" customWidth="1"/>
    <col min="11017" max="11017" width="6.7109375" style="1" customWidth="1"/>
    <col min="11018" max="11018" width="6.42578125" style="1" customWidth="1"/>
    <col min="11019" max="11019" width="4.42578125" style="1" customWidth="1"/>
    <col min="11020" max="11020" width="6.140625" style="1" customWidth="1"/>
    <col min="11021" max="11022" width="5.7109375" style="1" customWidth="1"/>
    <col min="11023" max="11023" width="7.140625" style="1" customWidth="1"/>
    <col min="11024" max="11024" width="11.42578125" style="1" customWidth="1"/>
    <col min="11025" max="11263" width="11.42578125" style="1"/>
    <col min="11264" max="11264" width="11.7109375" style="1" customWidth="1"/>
    <col min="11265" max="11265" width="27.5703125" style="1" customWidth="1"/>
    <col min="11266" max="11266" width="7.85546875" style="1" customWidth="1"/>
    <col min="11267" max="11267" width="8.85546875" style="1" customWidth="1"/>
    <col min="11268" max="11268" width="9.140625" style="1" customWidth="1"/>
    <col min="11269" max="11269" width="11.7109375" style="1" customWidth="1"/>
    <col min="11270" max="11270" width="8.5703125" style="1" customWidth="1"/>
    <col min="11271" max="11271" width="8.28515625" style="1" customWidth="1"/>
    <col min="11272" max="11272" width="10.5703125" style="1" customWidth="1"/>
    <col min="11273" max="11273" width="6.7109375" style="1" customWidth="1"/>
    <col min="11274" max="11274" width="6.42578125" style="1" customWidth="1"/>
    <col min="11275" max="11275" width="4.42578125" style="1" customWidth="1"/>
    <col min="11276" max="11276" width="6.140625" style="1" customWidth="1"/>
    <col min="11277" max="11278" width="5.7109375" style="1" customWidth="1"/>
    <col min="11279" max="11279" width="7.140625" style="1" customWidth="1"/>
    <col min="11280" max="11280" width="11.42578125" style="1" customWidth="1"/>
    <col min="11281" max="11519" width="11.42578125" style="1"/>
    <col min="11520" max="11520" width="11.7109375" style="1" customWidth="1"/>
    <col min="11521" max="11521" width="27.5703125" style="1" customWidth="1"/>
    <col min="11522" max="11522" width="7.85546875" style="1" customWidth="1"/>
    <col min="11523" max="11523" width="8.85546875" style="1" customWidth="1"/>
    <col min="11524" max="11524" width="9.140625" style="1" customWidth="1"/>
    <col min="11525" max="11525" width="11.7109375" style="1" customWidth="1"/>
    <col min="11526" max="11526" width="8.5703125" style="1" customWidth="1"/>
    <col min="11527" max="11527" width="8.28515625" style="1" customWidth="1"/>
    <col min="11528" max="11528" width="10.5703125" style="1" customWidth="1"/>
    <col min="11529" max="11529" width="6.7109375" style="1" customWidth="1"/>
    <col min="11530" max="11530" width="6.42578125" style="1" customWidth="1"/>
    <col min="11531" max="11531" width="4.42578125" style="1" customWidth="1"/>
    <col min="11532" max="11532" width="6.140625" style="1" customWidth="1"/>
    <col min="11533" max="11534" width="5.7109375" style="1" customWidth="1"/>
    <col min="11535" max="11535" width="7.140625" style="1" customWidth="1"/>
    <col min="11536" max="11536" width="11.42578125" style="1" customWidth="1"/>
    <col min="11537" max="11775" width="11.42578125" style="1"/>
    <col min="11776" max="11776" width="11.7109375" style="1" customWidth="1"/>
    <col min="11777" max="11777" width="27.5703125" style="1" customWidth="1"/>
    <col min="11778" max="11778" width="7.85546875" style="1" customWidth="1"/>
    <col min="11779" max="11779" width="8.85546875" style="1" customWidth="1"/>
    <col min="11780" max="11780" width="9.140625" style="1" customWidth="1"/>
    <col min="11781" max="11781" width="11.7109375" style="1" customWidth="1"/>
    <col min="11782" max="11782" width="8.5703125" style="1" customWidth="1"/>
    <col min="11783" max="11783" width="8.28515625" style="1" customWidth="1"/>
    <col min="11784" max="11784" width="10.5703125" style="1" customWidth="1"/>
    <col min="11785" max="11785" width="6.7109375" style="1" customWidth="1"/>
    <col min="11786" max="11786" width="6.42578125" style="1" customWidth="1"/>
    <col min="11787" max="11787" width="4.42578125" style="1" customWidth="1"/>
    <col min="11788" max="11788" width="6.140625" style="1" customWidth="1"/>
    <col min="11789" max="11790" width="5.7109375" style="1" customWidth="1"/>
    <col min="11791" max="11791" width="7.140625" style="1" customWidth="1"/>
    <col min="11792" max="11792" width="11.42578125" style="1" customWidth="1"/>
    <col min="11793" max="12031" width="11.42578125" style="1"/>
    <col min="12032" max="12032" width="11.7109375" style="1" customWidth="1"/>
    <col min="12033" max="12033" width="27.5703125" style="1" customWidth="1"/>
    <col min="12034" max="12034" width="7.85546875" style="1" customWidth="1"/>
    <col min="12035" max="12035" width="8.85546875" style="1" customWidth="1"/>
    <col min="12036" max="12036" width="9.140625" style="1" customWidth="1"/>
    <col min="12037" max="12037" width="11.7109375" style="1" customWidth="1"/>
    <col min="12038" max="12038" width="8.5703125" style="1" customWidth="1"/>
    <col min="12039" max="12039" width="8.28515625" style="1" customWidth="1"/>
    <col min="12040" max="12040" width="10.5703125" style="1" customWidth="1"/>
    <col min="12041" max="12041" width="6.7109375" style="1" customWidth="1"/>
    <col min="12042" max="12042" width="6.42578125" style="1" customWidth="1"/>
    <col min="12043" max="12043" width="4.42578125" style="1" customWidth="1"/>
    <col min="12044" max="12044" width="6.140625" style="1" customWidth="1"/>
    <col min="12045" max="12046" width="5.7109375" style="1" customWidth="1"/>
    <col min="12047" max="12047" width="7.140625" style="1" customWidth="1"/>
    <col min="12048" max="12048" width="11.42578125" style="1" customWidth="1"/>
    <col min="12049" max="12287" width="11.42578125" style="1"/>
    <col min="12288" max="12288" width="11.7109375" style="1" customWidth="1"/>
    <col min="12289" max="12289" width="27.5703125" style="1" customWidth="1"/>
    <col min="12290" max="12290" width="7.85546875" style="1" customWidth="1"/>
    <col min="12291" max="12291" width="8.85546875" style="1" customWidth="1"/>
    <col min="12292" max="12292" width="9.140625" style="1" customWidth="1"/>
    <col min="12293" max="12293" width="11.7109375" style="1" customWidth="1"/>
    <col min="12294" max="12294" width="8.5703125" style="1" customWidth="1"/>
    <col min="12295" max="12295" width="8.28515625" style="1" customWidth="1"/>
    <col min="12296" max="12296" width="10.5703125" style="1" customWidth="1"/>
    <col min="12297" max="12297" width="6.7109375" style="1" customWidth="1"/>
    <col min="12298" max="12298" width="6.42578125" style="1" customWidth="1"/>
    <col min="12299" max="12299" width="4.42578125" style="1" customWidth="1"/>
    <col min="12300" max="12300" width="6.140625" style="1" customWidth="1"/>
    <col min="12301" max="12302" width="5.7109375" style="1" customWidth="1"/>
    <col min="12303" max="12303" width="7.140625" style="1" customWidth="1"/>
    <col min="12304" max="12304" width="11.42578125" style="1" customWidth="1"/>
    <col min="12305" max="12543" width="11.42578125" style="1"/>
    <col min="12544" max="12544" width="11.7109375" style="1" customWidth="1"/>
    <col min="12545" max="12545" width="27.5703125" style="1" customWidth="1"/>
    <col min="12546" max="12546" width="7.85546875" style="1" customWidth="1"/>
    <col min="12547" max="12547" width="8.85546875" style="1" customWidth="1"/>
    <col min="12548" max="12548" width="9.140625" style="1" customWidth="1"/>
    <col min="12549" max="12549" width="11.7109375" style="1" customWidth="1"/>
    <col min="12550" max="12550" width="8.5703125" style="1" customWidth="1"/>
    <col min="12551" max="12551" width="8.28515625" style="1" customWidth="1"/>
    <col min="12552" max="12552" width="10.5703125" style="1" customWidth="1"/>
    <col min="12553" max="12553" width="6.7109375" style="1" customWidth="1"/>
    <col min="12554" max="12554" width="6.42578125" style="1" customWidth="1"/>
    <col min="12555" max="12555" width="4.42578125" style="1" customWidth="1"/>
    <col min="12556" max="12556" width="6.140625" style="1" customWidth="1"/>
    <col min="12557" max="12558" width="5.7109375" style="1" customWidth="1"/>
    <col min="12559" max="12559" width="7.140625" style="1" customWidth="1"/>
    <col min="12560" max="12560" width="11.42578125" style="1" customWidth="1"/>
    <col min="12561" max="12799" width="11.42578125" style="1"/>
    <col min="12800" max="12800" width="11.7109375" style="1" customWidth="1"/>
    <col min="12801" max="12801" width="27.5703125" style="1" customWidth="1"/>
    <col min="12802" max="12802" width="7.85546875" style="1" customWidth="1"/>
    <col min="12803" max="12803" width="8.85546875" style="1" customWidth="1"/>
    <col min="12804" max="12804" width="9.140625" style="1" customWidth="1"/>
    <col min="12805" max="12805" width="11.7109375" style="1" customWidth="1"/>
    <col min="12806" max="12806" width="8.5703125" style="1" customWidth="1"/>
    <col min="12807" max="12807" width="8.28515625" style="1" customWidth="1"/>
    <col min="12808" max="12808" width="10.5703125" style="1" customWidth="1"/>
    <col min="12809" max="12809" width="6.7109375" style="1" customWidth="1"/>
    <col min="12810" max="12810" width="6.42578125" style="1" customWidth="1"/>
    <col min="12811" max="12811" width="4.42578125" style="1" customWidth="1"/>
    <col min="12812" max="12812" width="6.140625" style="1" customWidth="1"/>
    <col min="12813" max="12814" width="5.7109375" style="1" customWidth="1"/>
    <col min="12815" max="12815" width="7.140625" style="1" customWidth="1"/>
    <col min="12816" max="12816" width="11.42578125" style="1" customWidth="1"/>
    <col min="12817" max="13055" width="11.42578125" style="1"/>
    <col min="13056" max="13056" width="11.7109375" style="1" customWidth="1"/>
    <col min="13057" max="13057" width="27.5703125" style="1" customWidth="1"/>
    <col min="13058" max="13058" width="7.85546875" style="1" customWidth="1"/>
    <col min="13059" max="13059" width="8.85546875" style="1" customWidth="1"/>
    <col min="13060" max="13060" width="9.140625" style="1" customWidth="1"/>
    <col min="13061" max="13061" width="11.7109375" style="1" customWidth="1"/>
    <col min="13062" max="13062" width="8.5703125" style="1" customWidth="1"/>
    <col min="13063" max="13063" width="8.28515625" style="1" customWidth="1"/>
    <col min="13064" max="13064" width="10.5703125" style="1" customWidth="1"/>
    <col min="13065" max="13065" width="6.7109375" style="1" customWidth="1"/>
    <col min="13066" max="13066" width="6.42578125" style="1" customWidth="1"/>
    <col min="13067" max="13067" width="4.42578125" style="1" customWidth="1"/>
    <col min="13068" max="13068" width="6.140625" style="1" customWidth="1"/>
    <col min="13069" max="13070" width="5.7109375" style="1" customWidth="1"/>
    <col min="13071" max="13071" width="7.140625" style="1" customWidth="1"/>
    <col min="13072" max="13072" width="11.42578125" style="1" customWidth="1"/>
    <col min="13073" max="13311" width="11.42578125" style="1"/>
    <col min="13312" max="13312" width="11.7109375" style="1" customWidth="1"/>
    <col min="13313" max="13313" width="27.5703125" style="1" customWidth="1"/>
    <col min="13314" max="13314" width="7.85546875" style="1" customWidth="1"/>
    <col min="13315" max="13315" width="8.85546875" style="1" customWidth="1"/>
    <col min="13316" max="13316" width="9.140625" style="1" customWidth="1"/>
    <col min="13317" max="13317" width="11.7109375" style="1" customWidth="1"/>
    <col min="13318" max="13318" width="8.5703125" style="1" customWidth="1"/>
    <col min="13319" max="13319" width="8.28515625" style="1" customWidth="1"/>
    <col min="13320" max="13320" width="10.5703125" style="1" customWidth="1"/>
    <col min="13321" max="13321" width="6.7109375" style="1" customWidth="1"/>
    <col min="13322" max="13322" width="6.42578125" style="1" customWidth="1"/>
    <col min="13323" max="13323" width="4.42578125" style="1" customWidth="1"/>
    <col min="13324" max="13324" width="6.140625" style="1" customWidth="1"/>
    <col min="13325" max="13326" width="5.7109375" style="1" customWidth="1"/>
    <col min="13327" max="13327" width="7.140625" style="1" customWidth="1"/>
    <col min="13328" max="13328" width="11.42578125" style="1" customWidth="1"/>
    <col min="13329" max="13567" width="11.42578125" style="1"/>
    <col min="13568" max="13568" width="11.7109375" style="1" customWidth="1"/>
    <col min="13569" max="13569" width="27.5703125" style="1" customWidth="1"/>
    <col min="13570" max="13570" width="7.85546875" style="1" customWidth="1"/>
    <col min="13571" max="13571" width="8.85546875" style="1" customWidth="1"/>
    <col min="13572" max="13572" width="9.140625" style="1" customWidth="1"/>
    <col min="13573" max="13573" width="11.7109375" style="1" customWidth="1"/>
    <col min="13574" max="13574" width="8.5703125" style="1" customWidth="1"/>
    <col min="13575" max="13575" width="8.28515625" style="1" customWidth="1"/>
    <col min="13576" max="13576" width="10.5703125" style="1" customWidth="1"/>
    <col min="13577" max="13577" width="6.7109375" style="1" customWidth="1"/>
    <col min="13578" max="13578" width="6.42578125" style="1" customWidth="1"/>
    <col min="13579" max="13579" width="4.42578125" style="1" customWidth="1"/>
    <col min="13580" max="13580" width="6.140625" style="1" customWidth="1"/>
    <col min="13581" max="13582" width="5.7109375" style="1" customWidth="1"/>
    <col min="13583" max="13583" width="7.140625" style="1" customWidth="1"/>
    <col min="13584" max="13584" width="11.42578125" style="1" customWidth="1"/>
    <col min="13585" max="13823" width="11.42578125" style="1"/>
    <col min="13824" max="13824" width="11.7109375" style="1" customWidth="1"/>
    <col min="13825" max="13825" width="27.5703125" style="1" customWidth="1"/>
    <col min="13826" max="13826" width="7.85546875" style="1" customWidth="1"/>
    <col min="13827" max="13827" width="8.85546875" style="1" customWidth="1"/>
    <col min="13828" max="13828" width="9.140625" style="1" customWidth="1"/>
    <col min="13829" max="13829" width="11.7109375" style="1" customWidth="1"/>
    <col min="13830" max="13830" width="8.5703125" style="1" customWidth="1"/>
    <col min="13831" max="13831" width="8.28515625" style="1" customWidth="1"/>
    <col min="13832" max="13832" width="10.5703125" style="1" customWidth="1"/>
    <col min="13833" max="13833" width="6.7109375" style="1" customWidth="1"/>
    <col min="13834" max="13834" width="6.42578125" style="1" customWidth="1"/>
    <col min="13835" max="13835" width="4.42578125" style="1" customWidth="1"/>
    <col min="13836" max="13836" width="6.140625" style="1" customWidth="1"/>
    <col min="13837" max="13838" width="5.7109375" style="1" customWidth="1"/>
    <col min="13839" max="13839" width="7.140625" style="1" customWidth="1"/>
    <col min="13840" max="13840" width="11.42578125" style="1" customWidth="1"/>
    <col min="13841" max="14079" width="11.42578125" style="1"/>
    <col min="14080" max="14080" width="11.7109375" style="1" customWidth="1"/>
    <col min="14081" max="14081" width="27.5703125" style="1" customWidth="1"/>
    <col min="14082" max="14082" width="7.85546875" style="1" customWidth="1"/>
    <col min="14083" max="14083" width="8.85546875" style="1" customWidth="1"/>
    <col min="14084" max="14084" width="9.140625" style="1" customWidth="1"/>
    <col min="14085" max="14085" width="11.7109375" style="1" customWidth="1"/>
    <col min="14086" max="14086" width="8.5703125" style="1" customWidth="1"/>
    <col min="14087" max="14087" width="8.28515625" style="1" customWidth="1"/>
    <col min="14088" max="14088" width="10.5703125" style="1" customWidth="1"/>
    <col min="14089" max="14089" width="6.7109375" style="1" customWidth="1"/>
    <col min="14090" max="14090" width="6.42578125" style="1" customWidth="1"/>
    <col min="14091" max="14091" width="4.42578125" style="1" customWidth="1"/>
    <col min="14092" max="14092" width="6.140625" style="1" customWidth="1"/>
    <col min="14093" max="14094" width="5.7109375" style="1" customWidth="1"/>
    <col min="14095" max="14095" width="7.140625" style="1" customWidth="1"/>
    <col min="14096" max="14096" width="11.42578125" style="1" customWidth="1"/>
    <col min="14097" max="14335" width="11.42578125" style="1"/>
    <col min="14336" max="14336" width="11.7109375" style="1" customWidth="1"/>
    <col min="14337" max="14337" width="27.5703125" style="1" customWidth="1"/>
    <col min="14338" max="14338" width="7.85546875" style="1" customWidth="1"/>
    <col min="14339" max="14339" width="8.85546875" style="1" customWidth="1"/>
    <col min="14340" max="14340" width="9.140625" style="1" customWidth="1"/>
    <col min="14341" max="14341" width="11.7109375" style="1" customWidth="1"/>
    <col min="14342" max="14342" width="8.5703125" style="1" customWidth="1"/>
    <col min="14343" max="14343" width="8.28515625" style="1" customWidth="1"/>
    <col min="14344" max="14344" width="10.5703125" style="1" customWidth="1"/>
    <col min="14345" max="14345" width="6.7109375" style="1" customWidth="1"/>
    <col min="14346" max="14346" width="6.42578125" style="1" customWidth="1"/>
    <col min="14347" max="14347" width="4.42578125" style="1" customWidth="1"/>
    <col min="14348" max="14348" width="6.140625" style="1" customWidth="1"/>
    <col min="14349" max="14350" width="5.7109375" style="1" customWidth="1"/>
    <col min="14351" max="14351" width="7.140625" style="1" customWidth="1"/>
    <col min="14352" max="14352" width="11.42578125" style="1" customWidth="1"/>
    <col min="14353" max="14591" width="11.42578125" style="1"/>
    <col min="14592" max="14592" width="11.7109375" style="1" customWidth="1"/>
    <col min="14593" max="14593" width="27.5703125" style="1" customWidth="1"/>
    <col min="14594" max="14594" width="7.85546875" style="1" customWidth="1"/>
    <col min="14595" max="14595" width="8.85546875" style="1" customWidth="1"/>
    <col min="14596" max="14596" width="9.140625" style="1" customWidth="1"/>
    <col min="14597" max="14597" width="11.7109375" style="1" customWidth="1"/>
    <col min="14598" max="14598" width="8.5703125" style="1" customWidth="1"/>
    <col min="14599" max="14599" width="8.28515625" style="1" customWidth="1"/>
    <col min="14600" max="14600" width="10.5703125" style="1" customWidth="1"/>
    <col min="14601" max="14601" width="6.7109375" style="1" customWidth="1"/>
    <col min="14602" max="14602" width="6.42578125" style="1" customWidth="1"/>
    <col min="14603" max="14603" width="4.42578125" style="1" customWidth="1"/>
    <col min="14604" max="14604" width="6.140625" style="1" customWidth="1"/>
    <col min="14605" max="14606" width="5.7109375" style="1" customWidth="1"/>
    <col min="14607" max="14607" width="7.140625" style="1" customWidth="1"/>
    <col min="14608" max="14608" width="11.42578125" style="1" customWidth="1"/>
    <col min="14609" max="14847" width="11.42578125" style="1"/>
    <col min="14848" max="14848" width="11.7109375" style="1" customWidth="1"/>
    <col min="14849" max="14849" width="27.5703125" style="1" customWidth="1"/>
    <col min="14850" max="14850" width="7.85546875" style="1" customWidth="1"/>
    <col min="14851" max="14851" width="8.85546875" style="1" customWidth="1"/>
    <col min="14852" max="14852" width="9.140625" style="1" customWidth="1"/>
    <col min="14853" max="14853" width="11.7109375" style="1" customWidth="1"/>
    <col min="14854" max="14854" width="8.5703125" style="1" customWidth="1"/>
    <col min="14855" max="14855" width="8.28515625" style="1" customWidth="1"/>
    <col min="14856" max="14856" width="10.5703125" style="1" customWidth="1"/>
    <col min="14857" max="14857" width="6.7109375" style="1" customWidth="1"/>
    <col min="14858" max="14858" width="6.42578125" style="1" customWidth="1"/>
    <col min="14859" max="14859" width="4.42578125" style="1" customWidth="1"/>
    <col min="14860" max="14860" width="6.140625" style="1" customWidth="1"/>
    <col min="14861" max="14862" width="5.7109375" style="1" customWidth="1"/>
    <col min="14863" max="14863" width="7.140625" style="1" customWidth="1"/>
    <col min="14864" max="14864" width="11.42578125" style="1" customWidth="1"/>
    <col min="14865" max="15103" width="11.42578125" style="1"/>
    <col min="15104" max="15104" width="11.7109375" style="1" customWidth="1"/>
    <col min="15105" max="15105" width="27.5703125" style="1" customWidth="1"/>
    <col min="15106" max="15106" width="7.85546875" style="1" customWidth="1"/>
    <col min="15107" max="15107" width="8.85546875" style="1" customWidth="1"/>
    <col min="15108" max="15108" width="9.140625" style="1" customWidth="1"/>
    <col min="15109" max="15109" width="11.7109375" style="1" customWidth="1"/>
    <col min="15110" max="15110" width="8.5703125" style="1" customWidth="1"/>
    <col min="15111" max="15111" width="8.28515625" style="1" customWidth="1"/>
    <col min="15112" max="15112" width="10.5703125" style="1" customWidth="1"/>
    <col min="15113" max="15113" width="6.7109375" style="1" customWidth="1"/>
    <col min="15114" max="15114" width="6.42578125" style="1" customWidth="1"/>
    <col min="15115" max="15115" width="4.42578125" style="1" customWidth="1"/>
    <col min="15116" max="15116" width="6.140625" style="1" customWidth="1"/>
    <col min="15117" max="15118" width="5.7109375" style="1" customWidth="1"/>
    <col min="15119" max="15119" width="7.140625" style="1" customWidth="1"/>
    <col min="15120" max="15120" width="11.42578125" style="1" customWidth="1"/>
    <col min="15121" max="15359" width="11.42578125" style="1"/>
    <col min="15360" max="15360" width="11.7109375" style="1" customWidth="1"/>
    <col min="15361" max="15361" width="27.5703125" style="1" customWidth="1"/>
    <col min="15362" max="15362" width="7.85546875" style="1" customWidth="1"/>
    <col min="15363" max="15363" width="8.85546875" style="1" customWidth="1"/>
    <col min="15364" max="15364" width="9.140625" style="1" customWidth="1"/>
    <col min="15365" max="15365" width="11.7109375" style="1" customWidth="1"/>
    <col min="15366" max="15366" width="8.5703125" style="1" customWidth="1"/>
    <col min="15367" max="15367" width="8.28515625" style="1" customWidth="1"/>
    <col min="15368" max="15368" width="10.5703125" style="1" customWidth="1"/>
    <col min="15369" max="15369" width="6.7109375" style="1" customWidth="1"/>
    <col min="15370" max="15370" width="6.42578125" style="1" customWidth="1"/>
    <col min="15371" max="15371" width="4.42578125" style="1" customWidth="1"/>
    <col min="15372" max="15372" width="6.140625" style="1" customWidth="1"/>
    <col min="15373" max="15374" width="5.7109375" style="1" customWidth="1"/>
    <col min="15375" max="15375" width="7.140625" style="1" customWidth="1"/>
    <col min="15376" max="15376" width="11.42578125" style="1" customWidth="1"/>
    <col min="15377" max="15615" width="11.42578125" style="1"/>
    <col min="15616" max="15616" width="11.7109375" style="1" customWidth="1"/>
    <col min="15617" max="15617" width="27.5703125" style="1" customWidth="1"/>
    <col min="15618" max="15618" width="7.85546875" style="1" customWidth="1"/>
    <col min="15619" max="15619" width="8.85546875" style="1" customWidth="1"/>
    <col min="15620" max="15620" width="9.140625" style="1" customWidth="1"/>
    <col min="15621" max="15621" width="11.7109375" style="1" customWidth="1"/>
    <col min="15622" max="15622" width="8.5703125" style="1" customWidth="1"/>
    <col min="15623" max="15623" width="8.28515625" style="1" customWidth="1"/>
    <col min="15624" max="15624" width="10.5703125" style="1" customWidth="1"/>
    <col min="15625" max="15625" width="6.7109375" style="1" customWidth="1"/>
    <col min="15626" max="15626" width="6.42578125" style="1" customWidth="1"/>
    <col min="15627" max="15627" width="4.42578125" style="1" customWidth="1"/>
    <col min="15628" max="15628" width="6.140625" style="1" customWidth="1"/>
    <col min="15629" max="15630" width="5.7109375" style="1" customWidth="1"/>
    <col min="15631" max="15631" width="7.140625" style="1" customWidth="1"/>
    <col min="15632" max="15632" width="11.42578125" style="1" customWidth="1"/>
    <col min="15633" max="15871" width="11.42578125" style="1"/>
    <col min="15872" max="15872" width="11.7109375" style="1" customWidth="1"/>
    <col min="15873" max="15873" width="27.5703125" style="1" customWidth="1"/>
    <col min="15874" max="15874" width="7.85546875" style="1" customWidth="1"/>
    <col min="15875" max="15875" width="8.85546875" style="1" customWidth="1"/>
    <col min="15876" max="15876" width="9.140625" style="1" customWidth="1"/>
    <col min="15877" max="15877" width="11.7109375" style="1" customWidth="1"/>
    <col min="15878" max="15878" width="8.5703125" style="1" customWidth="1"/>
    <col min="15879" max="15879" width="8.28515625" style="1" customWidth="1"/>
    <col min="15880" max="15880" width="10.5703125" style="1" customWidth="1"/>
    <col min="15881" max="15881" width="6.7109375" style="1" customWidth="1"/>
    <col min="15882" max="15882" width="6.42578125" style="1" customWidth="1"/>
    <col min="15883" max="15883" width="4.42578125" style="1" customWidth="1"/>
    <col min="15884" max="15884" width="6.140625" style="1" customWidth="1"/>
    <col min="15885" max="15886" width="5.7109375" style="1" customWidth="1"/>
    <col min="15887" max="15887" width="7.140625" style="1" customWidth="1"/>
    <col min="15888" max="15888" width="11.42578125" style="1" customWidth="1"/>
    <col min="15889" max="16127" width="11.42578125" style="1"/>
    <col min="16128" max="16128" width="11.7109375" style="1" customWidth="1"/>
    <col min="16129" max="16129" width="27.5703125" style="1" customWidth="1"/>
    <col min="16130" max="16130" width="7.85546875" style="1" customWidth="1"/>
    <col min="16131" max="16131" width="8.85546875" style="1" customWidth="1"/>
    <col min="16132" max="16132" width="9.140625" style="1" customWidth="1"/>
    <col min="16133" max="16133" width="11.7109375" style="1" customWidth="1"/>
    <col min="16134" max="16134" width="8.5703125" style="1" customWidth="1"/>
    <col min="16135" max="16135" width="8.28515625" style="1" customWidth="1"/>
    <col min="16136" max="16136" width="10.5703125" style="1" customWidth="1"/>
    <col min="16137" max="16137" width="6.7109375" style="1" customWidth="1"/>
    <col min="16138" max="16138" width="6.42578125" style="1" customWidth="1"/>
    <col min="16139" max="16139" width="4.42578125" style="1" customWidth="1"/>
    <col min="16140" max="16140" width="6.140625" style="1" customWidth="1"/>
    <col min="16141" max="16142" width="5.7109375" style="1" customWidth="1"/>
    <col min="16143" max="16143" width="7.140625" style="1" customWidth="1"/>
    <col min="16144" max="16144" width="11.42578125" style="1" customWidth="1"/>
    <col min="16145" max="16384" width="11.42578125" style="1"/>
  </cols>
  <sheetData>
    <row r="3" spans="1:20" s="4" customFormat="1" ht="21" thickBot="1" x14ac:dyDescent="0.3">
      <c r="A3" s="202" t="s">
        <v>80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4"/>
    </row>
    <row r="4" spans="1:20" s="6" customFormat="1" ht="15.75" customHeight="1" thickBot="1" x14ac:dyDescent="0.25">
      <c r="A4" s="5">
        <f ca="1">TODAY()</f>
        <v>45859</v>
      </c>
      <c r="B4" s="194" t="s">
        <v>81</v>
      </c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6"/>
    </row>
    <row r="5" spans="1:20" s="7" customFormat="1" ht="13.5" thickBot="1" x14ac:dyDescent="0.25">
      <c r="A5" s="142"/>
      <c r="B5" s="142"/>
      <c r="C5" s="142"/>
      <c r="D5" s="142"/>
      <c r="E5" s="143"/>
      <c r="F5" s="142"/>
      <c r="G5" s="144" t="s">
        <v>2</v>
      </c>
      <c r="H5" s="145"/>
      <c r="I5" s="146"/>
      <c r="J5" s="205" t="s">
        <v>67</v>
      </c>
      <c r="K5" s="206"/>
      <c r="L5" s="207" t="s">
        <v>78</v>
      </c>
      <c r="M5" s="208"/>
      <c r="N5" s="208"/>
      <c r="O5" s="208"/>
      <c r="P5" s="209"/>
    </row>
    <row r="6" spans="1:20" s="7" customFormat="1" ht="15.75" customHeight="1" thickBot="1" x14ac:dyDescent="0.25">
      <c r="A6" s="136" t="s">
        <v>5</v>
      </c>
      <c r="B6" s="137" t="s">
        <v>6</v>
      </c>
      <c r="C6" s="138" t="s">
        <v>7</v>
      </c>
      <c r="D6" s="138" t="s">
        <v>8</v>
      </c>
      <c r="E6" s="139" t="s">
        <v>9</v>
      </c>
      <c r="F6" s="15" t="s">
        <v>82</v>
      </c>
      <c r="G6" s="16" t="s">
        <v>11</v>
      </c>
      <c r="H6" s="17" t="s">
        <v>12</v>
      </c>
      <c r="I6" s="18" t="s">
        <v>83</v>
      </c>
      <c r="J6" s="19" t="s">
        <v>3</v>
      </c>
      <c r="K6" s="140" t="s">
        <v>14</v>
      </c>
      <c r="L6" s="141" t="s">
        <v>15</v>
      </c>
      <c r="M6" s="22" t="s">
        <v>16</v>
      </c>
      <c r="N6" s="22" t="s">
        <v>17</v>
      </c>
      <c r="O6" s="22" t="s">
        <v>70</v>
      </c>
      <c r="P6" s="23" t="s">
        <v>18</v>
      </c>
    </row>
    <row r="7" spans="1:20" s="6" customFormat="1" ht="15" x14ac:dyDescent="0.2">
      <c r="A7" s="150"/>
      <c r="B7" s="151" t="s">
        <v>19</v>
      </c>
      <c r="C7" s="152"/>
      <c r="D7" s="153"/>
      <c r="E7" s="154"/>
      <c r="F7" s="153"/>
      <c r="G7" s="153"/>
      <c r="H7" s="153"/>
      <c r="I7" s="158"/>
      <c r="J7" s="155"/>
      <c r="K7" s="155"/>
      <c r="L7" s="156"/>
      <c r="M7" s="157"/>
      <c r="N7" s="157"/>
      <c r="O7" s="157"/>
      <c r="P7" s="157"/>
      <c r="Q7" s="31" t="s">
        <v>20</v>
      </c>
      <c r="T7" s="6">
        <v>3</v>
      </c>
    </row>
    <row r="8" spans="1:20" ht="15" x14ac:dyDescent="0.2">
      <c r="A8" s="73">
        <v>100</v>
      </c>
      <c r="B8" s="74" t="s">
        <v>60</v>
      </c>
      <c r="C8" s="75"/>
      <c r="D8" s="76"/>
      <c r="E8" s="77"/>
      <c r="F8" s="147">
        <f>Tabla224546[[#This Row],[SDO 16/05/2025]]</f>
        <v>8</v>
      </c>
      <c r="G8" s="180"/>
      <c r="H8" s="180">
        <v>5</v>
      </c>
      <c r="I8" s="179">
        <f t="shared" ref="I8:I41" si="0">F8+G8-H8</f>
        <v>3</v>
      </c>
      <c r="J8" s="148"/>
      <c r="K8" s="149">
        <f>'Abril 2025'!K5+Tabla2245467[[#This Row],[Tarde]]</f>
        <v>0</v>
      </c>
      <c r="L8" s="83">
        <v>20</v>
      </c>
      <c r="M8" s="84">
        <v>0</v>
      </c>
      <c r="N8" s="85">
        <v>9</v>
      </c>
      <c r="O8" s="85">
        <v>20</v>
      </c>
      <c r="P8" s="85">
        <f>Tabla2245467[[#This Row],[2023]]+Tabla2245467[[#This Row],[2024]]</f>
        <v>9</v>
      </c>
      <c r="Q8" s="43">
        <f>C8+D8</f>
        <v>0</v>
      </c>
      <c r="R8" s="1" t="s">
        <v>61</v>
      </c>
    </row>
    <row r="9" spans="1:20" ht="15" x14ac:dyDescent="0.2">
      <c r="A9" s="86">
        <v>101</v>
      </c>
      <c r="B9" s="87" t="s">
        <v>62</v>
      </c>
      <c r="C9" s="88"/>
      <c r="D9" s="89"/>
      <c r="E9" s="90"/>
      <c r="F9" s="147">
        <f>Tabla224546[[#This Row],[SDO 16/05/2025]]</f>
        <v>20</v>
      </c>
      <c r="G9" s="181">
        <v>3</v>
      </c>
      <c r="H9" s="181"/>
      <c r="I9" s="179">
        <f t="shared" si="0"/>
        <v>23</v>
      </c>
      <c r="J9" s="94"/>
      <c r="K9" s="39">
        <v>0</v>
      </c>
      <c r="L9" s="48">
        <v>30</v>
      </c>
      <c r="M9" s="49">
        <v>0</v>
      </c>
      <c r="N9" s="96">
        <v>3</v>
      </c>
      <c r="O9" s="96">
        <v>30</v>
      </c>
      <c r="P9" s="42">
        <f>Tabla2245467[[#This Row],[2023]]+Tabla2245467[[#This Row],[2024]]</f>
        <v>3</v>
      </c>
      <c r="Q9" s="43">
        <f>C9+D9</f>
        <v>0</v>
      </c>
    </row>
    <row r="10" spans="1:20" ht="15.75" thickBot="1" x14ac:dyDescent="0.25">
      <c r="A10" s="97">
        <v>102</v>
      </c>
      <c r="B10" s="98" t="s">
        <v>63</v>
      </c>
      <c r="C10" s="99"/>
      <c r="D10" s="100"/>
      <c r="E10" s="101"/>
      <c r="F10" s="101">
        <f>Tabla224546[[#This Row],[SDO 16/05/2025]]</f>
        <v>3</v>
      </c>
      <c r="G10" s="183"/>
      <c r="H10" s="183">
        <v>1</v>
      </c>
      <c r="I10" s="183">
        <f t="shared" si="0"/>
        <v>2</v>
      </c>
      <c r="J10" s="105"/>
      <c r="K10" s="135">
        <f>'Abril 2025'!K7+Tabla2245467[[#This Row],[Tarde]]</f>
        <v>0</v>
      </c>
      <c r="L10" s="106">
        <v>10</v>
      </c>
      <c r="M10" s="107">
        <v>0</v>
      </c>
      <c r="N10" s="108">
        <v>0</v>
      </c>
      <c r="O10" s="108">
        <v>10</v>
      </c>
      <c r="P10" s="108">
        <f>Tabla2245467[[#This Row],[2023]]+Tabla2245467[[#This Row],[2024]]</f>
        <v>0</v>
      </c>
      <c r="Q10" s="43">
        <f>C10+D10</f>
        <v>0</v>
      </c>
      <c r="R10" s="109">
        <v>44774</v>
      </c>
    </row>
    <row r="11" spans="1:20" s="6" customFormat="1" ht="15.75" thickTop="1" x14ac:dyDescent="0.2">
      <c r="A11" s="32">
        <v>113</v>
      </c>
      <c r="B11" s="33" t="s">
        <v>21</v>
      </c>
      <c r="C11" s="34"/>
      <c r="D11" s="35"/>
      <c r="E11" s="36"/>
      <c r="F11" s="38">
        <f>Tabla224546[[#This Row],[SDO 16/05/2025]]</f>
        <v>1</v>
      </c>
      <c r="G11" s="184"/>
      <c r="H11" s="184"/>
      <c r="I11" s="184">
        <f t="shared" si="0"/>
        <v>1</v>
      </c>
      <c r="J11" s="39"/>
      <c r="K11" s="39">
        <f>'Abril 2025'!K8+Tabla2245467[[#This Row],[Tarde]]</f>
        <v>0</v>
      </c>
      <c r="L11" s="40">
        <v>30</v>
      </c>
      <c r="M11" s="41"/>
      <c r="N11" s="42">
        <v>1</v>
      </c>
      <c r="O11" s="42">
        <v>30</v>
      </c>
      <c r="P11" s="42">
        <f>Tabla2245467[[#This Row],[2023]]+Tabla2245467[[#This Row],[2024]]</f>
        <v>1</v>
      </c>
      <c r="Q11" s="43">
        <f t="shared" ref="Q11:Q41" si="1">C11+D11</f>
        <v>0</v>
      </c>
      <c r="T11" s="6">
        <v>3</v>
      </c>
    </row>
    <row r="12" spans="1:20" s="6" customFormat="1" ht="15" x14ac:dyDescent="0.2">
      <c r="A12" s="32">
        <v>117</v>
      </c>
      <c r="B12" s="33" t="s">
        <v>22</v>
      </c>
      <c r="C12" s="34"/>
      <c r="D12" s="35"/>
      <c r="E12" s="36"/>
      <c r="F12" s="38">
        <f>Tabla224546[[#This Row],[SDO 16/05/2025]]</f>
        <v>0</v>
      </c>
      <c r="G12" s="184"/>
      <c r="H12" s="184"/>
      <c r="I12" s="184">
        <f t="shared" si="0"/>
        <v>0</v>
      </c>
      <c r="J12" s="39">
        <v>1</v>
      </c>
      <c r="K12" s="39">
        <f>'Abril 2025'!K9+Tabla2245467[[#This Row],[Tarde]]</f>
        <v>3</v>
      </c>
      <c r="L12" s="40">
        <v>30</v>
      </c>
      <c r="M12" s="41">
        <v>0</v>
      </c>
      <c r="N12" s="42">
        <v>0</v>
      </c>
      <c r="O12" s="42">
        <v>14</v>
      </c>
      <c r="P12" s="42">
        <f>Tabla2245467[[#This Row],[2023]]+Tabla2245467[[#This Row],[2024]]</f>
        <v>0</v>
      </c>
      <c r="Q12" s="43">
        <f t="shared" si="1"/>
        <v>0</v>
      </c>
      <c r="T12" s="6">
        <v>4</v>
      </c>
    </row>
    <row r="13" spans="1:20" s="6" customFormat="1" ht="15" x14ac:dyDescent="0.2">
      <c r="A13" s="32">
        <v>118</v>
      </c>
      <c r="B13" s="33" t="s">
        <v>23</v>
      </c>
      <c r="C13" s="34"/>
      <c r="D13" s="35"/>
      <c r="E13" s="44"/>
      <c r="F13" s="38">
        <f>Tabla224546[[#This Row],[SDO 16/05/2025]]</f>
        <v>2</v>
      </c>
      <c r="G13" s="185"/>
      <c r="H13" s="185"/>
      <c r="I13" s="184">
        <f t="shared" si="0"/>
        <v>2</v>
      </c>
      <c r="J13" s="39"/>
      <c r="K13" s="39">
        <f>'Abril 2025'!K10+Tabla2245467[[#This Row],[Tarde]]</f>
        <v>3</v>
      </c>
      <c r="L13" s="40">
        <v>30</v>
      </c>
      <c r="M13" s="41">
        <v>0</v>
      </c>
      <c r="N13" s="42">
        <v>2</v>
      </c>
      <c r="O13" s="42">
        <v>30</v>
      </c>
      <c r="P13" s="42">
        <f>Tabla2245467[[#This Row],[2023]]+Tabla2245467[[#This Row],[2024]]</f>
        <v>2</v>
      </c>
      <c r="Q13" s="43">
        <f t="shared" si="1"/>
        <v>0</v>
      </c>
      <c r="T13" s="6">
        <v>2</v>
      </c>
    </row>
    <row r="14" spans="1:20" s="6" customFormat="1" ht="15" x14ac:dyDescent="0.2">
      <c r="A14" s="32">
        <v>120</v>
      </c>
      <c r="B14" s="47" t="s">
        <v>24</v>
      </c>
      <c r="C14" s="34"/>
      <c r="D14" s="35"/>
      <c r="E14" s="36">
        <v>1</v>
      </c>
      <c r="F14" s="38">
        <f>Tabla224546[[#This Row],[SDO 16/05/2025]]</f>
        <v>0</v>
      </c>
      <c r="G14" s="184"/>
      <c r="H14" s="184"/>
      <c r="I14" s="184">
        <f t="shared" si="0"/>
        <v>0</v>
      </c>
      <c r="J14" s="39"/>
      <c r="K14" s="39">
        <f>'Abril 2025'!K11+Tabla2245467[[#This Row],[Tarde]]</f>
        <v>2</v>
      </c>
      <c r="L14" s="48">
        <v>30</v>
      </c>
      <c r="M14" s="49">
        <v>0</v>
      </c>
      <c r="N14" s="42">
        <v>3</v>
      </c>
      <c r="O14" s="42">
        <v>30</v>
      </c>
      <c r="P14" s="42">
        <f>Tabla2245467[[#This Row],[2023]]+Tabla2245467[[#This Row],[2024]]</f>
        <v>3</v>
      </c>
      <c r="Q14" s="43">
        <f t="shared" si="1"/>
        <v>0</v>
      </c>
      <c r="T14" s="6">
        <v>3</v>
      </c>
    </row>
    <row r="15" spans="1:20" s="6" customFormat="1" ht="15" x14ac:dyDescent="0.2">
      <c r="A15" s="32">
        <v>121</v>
      </c>
      <c r="B15" s="50" t="s">
        <v>25</v>
      </c>
      <c r="C15" s="34">
        <v>15</v>
      </c>
      <c r="D15" s="35"/>
      <c r="E15" s="36">
        <v>4</v>
      </c>
      <c r="F15" s="38">
        <f>Tabla224546[[#This Row],[SDO 16/05/2025]]</f>
        <v>8</v>
      </c>
      <c r="G15" s="184"/>
      <c r="H15" s="184"/>
      <c r="I15" s="184">
        <f t="shared" si="0"/>
        <v>8</v>
      </c>
      <c r="J15" s="39"/>
      <c r="K15" s="39">
        <f>'Abril 2025'!K12+Tabla2245467[[#This Row],[Tarde]]</f>
        <v>0</v>
      </c>
      <c r="L15" s="48">
        <v>30</v>
      </c>
      <c r="M15" s="49">
        <v>6</v>
      </c>
      <c r="N15" s="42">
        <v>30</v>
      </c>
      <c r="O15" s="42">
        <v>30</v>
      </c>
      <c r="P15" s="42">
        <f>Tabla2245467[[#This Row],[2023]]+Tabla2245467[[#This Row],[2024]]</f>
        <v>36</v>
      </c>
      <c r="Q15" s="43">
        <f t="shared" si="1"/>
        <v>15</v>
      </c>
      <c r="S15" s="6">
        <v>9</v>
      </c>
      <c r="T15" s="6">
        <v>4</v>
      </c>
    </row>
    <row r="16" spans="1:20" s="6" customFormat="1" ht="15" x14ac:dyDescent="0.2">
      <c r="A16" s="32">
        <v>122</v>
      </c>
      <c r="B16" s="51" t="s">
        <v>26</v>
      </c>
      <c r="C16" s="34">
        <v>8</v>
      </c>
      <c r="D16" s="35"/>
      <c r="E16" s="36">
        <v>2</v>
      </c>
      <c r="F16" s="38">
        <f>Tabla224546[[#This Row],[SDO 16/05/2025]]</f>
        <v>0</v>
      </c>
      <c r="G16" s="184"/>
      <c r="H16" s="184"/>
      <c r="I16" s="184">
        <f t="shared" si="0"/>
        <v>0</v>
      </c>
      <c r="J16" s="39">
        <v>2</v>
      </c>
      <c r="K16" s="39">
        <f>'Abril 2025'!K13+Tabla2245467[[#This Row],[Tarde]]</f>
        <v>3</v>
      </c>
      <c r="L16" s="48">
        <v>30</v>
      </c>
      <c r="M16" s="49">
        <v>0</v>
      </c>
      <c r="N16" s="42">
        <v>4</v>
      </c>
      <c r="O16" s="42">
        <v>30</v>
      </c>
      <c r="P16" s="42">
        <f>Tabla2245467[[#This Row],[2023]]+Tabla2245467[[#This Row],[2024]]</f>
        <v>4</v>
      </c>
      <c r="Q16" s="43">
        <f t="shared" si="1"/>
        <v>8</v>
      </c>
      <c r="R16" s="6" t="s">
        <v>27</v>
      </c>
      <c r="S16" s="6">
        <v>12</v>
      </c>
      <c r="T16" s="6">
        <v>2</v>
      </c>
    </row>
    <row r="17" spans="1:26" s="6" customFormat="1" ht="15" x14ac:dyDescent="0.2">
      <c r="A17" s="32">
        <v>123</v>
      </c>
      <c r="B17" s="51" t="s">
        <v>28</v>
      </c>
      <c r="C17" s="34"/>
      <c r="D17" s="35"/>
      <c r="E17" s="36"/>
      <c r="F17" s="38">
        <f>Tabla224546[[#This Row],[SDO 16/05/2025]]</f>
        <v>0</v>
      </c>
      <c r="G17" s="184"/>
      <c r="H17" s="184"/>
      <c r="I17" s="184">
        <f t="shared" si="0"/>
        <v>0</v>
      </c>
      <c r="J17" s="39"/>
      <c r="K17" s="39">
        <f>'Abril 2025'!K14+Tabla2245467[[#This Row],[Tarde]]</f>
        <v>0</v>
      </c>
      <c r="L17" s="48">
        <v>30</v>
      </c>
      <c r="M17" s="49"/>
      <c r="N17" s="42">
        <v>27</v>
      </c>
      <c r="O17" s="42">
        <v>30</v>
      </c>
      <c r="P17" s="42">
        <f>Tabla2245467[[#This Row],[2023]]+Tabla2245467[[#This Row],[2024]]</f>
        <v>27</v>
      </c>
      <c r="Q17" s="43">
        <f t="shared" si="1"/>
        <v>0</v>
      </c>
      <c r="S17" s="6">
        <v>5</v>
      </c>
      <c r="T17" s="6">
        <v>2</v>
      </c>
    </row>
    <row r="18" spans="1:26" s="6" customFormat="1" ht="15" x14ac:dyDescent="0.2">
      <c r="A18" s="32">
        <v>124</v>
      </c>
      <c r="B18" s="51" t="s">
        <v>29</v>
      </c>
      <c r="C18" s="34">
        <v>4</v>
      </c>
      <c r="D18" s="35"/>
      <c r="E18" s="36">
        <v>4</v>
      </c>
      <c r="F18" s="38">
        <f>Tabla224546[[#This Row],[SDO 16/05/2025]]</f>
        <v>117</v>
      </c>
      <c r="G18" s="184"/>
      <c r="H18" s="184"/>
      <c r="I18" s="184">
        <f t="shared" si="0"/>
        <v>117</v>
      </c>
      <c r="J18" s="39"/>
      <c r="K18" s="39">
        <f>'Abril 2025'!K15+Tabla2245467[[#This Row],[Tarde]]</f>
        <v>0</v>
      </c>
      <c r="L18" s="48">
        <v>30</v>
      </c>
      <c r="M18" s="49">
        <v>10</v>
      </c>
      <c r="N18" s="42">
        <v>30</v>
      </c>
      <c r="O18" s="42">
        <v>30</v>
      </c>
      <c r="P18" s="42">
        <f>Tabla2245467[[#This Row],[2023]]+Tabla2245467[[#This Row],[2024]]</f>
        <v>40</v>
      </c>
      <c r="Q18" s="43">
        <f t="shared" si="1"/>
        <v>4</v>
      </c>
      <c r="Z18" s="6">
        <v>22</v>
      </c>
    </row>
    <row r="19" spans="1:26" s="6" customFormat="1" ht="15" x14ac:dyDescent="0.2">
      <c r="A19" s="32">
        <v>125</v>
      </c>
      <c r="B19" s="51" t="s">
        <v>30</v>
      </c>
      <c r="C19" s="34">
        <v>5</v>
      </c>
      <c r="D19" s="35"/>
      <c r="E19" s="36">
        <v>1</v>
      </c>
      <c r="F19" s="38">
        <f>Tabla224546[[#This Row],[SDO 16/05/2025]]</f>
        <v>2</v>
      </c>
      <c r="G19" s="184"/>
      <c r="H19" s="184"/>
      <c r="I19" s="184">
        <f t="shared" si="0"/>
        <v>2</v>
      </c>
      <c r="J19" s="39"/>
      <c r="K19" s="39">
        <f>'Abril 2025'!K16+Tabla2245467[[#This Row],[Tarde]]</f>
        <v>0</v>
      </c>
      <c r="L19" s="48">
        <v>30</v>
      </c>
      <c r="M19" s="49">
        <v>0</v>
      </c>
      <c r="N19" s="42">
        <v>0</v>
      </c>
      <c r="O19" s="42">
        <v>23</v>
      </c>
      <c r="P19" s="42">
        <f>Tabla2245467[[#This Row],[2023]]+Tabla2245467[[#This Row],[2024]]</f>
        <v>0</v>
      </c>
      <c r="Q19" s="43">
        <f t="shared" si="1"/>
        <v>5</v>
      </c>
      <c r="Z19" s="6">
        <v>29</v>
      </c>
    </row>
    <row r="20" spans="1:26" s="6" customFormat="1" ht="15" x14ac:dyDescent="0.2">
      <c r="A20" s="32">
        <v>126</v>
      </c>
      <c r="B20" s="51" t="s">
        <v>31</v>
      </c>
      <c r="C20" s="34">
        <v>7</v>
      </c>
      <c r="D20" s="35"/>
      <c r="E20" s="36">
        <v>2</v>
      </c>
      <c r="F20" s="38">
        <f>Tabla224546[[#This Row],[SDO 16/05/2025]]</f>
        <v>0</v>
      </c>
      <c r="G20" s="184"/>
      <c r="H20" s="184"/>
      <c r="I20" s="184">
        <f t="shared" si="0"/>
        <v>0</v>
      </c>
      <c r="J20" s="39"/>
      <c r="K20" s="39">
        <f>'Abril 2025'!K17+Tabla2245467[[#This Row],[Tarde]]</f>
        <v>0</v>
      </c>
      <c r="L20" s="48">
        <v>30</v>
      </c>
      <c r="M20" s="49">
        <v>0</v>
      </c>
      <c r="N20" s="42">
        <v>11</v>
      </c>
      <c r="O20" s="42">
        <v>30</v>
      </c>
      <c r="P20" s="42">
        <f>Tabla2245467[[#This Row],[2023]]+Tabla2245467[[#This Row],[2024]]</f>
        <v>11</v>
      </c>
      <c r="Q20" s="43">
        <f t="shared" si="1"/>
        <v>7</v>
      </c>
      <c r="Z20" s="6">
        <v>33</v>
      </c>
    </row>
    <row r="21" spans="1:26" s="6" customFormat="1" ht="15" x14ac:dyDescent="0.2">
      <c r="A21" s="32">
        <v>127</v>
      </c>
      <c r="B21" s="51" t="s">
        <v>32</v>
      </c>
      <c r="C21" s="34">
        <v>19</v>
      </c>
      <c r="D21" s="35">
        <v>26</v>
      </c>
      <c r="E21" s="36">
        <v>3</v>
      </c>
      <c r="F21" s="38">
        <f>Tabla224546[[#This Row],[SDO 16/05/2025]]</f>
        <v>4</v>
      </c>
      <c r="G21" s="184">
        <v>3</v>
      </c>
      <c r="H21" s="184">
        <v>2</v>
      </c>
      <c r="I21" s="184">
        <f t="shared" si="0"/>
        <v>5</v>
      </c>
      <c r="J21" s="39"/>
      <c r="K21" s="39">
        <f>'Abril 2025'!K18+Tabla2245467[[#This Row],[Tarde]]</f>
        <v>1</v>
      </c>
      <c r="L21" s="48">
        <v>30</v>
      </c>
      <c r="M21" s="49">
        <v>0</v>
      </c>
      <c r="N21" s="42">
        <v>0</v>
      </c>
      <c r="O21" s="42">
        <v>5</v>
      </c>
      <c r="P21" s="42">
        <f>Tabla2245467[[#This Row],[2023]]+Tabla2245467[[#This Row],[2024]]</f>
        <v>0</v>
      </c>
      <c r="Q21" s="43">
        <f t="shared" si="1"/>
        <v>45</v>
      </c>
    </row>
    <row r="22" spans="1:26" s="6" customFormat="1" ht="15" x14ac:dyDescent="0.2">
      <c r="A22" s="32">
        <v>129</v>
      </c>
      <c r="B22" s="51" t="s">
        <v>33</v>
      </c>
      <c r="C22" s="34"/>
      <c r="D22" s="35"/>
      <c r="E22" s="36"/>
      <c r="F22" s="38">
        <f>Tabla224546[[#This Row],[SDO 16/05/2025]]</f>
        <v>0</v>
      </c>
      <c r="G22" s="184"/>
      <c r="H22" s="184"/>
      <c r="I22" s="184">
        <f t="shared" si="0"/>
        <v>0</v>
      </c>
      <c r="J22" s="39"/>
      <c r="K22" s="39">
        <f>'Abril 2025'!K19+Tabla2245467[[#This Row],[Tarde]]</f>
        <v>5</v>
      </c>
      <c r="L22" s="48">
        <v>30</v>
      </c>
      <c r="M22" s="49">
        <v>0</v>
      </c>
      <c r="N22" s="42">
        <v>2</v>
      </c>
      <c r="O22" s="42">
        <v>30</v>
      </c>
      <c r="P22" s="42">
        <f>Tabla2245467[[#This Row],[2023]]+Tabla2245467[[#This Row],[2024]]</f>
        <v>2</v>
      </c>
      <c r="Q22" s="43">
        <f t="shared" si="1"/>
        <v>0</v>
      </c>
    </row>
    <row r="23" spans="1:26" s="6" customFormat="1" ht="15" x14ac:dyDescent="0.2">
      <c r="A23" s="32">
        <v>130</v>
      </c>
      <c r="B23" s="51" t="s">
        <v>34</v>
      </c>
      <c r="C23" s="34"/>
      <c r="D23" s="35"/>
      <c r="E23" s="36"/>
      <c r="F23" s="38">
        <f>Tabla224546[[#This Row],[SDO 16/05/2025]]</f>
        <v>1</v>
      </c>
      <c r="G23" s="184"/>
      <c r="H23" s="184"/>
      <c r="I23" s="184">
        <f t="shared" si="0"/>
        <v>1</v>
      </c>
      <c r="J23" s="39"/>
      <c r="K23" s="39">
        <f>'Abril 2025'!K20+Tabla2245467[[#This Row],[Tarde]]</f>
        <v>0</v>
      </c>
      <c r="L23" s="48">
        <v>30</v>
      </c>
      <c r="M23" s="49">
        <v>0</v>
      </c>
      <c r="N23" s="42">
        <v>0</v>
      </c>
      <c r="O23" s="42">
        <v>21</v>
      </c>
      <c r="P23" s="42">
        <f>Tabla2245467[[#This Row],[2023]]+Tabla2245467[[#This Row],[2024]]</f>
        <v>0</v>
      </c>
      <c r="Q23" s="43">
        <f t="shared" si="1"/>
        <v>0</v>
      </c>
    </row>
    <row r="24" spans="1:26" s="6" customFormat="1" ht="15" x14ac:dyDescent="0.2">
      <c r="A24" s="32">
        <v>131</v>
      </c>
      <c r="B24" s="51" t="s">
        <v>35</v>
      </c>
      <c r="C24" s="34">
        <v>2</v>
      </c>
      <c r="D24" s="35"/>
      <c r="E24" s="36">
        <v>2</v>
      </c>
      <c r="F24" s="38">
        <f>Tabla224546[[#This Row],[SDO 16/05/2025]]</f>
        <v>5</v>
      </c>
      <c r="G24" s="184"/>
      <c r="H24" s="184"/>
      <c r="I24" s="184">
        <f t="shared" si="0"/>
        <v>5</v>
      </c>
      <c r="J24" s="39"/>
      <c r="K24" s="39">
        <f>'Abril 2025'!K21+Tabla2245467[[#This Row],[Tarde]]</f>
        <v>4</v>
      </c>
      <c r="L24" s="48">
        <v>30</v>
      </c>
      <c r="M24" s="49">
        <v>0</v>
      </c>
      <c r="N24" s="42">
        <v>9</v>
      </c>
      <c r="O24" s="42">
        <v>30</v>
      </c>
      <c r="P24" s="42">
        <f>Tabla2245467[[#This Row],[2023]]+Tabla2245467[[#This Row],[2024]]</f>
        <v>9</v>
      </c>
      <c r="Q24" s="43">
        <f t="shared" si="1"/>
        <v>2</v>
      </c>
      <c r="R24" s="6" t="s">
        <v>36</v>
      </c>
    </row>
    <row r="25" spans="1:26" s="6" customFormat="1" ht="15" x14ac:dyDescent="0.2">
      <c r="A25" s="32">
        <v>132</v>
      </c>
      <c r="B25" s="51" t="s">
        <v>37</v>
      </c>
      <c r="C25" s="34">
        <v>41</v>
      </c>
      <c r="D25" s="35">
        <v>25</v>
      </c>
      <c r="E25" s="36">
        <v>9</v>
      </c>
      <c r="F25" s="38">
        <f>Tabla224546[[#This Row],[SDO 16/05/2025]]</f>
        <v>11</v>
      </c>
      <c r="G25" s="184">
        <v>3</v>
      </c>
      <c r="H25" s="184"/>
      <c r="I25" s="184">
        <f t="shared" si="0"/>
        <v>14</v>
      </c>
      <c r="J25" s="39"/>
      <c r="K25" s="39">
        <f>'Abril 2025'!K22+Tabla2245467[[#This Row],[Tarde]]</f>
        <v>0</v>
      </c>
      <c r="L25" s="48">
        <v>30</v>
      </c>
      <c r="M25" s="49">
        <v>0</v>
      </c>
      <c r="N25" s="42">
        <v>0</v>
      </c>
      <c r="O25" s="42">
        <v>30</v>
      </c>
      <c r="P25" s="42">
        <f>Tabla2245467[[#This Row],[2023]]+Tabla2245467[[#This Row],[2024]]</f>
        <v>0</v>
      </c>
      <c r="Q25" s="43">
        <f t="shared" si="1"/>
        <v>66</v>
      </c>
    </row>
    <row r="26" spans="1:26" s="6" customFormat="1" ht="15" x14ac:dyDescent="0.2">
      <c r="A26" s="32">
        <v>133</v>
      </c>
      <c r="B26" s="51" t="s">
        <v>38</v>
      </c>
      <c r="C26" s="34">
        <v>20</v>
      </c>
      <c r="D26" s="35">
        <v>35</v>
      </c>
      <c r="E26" s="44">
        <v>6</v>
      </c>
      <c r="F26" s="38">
        <f>Tabla224546[[#This Row],[SDO 16/05/2025]]</f>
        <v>25</v>
      </c>
      <c r="G26" s="185">
        <v>5</v>
      </c>
      <c r="H26" s="185">
        <v>3</v>
      </c>
      <c r="I26" s="184">
        <f t="shared" si="0"/>
        <v>27</v>
      </c>
      <c r="J26" s="39"/>
      <c r="K26" s="39">
        <f>'Abril 2025'!K23+Tabla2245467[[#This Row],[Tarde]]</f>
        <v>0</v>
      </c>
      <c r="L26" s="48">
        <v>25</v>
      </c>
      <c r="M26" s="49">
        <v>0</v>
      </c>
      <c r="N26" s="42">
        <v>0</v>
      </c>
      <c r="O26" s="42">
        <v>25</v>
      </c>
      <c r="P26" s="42">
        <f>Tabla2245467[[#This Row],[2023]]+Tabla2245467[[#This Row],[2024]]</f>
        <v>0</v>
      </c>
      <c r="Q26" s="43">
        <f t="shared" si="1"/>
        <v>55</v>
      </c>
      <c r="R26" s="6" t="s">
        <v>39</v>
      </c>
    </row>
    <row r="27" spans="1:26" s="6" customFormat="1" ht="15" x14ac:dyDescent="0.2">
      <c r="A27" s="32">
        <v>135</v>
      </c>
      <c r="B27" s="51" t="s">
        <v>40</v>
      </c>
      <c r="C27" s="34">
        <v>30</v>
      </c>
      <c r="D27" s="35">
        <v>13</v>
      </c>
      <c r="E27" s="36">
        <v>7</v>
      </c>
      <c r="F27" s="38">
        <f>Tabla224546[[#This Row],[SDO 16/05/2025]]</f>
        <v>17</v>
      </c>
      <c r="G27" s="184">
        <v>2</v>
      </c>
      <c r="H27" s="184">
        <v>2</v>
      </c>
      <c r="I27" s="184">
        <f t="shared" si="0"/>
        <v>17</v>
      </c>
      <c r="J27" s="39">
        <v>1</v>
      </c>
      <c r="K27" s="39">
        <f>'Abril 2025'!K24+Tabla2245467[[#This Row],[Tarde]]</f>
        <v>1</v>
      </c>
      <c r="L27" s="48">
        <v>30</v>
      </c>
      <c r="M27" s="49">
        <v>0</v>
      </c>
      <c r="N27" s="42">
        <v>0</v>
      </c>
      <c r="O27" s="42">
        <v>28</v>
      </c>
      <c r="P27" s="42">
        <f>Tabla2245467[[#This Row],[2023]]+Tabla2245467[[#This Row],[2024]]</f>
        <v>0</v>
      </c>
      <c r="Q27" s="43">
        <f t="shared" si="1"/>
        <v>43</v>
      </c>
      <c r="R27" s="6" t="s">
        <v>41</v>
      </c>
    </row>
    <row r="28" spans="1:26" s="6" customFormat="1" ht="15" x14ac:dyDescent="0.2">
      <c r="A28" s="32">
        <v>136</v>
      </c>
      <c r="B28" s="52" t="s">
        <v>42</v>
      </c>
      <c r="C28" s="34"/>
      <c r="D28" s="35"/>
      <c r="E28" s="36"/>
      <c r="F28" s="38">
        <f>Tabla224546[[#This Row],[SDO 16/05/2025]]</f>
        <v>2</v>
      </c>
      <c r="G28" s="184"/>
      <c r="H28" s="184"/>
      <c r="I28" s="184">
        <f t="shared" si="0"/>
        <v>2</v>
      </c>
      <c r="J28" s="39"/>
      <c r="K28" s="39">
        <f>'Abril 2025'!K25+Tabla2245467[[#This Row],[Tarde]]</f>
        <v>1</v>
      </c>
      <c r="L28" s="48">
        <v>25</v>
      </c>
      <c r="M28" s="49">
        <v>0</v>
      </c>
      <c r="N28" s="42">
        <v>0</v>
      </c>
      <c r="O28" s="42">
        <v>15</v>
      </c>
      <c r="P28" s="42">
        <f>Tabla2245467[[#This Row],[2023]]+Tabla2245467[[#This Row],[2024]]</f>
        <v>0</v>
      </c>
      <c r="Q28" s="43">
        <f t="shared" si="1"/>
        <v>0</v>
      </c>
    </row>
    <row r="29" spans="1:26" s="6" customFormat="1" ht="15" x14ac:dyDescent="0.2">
      <c r="A29" s="32">
        <v>137</v>
      </c>
      <c r="B29" s="52" t="s">
        <v>43</v>
      </c>
      <c r="C29" s="34">
        <v>25</v>
      </c>
      <c r="D29" s="35">
        <v>12</v>
      </c>
      <c r="E29" s="36">
        <v>6</v>
      </c>
      <c r="F29" s="38">
        <f>Tabla224546[[#This Row],[SDO 16/05/2025]]</f>
        <v>0</v>
      </c>
      <c r="G29" s="184">
        <v>2</v>
      </c>
      <c r="H29" s="184">
        <v>1</v>
      </c>
      <c r="I29" s="184">
        <f t="shared" si="0"/>
        <v>1</v>
      </c>
      <c r="J29" s="39"/>
      <c r="K29" s="39">
        <f>'Abril 2025'!K26+Tabla2245467[[#This Row],[Tarde]]</f>
        <v>0</v>
      </c>
      <c r="L29" s="48">
        <v>20</v>
      </c>
      <c r="M29" s="49">
        <v>0</v>
      </c>
      <c r="N29" s="42">
        <v>0</v>
      </c>
      <c r="O29" s="42">
        <v>16</v>
      </c>
      <c r="P29" s="42">
        <f>Tabla2245467[[#This Row],[2023]]+Tabla2245467[[#This Row],[2024]]</f>
        <v>0</v>
      </c>
      <c r="Q29" s="43">
        <f t="shared" si="1"/>
        <v>37</v>
      </c>
    </row>
    <row r="30" spans="1:26" s="6" customFormat="1" ht="15" x14ac:dyDescent="0.2">
      <c r="A30" s="32">
        <v>138</v>
      </c>
      <c r="B30" s="53" t="s">
        <v>44</v>
      </c>
      <c r="C30" s="34">
        <v>36</v>
      </c>
      <c r="D30" s="35">
        <v>27</v>
      </c>
      <c r="E30" s="36">
        <v>8</v>
      </c>
      <c r="F30" s="38">
        <f>Tabla224546[[#This Row],[SDO 16/05/2025]]</f>
        <v>3</v>
      </c>
      <c r="G30" s="184">
        <v>3</v>
      </c>
      <c r="H30" s="184"/>
      <c r="I30" s="184">
        <f t="shared" si="0"/>
        <v>6</v>
      </c>
      <c r="J30" s="39"/>
      <c r="K30" s="39">
        <f>'Abril 2025'!K27+Tabla2245467[[#This Row],[Tarde]]</f>
        <v>0</v>
      </c>
      <c r="L30" s="48">
        <v>20</v>
      </c>
      <c r="M30" s="49">
        <v>0</v>
      </c>
      <c r="N30" s="42">
        <v>0</v>
      </c>
      <c r="O30" s="42">
        <v>10</v>
      </c>
      <c r="P30" s="42">
        <f>Tabla2245467[[#This Row],[2023]]+Tabla2245467[[#This Row],[2024]]</f>
        <v>0</v>
      </c>
      <c r="Q30" s="43">
        <f t="shared" si="1"/>
        <v>63</v>
      </c>
      <c r="S30" s="6" t="s">
        <v>45</v>
      </c>
      <c r="U30" s="6">
        <v>9</v>
      </c>
      <c r="V30" s="6">
        <v>14</v>
      </c>
    </row>
    <row r="31" spans="1:26" s="6" customFormat="1" ht="15" x14ac:dyDescent="0.2">
      <c r="A31" s="32">
        <v>139</v>
      </c>
      <c r="B31" s="51" t="s">
        <v>46</v>
      </c>
      <c r="C31" s="34">
        <v>16</v>
      </c>
      <c r="D31" s="35"/>
      <c r="E31" s="36">
        <v>4</v>
      </c>
      <c r="F31" s="38">
        <f>Tabla224546[[#This Row],[SDO 16/05/2025]]</f>
        <v>2</v>
      </c>
      <c r="G31" s="184"/>
      <c r="H31" s="184"/>
      <c r="I31" s="184">
        <f t="shared" si="0"/>
        <v>2</v>
      </c>
      <c r="J31" s="39"/>
      <c r="K31" s="39">
        <f>'Abril 2025'!K28+Tabla2245467[[#This Row],[Tarde]]</f>
        <v>0</v>
      </c>
      <c r="L31" s="48">
        <v>20</v>
      </c>
      <c r="M31" s="49">
        <v>0</v>
      </c>
      <c r="N31" s="42">
        <v>0</v>
      </c>
      <c r="O31" s="42">
        <v>15</v>
      </c>
      <c r="P31" s="42">
        <f>Tabla2245467[[#This Row],[2023]]+Tabla2245467[[#This Row],[2024]]</f>
        <v>0</v>
      </c>
      <c r="Q31" s="43">
        <f t="shared" si="1"/>
        <v>16</v>
      </c>
      <c r="S31" s="6" t="s">
        <v>47</v>
      </c>
      <c r="V31" s="6">
        <v>30</v>
      </c>
    </row>
    <row r="32" spans="1:26" s="6" customFormat="1" ht="15" x14ac:dyDescent="0.2">
      <c r="A32" s="32">
        <v>140</v>
      </c>
      <c r="B32" s="51" t="s">
        <v>48</v>
      </c>
      <c r="C32" s="34">
        <v>5</v>
      </c>
      <c r="D32" s="35"/>
      <c r="E32" s="36">
        <v>1</v>
      </c>
      <c r="F32" s="38">
        <f>Tabla224546[[#This Row],[SDO 16/05/2025]]</f>
        <v>3</v>
      </c>
      <c r="G32" s="184"/>
      <c r="H32" s="184">
        <v>1</v>
      </c>
      <c r="I32" s="184">
        <f t="shared" si="0"/>
        <v>2</v>
      </c>
      <c r="J32" s="39"/>
      <c r="K32" s="39">
        <f>'Abril 2025'!K29+Tabla2245467[[#This Row],[Tarde]]</f>
        <v>0</v>
      </c>
      <c r="L32" s="48">
        <v>20</v>
      </c>
      <c r="M32" s="49">
        <v>0</v>
      </c>
      <c r="N32" s="42">
        <v>0</v>
      </c>
      <c r="O32" s="42">
        <v>20</v>
      </c>
      <c r="P32" s="42">
        <f>Tabla2245467[[#This Row],[2023]]+Tabla2245467[[#This Row],[2024]]</f>
        <v>0</v>
      </c>
      <c r="Q32" s="43">
        <f t="shared" si="1"/>
        <v>5</v>
      </c>
      <c r="R32" s="6">
        <v>2015</v>
      </c>
      <c r="S32" s="6" t="s">
        <v>49</v>
      </c>
      <c r="V32" s="6">
        <v>4</v>
      </c>
    </row>
    <row r="33" spans="1:25 1789:1789" s="6" customFormat="1" ht="15" x14ac:dyDescent="0.2">
      <c r="A33" s="32">
        <v>141</v>
      </c>
      <c r="B33" s="51" t="s">
        <v>50</v>
      </c>
      <c r="C33" s="34">
        <v>12</v>
      </c>
      <c r="D33" s="35">
        <v>8</v>
      </c>
      <c r="E33" s="36">
        <v>3</v>
      </c>
      <c r="F33" s="38">
        <f>Tabla224546[[#This Row],[SDO 16/05/2025]]</f>
        <v>12</v>
      </c>
      <c r="G33" s="184">
        <v>2</v>
      </c>
      <c r="H33" s="184"/>
      <c r="I33" s="184">
        <f t="shared" si="0"/>
        <v>14</v>
      </c>
      <c r="J33" s="39"/>
      <c r="K33" s="39">
        <f>'Abril 2025'!K30+Tabla2245467[[#This Row],[Tarde]]</f>
        <v>1</v>
      </c>
      <c r="L33" s="48">
        <v>15</v>
      </c>
      <c r="M33" s="49">
        <v>0</v>
      </c>
      <c r="N33" s="42">
        <v>0</v>
      </c>
      <c r="O33" s="42">
        <v>11</v>
      </c>
      <c r="P33" s="42">
        <f>Tabla2245467[[#This Row],[2023]]+Tabla2245467[[#This Row],[2024]]</f>
        <v>0</v>
      </c>
      <c r="Q33" s="43">
        <f t="shared" si="1"/>
        <v>20</v>
      </c>
    </row>
    <row r="34" spans="1:25 1789:1789" s="6" customFormat="1" ht="15" x14ac:dyDescent="0.2">
      <c r="A34" s="32">
        <v>142</v>
      </c>
      <c r="B34" s="51" t="s">
        <v>51</v>
      </c>
      <c r="C34" s="34">
        <v>11</v>
      </c>
      <c r="D34" s="35">
        <v>8</v>
      </c>
      <c r="E34" s="36">
        <v>3</v>
      </c>
      <c r="F34" s="38">
        <f>Tabla224546[[#This Row],[SDO 16/05/2025]]</f>
        <v>5</v>
      </c>
      <c r="G34" s="184">
        <v>2</v>
      </c>
      <c r="H34" s="184">
        <v>1</v>
      </c>
      <c r="I34" s="184">
        <f t="shared" si="0"/>
        <v>6</v>
      </c>
      <c r="J34" s="39"/>
      <c r="K34" s="39">
        <f>'Abril 2025'!K31+Tabla2245467[[#This Row],[Tarde]]</f>
        <v>1</v>
      </c>
      <c r="L34" s="48">
        <v>15</v>
      </c>
      <c r="M34" s="49">
        <v>0</v>
      </c>
      <c r="N34" s="42">
        <v>2</v>
      </c>
      <c r="O34" s="42">
        <v>15</v>
      </c>
      <c r="P34" s="42">
        <f>Tabla2245467[[#This Row],[2023]]+Tabla2245467[[#This Row],[2024]]</f>
        <v>2</v>
      </c>
      <c r="Q34" s="43">
        <f t="shared" si="1"/>
        <v>19</v>
      </c>
      <c r="R34" s="6">
        <v>2017</v>
      </c>
      <c r="BPU34" s="6">
        <v>22</v>
      </c>
    </row>
    <row r="35" spans="1:25 1789:1789" s="6" customFormat="1" ht="15" x14ac:dyDescent="0.2">
      <c r="A35" s="54">
        <v>143</v>
      </c>
      <c r="B35" s="51" t="s">
        <v>52</v>
      </c>
      <c r="C35" s="34">
        <v>37</v>
      </c>
      <c r="D35" s="35">
        <v>21</v>
      </c>
      <c r="E35" s="36">
        <v>8</v>
      </c>
      <c r="F35" s="38">
        <f>Tabla224546[[#This Row],[SDO 16/05/2025]]</f>
        <v>37</v>
      </c>
      <c r="G35" s="184">
        <v>2</v>
      </c>
      <c r="H35" s="184">
        <v>5</v>
      </c>
      <c r="I35" s="184">
        <f t="shared" si="0"/>
        <v>34</v>
      </c>
      <c r="J35" s="39"/>
      <c r="K35" s="39">
        <f>'Abril 2025'!K32+Tabla2245467[[#This Row],[Tarde]]</f>
        <v>0</v>
      </c>
      <c r="L35" s="48">
        <v>15</v>
      </c>
      <c r="M35" s="49">
        <v>0</v>
      </c>
      <c r="N35" s="42">
        <v>0</v>
      </c>
      <c r="O35" s="42">
        <v>15</v>
      </c>
      <c r="P35" s="42">
        <f>Tabla2245467[[#This Row],[2023]]+Tabla2245467[[#This Row],[2024]]</f>
        <v>0</v>
      </c>
      <c r="Q35" s="43">
        <f t="shared" si="1"/>
        <v>58</v>
      </c>
      <c r="R35" s="6">
        <v>2017</v>
      </c>
      <c r="BPU35" s="6">
        <v>27</v>
      </c>
    </row>
    <row r="36" spans="1:25 1789:1789" s="6" customFormat="1" ht="15" x14ac:dyDescent="0.2">
      <c r="A36" s="54">
        <v>144</v>
      </c>
      <c r="B36" s="51" t="s">
        <v>53</v>
      </c>
      <c r="C36" s="34">
        <v>25</v>
      </c>
      <c r="D36" s="35">
        <v>22</v>
      </c>
      <c r="E36" s="36">
        <v>6</v>
      </c>
      <c r="F36" s="38">
        <f>Tabla224546[[#This Row],[SDO 16/05/2025]]</f>
        <v>1</v>
      </c>
      <c r="G36" s="184">
        <v>3</v>
      </c>
      <c r="H36" s="184">
        <v>2</v>
      </c>
      <c r="I36" s="184">
        <f t="shared" si="0"/>
        <v>2</v>
      </c>
      <c r="J36" s="39"/>
      <c r="K36" s="39">
        <f>'Abril 2025'!K33+Tabla2245467[[#This Row],[Tarde]]</f>
        <v>5</v>
      </c>
      <c r="L36" s="48">
        <v>15</v>
      </c>
      <c r="M36" s="49">
        <v>0</v>
      </c>
      <c r="N36" s="42">
        <v>0</v>
      </c>
      <c r="O36" s="42">
        <v>13</v>
      </c>
      <c r="P36" s="42">
        <f>Tabla2245467[[#This Row],[2023]]+Tabla2245467[[#This Row],[2024]]</f>
        <v>0</v>
      </c>
      <c r="Q36" s="43">
        <f t="shared" si="1"/>
        <v>47</v>
      </c>
      <c r="R36" s="6">
        <v>2017</v>
      </c>
      <c r="BPU36" s="6">
        <v>32</v>
      </c>
    </row>
    <row r="37" spans="1:25 1789:1789" s="6" customFormat="1" ht="15" x14ac:dyDescent="0.2">
      <c r="A37" s="54">
        <v>145</v>
      </c>
      <c r="B37" s="51" t="s">
        <v>54</v>
      </c>
      <c r="C37" s="34">
        <v>26</v>
      </c>
      <c r="D37" s="35">
        <v>4</v>
      </c>
      <c r="E37" s="36">
        <v>7</v>
      </c>
      <c r="F37" s="38">
        <f>Tabla224546[[#This Row],[SDO 16/05/2025]]</f>
        <v>11</v>
      </c>
      <c r="G37" s="184">
        <v>1</v>
      </c>
      <c r="H37" s="184">
        <v>2</v>
      </c>
      <c r="I37" s="184">
        <f t="shared" si="0"/>
        <v>10</v>
      </c>
      <c r="J37" s="39"/>
      <c r="K37" s="39">
        <f>'Abril 2025'!K34+Tabla2245467[[#This Row],[Tarde]]</f>
        <v>0</v>
      </c>
      <c r="L37" s="48">
        <v>15</v>
      </c>
      <c r="M37" s="49">
        <v>0</v>
      </c>
      <c r="N37" s="42">
        <v>4</v>
      </c>
      <c r="O37" s="42">
        <v>15</v>
      </c>
      <c r="P37" s="42">
        <f>Tabla2245467[[#This Row],[2023]]+Tabla2245467[[#This Row],[2024]]</f>
        <v>4</v>
      </c>
      <c r="Q37" s="43">
        <f t="shared" si="1"/>
        <v>30</v>
      </c>
      <c r="R37" s="6">
        <v>2019</v>
      </c>
    </row>
    <row r="38" spans="1:25 1789:1789" s="6" customFormat="1" ht="15" x14ac:dyDescent="0.2">
      <c r="A38" s="54">
        <v>147</v>
      </c>
      <c r="B38" s="51" t="s">
        <v>55</v>
      </c>
      <c r="C38" s="34">
        <v>16</v>
      </c>
      <c r="D38" s="35">
        <v>19</v>
      </c>
      <c r="E38" s="36">
        <v>4</v>
      </c>
      <c r="F38" s="38">
        <f>Tabla224546[[#This Row],[SDO 16/05/2025]]</f>
        <v>0</v>
      </c>
      <c r="G38" s="184">
        <v>4</v>
      </c>
      <c r="H38" s="184">
        <v>2</v>
      </c>
      <c r="I38" s="184">
        <f t="shared" si="0"/>
        <v>2</v>
      </c>
      <c r="J38" s="39"/>
      <c r="K38" s="39">
        <f>'Abril 2025'!K35+Tabla2245467[[#This Row],[Tarde]]</f>
        <v>0</v>
      </c>
      <c r="L38" s="48">
        <v>15</v>
      </c>
      <c r="M38" s="49">
        <v>0</v>
      </c>
      <c r="N38" s="42">
        <v>1</v>
      </c>
      <c r="O38" s="42">
        <v>15</v>
      </c>
      <c r="P38" s="42">
        <f>Tabla2245467[[#This Row],[2023]]+Tabla2245467[[#This Row],[2024]]</f>
        <v>1</v>
      </c>
      <c r="Q38" s="43">
        <f t="shared" si="1"/>
        <v>35</v>
      </c>
      <c r="R38" s="6" t="s">
        <v>56</v>
      </c>
    </row>
    <row r="39" spans="1:25 1789:1789" s="6" customFormat="1" ht="15" x14ac:dyDescent="0.2">
      <c r="A39" s="54">
        <v>148</v>
      </c>
      <c r="B39" s="51" t="s">
        <v>57</v>
      </c>
      <c r="C39" s="34">
        <v>16</v>
      </c>
      <c r="D39" s="35">
        <v>8</v>
      </c>
      <c r="E39" s="36">
        <v>4</v>
      </c>
      <c r="F39" s="38">
        <f>Tabla224546[[#This Row],[SDO 16/05/2025]]</f>
        <v>4</v>
      </c>
      <c r="G39" s="184">
        <v>2</v>
      </c>
      <c r="H39" s="184"/>
      <c r="I39" s="184">
        <f t="shared" si="0"/>
        <v>6</v>
      </c>
      <c r="J39" s="39"/>
      <c r="K39" s="39">
        <f>'Abril 2025'!K36+Tabla2245467[[#This Row],[Tarde]]</f>
        <v>4</v>
      </c>
      <c r="L39" s="48">
        <v>10</v>
      </c>
      <c r="M39" s="49">
        <v>0</v>
      </c>
      <c r="N39" s="42">
        <v>0</v>
      </c>
      <c r="O39" s="42">
        <v>6</v>
      </c>
      <c r="P39" s="42">
        <f>Tabla2245467[[#This Row],[2023]]+Tabla2245467[[#This Row],[2024]]</f>
        <v>0</v>
      </c>
      <c r="Q39" s="43">
        <f t="shared" si="1"/>
        <v>24</v>
      </c>
      <c r="R39" s="6">
        <v>2021</v>
      </c>
      <c r="S39" s="6">
        <v>691</v>
      </c>
    </row>
    <row r="40" spans="1:25 1789:1789" s="6" customFormat="1" ht="15" x14ac:dyDescent="0.2">
      <c r="A40" s="54">
        <v>150</v>
      </c>
      <c r="B40" s="51" t="s">
        <v>58</v>
      </c>
      <c r="C40" s="55">
        <v>37</v>
      </c>
      <c r="D40" s="56">
        <v>36</v>
      </c>
      <c r="E40" s="36">
        <v>9</v>
      </c>
      <c r="F40" s="38">
        <f>Tabla224546[[#This Row],[SDO 16/05/2025]]</f>
        <v>6</v>
      </c>
      <c r="G40" s="184">
        <v>5</v>
      </c>
      <c r="H40" s="184">
        <v>2</v>
      </c>
      <c r="I40" s="184">
        <f t="shared" si="0"/>
        <v>9</v>
      </c>
      <c r="J40" s="57"/>
      <c r="K40" s="39">
        <f>'Abril 2025'!K37+Tabla2245467[[#This Row],[Tarde]]</f>
        <v>0</v>
      </c>
      <c r="L40" s="58">
        <v>10</v>
      </c>
      <c r="M40" s="59">
        <v>0</v>
      </c>
      <c r="N40" s="42">
        <v>0</v>
      </c>
      <c r="O40" s="42">
        <v>10</v>
      </c>
      <c r="P40" s="42">
        <f>Tabla2245467[[#This Row],[2023]]+Tabla2245467[[#This Row],[2024]]</f>
        <v>0</v>
      </c>
      <c r="Q40" s="43">
        <f t="shared" si="1"/>
        <v>73</v>
      </c>
      <c r="R40" s="6">
        <v>2021</v>
      </c>
      <c r="S40" s="6">
        <v>302</v>
      </c>
    </row>
    <row r="41" spans="1:25 1789:1789" s="6" customFormat="1" ht="15.75" thickBot="1" x14ac:dyDescent="0.25">
      <c r="A41" s="60">
        <v>151</v>
      </c>
      <c r="B41" s="61" t="s">
        <v>59</v>
      </c>
      <c r="C41" s="62">
        <v>43</v>
      </c>
      <c r="D41" s="63">
        <v>13</v>
      </c>
      <c r="E41" s="64">
        <v>9</v>
      </c>
      <c r="F41" s="38">
        <f>Tabla224546[[#This Row],[SDO 16/05/2025]]</f>
        <v>16</v>
      </c>
      <c r="G41" s="186">
        <v>2</v>
      </c>
      <c r="H41" s="186">
        <v>4</v>
      </c>
      <c r="I41" s="187">
        <f t="shared" si="0"/>
        <v>14</v>
      </c>
      <c r="J41" s="67"/>
      <c r="K41" s="39">
        <f>'Abril 2025'!K38+Tabla2245467[[#This Row],[Tarde]]</f>
        <v>0</v>
      </c>
      <c r="L41" s="69">
        <v>10</v>
      </c>
      <c r="M41" s="70">
        <v>0</v>
      </c>
      <c r="N41" s="71">
        <v>4</v>
      </c>
      <c r="O41" s="71">
        <v>10</v>
      </c>
      <c r="P41" s="71">
        <f>Tabla2245467[[#This Row],[2023]]+Tabla2245467[[#This Row],[2024]]</f>
        <v>4</v>
      </c>
      <c r="Q41" s="43">
        <f t="shared" si="1"/>
        <v>56</v>
      </c>
      <c r="R41" s="72">
        <v>45047</v>
      </c>
    </row>
    <row r="42" spans="1:25 1789:1789" ht="16.5" thickBot="1" x14ac:dyDescent="0.3">
      <c r="A42" s="97" t="s">
        <v>64</v>
      </c>
      <c r="B42" s="98"/>
      <c r="C42" s="132">
        <f>SUBTOTAL(109,C11:C41)</f>
        <v>456</v>
      </c>
      <c r="D42" s="132">
        <f>SUBTOTAL(109,D8:D41)</f>
        <v>277</v>
      </c>
      <c r="E42" s="132">
        <f>SUBTOTAL(109,E8:E41)</f>
        <v>113</v>
      </c>
      <c r="F42" s="133">
        <f>SUBTOTAL(109,F8:F41)</f>
        <v>326</v>
      </c>
      <c r="G42" s="190">
        <f>SUBTOTAL(109,G8:G41)</f>
        <v>44</v>
      </c>
      <c r="H42" s="190">
        <f t="shared" ref="H42:I42" si="2">SUBTOTAL(109,H8:H41)</f>
        <v>33</v>
      </c>
      <c r="I42" s="189">
        <f t="shared" si="2"/>
        <v>337</v>
      </c>
      <c r="J42" s="132">
        <f>SUBTOTAL(109,Tabla2245467[Tarde])</f>
        <v>4</v>
      </c>
      <c r="K42" s="134">
        <f>SUBTOTAL(109,Tabla2245467[Total])</f>
        <v>34</v>
      </c>
      <c r="L42" s="132"/>
      <c r="M42" s="132">
        <f>SUBTOTAL(109,Tabla2245467[2023])</f>
        <v>16</v>
      </c>
      <c r="N42" s="132">
        <f>SUBTOTAL(109,Tabla2245467[2024])</f>
        <v>142</v>
      </c>
      <c r="O42" s="132"/>
      <c r="P42" s="132">
        <f>SUBTOTAL(109,Tabla2245467[Saldos])</f>
        <v>158</v>
      </c>
      <c r="Q42" s="110">
        <f>SUM(Q8:Q41)</f>
        <v>733</v>
      </c>
    </row>
    <row r="43" spans="1:25 1789:1789" ht="14.25" thickTop="1" thickBot="1" x14ac:dyDescent="0.25"/>
    <row r="44" spans="1:25 1789:1789" ht="13.5" thickBot="1" x14ac:dyDescent="0.25">
      <c r="D44" s="115"/>
    </row>
    <row r="45" spans="1:25 1789:1789" x14ac:dyDescent="0.2">
      <c r="E45" s="1"/>
      <c r="I45" s="1"/>
      <c r="J45" s="1"/>
      <c r="K45" s="1"/>
      <c r="Y45" s="1">
        <v>14</v>
      </c>
    </row>
    <row r="46" spans="1:25 1789:1789" x14ac:dyDescent="0.2">
      <c r="E46" s="1"/>
      <c r="I46" s="1"/>
      <c r="J46" s="1"/>
      <c r="K46" s="1"/>
      <c r="Y46" s="1">
        <v>2</v>
      </c>
    </row>
    <row r="47" spans="1:25 1789:1789" x14ac:dyDescent="0.2">
      <c r="Y47" s="1">
        <v>4</v>
      </c>
    </row>
    <row r="48" spans="1:25 1789:1789" x14ac:dyDescent="0.2">
      <c r="Y48" s="1">
        <v>3</v>
      </c>
    </row>
    <row r="49" spans="5:25" x14ac:dyDescent="0.2">
      <c r="E49" s="1"/>
      <c r="I49" s="1"/>
      <c r="J49" s="1"/>
      <c r="K49" s="1"/>
      <c r="Y49" s="1">
        <v>4</v>
      </c>
    </row>
    <row r="50" spans="5:25" x14ac:dyDescent="0.2">
      <c r="E50" s="1"/>
      <c r="I50" s="1"/>
      <c r="J50" s="1"/>
      <c r="K50" s="1"/>
      <c r="Y50" s="1">
        <v>1</v>
      </c>
    </row>
    <row r="51" spans="5:25" x14ac:dyDescent="0.2">
      <c r="E51" s="1"/>
      <c r="I51" s="1"/>
      <c r="J51" s="1"/>
      <c r="K51" s="1"/>
    </row>
  </sheetData>
  <mergeCells count="4">
    <mergeCell ref="A3:P3"/>
    <mergeCell ref="B4:P4"/>
    <mergeCell ref="J5:K5"/>
    <mergeCell ref="L5:P5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10" orientation="landscape" r:id="rId1"/>
  <headerFooter>
    <oddHeader>&amp;L&amp;A&amp;R&amp;D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 2025</vt:lpstr>
      <vt:lpstr>Febrero2025</vt:lpstr>
      <vt:lpstr>Marzo 2025</vt:lpstr>
      <vt:lpstr>Abril 2025</vt:lpstr>
      <vt:lpstr>Mayo 2025</vt:lpstr>
      <vt:lpstr>Junio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2025-07-21T09:28:55Z</cp:lastPrinted>
  <dcterms:created xsi:type="dcterms:W3CDTF">2025-04-04T09:20:56Z</dcterms:created>
  <dcterms:modified xsi:type="dcterms:W3CDTF">2025-07-21T09:33:19Z</dcterms:modified>
</cp:coreProperties>
</file>