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guilarga\surfdrive\thesis_per_chapter\chap02_cgn\manuscript_v2\review_v.2\cgn_sm_v.2\"/>
    </mc:Choice>
  </mc:AlternateContent>
  <bookViews>
    <workbookView xWindow="240" yWindow="15" windowWidth="16095" windowHeight="9660"/>
  </bookViews>
  <sheets>
    <sheet name="Cover" sheetId="9" r:id="rId1"/>
    <sheet name="data_glo" sheetId="7" r:id="rId2"/>
    <sheet name="data_reg" sheetId="2" r:id="rId3"/>
    <sheet name="data_cou" sheetId="1" r:id="rId4"/>
    <sheet name="figure_2" sheetId="8" r:id="rId5"/>
    <sheet name="figure_3" sheetId="10" r:id="rId6"/>
    <sheet name="figure_4" sheetId="4" r:id="rId7"/>
    <sheet name="figure_5" sheetId="11" r:id="rId8"/>
    <sheet name="table_1" sheetId="12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2" i="12"/>
  <c r="G3" i="11" l="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H2" i="11"/>
  <c r="G2" i="11"/>
  <c r="A1" i="11" l="1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2" i="11"/>
  <c r="B2" i="12"/>
  <c r="B3" i="12"/>
  <c r="D2" i="12"/>
  <c r="D3" i="12"/>
  <c r="D4" i="12"/>
  <c r="D5" i="12"/>
  <c r="D6" i="12"/>
  <c r="D7" i="12"/>
  <c r="D8" i="12"/>
  <c r="D9" i="12"/>
  <c r="D10" i="12"/>
  <c r="D11" i="12"/>
  <c r="D12" i="12"/>
  <c r="D13" i="12"/>
  <c r="B4" i="12"/>
  <c r="B5" i="12"/>
  <c r="B6" i="12"/>
  <c r="B7" i="12"/>
  <c r="B8" i="12"/>
  <c r="B9" i="12"/>
  <c r="B10" i="12"/>
  <c r="B11" i="12"/>
  <c r="B12" i="12"/>
  <c r="B13" i="12"/>
  <c r="A13" i="12"/>
  <c r="A2" i="12"/>
  <c r="A3" i="12"/>
  <c r="A4" i="12"/>
  <c r="A5" i="12"/>
  <c r="A6" i="12"/>
  <c r="A7" i="12"/>
  <c r="A8" i="12"/>
  <c r="A9" i="12"/>
  <c r="A10" i="12"/>
  <c r="A11" i="12"/>
  <c r="A12" i="12"/>
  <c r="A1" i="12"/>
  <c r="A49" i="11"/>
  <c r="B49" i="11"/>
  <c r="E49" i="11" s="1"/>
  <c r="C49" i="11"/>
  <c r="A2" i="11"/>
  <c r="B2" i="11"/>
  <c r="E2" i="11" s="1"/>
  <c r="C2" i="11"/>
  <c r="A3" i="11"/>
  <c r="B3" i="11"/>
  <c r="C3" i="11"/>
  <c r="A4" i="11"/>
  <c r="B4" i="11"/>
  <c r="C4" i="11"/>
  <c r="A5" i="11"/>
  <c r="B5" i="11"/>
  <c r="C5" i="11"/>
  <c r="A6" i="11"/>
  <c r="B6" i="11"/>
  <c r="E6" i="11" s="1"/>
  <c r="C6" i="11"/>
  <c r="A7" i="11"/>
  <c r="B7" i="11"/>
  <c r="C7" i="11"/>
  <c r="A8" i="11"/>
  <c r="B8" i="11"/>
  <c r="E8" i="11" s="1"/>
  <c r="C8" i="11"/>
  <c r="A9" i="11"/>
  <c r="B9" i="11"/>
  <c r="E9" i="11" s="1"/>
  <c r="C9" i="11"/>
  <c r="A10" i="11"/>
  <c r="B10" i="11"/>
  <c r="E10" i="11" s="1"/>
  <c r="C10" i="11"/>
  <c r="A11" i="11"/>
  <c r="B11" i="11"/>
  <c r="C11" i="11"/>
  <c r="A12" i="11"/>
  <c r="B12" i="11"/>
  <c r="C12" i="11"/>
  <c r="A13" i="11"/>
  <c r="B13" i="11"/>
  <c r="C13" i="11"/>
  <c r="A14" i="11"/>
  <c r="B14" i="11"/>
  <c r="E14" i="11" s="1"/>
  <c r="C14" i="11"/>
  <c r="A15" i="11"/>
  <c r="B15" i="11"/>
  <c r="C15" i="11"/>
  <c r="A16" i="11"/>
  <c r="B16" i="11"/>
  <c r="E16" i="11" s="1"/>
  <c r="C16" i="11"/>
  <c r="A17" i="11"/>
  <c r="B17" i="11"/>
  <c r="E17" i="11" s="1"/>
  <c r="C17" i="11"/>
  <c r="A18" i="11"/>
  <c r="B18" i="11"/>
  <c r="E18" i="11" s="1"/>
  <c r="C18" i="11"/>
  <c r="A19" i="11"/>
  <c r="B19" i="11"/>
  <c r="C19" i="11"/>
  <c r="A20" i="11"/>
  <c r="B20" i="11"/>
  <c r="C20" i="11"/>
  <c r="A21" i="11"/>
  <c r="B21" i="11"/>
  <c r="C21" i="11"/>
  <c r="A22" i="11"/>
  <c r="B22" i="11"/>
  <c r="E22" i="11" s="1"/>
  <c r="C22" i="11"/>
  <c r="A23" i="11"/>
  <c r="B23" i="11"/>
  <c r="C23" i="11"/>
  <c r="A24" i="11"/>
  <c r="B24" i="11"/>
  <c r="E24" i="11" s="1"/>
  <c r="C24" i="11"/>
  <c r="A25" i="11"/>
  <c r="B25" i="11"/>
  <c r="E25" i="11" s="1"/>
  <c r="C25" i="11"/>
  <c r="A26" i="11"/>
  <c r="B26" i="11"/>
  <c r="E26" i="11" s="1"/>
  <c r="C26" i="11"/>
  <c r="A27" i="11"/>
  <c r="B27" i="11"/>
  <c r="C27" i="11"/>
  <c r="A28" i="11"/>
  <c r="B28" i="11"/>
  <c r="E28" i="11" s="1"/>
  <c r="C28" i="11"/>
  <c r="A29" i="11"/>
  <c r="B29" i="11"/>
  <c r="C29" i="11"/>
  <c r="A30" i="11"/>
  <c r="B30" i="11"/>
  <c r="E30" i="11" s="1"/>
  <c r="C30" i="11"/>
  <c r="A31" i="11"/>
  <c r="B31" i="11"/>
  <c r="C31" i="11"/>
  <c r="A32" i="11"/>
  <c r="B32" i="11"/>
  <c r="E32" i="11" s="1"/>
  <c r="C32" i="11"/>
  <c r="A33" i="11"/>
  <c r="B33" i="11"/>
  <c r="E33" i="11" s="1"/>
  <c r="C33" i="11"/>
  <c r="A34" i="11"/>
  <c r="B34" i="11"/>
  <c r="E34" i="11" s="1"/>
  <c r="C34" i="11"/>
  <c r="A35" i="11"/>
  <c r="B35" i="11"/>
  <c r="C35" i="11"/>
  <c r="A36" i="11"/>
  <c r="B36" i="11"/>
  <c r="E36" i="11" s="1"/>
  <c r="C36" i="11"/>
  <c r="A37" i="11"/>
  <c r="B37" i="11"/>
  <c r="C37" i="11"/>
  <c r="A38" i="11"/>
  <c r="B38" i="11"/>
  <c r="E38" i="11" s="1"/>
  <c r="C38" i="11"/>
  <c r="A39" i="11"/>
  <c r="B39" i="11"/>
  <c r="C39" i="11"/>
  <c r="A40" i="11"/>
  <c r="B40" i="11"/>
  <c r="E40" i="11" s="1"/>
  <c r="C40" i="11"/>
  <c r="A41" i="11"/>
  <c r="B41" i="11"/>
  <c r="E41" i="11" s="1"/>
  <c r="C41" i="11"/>
  <c r="A42" i="11"/>
  <c r="B42" i="11"/>
  <c r="E42" i="11" s="1"/>
  <c r="C42" i="11"/>
  <c r="A43" i="11"/>
  <c r="B43" i="11"/>
  <c r="C43" i="11"/>
  <c r="A44" i="11"/>
  <c r="B44" i="11"/>
  <c r="E44" i="11" s="1"/>
  <c r="C44" i="11"/>
  <c r="A45" i="11"/>
  <c r="B45" i="11"/>
  <c r="C45" i="11"/>
  <c r="A46" i="11"/>
  <c r="B46" i="11"/>
  <c r="E46" i="11" s="1"/>
  <c r="C46" i="11"/>
  <c r="A47" i="11"/>
  <c r="B47" i="11"/>
  <c r="C47" i="11"/>
  <c r="A48" i="11"/>
  <c r="B48" i="11"/>
  <c r="E48" i="11" s="1"/>
  <c r="C48" i="11"/>
  <c r="C1" i="11"/>
  <c r="B1" i="11"/>
  <c r="M18" i="4"/>
  <c r="L18" i="4"/>
  <c r="K18" i="4"/>
  <c r="J18" i="4"/>
  <c r="I18" i="4"/>
  <c r="H18" i="4"/>
  <c r="G18" i="4"/>
  <c r="F18" i="4"/>
  <c r="E18" i="4"/>
  <c r="D18" i="4"/>
  <c r="C18" i="4"/>
  <c r="B18" i="4"/>
  <c r="M17" i="4"/>
  <c r="L17" i="4"/>
  <c r="K17" i="4"/>
  <c r="J17" i="4"/>
  <c r="I17" i="4"/>
  <c r="H17" i="4"/>
  <c r="G17" i="4"/>
  <c r="F17" i="4"/>
  <c r="E17" i="4"/>
  <c r="D17" i="4"/>
  <c r="C17" i="4"/>
  <c r="B17" i="4"/>
  <c r="M16" i="4"/>
  <c r="L16" i="4"/>
  <c r="K16" i="4"/>
  <c r="J16" i="4"/>
  <c r="I16" i="4"/>
  <c r="H16" i="4"/>
  <c r="G16" i="4"/>
  <c r="F16" i="4"/>
  <c r="E16" i="4"/>
  <c r="D16" i="4"/>
  <c r="C16" i="4"/>
  <c r="B16" i="4"/>
  <c r="M5" i="4"/>
  <c r="L5" i="4"/>
  <c r="K5" i="4"/>
  <c r="J5" i="4"/>
  <c r="I5" i="4"/>
  <c r="H5" i="4"/>
  <c r="G5" i="4"/>
  <c r="F5" i="4"/>
  <c r="E5" i="4"/>
  <c r="D5" i="4"/>
  <c r="C5" i="4"/>
  <c r="M4" i="4"/>
  <c r="L4" i="4"/>
  <c r="K4" i="4"/>
  <c r="J4" i="4"/>
  <c r="I4" i="4"/>
  <c r="H4" i="4"/>
  <c r="G4" i="4"/>
  <c r="F4" i="4"/>
  <c r="E4" i="4"/>
  <c r="D4" i="4"/>
  <c r="C4" i="4"/>
  <c r="B5" i="4"/>
  <c r="B4" i="4"/>
  <c r="M3" i="4"/>
  <c r="L3" i="4"/>
  <c r="K3" i="4"/>
  <c r="J3" i="4"/>
  <c r="I3" i="4"/>
  <c r="H3" i="4"/>
  <c r="G3" i="4"/>
  <c r="F3" i="4"/>
  <c r="E3" i="4"/>
  <c r="D3" i="4"/>
  <c r="C3" i="4"/>
  <c r="B3" i="4"/>
  <c r="E47" i="11" l="1"/>
  <c r="E39" i="11"/>
  <c r="E31" i="11"/>
  <c r="E23" i="11"/>
  <c r="E15" i="11"/>
  <c r="E7" i="11"/>
  <c r="E20" i="11"/>
  <c r="E12" i="11"/>
  <c r="E4" i="11"/>
  <c r="E43" i="11"/>
  <c r="E35" i="11"/>
  <c r="E27" i="11"/>
  <c r="E19" i="11"/>
  <c r="E11" i="11"/>
  <c r="E3" i="11"/>
  <c r="E45" i="11"/>
  <c r="E37" i="11"/>
  <c r="E29" i="11"/>
  <c r="E21" i="11"/>
  <c r="E13" i="11"/>
  <c r="E5" i="11"/>
  <c r="B11" i="10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2" i="8"/>
  <c r="B5" i="10"/>
  <c r="C5" i="10"/>
  <c r="B7" i="10"/>
  <c r="C7" i="10"/>
  <c r="B10" i="10"/>
  <c r="C10" i="10"/>
  <c r="B9" i="10"/>
  <c r="C9" i="10"/>
  <c r="B6" i="10"/>
  <c r="C6" i="10"/>
  <c r="C11" i="10"/>
  <c r="B4" i="10"/>
  <c r="C4" i="10"/>
  <c r="B8" i="10"/>
  <c r="C8" i="10"/>
  <c r="B13" i="10"/>
  <c r="C13" i="10"/>
  <c r="B12" i="10"/>
  <c r="C12" i="10"/>
  <c r="B14" i="10"/>
  <c r="C14" i="10"/>
  <c r="H5" i="8" l="1"/>
  <c r="H3" i="8"/>
  <c r="H6" i="8"/>
  <c r="H4" i="8"/>
  <c r="G4" i="8"/>
  <c r="D7" i="10"/>
  <c r="D8" i="10"/>
  <c r="G3" i="8"/>
  <c r="D14" i="10"/>
  <c r="D13" i="10"/>
  <c r="D10" i="10"/>
  <c r="D5" i="10"/>
  <c r="D4" i="10"/>
  <c r="D6" i="10"/>
  <c r="D12" i="10"/>
  <c r="D11" i="10"/>
  <c r="D9" i="10"/>
  <c r="G5" i="8"/>
  <c r="G6" i="8"/>
  <c r="C3" i="10"/>
  <c r="B3" i="10"/>
  <c r="A3" i="10"/>
  <c r="A5" i="10"/>
  <c r="A7" i="10"/>
  <c r="A10" i="10"/>
  <c r="A9" i="10"/>
  <c r="A6" i="10"/>
  <c r="A11" i="10"/>
  <c r="A4" i="10"/>
  <c r="A8" i="10"/>
  <c r="A13" i="10"/>
  <c r="A12" i="10"/>
  <c r="A14" i="10"/>
  <c r="A2" i="10"/>
  <c r="I5" i="8" l="1"/>
  <c r="I4" i="8"/>
  <c r="I6" i="8"/>
  <c r="I3" i="8"/>
  <c r="J3" i="8" s="1"/>
  <c r="J4" i="8"/>
  <c r="J5" i="8"/>
  <c r="H7" i="8"/>
  <c r="G7" i="8"/>
  <c r="J6" i="8"/>
  <c r="D3" i="10"/>
  <c r="A25" i="4"/>
  <c r="I7" i="8" l="1"/>
  <c r="J7" i="8"/>
  <c r="H6" i="4" l="1"/>
  <c r="F24" i="4" l="1"/>
  <c r="E23" i="4"/>
  <c r="E22" i="4"/>
  <c r="L24" i="4"/>
  <c r="K23" i="4"/>
  <c r="K22" i="4"/>
  <c r="I24" i="4"/>
  <c r="H23" i="4"/>
  <c r="H22" i="4"/>
  <c r="AA24" i="4"/>
  <c r="Z23" i="4"/>
  <c r="Z22" i="4"/>
  <c r="R24" i="4"/>
  <c r="Q23" i="4"/>
  <c r="Q22" i="4"/>
  <c r="AJ24" i="4"/>
  <c r="AI22" i="4"/>
  <c r="AD24" i="4"/>
  <c r="AC22" i="4"/>
  <c r="O24" i="4"/>
  <c r="AG24" i="4"/>
  <c r="AF23" i="4"/>
  <c r="AF22" i="4"/>
  <c r="X24" i="4"/>
  <c r="W23" i="4"/>
  <c r="W22" i="4"/>
  <c r="U24" i="4"/>
  <c r="T23" i="4"/>
  <c r="T22" i="4"/>
  <c r="C24" i="4"/>
  <c r="B22" i="4"/>
  <c r="U11" i="4"/>
  <c r="T10" i="4"/>
  <c r="T9" i="4"/>
  <c r="X11" i="4"/>
  <c r="W10" i="4"/>
  <c r="W9" i="4"/>
  <c r="AG11" i="4"/>
  <c r="AF10" i="4"/>
  <c r="AF9" i="4"/>
  <c r="O11" i="4"/>
  <c r="N10" i="4"/>
  <c r="N9" i="4"/>
  <c r="AD11" i="4"/>
  <c r="AC10" i="4"/>
  <c r="AC9" i="4"/>
  <c r="AJ11" i="4"/>
  <c r="AI10" i="4"/>
  <c r="AI9" i="4"/>
  <c r="R11" i="4"/>
  <c r="Q10" i="4"/>
  <c r="Q9" i="4"/>
  <c r="AA11" i="4"/>
  <c r="Z10" i="4"/>
  <c r="Z9" i="4"/>
  <c r="I11" i="4"/>
  <c r="H10" i="4"/>
  <c r="H9" i="4"/>
  <c r="K9" i="4"/>
  <c r="C11" i="4"/>
  <c r="F11" i="4"/>
  <c r="B10" i="4"/>
  <c r="B9" i="4"/>
  <c r="A24" i="4"/>
  <c r="A23" i="4"/>
  <c r="M15" i="4"/>
  <c r="T21" i="4" s="1"/>
  <c r="L15" i="4"/>
  <c r="W21" i="4" s="1"/>
  <c r="K15" i="4"/>
  <c r="AF21" i="4" s="1"/>
  <c r="J15" i="4"/>
  <c r="N21" i="4" s="1"/>
  <c r="I15" i="4"/>
  <c r="AC21" i="4" s="1"/>
  <c r="H15" i="4"/>
  <c r="AI21" i="4" s="1"/>
  <c r="G15" i="4"/>
  <c r="Q21" i="4" s="1"/>
  <c r="F15" i="4"/>
  <c r="Z21" i="4" s="1"/>
  <c r="E15" i="4"/>
  <c r="H21" i="4" s="1"/>
  <c r="D15" i="4"/>
  <c r="K21" i="4" s="1"/>
  <c r="C15" i="4"/>
  <c r="E21" i="4" s="1"/>
  <c r="B15" i="4"/>
  <c r="B21" i="4" s="1"/>
  <c r="A12" i="4"/>
  <c r="A11" i="4"/>
  <c r="A10" i="4"/>
  <c r="M2" i="4"/>
  <c r="T8" i="4" s="1"/>
  <c r="L2" i="4"/>
  <c r="W8" i="4" s="1"/>
  <c r="K2" i="4"/>
  <c r="AF8" i="4" s="1"/>
  <c r="J2" i="4"/>
  <c r="N8" i="4" s="1"/>
  <c r="I2" i="4"/>
  <c r="AC8" i="4" s="1"/>
  <c r="H2" i="4"/>
  <c r="AI8" i="4" s="1"/>
  <c r="G2" i="4"/>
  <c r="Q8" i="4" s="1"/>
  <c r="F2" i="4"/>
  <c r="Z8" i="4" s="1"/>
  <c r="E2" i="4"/>
  <c r="H8" i="4" s="1"/>
  <c r="D2" i="4"/>
  <c r="K8" i="4" s="1"/>
  <c r="C2" i="4"/>
  <c r="E8" i="4" s="1"/>
  <c r="B2" i="4"/>
  <c r="B8" i="4" s="1"/>
  <c r="J19" i="4" l="1"/>
  <c r="O25" i="4" s="1"/>
  <c r="C6" i="4"/>
  <c r="F12" i="4" s="1"/>
  <c r="AI23" i="4"/>
  <c r="H19" i="4"/>
  <c r="AJ25" i="4" s="1"/>
  <c r="D6" i="4"/>
  <c r="L12" i="4" s="1"/>
  <c r="N22" i="4"/>
  <c r="B19" i="4"/>
  <c r="C25" i="4" s="1"/>
  <c r="L11" i="4"/>
  <c r="E9" i="4"/>
  <c r="B23" i="4"/>
  <c r="N23" i="4"/>
  <c r="I19" i="4"/>
  <c r="AD25" i="4" s="1"/>
  <c r="E6" i="4"/>
  <c r="I12" i="4" s="1"/>
  <c r="K6" i="4"/>
  <c r="AG12" i="4" s="1"/>
  <c r="M6" i="4"/>
  <c r="U12" i="4" s="1"/>
  <c r="B6" i="4"/>
  <c r="C12" i="4" s="1"/>
  <c r="L6" i="4"/>
  <c r="X12" i="4" s="1"/>
  <c r="AJ12" i="4"/>
  <c r="E10" i="4"/>
  <c r="E19" i="4"/>
  <c r="I25" i="4" s="1"/>
  <c r="M19" i="4"/>
  <c r="U25" i="4" s="1"/>
  <c r="I6" i="4"/>
  <c r="AD12" i="4" s="1"/>
  <c r="K10" i="4"/>
  <c r="F19" i="4"/>
  <c r="AA25" i="4" s="1"/>
  <c r="AC23" i="4"/>
  <c r="G19" i="4"/>
  <c r="R25" i="4" s="1"/>
  <c r="F6" i="4"/>
  <c r="AA12" i="4" s="1"/>
  <c r="C19" i="4"/>
  <c r="F25" i="4" s="1"/>
  <c r="K19" i="4"/>
  <c r="AG25" i="4" s="1"/>
  <c r="J6" i="4"/>
  <c r="O12" i="4" s="1"/>
  <c r="G6" i="4"/>
  <c r="R12" i="4" s="1"/>
  <c r="D19" i="4"/>
  <c r="L25" i="4" s="1"/>
  <c r="L19" i="4"/>
  <c r="X25" i="4" s="1"/>
</calcChain>
</file>

<file path=xl/sharedStrings.xml><?xml version="1.0" encoding="utf-8"?>
<sst xmlns="http://schemas.openxmlformats.org/spreadsheetml/2006/main" count="502" uniqueCount="274">
  <si>
    <t>AU</t>
  </si>
  <si>
    <t>AT</t>
  </si>
  <si>
    <t>BE</t>
  </si>
  <si>
    <t>BR</t>
  </si>
  <si>
    <t>BG</t>
  </si>
  <si>
    <t>CA</t>
  </si>
  <si>
    <t>CN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</si>
  <si>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</si>
  <si>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</si>
  <si>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</si>
  <si>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</si>
  <si>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</si>
  <si>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</si>
  <si>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</si>
  <si>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</si>
  <si>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</si>
  <si>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HR</t>
  </si>
  <si>
    <t>IN</t>
  </si>
  <si>
    <t>ID</t>
  </si>
  <si>
    <t>IE</t>
  </si>
  <si>
    <t>IT</t>
  </si>
  <si>
    <t>JP</t>
  </si>
  <si>
    <t>LV</t>
  </si>
  <si>
    <t>LT</t>
  </si>
  <si>
    <t>LU</t>
  </si>
  <si>
    <t>MT</t>
  </si>
  <si>
    <t>MX</t>
  </si>
  <si>
    <t>NL</t>
  </si>
  <si>
    <t>NO</t>
  </si>
  <si>
    <t>PL</t>
  </si>
  <si>
    <t>PT</t>
  </si>
  <si>
    <t>RO</t>
  </si>
  <si>
    <t>RU</t>
  </si>
  <si>
    <t>SK</t>
  </si>
  <si>
    <t>SI</t>
  </si>
  <si>
    <t>ZA</t>
  </si>
  <si>
    <t>KR</t>
  </si>
  <si>
    <t>ES</t>
  </si>
  <si>
    <t>SE</t>
  </si>
  <si>
    <t>CH</t>
  </si>
  <si>
    <t>TR</t>
  </si>
  <si>
    <t>GB</t>
  </si>
  <si>
    <t>US</t>
  </si>
  <si>
    <t>WA</t>
  </si>
  <si>
    <t>WL</t>
  </si>
  <si>
    <t>WE</t>
  </si>
  <si>
    <t>WF</t>
  </si>
  <si>
    <t>WM</t>
  </si>
  <si>
    <t>World</t>
  </si>
  <si>
    <t>Europe</t>
  </si>
  <si>
    <t>North America</t>
  </si>
  <si>
    <t>China</t>
  </si>
  <si>
    <t>Russia</t>
  </si>
  <si>
    <t>India</t>
  </si>
  <si>
    <t>Australia</t>
  </si>
  <si>
    <t>Japan</t>
  </si>
  <si>
    <t>Latin America</t>
  </si>
  <si>
    <t>Middle East</t>
  </si>
  <si>
    <t>Africa</t>
  </si>
  <si>
    <t>Asia and Pacific</t>
  </si>
  <si>
    <t>Circularity gap in Gigatonnes</t>
  </si>
  <si>
    <t>Waste generation</t>
  </si>
  <si>
    <t>Stock degradation</t>
  </si>
  <si>
    <t xml:space="preserve">Waste recovery </t>
  </si>
  <si>
    <t>Circularity gap</t>
  </si>
  <si>
    <t>Circularity gap per capita</t>
  </si>
  <si>
    <t>biomass</t>
  </si>
  <si>
    <t>S</t>
  </si>
  <si>
    <t>Gigatonnes (Gt)</t>
  </si>
  <si>
    <t>fossil</t>
  </si>
  <si>
    <t>Regions</t>
  </si>
  <si>
    <t>gap_fossil</t>
  </si>
  <si>
    <t>source</t>
  </si>
  <si>
    <t>target</t>
  </si>
  <si>
    <t>type</t>
  </si>
  <si>
    <t>value</t>
  </si>
  <si>
    <t>N</t>
  </si>
  <si>
    <t>C</t>
  </si>
  <si>
    <t>metal</t>
  </si>
  <si>
    <t>nonmetal</t>
  </si>
  <si>
    <t>E</t>
  </si>
  <si>
    <t>W</t>
  </si>
  <si>
    <t>G</t>
  </si>
  <si>
    <t>non metal</t>
  </si>
  <si>
    <t>Group</t>
  </si>
  <si>
    <t>Error</t>
  </si>
  <si>
    <t>Total</t>
  </si>
  <si>
    <t>Output</t>
  </si>
  <si>
    <t>Balance check</t>
  </si>
  <si>
    <t>Difference</t>
  </si>
  <si>
    <t xml:space="preserve">Input </t>
  </si>
  <si>
    <t>Supplementary material</t>
  </si>
  <si>
    <t xml:space="preserve">Summary </t>
  </si>
  <si>
    <t>Guide to sheets in this Excel workbook</t>
  </si>
  <si>
    <t>:</t>
  </si>
  <si>
    <t>This supplementary information includes the results and graphs for the analysis of circularity gap of the world, per region and country</t>
  </si>
  <si>
    <t>Total output</t>
  </si>
  <si>
    <t>fig_2</t>
  </si>
  <si>
    <t>fig_3</t>
  </si>
  <si>
    <t>fig_4</t>
  </si>
  <si>
    <t>data_reg</t>
  </si>
  <si>
    <t>data_cou</t>
  </si>
  <si>
    <t>Circularity gap (totals and per capita) of selected regions and countries in 2011</t>
  </si>
  <si>
    <t>Composition of dissipative emissions and material dispersed, stock additions, waste generation, and stock depletion of selected regions and countries in 2011</t>
  </si>
  <si>
    <t xml:space="preserve">Data of world retrieved from 'cgn_code' and storage in'cg_wolrd' worksheet, 'cgn_results' Excel file </t>
  </si>
  <si>
    <t xml:space="preserve">Data per selected region retrieved from 'cgn_code' and storage in 'cgn_per_region' worksheet, 'cg_results' Excel file </t>
  </si>
  <si>
    <t xml:space="preserve">Data per country retrieved from 'cgn_code' and storage in'cgn_per_country' worksheet, 'cgn_results' Excel file </t>
  </si>
  <si>
    <t>Sankey diagram of global material extraction, waste, and emission flows in 2011</t>
  </si>
  <si>
    <t>Abbreviations</t>
  </si>
  <si>
    <t>country/region</t>
  </si>
  <si>
    <t>Austria</t>
  </si>
  <si>
    <t>Belgium</t>
  </si>
  <si>
    <t>Brazil</t>
  </si>
  <si>
    <t>Bulgaria</t>
  </si>
  <si>
    <t>Canada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</si>
  <si>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</si>
  <si>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</si>
  <si>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</si>
  <si>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</si>
  <si>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</si>
  <si>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</si>
  <si>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</si>
  <si>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</si>
  <si>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</si>
  <si>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Croatia</t>
  </si>
  <si>
    <t>Indonesia</t>
  </si>
  <si>
    <t>Ireland</t>
  </si>
  <si>
    <t>Italy</t>
  </si>
  <si>
    <t>Latvia</t>
  </si>
  <si>
    <t>Lithuania</t>
  </si>
  <si>
    <t>Luxembourg</t>
  </si>
  <si>
    <t>Malta</t>
  </si>
  <si>
    <t>Mexico</t>
  </si>
  <si>
    <t>Netherlands</t>
  </si>
  <si>
    <t>Norway</t>
  </si>
  <si>
    <t>Poland</t>
  </si>
  <si>
    <t>Portugal</t>
  </si>
  <si>
    <t>Romania</t>
  </si>
  <si>
    <t>Russian Federation</t>
  </si>
  <si>
    <t>Slovak Republic</t>
  </si>
  <si>
    <t>Slovenia</t>
  </si>
  <si>
    <t>South Africa</t>
  </si>
  <si>
    <t>South Korea</t>
  </si>
  <si>
    <t>Spain</t>
  </si>
  <si>
    <t>Sweden</t>
  </si>
  <si>
    <t>Switzerland</t>
  </si>
  <si>
    <t>Turkey</t>
  </si>
  <si>
    <t>United Kingdom</t>
  </si>
  <si>
    <t>United States</t>
  </si>
  <si>
    <t>RoW Asia and Pacific</t>
  </si>
  <si>
    <t>RoW America</t>
  </si>
  <si>
    <t>RoW Europe</t>
  </si>
  <si>
    <t>RoW Africa</t>
  </si>
  <si>
    <t>RoW Middle East</t>
  </si>
  <si>
    <t>flows</t>
  </si>
  <si>
    <t>fossil fuels domestic extracted used material</t>
  </si>
  <si>
    <t>biomass domestic extracted used material</t>
  </si>
  <si>
    <t>metals domestic extracted used material</t>
  </si>
  <si>
    <t>non metallic minerals domestic extracted used material</t>
  </si>
  <si>
    <t>fossil fuels emissions and material dispersed</t>
  </si>
  <si>
    <t>biomass emissions and material dispersed</t>
  </si>
  <si>
    <t>metals emissions and material dispersed</t>
  </si>
  <si>
    <t>non metallic minerals emissions and material dispersed</t>
  </si>
  <si>
    <t>fossil fuels waste generation</t>
  </si>
  <si>
    <t>biomass  waste generation</t>
  </si>
  <si>
    <t>metals  waste generation</t>
  </si>
  <si>
    <t>non metallic minerals  waste generation</t>
  </si>
  <si>
    <t>fossil fuels stock additions</t>
  </si>
  <si>
    <t>biomass stock additions</t>
  </si>
  <si>
    <t>metals stock additions</t>
  </si>
  <si>
    <t>non metallic minerals stock additions</t>
  </si>
  <si>
    <t>fossil fuels stock depletion</t>
  </si>
  <si>
    <t>biomass stock depletion</t>
  </si>
  <si>
    <t>metals stock depletion</t>
  </si>
  <si>
    <t>non metallic minerals stock depletion</t>
  </si>
  <si>
    <t>fossil fuels circularity gap</t>
  </si>
  <si>
    <t>biomass circularity gap</t>
  </si>
  <si>
    <t>metals circularity gap</t>
  </si>
  <si>
    <t>non metallic minerals circularity gap</t>
  </si>
  <si>
    <t>fossil fuels waste recovery</t>
  </si>
  <si>
    <t>biomass  waste recovery</t>
  </si>
  <si>
    <t>metals  waste recovery</t>
  </si>
  <si>
    <t>non metallic minerals  waste recovery</t>
  </si>
  <si>
    <t>data_glo</t>
  </si>
  <si>
    <t>Note</t>
  </si>
  <si>
    <t xml:space="preserve">Figure was developed in Floweaver </t>
  </si>
  <si>
    <t>re_fossil</t>
  </si>
  <si>
    <t>re_biomass</t>
  </si>
  <si>
    <t>re_metal</t>
  </si>
  <si>
    <t>re_non-metal</t>
  </si>
  <si>
    <t>b_i&amp;c_fossil</t>
  </si>
  <si>
    <t>b_i&amp;c_biomass</t>
  </si>
  <si>
    <t>b_i&amp;c_metal</t>
  </si>
  <si>
    <t>b__i&amp;c_non-metal</t>
  </si>
  <si>
    <t>w_fossil</t>
  </si>
  <si>
    <t>w_biomass</t>
  </si>
  <si>
    <t>w_metal</t>
  </si>
  <si>
    <t>w_non-metal</t>
  </si>
  <si>
    <t>s_add_fossil</t>
  </si>
  <si>
    <t>s_add_biomass</t>
  </si>
  <si>
    <t>s_add_metal</t>
  </si>
  <si>
    <t>s_add_non-metal</t>
  </si>
  <si>
    <t>s_dep_fossil</t>
  </si>
  <si>
    <t>s_dep_biomass</t>
  </si>
  <si>
    <t>s_dep_metal</t>
  </si>
  <si>
    <t>s_dep_non-metal</t>
  </si>
  <si>
    <t>c_gap_biomass</t>
  </si>
  <si>
    <t>c_gap_metal</t>
  </si>
  <si>
    <t>c_gap_non-metal</t>
  </si>
  <si>
    <t>w_rec_fossil</t>
  </si>
  <si>
    <t>w_rec_biomass</t>
  </si>
  <si>
    <t>w_rec_metal</t>
  </si>
  <si>
    <t>w_rec_non-metal</t>
  </si>
  <si>
    <t>Resource Extraction (tonnes)</t>
  </si>
  <si>
    <t>Stock Additions (tonnes)</t>
  </si>
  <si>
    <t>Waste Generation (tonnes)</t>
  </si>
  <si>
    <t>Stock Depletion (tonnes)</t>
  </si>
  <si>
    <t>Waste recovery (tonnes)</t>
  </si>
  <si>
    <t>Circularity Gap (tonnes)</t>
  </si>
  <si>
    <t>Dissipative emissions from I&amp;C to DPO (tonnes)</t>
  </si>
  <si>
    <t>Population (cap)</t>
  </si>
  <si>
    <t>GDP per capita PPP (GDP/cap-PPP)</t>
  </si>
  <si>
    <t>Material Imports (tonnes)</t>
  </si>
  <si>
    <t>Country Code</t>
  </si>
  <si>
    <t>Domestic Processed Output</t>
  </si>
  <si>
    <t xml:space="preserve">Dissipative emissions from I&amp;C to DPO </t>
  </si>
  <si>
    <t>Circularity Gap</t>
  </si>
  <si>
    <r>
      <t>Circularity Index (w</t>
    </r>
    <r>
      <rPr>
        <sz val="8"/>
        <color theme="1"/>
        <rFont val="Calibri"/>
        <family val="2"/>
        <scheme val="minor"/>
      </rPr>
      <t>rec</t>
    </r>
    <r>
      <rPr>
        <sz val="11"/>
        <color theme="1"/>
        <rFont val="Calibri"/>
        <family val="2"/>
        <scheme val="minor"/>
      </rPr>
      <t>/(re+m))</t>
    </r>
  </si>
  <si>
    <r>
      <t>Circularity Gap Index (</t>
    </r>
    <r>
      <rPr>
        <i/>
        <sz val="11"/>
        <color theme="1"/>
        <rFont val="Calibri"/>
        <family val="2"/>
        <scheme val="minor"/>
      </rPr>
      <t>CG/(CG+w</t>
    </r>
    <r>
      <rPr>
        <i/>
        <sz val="8"/>
        <color theme="1"/>
        <rFont val="Calibri"/>
        <family val="2"/>
        <scheme val="minor"/>
      </rPr>
      <t>rec</t>
    </r>
    <r>
      <rPr>
        <i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)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</si>
  <si>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</si>
  <si>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</si>
  <si>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</si>
  <si>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</si>
  <si>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</si>
  <si>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</si>
  <si>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</si>
  <si>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</si>
  <si>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</si>
  <si>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</si>
  <si>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</si>
  <si>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</si>
  <si>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</si>
  <si>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</si>
  <si>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</si>
  <si>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</si>
  <si>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</si>
  <si>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</si>
  <si>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</si>
  <si>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</si>
  <si>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</si>
  <si>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</si>
  <si>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</si>
  <si>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</si>
  <si>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</si>
  <si>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Residuals</t>
  </si>
  <si>
    <t>GDP per capita, PPP (current international $/cap-PPP)</t>
  </si>
  <si>
    <t>Circularity Gap per capita (tonnes/cap)</t>
  </si>
  <si>
    <t>Country Name</t>
  </si>
  <si>
    <t>Rest of Africa</t>
  </si>
  <si>
    <t>Rest of Latin America</t>
  </si>
  <si>
    <t>Rest of Asia&amp;Pacific</t>
  </si>
  <si>
    <t>Czech Rep.</t>
  </si>
  <si>
    <t>Slovak Rep.</t>
  </si>
  <si>
    <t>fig_5</t>
  </si>
  <si>
    <t>Rest of Europe</t>
  </si>
  <si>
    <t>REGRESSION ANALYSIS</t>
  </si>
  <si>
    <t xml:space="preserve">log(GDP per capita, PPP in current international $/cap)
</t>
  </si>
  <si>
    <t xml:space="preserve">log(Circularity Gap per capita in tonnes/cap)
</t>
  </si>
  <si>
    <t xml:space="preserve">Predicted log(Circularity Gap per capita in tonnes/cap)
</t>
  </si>
  <si>
    <t>table_1</t>
  </si>
  <si>
    <t>Regression analysis of logarithm of circularity gap per capita (CG/cap, in tonnes/cap) over logarithm of gross domestic product, purchasing power parity per capita (GDP-PPP/cap, in current international $/cap)</t>
  </si>
  <si>
    <t>Circularity index (CI) and circularity gap index (CGI) for the world, and selected regions and countries in 2011</t>
  </si>
  <si>
    <t>Latest Update:</t>
  </si>
  <si>
    <t>Circularity Index (100-CI)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</si>
</sst>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0" fontId="1" fillId="0" borderId="0" xfId="0" applyFont="1" applyBorder="1" applyAlignment="1"/>
    <xf numFmtId="164" fontId="0" fillId="0" borderId="1" xfId="0" applyNumberFormat="1" applyBorder="1"/>
    <xf numFmtId="164" fontId="0" fillId="0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1" fillId="0" borderId="1" xfId="0" applyFont="1" applyBorder="1"/>
    <xf numFmtId="0" fontId="1" fillId="0" borderId="6" xfId="0" applyFont="1" applyFill="1" applyBorder="1"/>
    <xf numFmtId="0" fontId="1" fillId="0" borderId="7" xfId="0" applyFont="1" applyBorder="1" applyAlignment="1"/>
    <xf numFmtId="0" fontId="0" fillId="0" borderId="1" xfId="0" applyFill="1" applyBorder="1"/>
    <xf numFmtId="9" fontId="0" fillId="0" borderId="1" xfId="1" applyFont="1" applyBorder="1"/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5" fontId="0" fillId="0" borderId="1" xfId="1" applyNumberFormat="1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5" fillId="0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14" fontId="0" fillId="0" borderId="0" xfId="0" applyNumberFormat="1"/>
    <xf numFmtId="0" fontId="1" fillId="0" borderId="0" xfId="0" applyFont="1" applyAlignment="1"/>
    <xf numFmtId="0" fontId="1" fillId="0" borderId="1" xfId="0" applyFont="1" applyBorder="1" applyAlignment="1"/>
    <xf numFmtId="0" fontId="5" fillId="0" borderId="9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wrapText="1"/>
    </xf>
    <xf numFmtId="164" fontId="0" fillId="0" borderId="1" xfId="0" applyNumberFormat="1" applyBorder="1" applyAlignme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67305758754679E-2"/>
          <c:y val="6.366081162931557E-2"/>
          <c:w val="0.80247603815356483"/>
          <c:h val="0.83763008644898407"/>
        </c:manualLayout>
      </c:layout>
      <c:barChart>
        <c:barDir val="col"/>
        <c:grouping val="percentStacked"/>
        <c:varyColors val="0"/>
        <c:ser>
          <c:idx val="3"/>
          <c:order val="0"/>
          <c:tx>
            <c:strRef>
              <c:f>figure_3!$C$2</c:f>
              <c:strCache>
                <c:ptCount val="1"/>
                <c:pt idx="0">
                  <c:v>Circularity Gap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figure_3!$A$4:$A$14</c:f>
              <c:strCache>
                <c:ptCount val="11"/>
                <c:pt idx="0">
                  <c:v>Japan</c:v>
                </c:pt>
                <c:pt idx="1">
                  <c:v>Europe</c:v>
                </c:pt>
                <c:pt idx="2">
                  <c:v>India</c:v>
                </c:pt>
                <c:pt idx="3">
                  <c:v>North America</c:v>
                </c:pt>
                <c:pt idx="4">
                  <c:v>Latin America</c:v>
                </c:pt>
                <c:pt idx="5">
                  <c:v>Russia</c:v>
                </c:pt>
                <c:pt idx="6">
                  <c:v>China</c:v>
                </c:pt>
                <c:pt idx="7">
                  <c:v>Australia</c:v>
                </c:pt>
                <c:pt idx="8">
                  <c:v>Africa</c:v>
                </c:pt>
                <c:pt idx="9">
                  <c:v>Middle East</c:v>
                </c:pt>
                <c:pt idx="10">
                  <c:v>Asia and Pacific</c:v>
                </c:pt>
              </c:strCache>
            </c:strRef>
          </c:cat>
          <c:val>
            <c:numRef>
              <c:f>figure_3!$C$4:$C$14</c:f>
              <c:numCache>
                <c:formatCode>0.0</c:formatCode>
                <c:ptCount val="11"/>
                <c:pt idx="0">
                  <c:v>0.14587264406432471</c:v>
                </c:pt>
                <c:pt idx="1">
                  <c:v>1.1769473663935439</c:v>
                </c:pt>
                <c:pt idx="2">
                  <c:v>0.51893616039342894</c:v>
                </c:pt>
                <c:pt idx="3">
                  <c:v>0.74681067794294376</c:v>
                </c:pt>
                <c:pt idx="4">
                  <c:v>0.73130850602323227</c:v>
                </c:pt>
                <c:pt idx="5">
                  <c:v>0.32866149211269891</c:v>
                </c:pt>
                <c:pt idx="6">
                  <c:v>0.92989894502209391</c:v>
                </c:pt>
                <c:pt idx="7">
                  <c:v>6.8011456233809581E-2</c:v>
                </c:pt>
                <c:pt idx="8">
                  <c:v>0.34856534216615181</c:v>
                </c:pt>
                <c:pt idx="9">
                  <c:v>0.10818080916771769</c:v>
                </c:pt>
                <c:pt idx="10">
                  <c:v>0.4871514416301852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3-4A95-9293-4EBF992BB037}"/>
            </c:ext>
          </c:extLst>
        </c:ser>
        <c:ser>
          <c:idx val="2"/>
          <c:order val="1"/>
          <c:tx>
            <c:strRef>
              <c:f>figure_3!$B$2</c:f>
              <c:strCache>
                <c:ptCount val="1"/>
                <c:pt idx="0">
                  <c:v>Dissipative emissions from I&amp;C to DPO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figure_3!$A$4:$A$14</c:f>
              <c:strCache>
                <c:ptCount val="11"/>
                <c:pt idx="0">
                  <c:v>Japan</c:v>
                </c:pt>
                <c:pt idx="1">
                  <c:v>Europe</c:v>
                </c:pt>
                <c:pt idx="2">
                  <c:v>India</c:v>
                </c:pt>
                <c:pt idx="3">
                  <c:v>North America</c:v>
                </c:pt>
                <c:pt idx="4">
                  <c:v>Latin America</c:v>
                </c:pt>
                <c:pt idx="5">
                  <c:v>Russia</c:v>
                </c:pt>
                <c:pt idx="6">
                  <c:v>China</c:v>
                </c:pt>
                <c:pt idx="7">
                  <c:v>Australia</c:v>
                </c:pt>
                <c:pt idx="8">
                  <c:v>Africa</c:v>
                </c:pt>
                <c:pt idx="9">
                  <c:v>Middle East</c:v>
                </c:pt>
                <c:pt idx="10">
                  <c:v>Asia and Pacific</c:v>
                </c:pt>
              </c:strCache>
            </c:strRef>
          </c:cat>
          <c:val>
            <c:numRef>
              <c:f>figure_3!$B$4:$B$14</c:f>
              <c:numCache>
                <c:formatCode>0.0</c:formatCode>
                <c:ptCount val="11"/>
                <c:pt idx="0">
                  <c:v>0.200990465081443</c:v>
                </c:pt>
                <c:pt idx="1">
                  <c:v>3.0994397579563522</c:v>
                </c:pt>
                <c:pt idx="2">
                  <c:v>2.0866070127703198</c:v>
                </c:pt>
                <c:pt idx="3">
                  <c:v>3.793571824301738</c:v>
                </c:pt>
                <c:pt idx="4">
                  <c:v>4.388803746333811</c:v>
                </c:pt>
                <c:pt idx="5">
                  <c:v>1.9491531717355461</c:v>
                </c:pt>
                <c:pt idx="6">
                  <c:v>6.4692413485881657</c:v>
                </c:pt>
                <c:pt idx="7">
                  <c:v>0.92480856279871682</c:v>
                </c:pt>
                <c:pt idx="8">
                  <c:v>5.9743198801963073</c:v>
                </c:pt>
                <c:pt idx="9">
                  <c:v>1.816727096129606</c:v>
                </c:pt>
                <c:pt idx="10">
                  <c:v>9.8261302866139761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3-4A95-9293-4EBF992B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948736"/>
        <c:axId val="110950272"/>
      </c:barChart>
      <c:catAx>
        <c:axId val="11094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nl-NL"/>
          </a:p>
        </c:txPr>
        <c:crossAx val="110950272"/>
        <c:crosses val="autoZero"/>
        <c:auto val="1"/>
        <c:lblAlgn val="ctr"/>
        <c:lblOffset val="100"/>
        <c:noMultiLvlLbl val="0"/>
      </c:catAx>
      <c:valAx>
        <c:axId val="110950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94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123559591494213"/>
          <c:y val="0.38758952333755481"/>
          <c:w val="0.14876438522107813"/>
          <c:h val="0.20135969242376814"/>
        </c:manualLayout>
      </c:layout>
      <c:overlay val="0"/>
      <c:txPr>
        <a:bodyPr/>
        <a:lstStyle/>
        <a:p>
          <a:pPr>
            <a:defRPr sz="1050"/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figure_4!$A$9</c:f>
              <c:strCache>
                <c:ptCount val="1"/>
                <c:pt idx="0">
                  <c:v>Waste generation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figure_4!$D$9:$AK$9</c:f>
              <c:numCache>
                <c:formatCode>0.00</c:formatCode>
                <c:ptCount val="34"/>
                <c:pt idx="1">
                  <c:v>0.95134403433853698</c:v>
                </c:pt>
                <c:pt idx="2" formatCode="General">
                  <c:v>0</c:v>
                </c:pt>
                <c:pt idx="4">
                  <c:v>1.3412146944441918</c:v>
                </c:pt>
                <c:pt idx="5" formatCode="General">
                  <c:v>0</c:v>
                </c:pt>
                <c:pt idx="7">
                  <c:v>0.76199822235188719</c:v>
                </c:pt>
                <c:pt idx="8" formatCode="General">
                  <c:v>0</c:v>
                </c:pt>
                <c:pt idx="10">
                  <c:v>0.90947383273330895</c:v>
                </c:pt>
                <c:pt idx="11" formatCode="General">
                  <c:v>0</c:v>
                </c:pt>
                <c:pt idx="13">
                  <c:v>0.70982743916707536</c:v>
                </c:pt>
                <c:pt idx="14" formatCode="General">
                  <c:v>0</c:v>
                </c:pt>
                <c:pt idx="16">
                  <c:v>0.70743746444893685</c:v>
                </c:pt>
                <c:pt idx="17" formatCode="General">
                  <c:v>0</c:v>
                </c:pt>
                <c:pt idx="19">
                  <c:v>0.56726499446860623</c:v>
                </c:pt>
                <c:pt idx="20" formatCode="General">
                  <c:v>0</c:v>
                </c:pt>
                <c:pt idx="22">
                  <c:v>0.13648992063916932</c:v>
                </c:pt>
                <c:pt idx="23" formatCode="General">
                  <c:v>0</c:v>
                </c:pt>
                <c:pt idx="25">
                  <c:v>0.13253668720753259</c:v>
                </c:pt>
                <c:pt idx="26" formatCode="General">
                  <c:v>0</c:v>
                </c:pt>
                <c:pt idx="28">
                  <c:v>0.14284166243120339</c:v>
                </c:pt>
                <c:pt idx="29" formatCode="General">
                  <c:v>0</c:v>
                </c:pt>
                <c:pt idx="31">
                  <c:v>7.7721117659485209E-2</c:v>
                </c:pt>
                <c:pt idx="3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F-4321-995A-810FCAE58323}"/>
            </c:ext>
          </c:extLst>
        </c:ser>
        <c:ser>
          <c:idx val="1"/>
          <c:order val="1"/>
          <c:tx>
            <c:strRef>
              <c:f>figure_4!$A$10</c:f>
              <c:strCache>
                <c:ptCount val="1"/>
                <c:pt idx="0">
                  <c:v>Stock degradation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figure_4!$D$10:$AK$10</c:f>
              <c:numCache>
                <c:formatCode>0.00</c:formatCode>
                <c:ptCount val="34"/>
                <c:pt idx="1">
                  <c:v>1.0840261378480711</c:v>
                </c:pt>
                <c:pt idx="2" formatCode="General">
                  <c:v>0</c:v>
                </c:pt>
                <c:pt idx="4">
                  <c:v>0.25582406018569132</c:v>
                </c:pt>
                <c:pt idx="5" formatCode="General">
                  <c:v>0</c:v>
                </c:pt>
                <c:pt idx="7">
                  <c:v>0.30566264235702256</c:v>
                </c:pt>
                <c:pt idx="8" formatCode="General">
                  <c:v>0</c:v>
                </c:pt>
                <c:pt idx="10">
                  <c:v>6.854856199283442E-2</c:v>
                </c:pt>
                <c:pt idx="11" formatCode="General">
                  <c:v>0</c:v>
                </c:pt>
                <c:pt idx="13">
                  <c:v>4.0258285827133505E-2</c:v>
                </c:pt>
                <c:pt idx="14" formatCode="General">
                  <c:v>0</c:v>
                </c:pt>
                <c:pt idx="16">
                  <c:v>4.5246166323887206E-2</c:v>
                </c:pt>
                <c:pt idx="17" formatCode="General">
                  <c:v>0</c:v>
                </c:pt>
                <c:pt idx="19">
                  <c:v>3.5732098753030177E-2</c:v>
                </c:pt>
                <c:pt idx="20" formatCode="General">
                  <c:v>0</c:v>
                </c:pt>
                <c:pt idx="22">
                  <c:v>0.25748317435602902</c:v>
                </c:pt>
                <c:pt idx="23" formatCode="General">
                  <c:v>0</c:v>
                </c:pt>
                <c:pt idx="25">
                  <c:v>0.13672453161663928</c:v>
                </c:pt>
                <c:pt idx="26" formatCode="General">
                  <c:v>0</c:v>
                </c:pt>
                <c:pt idx="28">
                  <c:v>2.023929559561605E-2</c:v>
                </c:pt>
                <c:pt idx="29" formatCode="General">
                  <c:v>0</c:v>
                </c:pt>
                <c:pt idx="31">
                  <c:v>1.924257409247887E-2</c:v>
                </c:pt>
                <c:pt idx="3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F-4321-995A-810FCAE58323}"/>
            </c:ext>
          </c:extLst>
        </c:ser>
        <c:ser>
          <c:idx val="2"/>
          <c:order val="2"/>
          <c:tx>
            <c:strRef>
              <c:f>figure_4!$A$11</c:f>
              <c:strCache>
                <c:ptCount val="1"/>
                <c:pt idx="0">
                  <c:v>Waste recovery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figure_4!$D$11:$AK$11</c:f>
              <c:numCache>
                <c:formatCode>General</c:formatCode>
                <c:ptCount val="34"/>
                <c:pt idx="1">
                  <c:v>0</c:v>
                </c:pt>
                <c:pt idx="2" formatCode="0.00">
                  <c:v>0.85842280579306451</c:v>
                </c:pt>
                <c:pt idx="4">
                  <c:v>0</c:v>
                </c:pt>
                <c:pt idx="5" formatCode="0.00">
                  <c:v>0.66713980960778985</c:v>
                </c:pt>
                <c:pt idx="7">
                  <c:v>0</c:v>
                </c:pt>
                <c:pt idx="8" formatCode="0.00">
                  <c:v>0.32085018676596616</c:v>
                </c:pt>
                <c:pt idx="10">
                  <c:v>0</c:v>
                </c:pt>
                <c:pt idx="11" formatCode="0.00">
                  <c:v>0.246713888702911</c:v>
                </c:pt>
                <c:pt idx="13">
                  <c:v>0</c:v>
                </c:pt>
                <c:pt idx="14" formatCode="0.00">
                  <c:v>0.23114956460078001</c:v>
                </c:pt>
                <c:pt idx="16">
                  <c:v>0</c:v>
                </c:pt>
                <c:pt idx="17" formatCode="0.00">
                  <c:v>0.26553218914263882</c:v>
                </c:pt>
                <c:pt idx="19">
                  <c:v>0</c:v>
                </c:pt>
                <c:pt idx="20" formatCode="0.00">
                  <c:v>0.25443175105548471</c:v>
                </c:pt>
                <c:pt idx="22">
                  <c:v>0</c:v>
                </c:pt>
                <c:pt idx="23" formatCode="0.00">
                  <c:v>6.5311602882499362E-2</c:v>
                </c:pt>
                <c:pt idx="25">
                  <c:v>0</c:v>
                </c:pt>
                <c:pt idx="26" formatCode="0.00">
                  <c:v>0.1233885747598471</c:v>
                </c:pt>
                <c:pt idx="28">
                  <c:v>0</c:v>
                </c:pt>
                <c:pt idx="29" formatCode="0.00">
                  <c:v>5.4900148859101716E-2</c:v>
                </c:pt>
                <c:pt idx="31">
                  <c:v>0</c:v>
                </c:pt>
                <c:pt idx="32" formatCode="0.00">
                  <c:v>2.8952235518154498E-2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F-4321-995A-810FCAE58323}"/>
            </c:ext>
          </c:extLst>
        </c:ser>
        <c:ser>
          <c:idx val="3"/>
          <c:order val="3"/>
          <c:tx>
            <c:strRef>
              <c:f>figure_4!$A$12</c:f>
              <c:strCache>
                <c:ptCount val="1"/>
                <c:pt idx="0">
                  <c:v>Circularity gap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  <a:prstDash val="dash"/>
            </a:ln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figure_4!$D$12:$AK$12</c:f>
              <c:numCache>
                <c:formatCode>General</c:formatCode>
                <c:ptCount val="34"/>
                <c:pt idx="1">
                  <c:v>0</c:v>
                </c:pt>
                <c:pt idx="2" formatCode="0.00">
                  <c:v>1.1769473663935435</c:v>
                </c:pt>
                <c:pt idx="4">
                  <c:v>0</c:v>
                </c:pt>
                <c:pt idx="5" formatCode="0.00">
                  <c:v>0.92989894502209336</c:v>
                </c:pt>
                <c:pt idx="7">
                  <c:v>0</c:v>
                </c:pt>
                <c:pt idx="8" formatCode="0.00">
                  <c:v>0.74681067794294376</c:v>
                </c:pt>
                <c:pt idx="10">
                  <c:v>0</c:v>
                </c:pt>
                <c:pt idx="11" formatCode="0.00">
                  <c:v>0.73130850602323239</c:v>
                </c:pt>
                <c:pt idx="13">
                  <c:v>0</c:v>
                </c:pt>
                <c:pt idx="14" formatCode="0.00">
                  <c:v>0.51893616039342882</c:v>
                </c:pt>
                <c:pt idx="16">
                  <c:v>0</c:v>
                </c:pt>
                <c:pt idx="17" formatCode="0.00">
                  <c:v>0.48715144163018526</c:v>
                </c:pt>
                <c:pt idx="19">
                  <c:v>0</c:v>
                </c:pt>
                <c:pt idx="20" formatCode="0.00">
                  <c:v>0.3485653421661517</c:v>
                </c:pt>
                <c:pt idx="22">
                  <c:v>0</c:v>
                </c:pt>
                <c:pt idx="23" formatCode="0.00">
                  <c:v>0.32866149211269896</c:v>
                </c:pt>
                <c:pt idx="25">
                  <c:v>0</c:v>
                </c:pt>
                <c:pt idx="26" formatCode="0.00">
                  <c:v>0.14587264406432476</c:v>
                </c:pt>
                <c:pt idx="28">
                  <c:v>0</c:v>
                </c:pt>
                <c:pt idx="29" formatCode="0.00">
                  <c:v>0.10818080916771772</c:v>
                </c:pt>
                <c:pt idx="31">
                  <c:v>0</c:v>
                </c:pt>
                <c:pt idx="32" formatCode="0.00">
                  <c:v>6.8011456233809581E-2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F-4321-995A-810FCAE5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3284992"/>
        <c:axId val="113286528"/>
      </c:barChart>
      <c:catAx>
        <c:axId val="1132849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3286528"/>
        <c:crosses val="autoZero"/>
        <c:auto val="1"/>
        <c:lblAlgn val="r"/>
        <c:lblOffset val="100"/>
        <c:noMultiLvlLbl val="0"/>
      </c:catAx>
      <c:valAx>
        <c:axId val="113286528"/>
        <c:scaling>
          <c:orientation val="minMax"/>
          <c:max val="2.5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Circularity</a:t>
                </a:r>
                <a:r>
                  <a:rPr lang="en-GB" baseline="0"/>
                  <a:t> gap in Gigatonnes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high"/>
        <c:crossAx val="113284992"/>
        <c:crosses val="autoZero"/>
        <c:crossBetween val="between"/>
        <c:maj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figure_4!$A$22</c:f>
              <c:strCache>
                <c:ptCount val="1"/>
                <c:pt idx="0">
                  <c:v>Waste generation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figure_4!$D$22:$AK$22</c:f>
              <c:numCache>
                <c:formatCode>0.0</c:formatCode>
                <c:ptCount val="34"/>
                <c:pt idx="1">
                  <c:v>1.2709151983506843</c:v>
                </c:pt>
                <c:pt idx="2">
                  <c:v>0</c:v>
                </c:pt>
                <c:pt idx="4">
                  <c:v>0.99783108363342232</c:v>
                </c:pt>
                <c:pt idx="5">
                  <c:v>0</c:v>
                </c:pt>
                <c:pt idx="7">
                  <c:v>2.2022679330384802</c:v>
                </c:pt>
                <c:pt idx="8">
                  <c:v>0</c:v>
                </c:pt>
                <c:pt idx="10">
                  <c:v>1.506751287789716</c:v>
                </c:pt>
                <c:pt idx="11">
                  <c:v>0</c:v>
                </c:pt>
                <c:pt idx="13">
                  <c:v>0.56912037710792862</c:v>
                </c:pt>
                <c:pt idx="14">
                  <c:v>0</c:v>
                </c:pt>
                <c:pt idx="16">
                  <c:v>0.6376784384573303</c:v>
                </c:pt>
                <c:pt idx="17">
                  <c:v>0</c:v>
                </c:pt>
                <c:pt idx="19">
                  <c:v>0.62927657968312223</c:v>
                </c:pt>
                <c:pt idx="20">
                  <c:v>0</c:v>
                </c:pt>
                <c:pt idx="22">
                  <c:v>0.95473623340877667</c:v>
                </c:pt>
                <c:pt idx="23">
                  <c:v>0</c:v>
                </c:pt>
                <c:pt idx="25">
                  <c:v>1.0367955630199761</c:v>
                </c:pt>
                <c:pt idx="26">
                  <c:v>0</c:v>
                </c:pt>
                <c:pt idx="28">
                  <c:v>0.36056833437897118</c:v>
                </c:pt>
                <c:pt idx="29">
                  <c:v>0</c:v>
                </c:pt>
                <c:pt idx="31">
                  <c:v>3.4790077960294585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B-4DEA-B79F-F4A62FB86774}"/>
            </c:ext>
          </c:extLst>
        </c:ser>
        <c:ser>
          <c:idx val="1"/>
          <c:order val="1"/>
          <c:tx>
            <c:strRef>
              <c:f>figure_4!$A$23</c:f>
              <c:strCache>
                <c:ptCount val="1"/>
                <c:pt idx="0">
                  <c:v>Stock degradation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figure_4!$D$23:$AK$23</c:f>
              <c:numCache>
                <c:formatCode>0.0</c:formatCode>
                <c:ptCount val="34"/>
                <c:pt idx="1">
                  <c:v>1.4481672710108668</c:v>
                </c:pt>
                <c:pt idx="2">
                  <c:v>0</c:v>
                </c:pt>
                <c:pt idx="4">
                  <c:v>0.19032687328286052</c:v>
                </c:pt>
                <c:pt idx="5">
                  <c:v>0</c:v>
                </c:pt>
                <c:pt idx="7">
                  <c:v>0.88340237003836786</c:v>
                </c:pt>
                <c:pt idx="8">
                  <c:v>0</c:v>
                </c:pt>
                <c:pt idx="10">
                  <c:v>0.11356636149544237</c:v>
                </c:pt>
                <c:pt idx="11">
                  <c:v>0</c:v>
                </c:pt>
                <c:pt idx="13">
                  <c:v>3.2278001028731913E-2</c:v>
                </c:pt>
                <c:pt idx="14">
                  <c:v>0</c:v>
                </c:pt>
                <c:pt idx="16">
                  <c:v>4.0784530276569239E-2</c:v>
                </c:pt>
                <c:pt idx="17">
                  <c:v>0</c:v>
                </c:pt>
                <c:pt idx="19">
                  <c:v>3.9638216895914562E-2</c:v>
                </c:pt>
                <c:pt idx="20">
                  <c:v>0</c:v>
                </c:pt>
                <c:pt idx="22">
                  <c:v>1.8010745035209845</c:v>
                </c:pt>
                <c:pt idx="23">
                  <c:v>0</c:v>
                </c:pt>
                <c:pt idx="25">
                  <c:v>1.0695558393891975</c:v>
                </c:pt>
                <c:pt idx="26">
                  <c:v>0</c:v>
                </c:pt>
                <c:pt idx="28">
                  <c:v>5.1089079878426098E-2</c:v>
                </c:pt>
                <c:pt idx="29">
                  <c:v>0</c:v>
                </c:pt>
                <c:pt idx="31">
                  <c:v>0.86134975022761262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B-4DEA-B79F-F4A62FB86774}"/>
            </c:ext>
          </c:extLst>
        </c:ser>
        <c:ser>
          <c:idx val="2"/>
          <c:order val="2"/>
          <c:tx>
            <c:strRef>
              <c:f>figure_4!$A$24</c:f>
              <c:strCache>
                <c:ptCount val="1"/>
                <c:pt idx="0">
                  <c:v>Waste recovery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figure_4!$D$24:$AK$24</c:f>
              <c:numCache>
                <c:formatCode>0.0</c:formatCode>
                <c:ptCount val="34"/>
                <c:pt idx="1">
                  <c:v>0</c:v>
                </c:pt>
                <c:pt idx="2">
                  <c:v>1.1467802930532867</c:v>
                </c:pt>
                <c:pt idx="4">
                  <c:v>0</c:v>
                </c:pt>
                <c:pt idx="5">
                  <c:v>0.49633577824153158</c:v>
                </c:pt>
                <c:pt idx="7">
                  <c:v>0</c:v>
                </c:pt>
                <c:pt idx="8">
                  <c:v>0.92729622838646342</c:v>
                </c:pt>
                <c:pt idx="10">
                  <c:v>0</c:v>
                </c:pt>
                <c:pt idx="11">
                  <c:v>0.40873794950373971</c:v>
                </c:pt>
                <c:pt idx="13">
                  <c:v>0</c:v>
                </c:pt>
                <c:pt idx="14">
                  <c:v>0.18532944785608019</c:v>
                </c:pt>
                <c:pt idx="16">
                  <c:v>0</c:v>
                </c:pt>
                <c:pt idx="17">
                  <c:v>0.23934857883803282</c:v>
                </c:pt>
                <c:pt idx="19">
                  <c:v>0</c:v>
                </c:pt>
                <c:pt idx="20">
                  <c:v>0.2822454119823955</c:v>
                </c:pt>
                <c:pt idx="22">
                  <c:v>0</c:v>
                </c:pt>
                <c:pt idx="23">
                  <c:v>0.45684951271070456</c:v>
                </c:pt>
                <c:pt idx="25">
                  <c:v>0</c:v>
                </c:pt>
                <c:pt idx="26">
                  <c:v>0.96523256717629335</c:v>
                </c:pt>
                <c:pt idx="28">
                  <c:v>0</c:v>
                </c:pt>
                <c:pt idx="29">
                  <c:v>0.13858180375643442</c:v>
                </c:pt>
                <c:pt idx="31">
                  <c:v>0</c:v>
                </c:pt>
                <c:pt idx="32">
                  <c:v>1.295980501997424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B-4DEA-B79F-F4A62FB86774}"/>
            </c:ext>
          </c:extLst>
        </c:ser>
        <c:ser>
          <c:idx val="3"/>
          <c:order val="3"/>
          <c:tx>
            <c:strRef>
              <c:f>figure_4!$A$25</c:f>
              <c:strCache>
                <c:ptCount val="1"/>
                <c:pt idx="0">
                  <c:v>Circularity gap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  <a:prstDash val="dash"/>
            </a:ln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figure_4!$D$25:$AK$25</c:f>
              <c:numCache>
                <c:formatCode>0.0</c:formatCode>
                <c:ptCount val="34"/>
                <c:pt idx="1">
                  <c:v>0</c:v>
                </c:pt>
                <c:pt idx="2">
                  <c:v>1.5723021763082645</c:v>
                </c:pt>
                <c:pt idx="4">
                  <c:v>0</c:v>
                </c:pt>
                <c:pt idx="5">
                  <c:v>0.69182217867475115</c:v>
                </c:pt>
                <c:pt idx="7">
                  <c:v>0</c:v>
                </c:pt>
                <c:pt idx="8">
                  <c:v>2.1583740746903848</c:v>
                </c:pt>
                <c:pt idx="10">
                  <c:v>0</c:v>
                </c:pt>
                <c:pt idx="11">
                  <c:v>1.2115796997814186</c:v>
                </c:pt>
                <c:pt idx="13">
                  <c:v>0</c:v>
                </c:pt>
                <c:pt idx="14">
                  <c:v>0.41606893028058034</c:v>
                </c:pt>
                <c:pt idx="16">
                  <c:v>0</c:v>
                </c:pt>
                <c:pt idx="17">
                  <c:v>0.43911438989586671</c:v>
                </c:pt>
                <c:pt idx="19">
                  <c:v>0</c:v>
                </c:pt>
                <c:pt idx="20">
                  <c:v>0.38666938459664124</c:v>
                </c:pt>
                <c:pt idx="22">
                  <c:v>0</c:v>
                </c:pt>
                <c:pt idx="23">
                  <c:v>2.2989612242190565</c:v>
                </c:pt>
                <c:pt idx="25">
                  <c:v>0</c:v>
                </c:pt>
                <c:pt idx="26">
                  <c:v>1.1411188352328803</c:v>
                </c:pt>
                <c:pt idx="28">
                  <c:v>0</c:v>
                </c:pt>
                <c:pt idx="29">
                  <c:v>0.27307561050096285</c:v>
                </c:pt>
                <c:pt idx="31">
                  <c:v>0</c:v>
                </c:pt>
                <c:pt idx="32">
                  <c:v>3.0443770442596465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B-4DEA-B79F-F4A62FB86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615616"/>
        <c:axId val="115617152"/>
      </c:barChart>
      <c:catAx>
        <c:axId val="11561561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617152"/>
        <c:crosses val="autoZero"/>
        <c:auto val="1"/>
        <c:lblAlgn val="r"/>
        <c:lblOffset val="100"/>
        <c:noMultiLvlLbl val="0"/>
      </c:catAx>
      <c:valAx>
        <c:axId val="11561715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Circularity</a:t>
                </a:r>
                <a:r>
                  <a:rPr lang="en-GB" baseline="0"/>
                  <a:t> gap per capita</a:t>
                </a:r>
                <a:endParaRPr lang="en-GB"/>
              </a:p>
            </c:rich>
          </c:tx>
          <c:overlay val="0"/>
        </c:title>
        <c:numFmt formatCode="0.0" sourceLinked="1"/>
        <c:majorTickMark val="out"/>
        <c:minorTickMark val="none"/>
        <c:tickLblPos val="high"/>
        <c:crossAx val="115615616"/>
        <c:crosses val="autoZero"/>
        <c:crossBetween val="between"/>
        <c:majorUnit val="0.5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342849209103414E-2"/>
          <c:y val="1.2402129667196412E-2"/>
          <c:w val="0.80367595980245399"/>
          <c:h val="0.906266987925678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figure_5!$H$1</c:f>
              <c:strCache>
                <c:ptCount val="1"/>
                <c:pt idx="0">
                  <c:v>log(Circularity Gap per capita in tonnes/cap)
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A-4DCF-932C-F64CBBEAAFF0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AA-4DCF-932C-F64CBBEAAFF0}"/>
              </c:ext>
            </c:extLst>
          </c:dPt>
          <c:dPt>
            <c:idx val="2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5AA-4DCF-932C-F64CBBEAAFF0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AA-4DCF-932C-F64CBBEAAFF0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A-4DCF-932C-F64CBBEAAFF0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5AA-4DCF-932C-F64CBBEAAFF0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A-4DCF-932C-F64CBBEAAFF0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5AA-4DCF-932C-F64CBBEAAFF0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A-4DCF-932C-F64CBBEAAFF0}"/>
              </c:ext>
            </c:extLst>
          </c:dPt>
          <c:dPt>
            <c:idx val="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5AA-4DCF-932C-F64CBBEAAFF0}"/>
              </c:ext>
            </c:extLst>
          </c:dPt>
          <c:dPt>
            <c:idx val="1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A-4DCF-932C-F64CBBEAAFF0}"/>
              </c:ext>
            </c:extLst>
          </c:dPt>
          <c:dPt>
            <c:idx val="1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5AA-4DCF-932C-F64CBBEAAFF0}"/>
              </c:ext>
            </c:extLst>
          </c:dPt>
          <c:dPt>
            <c:idx val="1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5AA-4DCF-932C-F64CBBEAAFF0}"/>
              </c:ext>
            </c:extLst>
          </c:dPt>
          <c:dPt>
            <c:idx val="1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65AA-4DCF-932C-F64CBBEAAFF0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A-4DCF-932C-F64CBBEAAFF0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65AA-4DCF-932C-F64CBBEAAFF0}"/>
              </c:ext>
            </c:extLst>
          </c:dPt>
          <c:dPt>
            <c:idx val="1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A-4DCF-932C-F64CBBEAAFF0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65AA-4DCF-932C-F64CBBEAAFF0}"/>
              </c:ext>
            </c:extLst>
          </c:dPt>
          <c:dPt>
            <c:idx val="1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65AA-4DCF-932C-F64CBBEAAFF0}"/>
              </c:ext>
            </c:extLst>
          </c:dPt>
          <c:dPt>
            <c:idx val="1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65AA-4DCF-932C-F64CBBEAAFF0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65AA-4DCF-932C-F64CBBEAAFF0}"/>
              </c:ext>
            </c:extLst>
          </c:dPt>
          <c:dPt>
            <c:idx val="2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65AA-4DCF-932C-F64CBBEAAFF0}"/>
              </c:ext>
            </c:extLst>
          </c:dPt>
          <c:dPt>
            <c:idx val="2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65AA-4DCF-932C-F64CBBEAAFF0}"/>
              </c:ext>
            </c:extLst>
          </c:dPt>
          <c:dPt>
            <c:idx val="2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65AA-4DCF-932C-F64CBBEAAFF0}"/>
              </c:ext>
            </c:extLst>
          </c:dPt>
          <c:dPt>
            <c:idx val="2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65AA-4DCF-932C-F64CBBEAAFF0}"/>
              </c:ext>
            </c:extLst>
          </c:dPt>
          <c:dPt>
            <c:idx val="2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65AA-4DCF-932C-F64CBBEAAFF0}"/>
              </c:ext>
            </c:extLst>
          </c:dPt>
          <c:dPt>
            <c:idx val="2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65AA-4DCF-932C-F64CBBEAAFF0}"/>
              </c:ext>
            </c:extLst>
          </c:dPt>
          <c:dPt>
            <c:idx val="2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65AA-4DCF-932C-F64CBBEAAFF0}"/>
              </c:ext>
            </c:extLst>
          </c:dPt>
          <c:dPt>
            <c:idx val="2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65AA-4DCF-932C-F64CBBEAAFF0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65AA-4DCF-932C-F64CBBEAAFF0}"/>
              </c:ext>
            </c:extLst>
          </c:dPt>
          <c:dPt>
            <c:idx val="30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5AA-4DCF-932C-F64CBBEAAFF0}"/>
              </c:ext>
            </c:extLst>
          </c:dPt>
          <c:dPt>
            <c:idx val="31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5AA-4DCF-932C-F64CBBEAAFF0}"/>
              </c:ext>
            </c:extLst>
          </c:dPt>
          <c:dPt>
            <c:idx val="3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65AA-4DCF-932C-F64CBBEAAFF0}"/>
              </c:ext>
            </c:extLst>
          </c:dPt>
          <c:dPt>
            <c:idx val="3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65AA-4DCF-932C-F64CBBEAAFF0}"/>
              </c:ext>
            </c:extLst>
          </c:dPt>
          <c:dPt>
            <c:idx val="34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5AA-4DCF-932C-F64CBBEAAFF0}"/>
              </c:ext>
            </c:extLst>
          </c:dPt>
          <c:dPt>
            <c:idx val="35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5AA-4DCF-932C-F64CBBEAAFF0}"/>
              </c:ext>
            </c:extLst>
          </c:dPt>
          <c:dPt>
            <c:idx val="36"/>
            <c:marker>
              <c:symbol val="diamond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65AA-4DCF-932C-F64CBBEAAFF0}"/>
              </c:ext>
            </c:extLst>
          </c:dPt>
          <c:dPt>
            <c:idx val="3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65AA-4DCF-932C-F64CBBEAAFF0}"/>
              </c:ext>
            </c:extLst>
          </c:dPt>
          <c:dPt>
            <c:idx val="3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65AA-4DCF-932C-F64CBBEAAFF0}"/>
              </c:ext>
            </c:extLst>
          </c:dPt>
          <c:dPt>
            <c:idx val="39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5AA-4DCF-932C-F64CBBEAAFF0}"/>
              </c:ext>
            </c:extLst>
          </c:dPt>
          <c:dPt>
            <c:idx val="4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5AA-4DCF-932C-F64CBBEAAFF0}"/>
              </c:ext>
            </c:extLst>
          </c:dPt>
          <c:dPt>
            <c:idx val="41"/>
            <c:marker>
              <c:symbol val="star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5AA-4DCF-932C-F64CBBEAAFF0}"/>
              </c:ext>
            </c:extLst>
          </c:dPt>
          <c:dPt>
            <c:idx val="42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5AA-4DCF-932C-F64CBBEAAFF0}"/>
              </c:ext>
            </c:extLst>
          </c:dPt>
          <c:dPt>
            <c:idx val="43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5AA-4DCF-932C-F64CBBEAAFF0}"/>
              </c:ext>
            </c:extLst>
          </c:dPt>
          <c:dPt>
            <c:idx val="44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5AA-4DCF-932C-F64CBBEAAFF0}"/>
              </c:ext>
            </c:extLst>
          </c:dPt>
          <c:dPt>
            <c:idx val="4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65AA-4DCF-932C-F64CBBEAAFF0}"/>
              </c:ext>
            </c:extLst>
          </c:dPt>
          <c:dPt>
            <c:idx val="46"/>
            <c:marker>
              <c:symbol val="diamond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5AA-4DCF-932C-F64CBBEAAFF0}"/>
              </c:ext>
            </c:extLst>
          </c:dPt>
          <c:dPt>
            <c:idx val="47"/>
            <c:marker>
              <c:symbol val="plus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5AA-4DCF-932C-F64CBBEAAFF0}"/>
              </c:ext>
            </c:extLst>
          </c:dPt>
          <c:dLbls>
            <c:dLbl>
              <c:idx val="0"/>
              <c:layout>
                <c:manualLayout>
                  <c:x val="-8.606087108913435E-2"/>
                  <c:y val="-4.86427762604648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Austria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AA-4DCF-932C-F64CBBEAAFF0}"/>
                </c:ext>
              </c:extLst>
            </c:dLbl>
            <c:dLbl>
              <c:idx val="1"/>
              <c:layout>
                <c:manualLayout>
                  <c:x val="2.7466235453977683E-3"/>
                  <c:y val="1.38979360744185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Belgium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AA-4DCF-932C-F64CBBEAAF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Bulgaria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AA-4DCF-932C-F64CBBEAAFF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Cyprus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AA-4DCF-932C-F64CBBEAAFF0}"/>
                </c:ext>
              </c:extLst>
            </c:dLbl>
            <c:dLbl>
              <c:idx val="4"/>
              <c:layout>
                <c:manualLayout>
                  <c:x val="2.7466235453979695E-3"/>
                  <c:y val="-3.30075981767441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Czech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AA-4DCF-932C-F64CBBEAAFF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Germany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AA-4DCF-932C-F64CBBEAAFF0}"/>
                </c:ext>
              </c:extLst>
            </c:dLbl>
            <c:dLbl>
              <c:idx val="6"/>
              <c:layout>
                <c:manualLayout>
                  <c:x val="2.6550694272179723E-2"/>
                  <c:y val="-1.21606940651162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Denmark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AA-4DCF-932C-F64CBBEAAFF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Estonia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5AA-4DCF-932C-F64CBBEAAFF0}"/>
                </c:ext>
              </c:extLst>
            </c:dLbl>
            <c:dLbl>
              <c:idx val="8"/>
              <c:layout>
                <c:manualLayout>
                  <c:x val="4.5777059089965044E-3"/>
                  <c:y val="8.85993424744180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Spain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AA-4DCF-932C-F64CBBEAAFF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Finland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5AA-4DCF-932C-F64CBBEAAFF0}"/>
                </c:ext>
              </c:extLst>
            </c:dLbl>
            <c:dLbl>
              <c:idx val="10"/>
              <c:layout>
                <c:manualLayout>
                  <c:x val="-4.0283811999169236E-2"/>
                  <c:y val="-3.64820821953486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France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5AA-4DCF-932C-F64CBBEAAFF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Greece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5AA-4DCF-932C-F64CBBEAAFF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Hungary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5AA-4DCF-932C-F64CBBEAAFF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Croatia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5AA-4DCF-932C-F64CBBEAAFF0}"/>
                </c:ext>
              </c:extLst>
            </c:dLbl>
            <c:dLbl>
              <c:idx val="14"/>
              <c:layout>
                <c:manualLayout>
                  <c:x val="4.7608141453563506E-2"/>
                  <c:y val="-4.16938082232556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Ireland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5AA-4DCF-932C-F64CBBEAAFF0}"/>
                </c:ext>
              </c:extLst>
            </c:dLbl>
            <c:dLbl>
              <c:idx val="15"/>
              <c:layout>
                <c:manualLayout>
                  <c:x val="-1.3427782214170436E-16"/>
                  <c:y val="1.04234520558138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Italy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5AA-4DCF-932C-F64CBBEAAFF0}"/>
                </c:ext>
              </c:extLst>
            </c:dLbl>
            <c:dLbl>
              <c:idx val="16"/>
              <c:layout>
                <c:manualLayout>
                  <c:x val="-8.5145329907335046E-2"/>
                  <c:y val="-2.43213881302324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Lithuania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5AA-4DCF-932C-F64CBBEAAFF0}"/>
                </c:ext>
              </c:extLst>
            </c:dLbl>
            <c:dLbl>
              <c:idx val="17"/>
              <c:layout>
                <c:manualLayout>
                  <c:x val="-8.1395677732810492E-2"/>
                  <c:y val="2.14357890132702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Luxembourg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5AA-4DCF-932C-F64CBBEAAFF0}"/>
                </c:ext>
              </c:extLst>
            </c:dLbl>
            <c:dLbl>
              <c:idx val="18"/>
              <c:layout>
                <c:manualLayout>
                  <c:x val="-6.1642730645453607E-2"/>
                  <c:y val="-4.08510583546914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Latvia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5AA-4DCF-932C-F64CBBEAAFF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Malta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5AA-4DCF-932C-F64CBBEAAFF0}"/>
                </c:ext>
              </c:extLst>
            </c:dLbl>
            <c:dLbl>
              <c:idx val="20"/>
              <c:layout>
                <c:manualLayout>
                  <c:x val="4.119935318096854E-2"/>
                  <c:y val="-3.30075981767439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Netherlands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5AA-4DCF-932C-F64CBBEAAFF0}"/>
                </c:ext>
              </c:extLst>
            </c:dLbl>
            <c:dLbl>
              <c:idx val="21"/>
              <c:layout>
                <c:manualLayout>
                  <c:x val="-4.4861517908165741E-2"/>
                  <c:y val="-3.64820821953486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5AA-4DCF-932C-F64CBBEAAFF0}"/>
                </c:ext>
              </c:extLst>
            </c:dLbl>
            <c:dLbl>
              <c:idx val="22"/>
              <c:layout>
                <c:manualLayout>
                  <c:x val="-2.9297317817577627E-2"/>
                  <c:y val="5.3854502288371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Portugal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5AA-4DCF-932C-F64CBBEAAFF0}"/>
                </c:ext>
              </c:extLst>
            </c:dLbl>
            <c:dLbl>
              <c:idx val="23"/>
              <c:layout>
                <c:manualLayout>
                  <c:x val="9.1554118179930084E-4"/>
                  <c:y val="-8.686210046511577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Romania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5AA-4DCF-932C-F64CBBEAAFF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Sweden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5AA-4DCF-932C-F64CBBEAAFF0}"/>
                </c:ext>
              </c:extLst>
            </c:dLbl>
            <c:dLbl>
              <c:idx val="25"/>
              <c:layout>
                <c:manualLayout>
                  <c:x val="1.1902035363390844E-2"/>
                  <c:y val="0.123344182660464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Slovenia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5AA-4DCF-932C-F64CBBEAAFF0}"/>
                </c:ext>
              </c:extLst>
            </c:dLbl>
            <c:dLbl>
              <c:idx val="26"/>
              <c:layout>
                <c:manualLayout>
                  <c:x val="2.7466235453979023E-3"/>
                  <c:y val="-2.0846904111627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Slovak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5AA-4DCF-932C-F64CBBEAAFF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United Kingdom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5AA-4DCF-932C-F64CBBEAAFF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Norway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5AA-4DCF-932C-F64CBBEAAFF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Switzerland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5AA-4DCF-932C-F64CBBEAAFF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Rest of Europe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5AA-4DCF-932C-F64CBBEAAFF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Turkey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5AA-4DCF-932C-F64CBBEAAFF0}"/>
                </c:ext>
              </c:extLst>
            </c:dLbl>
            <c:dLbl>
              <c:idx val="32"/>
              <c:layout>
                <c:manualLayout>
                  <c:x val="5.4932470907958046E-3"/>
                  <c:y val="-5.211726027906946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United States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5AA-4DCF-932C-F64CBBEAAFF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Canada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5AA-4DCF-932C-F64CBBEAAFF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China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5AA-4DCF-932C-F64CBBEAAFF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Russia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5AA-4DCF-932C-F64CBBEAAFF0}"/>
                </c:ext>
              </c:extLst>
            </c:dLbl>
            <c:dLbl>
              <c:idx val="36"/>
              <c:layout>
                <c:manualLayout>
                  <c:x val="-1.0447920448381966E-3"/>
                  <c:y val="-3.06382937660185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India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5AA-4DCF-932C-F64CBBEAAFF0}"/>
                </c:ext>
              </c:extLst>
            </c:dLbl>
            <c:dLbl>
              <c:idx val="37"/>
              <c:layout>
                <c:manualLayout>
                  <c:x val="6.3706627180584929E-3"/>
                  <c:y val="-3.474484018604630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Australia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5AA-4DCF-932C-F64CBBEAAFF0}"/>
                </c:ext>
              </c:extLst>
            </c:dLbl>
            <c:dLbl>
              <c:idx val="38"/>
              <c:layout>
                <c:manualLayout>
                  <c:x val="3.2959482544774828E-2"/>
                  <c:y val="4.3431050232557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Japan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5AA-4DCF-932C-F64CBBEAAFF0}"/>
                </c:ext>
              </c:extLst>
            </c:dLbl>
            <c:dLbl>
              <c:idx val="39"/>
              <c:layout>
                <c:manualLayout>
                  <c:x val="-9.0896907900923113E-2"/>
                  <c:y val="-3.06382937660185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 Africa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5AA-4DCF-932C-F64CBBEAAFF0}"/>
                </c:ext>
              </c:extLst>
            </c:dLbl>
            <c:dLbl>
              <c:idx val="40"/>
              <c:layout>
                <c:manualLayout>
                  <c:x val="-3.3386057671250356E-17"/>
                  <c:y val="-2.43213881302325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Africa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5AA-4DCF-932C-F64CBBEAAFF0}"/>
                </c:ext>
              </c:extLst>
            </c:dLbl>
            <c:dLbl>
              <c:idx val="41"/>
              <c:layout>
                <c:manualLayout>
                  <c:x val="-2.4923684971448088E-3"/>
                  <c:y val="-1.70208679698808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Middle East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5AA-4DCF-932C-F64CBBEAAFF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Brazil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5AA-4DCF-932C-F64CBBEAAFF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Mexico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5AA-4DCF-932C-F64CBBEAAFF0}"/>
                </c:ext>
              </c:extLst>
            </c:dLbl>
            <c:dLbl>
              <c:idx val="44"/>
              <c:layout>
                <c:manualLayout>
                  <c:x val="9.4031284035437698E-3"/>
                  <c:y val="5.10638229433643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Latin America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5AA-4DCF-932C-F64CBBEAAFF0}"/>
                </c:ext>
              </c:extLst>
            </c:dLbl>
            <c:dLbl>
              <c:idx val="45"/>
              <c:layout>
                <c:manualLayout>
                  <c:x val="3.6621647271972034E-3"/>
                  <c:y val="8.68621004651156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 Korea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5AA-4DCF-932C-F64CBBEAAFF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Indonesia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5AA-4DCF-932C-F64CBBEAAFF0}"/>
                </c:ext>
              </c:extLst>
            </c:dLbl>
            <c:dLbl>
              <c:idx val="47"/>
              <c:layout>
                <c:manualLayout>
                  <c:x val="-0.10269523233704489"/>
                  <c:y val="4.59574378443535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Asia&amp;Pacific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5AA-4DCF-932C-F64CBBEAAF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699602165993909"/>
                  <c:y val="-0.317098648994379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α = 0,9;  </a:t>
                    </a:r>
                    <a:r>
                      <a:rPr lang="el-GR" sz="1600" baseline="0">
                        <a:solidFill>
                          <a:sysClr val="windowText" lastClr="000000"/>
                        </a:solidFill>
                      </a:rPr>
                      <a:t>β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 = -3,7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R² = 0,272</a:t>
                    </a:r>
                    <a:endParaRPr lang="en-US" sz="16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figure_5!$G$2:$G$49</c:f>
              <c:numCache>
                <c:formatCode>0.0</c:formatCode>
                <c:ptCount val="48"/>
                <c:pt idx="0">
                  <c:v>4.647898437691568</c:v>
                </c:pt>
                <c:pt idx="1">
                  <c:v>4.6154105816742401</c:v>
                </c:pt>
                <c:pt idx="2">
                  <c:v>4.1952391334074912</c:v>
                </c:pt>
                <c:pt idx="3">
                  <c:v>4.3998178279696409</c:v>
                </c:pt>
                <c:pt idx="4">
                  <c:v>4.4593535804691449</c:v>
                </c:pt>
                <c:pt idx="5">
                  <c:v>4.6303517905451903</c:v>
                </c:pt>
                <c:pt idx="6">
                  <c:v>4.6474161278193957</c:v>
                </c:pt>
                <c:pt idx="7">
                  <c:v>4.3899288860465777</c:v>
                </c:pt>
                <c:pt idx="8">
                  <c:v>4.5060755314993957</c:v>
                </c:pt>
                <c:pt idx="9">
                  <c:v>4.6094186284446472</c:v>
                </c:pt>
                <c:pt idx="10">
                  <c:v>4.5733432638399139</c:v>
                </c:pt>
                <c:pt idx="11">
                  <c:v>4.417327513399167</c:v>
                </c:pt>
                <c:pt idx="12">
                  <c:v>4.3587191066843154</c:v>
                </c:pt>
                <c:pt idx="13">
                  <c:v>4.3171970144465694</c:v>
                </c:pt>
                <c:pt idx="14">
                  <c:v>4.6526094875912474</c:v>
                </c:pt>
                <c:pt idx="15">
                  <c:v>4.5604726334731289</c:v>
                </c:pt>
                <c:pt idx="16">
                  <c:v>4.3589683039608964</c:v>
                </c:pt>
                <c:pt idx="17">
                  <c:v>4.9638115240718692</c:v>
                </c:pt>
                <c:pt idx="18">
                  <c:v>4.2960802536972844</c:v>
                </c:pt>
                <c:pt idx="19">
                  <c:v>4.4565542878311675</c:v>
                </c:pt>
                <c:pt idx="20">
                  <c:v>4.6683767833623691</c:v>
                </c:pt>
                <c:pt idx="21">
                  <c:v>4.3588983682822802</c:v>
                </c:pt>
                <c:pt idx="22">
                  <c:v>4.4278139782579027</c:v>
                </c:pt>
                <c:pt idx="23">
                  <c:v>4.2530385976304332</c:v>
                </c:pt>
                <c:pt idx="24">
                  <c:v>4.6415583832198237</c:v>
                </c:pt>
                <c:pt idx="25">
                  <c:v>4.4594633564234014</c:v>
                </c:pt>
                <c:pt idx="26">
                  <c:v>4.4122084658816805</c:v>
                </c:pt>
                <c:pt idx="27">
                  <c:v>4.5660875585740337</c:v>
                </c:pt>
                <c:pt idx="28">
                  <c:v>4.7934064020061005</c:v>
                </c:pt>
                <c:pt idx="29">
                  <c:v>4.7496113413299588</c:v>
                </c:pt>
                <c:pt idx="30">
                  <c:v>3.9900430074938575</c:v>
                </c:pt>
                <c:pt idx="31">
                  <c:v>4.2936031733811788</c:v>
                </c:pt>
                <c:pt idx="32">
                  <c:v>4.6978640126641666</c:v>
                </c:pt>
                <c:pt idx="33">
                  <c:v>4.618730605940506</c:v>
                </c:pt>
                <c:pt idx="34">
                  <c:v>4.0163801538491635</c:v>
                </c:pt>
                <c:pt idx="35">
                  <c:v>4.385785673436712</c:v>
                </c:pt>
                <c:pt idx="36">
                  <c:v>3.6661321857013238</c:v>
                </c:pt>
                <c:pt idx="37">
                  <c:v>4.6221535906752758</c:v>
                </c:pt>
                <c:pt idx="38">
                  <c:v>4.5535760005340959</c:v>
                </c:pt>
                <c:pt idx="39">
                  <c:v>4.083457468056892</c:v>
                </c:pt>
                <c:pt idx="40">
                  <c:v>3.4424248908433088</c:v>
                </c:pt>
                <c:pt idx="41">
                  <c:v>4.2198448153362333</c:v>
                </c:pt>
                <c:pt idx="42">
                  <c:v>4.175311725093577</c:v>
                </c:pt>
                <c:pt idx="43">
                  <c:v>4.2054577187340234</c:v>
                </c:pt>
                <c:pt idx="44">
                  <c:v>4.0931701418148272</c:v>
                </c:pt>
                <c:pt idx="45">
                  <c:v>4.4945512633139248</c:v>
                </c:pt>
                <c:pt idx="46">
                  <c:v>3.9463451520347363</c:v>
                </c:pt>
                <c:pt idx="47">
                  <c:v>3.8097717601660368</c:v>
                </c:pt>
              </c:numCache>
            </c:numRef>
          </c:xVal>
          <c:yVal>
            <c:numRef>
              <c:f>figure_5!$H$2:$H$49</c:f>
              <c:numCache>
                <c:formatCode>0.0</c:formatCode>
                <c:ptCount val="48"/>
                <c:pt idx="0">
                  <c:v>0.3965259060533155</c:v>
                </c:pt>
                <c:pt idx="1">
                  <c:v>0.31566306494160917</c:v>
                </c:pt>
                <c:pt idx="2">
                  <c:v>1.291774551289308</c:v>
                </c:pt>
                <c:pt idx="3">
                  <c:v>1.3515083313225276</c:v>
                </c:pt>
                <c:pt idx="4">
                  <c:v>8.3088267233674587E-2</c:v>
                </c:pt>
                <c:pt idx="5">
                  <c:v>0.21422959509161016</c:v>
                </c:pt>
                <c:pt idx="6">
                  <c:v>0.33576067072308452</c:v>
                </c:pt>
                <c:pt idx="7">
                  <c:v>0.93752413550542113</c:v>
                </c:pt>
                <c:pt idx="8">
                  <c:v>7.3070138537316379E-2</c:v>
                </c:pt>
                <c:pt idx="9">
                  <c:v>0.93775728235610112</c:v>
                </c:pt>
                <c:pt idx="10">
                  <c:v>0.35281571686940483</c:v>
                </c:pt>
                <c:pt idx="11">
                  <c:v>0.73867984233123252</c:v>
                </c:pt>
                <c:pt idx="12">
                  <c:v>0.45687936083324671</c:v>
                </c:pt>
                <c:pt idx="13">
                  <c:v>5.1781805234511875E-2</c:v>
                </c:pt>
                <c:pt idx="14">
                  <c:v>0.37743845911444091</c:v>
                </c:pt>
                <c:pt idx="15">
                  <c:v>-9.8862596952823303E-2</c:v>
                </c:pt>
                <c:pt idx="16">
                  <c:v>9.3492389363824258E-2</c:v>
                </c:pt>
                <c:pt idx="17">
                  <c:v>1.6782701979457471</c:v>
                </c:pt>
                <c:pt idx="18">
                  <c:v>0.45336838870300156</c:v>
                </c:pt>
                <c:pt idx="19">
                  <c:v>1.5604413680667624</c:v>
                </c:pt>
                <c:pt idx="20">
                  <c:v>0.34457109343434528</c:v>
                </c:pt>
                <c:pt idx="21">
                  <c:v>0.13032360365670523</c:v>
                </c:pt>
                <c:pt idx="22">
                  <c:v>1.8542859891726833E-2</c:v>
                </c:pt>
                <c:pt idx="23">
                  <c:v>-5.2764773712463076E-2</c:v>
                </c:pt>
                <c:pt idx="24">
                  <c:v>0.62616458721050461</c:v>
                </c:pt>
                <c:pt idx="25">
                  <c:v>-2.3193490795291143E-3</c:v>
                </c:pt>
                <c:pt idx="26">
                  <c:v>0.19939666205056333</c:v>
                </c:pt>
                <c:pt idx="27">
                  <c:v>0.12818202801756587</c:v>
                </c:pt>
                <c:pt idx="28">
                  <c:v>0.2671353000313772</c:v>
                </c:pt>
                <c:pt idx="29">
                  <c:v>3.510933298558698E-2</c:v>
                </c:pt>
                <c:pt idx="30">
                  <c:v>-0.52798218577194578</c:v>
                </c:pt>
                <c:pt idx="31">
                  <c:v>-0.42053402270997126</c:v>
                </c:pt>
                <c:pt idx="32">
                  <c:v>0.29831033285436798</c:v>
                </c:pt>
                <c:pt idx="33">
                  <c:v>0.5692494180126344</c:v>
                </c:pt>
                <c:pt idx="34">
                  <c:v>-0.16000551933572979</c:v>
                </c:pt>
                <c:pt idx="35">
                  <c:v>0.36153164623678119</c:v>
                </c:pt>
                <c:pt idx="36">
                  <c:v>-0.38083471369874239</c:v>
                </c:pt>
                <c:pt idx="37">
                  <c:v>0.48349843853904734</c:v>
                </c:pt>
                <c:pt idx="38">
                  <c:v>5.7330873864766818E-2</c:v>
                </c:pt>
                <c:pt idx="39">
                  <c:v>-6.8401562451391049E-2</c:v>
                </c:pt>
                <c:pt idx="40">
                  <c:v>-0.44587130759408428</c:v>
                </c:pt>
                <c:pt idx="41">
                  <c:v>-0.56371708674364873</c:v>
                </c:pt>
                <c:pt idx="42">
                  <c:v>0.30269999487841487</c:v>
                </c:pt>
                <c:pt idx="43">
                  <c:v>-0.1125905645100491</c:v>
                </c:pt>
                <c:pt idx="44">
                  <c:v>-7.4962031779668772E-2</c:v>
                </c:pt>
                <c:pt idx="45">
                  <c:v>-3.5270447277661633E-2</c:v>
                </c:pt>
                <c:pt idx="46">
                  <c:v>-0.36641260199963221</c:v>
                </c:pt>
                <c:pt idx="47">
                  <c:v>-0.38489381092621083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A-4DCF-932C-F64CBBEAA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01192"/>
        <c:axId val="624604800"/>
      </c:scatterChart>
      <c:valAx>
        <c:axId val="624601192"/>
        <c:scaling>
          <c:orientation val="minMax"/>
          <c:max val="5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>
                    <a:solidFill>
                      <a:sysClr val="windowText" lastClr="000000"/>
                    </a:solidFill>
                  </a:rPr>
                  <a:t>log</a:t>
                </a:r>
                <a:r>
                  <a:rPr lang="nl-NL" sz="1050">
                    <a:solidFill>
                      <a:sysClr val="windowText" lastClr="000000"/>
                    </a:solidFill>
                  </a:rPr>
                  <a:t>10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(GDP-PPP per capita,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in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current international $/cap)</a:t>
                </a:r>
                <a:endParaRPr lang="nl-N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604800"/>
        <c:crossesAt val="-0.70000000000000007"/>
        <c:crossBetween val="midCat"/>
        <c:majorUnit val="0.8"/>
        <c:minorUnit val="0.4"/>
      </c:valAx>
      <c:valAx>
        <c:axId val="624604800"/>
        <c:scaling>
          <c:orientation val="minMax"/>
          <c:max val="1.8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>
                    <a:solidFill>
                      <a:sysClr val="windowText" lastClr="000000"/>
                    </a:solidFill>
                  </a:rPr>
                  <a:t>log</a:t>
                </a:r>
                <a:r>
                  <a:rPr lang="nl-NL" sz="1100" b="0" i="0" u="none" strike="noStrike" baseline="0">
                    <a:solidFill>
                      <a:sysClr val="windowText" lastClr="000000"/>
                    </a:solidFill>
                    <a:effectLst/>
                  </a:rPr>
                  <a:t>10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(CG per capita, in tonnes/cap)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601192"/>
        <c:crossesAt val="3.4"/>
        <c:crossBetween val="midCat"/>
        <c:majorUnit val="1"/>
        <c:minorUnit val="0.5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figure_5!$G$2:$G$49</c:f>
              <c:numCache>
                <c:formatCode>0.0</c:formatCode>
                <c:ptCount val="48"/>
                <c:pt idx="0">
                  <c:v>4.647898437691568</c:v>
                </c:pt>
                <c:pt idx="1">
                  <c:v>4.6154105816742401</c:v>
                </c:pt>
                <c:pt idx="2">
                  <c:v>4.1952391334074912</c:v>
                </c:pt>
                <c:pt idx="3">
                  <c:v>4.3998178279696409</c:v>
                </c:pt>
                <c:pt idx="4">
                  <c:v>4.4593535804691449</c:v>
                </c:pt>
                <c:pt idx="5">
                  <c:v>4.6303517905451903</c:v>
                </c:pt>
                <c:pt idx="6">
                  <c:v>4.6474161278193957</c:v>
                </c:pt>
                <c:pt idx="7">
                  <c:v>4.3899288860465777</c:v>
                </c:pt>
                <c:pt idx="8">
                  <c:v>4.5060755314993957</c:v>
                </c:pt>
                <c:pt idx="9">
                  <c:v>4.6094186284446472</c:v>
                </c:pt>
                <c:pt idx="10">
                  <c:v>4.5733432638399139</c:v>
                </c:pt>
                <c:pt idx="11">
                  <c:v>4.417327513399167</c:v>
                </c:pt>
                <c:pt idx="12">
                  <c:v>4.3587191066843154</c:v>
                </c:pt>
                <c:pt idx="13">
                  <c:v>4.3171970144465694</c:v>
                </c:pt>
                <c:pt idx="14">
                  <c:v>4.6526094875912474</c:v>
                </c:pt>
                <c:pt idx="15">
                  <c:v>4.5604726334731289</c:v>
                </c:pt>
                <c:pt idx="16">
                  <c:v>4.3589683039608964</c:v>
                </c:pt>
                <c:pt idx="17">
                  <c:v>4.9638115240718692</c:v>
                </c:pt>
                <c:pt idx="18">
                  <c:v>4.2960802536972844</c:v>
                </c:pt>
                <c:pt idx="19">
                  <c:v>4.4565542878311675</c:v>
                </c:pt>
                <c:pt idx="20">
                  <c:v>4.6683767833623691</c:v>
                </c:pt>
                <c:pt idx="21">
                  <c:v>4.3588983682822802</c:v>
                </c:pt>
                <c:pt idx="22">
                  <c:v>4.4278139782579027</c:v>
                </c:pt>
                <c:pt idx="23">
                  <c:v>4.2530385976304332</c:v>
                </c:pt>
                <c:pt idx="24">
                  <c:v>4.6415583832198237</c:v>
                </c:pt>
                <c:pt idx="25">
                  <c:v>4.4594633564234014</c:v>
                </c:pt>
                <c:pt idx="26">
                  <c:v>4.4122084658816805</c:v>
                </c:pt>
                <c:pt idx="27">
                  <c:v>4.5660875585740337</c:v>
                </c:pt>
                <c:pt idx="28">
                  <c:v>4.7934064020061005</c:v>
                </c:pt>
                <c:pt idx="29">
                  <c:v>4.7496113413299588</c:v>
                </c:pt>
                <c:pt idx="30">
                  <c:v>3.9900430074938575</c:v>
                </c:pt>
                <c:pt idx="31">
                  <c:v>4.2936031733811788</c:v>
                </c:pt>
                <c:pt idx="32">
                  <c:v>4.6978640126641666</c:v>
                </c:pt>
                <c:pt idx="33">
                  <c:v>4.618730605940506</c:v>
                </c:pt>
                <c:pt idx="34">
                  <c:v>4.0163801538491635</c:v>
                </c:pt>
                <c:pt idx="35">
                  <c:v>4.385785673436712</c:v>
                </c:pt>
                <c:pt idx="36">
                  <c:v>3.6661321857013238</c:v>
                </c:pt>
                <c:pt idx="37">
                  <c:v>4.6221535906752758</c:v>
                </c:pt>
                <c:pt idx="38">
                  <c:v>4.5535760005340959</c:v>
                </c:pt>
                <c:pt idx="39">
                  <c:v>4.083457468056892</c:v>
                </c:pt>
                <c:pt idx="40">
                  <c:v>3.4424248908433088</c:v>
                </c:pt>
                <c:pt idx="41">
                  <c:v>4.2198448153362333</c:v>
                </c:pt>
                <c:pt idx="42">
                  <c:v>4.175311725093577</c:v>
                </c:pt>
                <c:pt idx="43">
                  <c:v>4.2054577187340234</c:v>
                </c:pt>
                <c:pt idx="44">
                  <c:v>4.0931701418148272</c:v>
                </c:pt>
                <c:pt idx="45">
                  <c:v>4.4945512633139248</c:v>
                </c:pt>
                <c:pt idx="46">
                  <c:v>3.9463451520347363</c:v>
                </c:pt>
                <c:pt idx="47">
                  <c:v>3.8097717601660368</c:v>
                </c:pt>
              </c:numCache>
            </c:numRef>
          </c:xVal>
          <c:yVal>
            <c:numRef>
              <c:f>figure_5!$L$66:$L$113</c:f>
              <c:numCache>
                <c:formatCode>General</c:formatCode>
                <c:ptCount val="48"/>
                <c:pt idx="0">
                  <c:v>-8.2354801120329224E-2</c:v>
                </c:pt>
                <c:pt idx="1">
                  <c:v>-0.1339751055359924</c:v>
                </c:pt>
                <c:pt idx="2">
                  <c:v>1.2203355142976668</c:v>
                </c:pt>
                <c:pt idx="3">
                  <c:v>1.0959266417726048</c:v>
                </c:pt>
                <c:pt idx="4">
                  <c:v>-0.2260819517121162</c:v>
                </c:pt>
                <c:pt idx="5">
                  <c:v>-0.24885725751690707</c:v>
                </c:pt>
                <c:pt idx="6">
                  <c:v>-0.1426859061057219</c:v>
                </c:pt>
                <c:pt idx="7">
                  <c:v>0.69084354878345899</c:v>
                </c:pt>
                <c:pt idx="8">
                  <c:v>-0.27815482131794267</c:v>
                </c:pt>
                <c:pt idx="9">
                  <c:v>0.49351250909449007</c:v>
                </c:pt>
                <c:pt idx="10">
                  <c:v>-5.8957379199522819E-2</c:v>
                </c:pt>
                <c:pt idx="11">
                  <c:v>0.46733756770496659</c:v>
                </c:pt>
                <c:pt idx="12">
                  <c:v>0.23829090545382675</c:v>
                </c:pt>
                <c:pt idx="13">
                  <c:v>-0.12943233694581097</c:v>
                </c:pt>
                <c:pt idx="14">
                  <c:v>-0.10568269561273874</c:v>
                </c:pt>
                <c:pt idx="15">
                  <c:v>-0.49905075246423369</c:v>
                </c:pt>
                <c:pt idx="16">
                  <c:v>-0.12532037015253511</c:v>
                </c:pt>
                <c:pt idx="17">
                  <c:v>0.91503400679344371</c:v>
                </c:pt>
                <c:pt idx="18">
                  <c:v>0.2911615842424462</c:v>
                </c:pt>
                <c:pt idx="19">
                  <c:v>1.253790811164702</c:v>
                </c:pt>
                <c:pt idx="20">
                  <c:v>-0.1527423097729575</c:v>
                </c:pt>
                <c:pt idx="21">
                  <c:v>-8.8426206287136849E-2</c:v>
                </c:pt>
                <c:pt idx="22">
                  <c:v>-0.26223835195710604</c:v>
                </c:pt>
                <c:pt idx="23">
                  <c:v>-0.17622949539839522</c:v>
                </c:pt>
                <c:pt idx="24">
                  <c:v>0.15299060551132704</c:v>
                </c:pt>
                <c:pt idx="25">
                  <c:v>-0.3115883780966574</c:v>
                </c:pt>
                <c:pt idx="26">
                  <c:v>-6.7337923634978536E-2</c:v>
                </c:pt>
                <c:pt idx="27">
                  <c:v>-0.27706015916713111</c:v>
                </c:pt>
                <c:pt idx="28">
                  <c:v>-0.3427180999467665</c:v>
                </c:pt>
                <c:pt idx="29">
                  <c:v>-0.53532383968532971</c:v>
                </c:pt>
                <c:pt idx="30">
                  <c:v>-0.41472281611234707</c:v>
                </c:pt>
                <c:pt idx="31">
                  <c:v>-0.58051119059481282</c:v>
                </c:pt>
                <c:pt idx="32">
                  <c:v>-0.22554472285418153</c:v>
                </c:pt>
                <c:pt idx="33">
                  <c:v>0.11662287146656469</c:v>
                </c:pt>
                <c:pt idx="34">
                  <c:v>-7.0452391428536071E-2</c:v>
                </c:pt>
                <c:pt idx="35">
                  <c:v>0.11858039292232009</c:v>
                </c:pt>
                <c:pt idx="36">
                  <c:v>2.3978955126109869E-2</c:v>
                </c:pt>
                <c:pt idx="37">
                  <c:v>2.7790840517524507E-2</c:v>
                </c:pt>
                <c:pt idx="38">
                  <c:v>-0.3366495761676716</c:v>
                </c:pt>
                <c:pt idx="39">
                  <c:v>-3.9225174121758952E-2</c:v>
                </c:pt>
                <c:pt idx="40">
                  <c:v>0.16030279497465433</c:v>
                </c:pt>
                <c:pt idx="41">
                  <c:v>-0.657303862765795</c:v>
                </c:pt>
                <c:pt idx="42">
                  <c:v>0.24919775151716511</c:v>
                </c:pt>
                <c:pt idx="43">
                  <c:v>-0.19322741856396086</c:v>
                </c:pt>
                <c:pt idx="44">
                  <c:v>-5.4528086122512046E-2</c:v>
                </c:pt>
                <c:pt idx="45">
                  <c:v>-0.37612233618822927</c:v>
                </c:pt>
                <c:pt idx="46">
                  <c:v>-0.21382050009940234</c:v>
                </c:pt>
                <c:pt idx="47">
                  <c:v>-0.10937108469381746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E-486B-BF63-C3C8A2F9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38432"/>
        <c:axId val="480447288"/>
      </c:scatterChart>
      <c:valAx>
        <c:axId val="480438432"/>
        <c:scaling>
          <c:orientation val="minMax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log(GDP per capita, PPP in current international $/cap)
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80447288"/>
        <c:crosses val="autoZero"/>
        <c:crossBetween val="midCat"/>
      </c:valAx>
      <c:valAx>
        <c:axId val="480447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43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178088</xdr:colOff>
      <xdr:row>29</xdr:row>
      <xdr:rowOff>123825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1524000"/>
          <a:ext cx="7750463" cy="4124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95249</xdr:rowOff>
    </xdr:from>
    <xdr:to>
      <xdr:col>21</xdr:col>
      <xdr:colOff>571499</xdr:colOff>
      <xdr:row>36</xdr:row>
      <xdr:rowOff>47624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</xdr:row>
      <xdr:rowOff>85726</xdr:rowOff>
    </xdr:from>
    <xdr:to>
      <xdr:col>19</xdr:col>
      <xdr:colOff>571500</xdr:colOff>
      <xdr:row>2</xdr:row>
      <xdr:rowOff>114300</xdr:rowOff>
    </xdr:to>
    <xdr:sp macro="" textlink="">
      <xdr:nvSpPr>
        <xdr:cNvPr id="2" name="TextBox 1"/>
        <xdr:cNvSpPr txBox="1"/>
      </xdr:nvSpPr>
      <xdr:spPr>
        <a:xfrm>
          <a:off x="5514975" y="276226"/>
          <a:ext cx="8124825" cy="2190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0.3</a:t>
          </a:r>
          <a:r>
            <a:rPr lang="nl-NL" sz="1100" baseline="0"/>
            <a:t> Gt            4.3 Gt            2.6 Gt            4.5 Gt            5.1 Gt            2.3 Gt            7.4 Gt            1.0 Gt             6.3 Gt            1.9 Gt            10.3 Gt</a:t>
          </a:r>
          <a:endParaRPr lang="nl-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126756</xdr:colOff>
      <xdr:row>31</xdr:row>
      <xdr:rowOff>0</xdr:rowOff>
    </xdr:from>
    <xdr:to>
      <xdr:col>9</xdr:col>
      <xdr:colOff>581025</xdr:colOff>
      <xdr:row>57</xdr:row>
      <xdr:rowOff>52021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31</xdr:row>
      <xdr:rowOff>0</xdr:rowOff>
    </xdr:from>
    <xdr:to>
      <xdr:col>22</xdr:col>
      <xdr:colOff>466725</xdr:colOff>
      <xdr:row>57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276223</xdr:colOff>
      <xdr:row>1</xdr:row>
      <xdr:rowOff>178591</xdr:rowOff>
    </xdr:from>
    <xdr:to>
      <xdr:col>28</xdr:col>
      <xdr:colOff>571500</xdr:colOff>
      <xdr:row>42</xdr:row>
      <xdr:rowOff>40820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16441</xdr:colOff>
      <xdr:row>14</xdr:row>
      <xdr:rowOff>106300</xdr:rowOff>
    </xdr:from>
    <xdr:to>
      <xdr:col>26</xdr:col>
      <xdr:colOff>146276</xdr:colOff>
      <xdr:row>15</xdr:row>
      <xdr:rowOff>38264</xdr:rowOff>
    </xdr:to>
    <xdr:sp macro="" textlink="">
      <xdr:nvSpPr>
        <xdr:cNvPr id="11" name="Oval 10"/>
        <xdr:cNvSpPr/>
      </xdr:nvSpPr>
      <xdr:spPr>
        <a:xfrm flipV="1">
          <a:off x="20315274" y="2773300"/>
          <a:ext cx="129835" cy="122464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26</xdr:col>
      <xdr:colOff>17295</xdr:colOff>
      <xdr:row>17</xdr:row>
      <xdr:rowOff>46862</xdr:rowOff>
    </xdr:from>
    <xdr:to>
      <xdr:col>26</xdr:col>
      <xdr:colOff>139759</xdr:colOff>
      <xdr:row>17</xdr:row>
      <xdr:rowOff>142112</xdr:rowOff>
    </xdr:to>
    <xdr:sp macro="" textlink="">
      <xdr:nvSpPr>
        <xdr:cNvPr id="12" name="Isosceles Triangle 11"/>
        <xdr:cNvSpPr/>
      </xdr:nvSpPr>
      <xdr:spPr>
        <a:xfrm>
          <a:off x="20273795" y="3285362"/>
          <a:ext cx="122464" cy="95250"/>
        </a:xfrm>
        <a:prstGeom prst="triangle">
          <a:avLst/>
        </a:prstGeom>
        <a:ln>
          <a:solidFill>
            <a:schemeClr val="accent6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26</xdr:col>
      <xdr:colOff>21643</xdr:colOff>
      <xdr:row>24</xdr:row>
      <xdr:rowOff>180950</xdr:rowOff>
    </xdr:from>
    <xdr:to>
      <xdr:col>26</xdr:col>
      <xdr:colOff>157431</xdr:colOff>
      <xdr:row>25</xdr:row>
      <xdr:rowOff>121420</xdr:rowOff>
    </xdr:to>
    <xdr:sp macro="" textlink="">
      <xdr:nvSpPr>
        <xdr:cNvPr id="13" name="7-Point Star 12"/>
        <xdr:cNvSpPr/>
      </xdr:nvSpPr>
      <xdr:spPr>
        <a:xfrm>
          <a:off x="20278143" y="4752950"/>
          <a:ext cx="135788" cy="130970"/>
        </a:xfrm>
        <a:prstGeom prst="star7">
          <a:avLst/>
        </a:prstGeom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13</xdr:col>
      <xdr:colOff>607483</xdr:colOff>
      <xdr:row>62</xdr:row>
      <xdr:rowOff>141816</xdr:rowOff>
    </xdr:from>
    <xdr:to>
      <xdr:col>27</xdr:col>
      <xdr:colOff>21166</xdr:colOff>
      <xdr:row>94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0.87746</cdr:x>
      <cdr:y>0.29822</cdr:y>
    </cdr:from>
    <cdr:to>
      <cdr:x>1</cdr:x>
      <cdr:y>0.70625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2675" y="2288199"/>
          <a:ext cx="1706959" cy="3130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600"/>
            <a:t>High income</a:t>
          </a:r>
        </a:p>
        <a:p xmlns:a="http://schemas.openxmlformats.org/drawingml/2006/main">
          <a:endParaRPr lang="nl-NL" sz="1600"/>
        </a:p>
        <a:p xmlns:a="http://schemas.openxmlformats.org/drawingml/2006/main">
          <a:r>
            <a:rPr lang="nl-NL" sz="1600"/>
            <a:t>UM</a:t>
          </a:r>
          <a:r>
            <a:rPr lang="nl-NL" sz="1600" baseline="0"/>
            <a:t>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UM/LM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LM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LM/Lower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Trendline</a:t>
          </a:r>
        </a:p>
      </cdr:txBody>
    </cdr:sp>
  </cdr:relSizeAnchor>
  <cdr:relSizeAnchor xmlns:cdr="http://schemas.openxmlformats.org/drawingml/2006/chartDrawing">
    <cdr:from>
      <cdr:x>0.87251</cdr:x>
      <cdr:y>0.44255</cdr:y>
    </cdr:from>
    <cdr:to>
      <cdr:x>0.88112</cdr:x>
      <cdr:y>0.45884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2127982" y="3395587"/>
          <a:ext cx="119680" cy="124989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3"/>
          </a:solidFill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0.87285</cdr:x>
      <cdr:y>0.50614</cdr:y>
    </cdr:from>
    <cdr:to>
      <cdr:x>0.88146</cdr:x>
      <cdr:y>0.52243</cdr:y>
    </cdr:to>
    <cdr:sp macro="" textlink="">
      <cdr:nvSpPr>
        <cdr:cNvPr id="5" name="Flowchart: Decision 4"/>
        <cdr:cNvSpPr/>
      </cdr:nvSpPr>
      <cdr:spPr>
        <a:xfrm xmlns:a="http://schemas.openxmlformats.org/drawingml/2006/main">
          <a:off x="12132797" y="3883454"/>
          <a:ext cx="119680" cy="124989"/>
        </a:xfrm>
        <a:prstGeom xmlns:a="http://schemas.openxmlformats.org/drawingml/2006/main" prst="flowChartDecision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0.86548</cdr:x>
      <cdr:y>0.61315</cdr:y>
    </cdr:from>
    <cdr:to>
      <cdr:x>0.89403</cdr:x>
      <cdr:y>0.65441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071481" y="4704522"/>
          <a:ext cx="398208" cy="316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600">
              <a:solidFill>
                <a:schemeClr val="tx2"/>
              </a:solidFill>
            </a:rPr>
            <a:t>...</a:t>
          </a:r>
          <a:endParaRPr lang="nl-NL" sz="1100">
            <a:solidFill>
              <a:schemeClr val="tx2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uilarga/surfdrive/thesis_per_chapter/chap02_cgn/manuscript_v2/review_v.1/cgn_sm_v.2/cpn_results_all_2018073113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countries"/>
      <sheetName val="agg_region"/>
      <sheetName val="table_1"/>
      <sheetName val="figure_1"/>
      <sheetName val="Sheet3"/>
      <sheetName val="table_3"/>
      <sheetName val="Sheet1"/>
    </sheetNames>
    <sheetDataSet>
      <sheetData sheetId="0" refreshError="1"/>
      <sheetData sheetId="1" refreshError="1">
        <row r="1">
          <cell r="B1" t="str">
            <v xml:space="preserve">World </v>
          </cell>
          <cell r="C1" t="str">
            <v>Europe</v>
          </cell>
          <cell r="D1" t="str">
            <v>North America</v>
          </cell>
          <cell r="E1" t="str">
            <v>China</v>
          </cell>
          <cell r="F1" t="str">
            <v>Russia</v>
          </cell>
          <cell r="G1" t="str">
            <v>India</v>
          </cell>
          <cell r="H1" t="str">
            <v>Australia</v>
          </cell>
          <cell r="I1" t="str">
            <v>Japan</v>
          </cell>
          <cell r="J1" t="str">
            <v>Latin America</v>
          </cell>
          <cell r="K1" t="str">
            <v>Middle East</v>
          </cell>
          <cell r="L1" t="str">
            <v>Africa</v>
          </cell>
          <cell r="M1" t="str">
            <v>Asia and Pacific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6"/>
  <sheetViews>
    <sheetView tabSelected="1" workbookViewId="0">
      <selection activeCell="C6" sqref="C6"/>
    </sheetView>
  </sheetViews>
  <sheetFormatPr defaultRowHeight="15" x14ac:dyDescent="0.25"/>
  <cols>
    <col min="3" max="3" width="9.42578125" bestFit="1" customWidth="1"/>
    <col min="5" max="5" width="20.140625" customWidth="1"/>
    <col min="10" max="10" width="20.5703125" customWidth="1"/>
    <col min="11" max="11" width="41" customWidth="1"/>
  </cols>
  <sheetData>
    <row r="1" spans="1:4" x14ac:dyDescent="0.25">
      <c r="A1" s="26" t="s">
        <v>91</v>
      </c>
    </row>
    <row r="2" spans="1:4" x14ac:dyDescent="0.25">
      <c r="A2" s="26"/>
    </row>
    <row r="3" spans="1:4" x14ac:dyDescent="0.25">
      <c r="A3" s="26" t="s">
        <v>92</v>
      </c>
    </row>
    <row r="4" spans="1:4" x14ac:dyDescent="0.25">
      <c r="A4" t="s">
        <v>95</v>
      </c>
    </row>
    <row r="5" spans="1:4" x14ac:dyDescent="0.25">
      <c r="A5" s="26" t="s">
        <v>272</v>
      </c>
      <c r="C5" s="41">
        <v>43627</v>
      </c>
    </row>
    <row r="7" spans="1:4" x14ac:dyDescent="0.25">
      <c r="A7" s="26" t="s">
        <v>93</v>
      </c>
      <c r="B7" s="26"/>
      <c r="C7" s="26"/>
    </row>
    <row r="8" spans="1:4" x14ac:dyDescent="0.25">
      <c r="A8" s="26"/>
      <c r="B8" s="27" t="s">
        <v>183</v>
      </c>
      <c r="C8" s="26" t="s">
        <v>94</v>
      </c>
      <c r="D8" t="s">
        <v>104</v>
      </c>
    </row>
    <row r="9" spans="1:4" x14ac:dyDescent="0.25">
      <c r="A9" s="26"/>
      <c r="B9" s="27" t="s">
        <v>100</v>
      </c>
      <c r="C9" s="26" t="s">
        <v>94</v>
      </c>
      <c r="D9" t="s">
        <v>105</v>
      </c>
    </row>
    <row r="10" spans="1:4" x14ac:dyDescent="0.25">
      <c r="A10" s="26"/>
      <c r="B10" s="27" t="s">
        <v>101</v>
      </c>
      <c r="C10" s="26" t="s">
        <v>94</v>
      </c>
      <c r="D10" t="s">
        <v>106</v>
      </c>
    </row>
    <row r="11" spans="1:4" x14ac:dyDescent="0.25">
      <c r="A11" s="26"/>
      <c r="B11" s="27" t="s">
        <v>97</v>
      </c>
      <c r="C11" s="26" t="s">
        <v>94</v>
      </c>
      <c r="D11" t="s">
        <v>107</v>
      </c>
    </row>
    <row r="12" spans="1:4" x14ac:dyDescent="0.25">
      <c r="A12" s="26"/>
      <c r="B12" s="27" t="s">
        <v>98</v>
      </c>
      <c r="C12" s="26" t="s">
        <v>94</v>
      </c>
      <c r="D12" t="s">
        <v>103</v>
      </c>
    </row>
    <row r="13" spans="1:4" x14ac:dyDescent="0.25">
      <c r="A13" s="26"/>
      <c r="B13" s="27" t="s">
        <v>99</v>
      </c>
      <c r="C13" s="26" t="s">
        <v>94</v>
      </c>
      <c r="D13" t="s">
        <v>102</v>
      </c>
    </row>
    <row r="14" spans="1:4" x14ac:dyDescent="0.25">
      <c r="B14" s="27" t="s">
        <v>263</v>
      </c>
      <c r="C14" s="26" t="s">
        <v>94</v>
      </c>
      <c r="D14" t="s">
        <v>270</v>
      </c>
    </row>
    <row r="15" spans="1:4" s="30" customFormat="1" x14ac:dyDescent="0.25">
      <c r="B15" s="27" t="s">
        <v>269</v>
      </c>
      <c r="C15" s="26" t="s">
        <v>94</v>
      </c>
      <c r="D15" s="30" t="s">
        <v>271</v>
      </c>
    </row>
    <row r="16" spans="1:4" s="30" customFormat="1" x14ac:dyDescent="0.25">
      <c r="B16" s="27"/>
      <c r="C16" s="26"/>
    </row>
    <row r="17" spans="1:11" x14ac:dyDescent="0.25">
      <c r="A17" s="23" t="s">
        <v>108</v>
      </c>
    </row>
    <row r="19" spans="1:11" x14ac:dyDescent="0.25">
      <c r="B19" s="24" t="s">
        <v>109</v>
      </c>
      <c r="C19" s="25" t="s">
        <v>94</v>
      </c>
      <c r="D19" s="2" t="s">
        <v>0</v>
      </c>
      <c r="E19" s="2" t="s">
        <v>54</v>
      </c>
      <c r="H19" s="24" t="s">
        <v>154</v>
      </c>
      <c r="I19" s="25" t="s">
        <v>94</v>
      </c>
      <c r="J19" s="2" t="s">
        <v>186</v>
      </c>
      <c r="K19" s="2" t="s">
        <v>155</v>
      </c>
    </row>
    <row r="20" spans="1:11" x14ac:dyDescent="0.25">
      <c r="D20" s="2" t="s">
        <v>1</v>
      </c>
      <c r="E20" s="2" t="s">
        <v>110</v>
      </c>
      <c r="J20" s="2" t="s">
        <v>187</v>
      </c>
      <c r="K20" s="2" t="s">
        <v>156</v>
      </c>
    </row>
    <row r="21" spans="1:11" x14ac:dyDescent="0.25">
      <c r="D21" s="2" t="s">
        <v>2</v>
      </c>
      <c r="E21" s="2" t="s">
        <v>111</v>
      </c>
      <c r="J21" s="2" t="s">
        <v>188</v>
      </c>
      <c r="K21" s="2" t="s">
        <v>157</v>
      </c>
    </row>
    <row r="22" spans="1:11" x14ac:dyDescent="0.25">
      <c r="D22" s="2" t="s">
        <v>3</v>
      </c>
      <c r="E22" s="2" t="s">
        <v>112</v>
      </c>
      <c r="J22" s="2" t="s">
        <v>189</v>
      </c>
      <c r="K22" s="2" t="s">
        <v>158</v>
      </c>
    </row>
    <row r="23" spans="1:11" x14ac:dyDescent="0.25">
      <c r="D23" s="2" t="s">
        <v>4</v>
      </c>
      <c r="E23" s="2" t="s">
        <v>113</v>
      </c>
      <c r="J23" s="2" t="s">
        <v>190</v>
      </c>
      <c r="K23" s="2" t="s">
        <v>159</v>
      </c>
    </row>
    <row r="24" spans="1:11" x14ac:dyDescent="0.25">
      <c r="D24" s="2" t="s">
        <v>5</v>
      </c>
      <c r="E24" s="2" t="s">
        <v>114</v>
      </c>
      <c r="J24" s="2" t="s">
        <v>191</v>
      </c>
      <c r="K24" s="2" t="s">
        <v>160</v>
      </c>
    </row>
    <row r="25" spans="1:11" x14ac:dyDescent="0.25">
      <c r="D25" s="2" t="s">
        <v>6</v>
      </c>
      <c r="E25" s="2" t="s">
        <v>51</v>
      </c>
      <c r="J25" s="2" t="s">
        <v>192</v>
      </c>
      <c r="K25" s="2" t="s">
        <v>161</v>
      </c>
    </row>
    <row r="26" spans="1:11" x14ac:dyDescent="0.25">
      <c r="D26" s="2" t="s">
        <v>7</v>
      </c>
      <c r="E26" s="2" t="s">
        <v>115</v>
      </c>
      <c r="J26" s="2" t="s">
        <v>193</v>
      </c>
      <c r="K26" s="2" t="s">
        <v>162</v>
      </c>
    </row>
    <row r="27" spans="1:11" x14ac:dyDescent="0.25">
      <c r="D27" s="2" t="s">
        <v>8</v>
      </c>
      <c r="E27" s="2" t="s">
        <v>116</v>
      </c>
      <c r="J27" s="2" t="s">
        <v>194</v>
      </c>
      <c r="K27" s="2" t="s">
        <v>163</v>
      </c>
    </row>
    <row r="28" spans="1:11" x14ac:dyDescent="0.25">
      <c r="D28" s="2" t="s">
        <v>9</v>
      </c>
      <c r="E28" s="2" t="s">
        <v>117</v>
      </c>
      <c r="J28" s="2" t="s">
        <v>195</v>
      </c>
      <c r="K28" s="2" t="s">
        <v>164</v>
      </c>
    </row>
    <row r="29" spans="1:11" x14ac:dyDescent="0.25">
      <c r="D29" s="2" t="s">
        <v>10</v>
      </c>
      <c r="E29" s="2" t="s">
        <v>118</v>
      </c>
      <c r="J29" s="2" t="s">
        <v>196</v>
      </c>
      <c r="K29" s="2" t="s">
        <v>165</v>
      </c>
    </row>
    <row r="30" spans="1:11" x14ac:dyDescent="0.25">
      <c r="D30" s="2" t="s">
        <v>11</v>
      </c>
      <c r="E30" s="2" t="s">
        <v>119</v>
      </c>
      <c r="J30" s="2" t="s">
        <v>197</v>
      </c>
      <c r="K30" s="2" t="s">
        <v>166</v>
      </c>
    </row>
    <row r="31" spans="1:11" x14ac:dyDescent="0.25">
      <c r="D31" s="2" t="s">
        <v>12</v>
      </c>
      <c r="E31" s="2" t="s">
        <v>120</v>
      </c>
      <c r="J31" s="2" t="s">
        <v>198</v>
      </c>
      <c r="K31" s="2" t="s">
        <v>167</v>
      </c>
    </row>
    <row r="32" spans="1:11" x14ac:dyDescent="0.25">
      <c r="D32" s="2" t="s">
        <v>13</v>
      </c>
      <c r="E32" s="2" t="s">
        <v>121</v>
      </c>
      <c r="J32" s="2" t="s">
        <v>199</v>
      </c>
      <c r="K32" s="2" t="s">
        <v>168</v>
      </c>
    </row>
    <row r="33" spans="4:11" x14ac:dyDescent="0.25">
      <c r="D33" s="2" t="s">
        <v>14</v>
      </c>
      <c r="E33" s="2" t="s">
        <v>122</v>
      </c>
      <c r="J33" s="2" t="s">
        <v>200</v>
      </c>
      <c r="K33" s="2" t="s">
        <v>169</v>
      </c>
    </row>
    <row r="34" spans="4:11" x14ac:dyDescent="0.25">
      <c r="D34" s="2" t="s">
        <v>15</v>
      </c>
      <c r="E34" s="2" t="s">
        <v>123</v>
      </c>
      <c r="J34" s="2" t="s">
        <v>201</v>
      </c>
      <c r="K34" s="2" t="s">
        <v>170</v>
      </c>
    </row>
    <row r="35" spans="4:11" x14ac:dyDescent="0.25">
      <c r="D35" s="2" t="s">
        <v>16</v>
      </c>
      <c r="E35" s="2" t="s">
        <v>124</v>
      </c>
      <c r="J35" s="2" t="s">
        <v>202</v>
      </c>
      <c r="K35" s="2" t="s">
        <v>171</v>
      </c>
    </row>
    <row r="36" spans="4:11" x14ac:dyDescent="0.25">
      <c r="D36" s="2" t="s">
        <v>17</v>
      </c>
      <c r="E36" s="2" t="s">
        <v>53</v>
      </c>
      <c r="J36" s="2" t="s">
        <v>203</v>
      </c>
      <c r="K36" s="2" t="s">
        <v>172</v>
      </c>
    </row>
    <row r="37" spans="4:11" x14ac:dyDescent="0.25">
      <c r="D37" s="2" t="s">
        <v>18</v>
      </c>
      <c r="E37" s="2" t="s">
        <v>125</v>
      </c>
      <c r="J37" s="2" t="s">
        <v>204</v>
      </c>
      <c r="K37" s="2" t="s">
        <v>173</v>
      </c>
    </row>
    <row r="38" spans="4:11" x14ac:dyDescent="0.25">
      <c r="D38" s="2" t="s">
        <v>19</v>
      </c>
      <c r="E38" s="2" t="s">
        <v>126</v>
      </c>
      <c r="J38" s="2" t="s">
        <v>205</v>
      </c>
      <c r="K38" s="2" t="s">
        <v>174</v>
      </c>
    </row>
    <row r="39" spans="4:11" x14ac:dyDescent="0.25">
      <c r="D39" s="2" t="s">
        <v>20</v>
      </c>
      <c r="E39" s="2" t="s">
        <v>127</v>
      </c>
      <c r="J39" s="2" t="s">
        <v>71</v>
      </c>
      <c r="K39" s="2" t="s">
        <v>175</v>
      </c>
    </row>
    <row r="40" spans="4:11" x14ac:dyDescent="0.25">
      <c r="D40" s="2" t="s">
        <v>21</v>
      </c>
      <c r="E40" s="2" t="s">
        <v>55</v>
      </c>
      <c r="J40" s="2" t="s">
        <v>206</v>
      </c>
      <c r="K40" s="2" t="s">
        <v>176</v>
      </c>
    </row>
    <row r="41" spans="4:11" x14ac:dyDescent="0.25">
      <c r="D41" s="2" t="s">
        <v>22</v>
      </c>
      <c r="E41" s="2" t="s">
        <v>128</v>
      </c>
      <c r="J41" s="2" t="s">
        <v>207</v>
      </c>
      <c r="K41" s="2" t="s">
        <v>177</v>
      </c>
    </row>
    <row r="42" spans="4:11" x14ac:dyDescent="0.25">
      <c r="D42" s="2" t="s">
        <v>23</v>
      </c>
      <c r="E42" s="2" t="s">
        <v>129</v>
      </c>
      <c r="J42" s="2" t="s">
        <v>208</v>
      </c>
      <c r="K42" s="2" t="s">
        <v>178</v>
      </c>
    </row>
    <row r="43" spans="4:11" x14ac:dyDescent="0.25">
      <c r="D43" s="2" t="s">
        <v>24</v>
      </c>
      <c r="E43" s="2" t="s">
        <v>130</v>
      </c>
      <c r="J43" s="2" t="s">
        <v>209</v>
      </c>
      <c r="K43" s="2" t="s">
        <v>179</v>
      </c>
    </row>
    <row r="44" spans="4:11" x14ac:dyDescent="0.25">
      <c r="D44" s="2" t="s">
        <v>25</v>
      </c>
      <c r="E44" s="2" t="s">
        <v>131</v>
      </c>
      <c r="J44" s="2" t="s">
        <v>210</v>
      </c>
      <c r="K44" s="2" t="s">
        <v>180</v>
      </c>
    </row>
    <row r="45" spans="4:11" x14ac:dyDescent="0.25">
      <c r="D45" s="2" t="s">
        <v>26</v>
      </c>
      <c r="E45" s="2" t="s">
        <v>132</v>
      </c>
      <c r="J45" s="2" t="s">
        <v>211</v>
      </c>
      <c r="K45" s="2" t="s">
        <v>181</v>
      </c>
    </row>
    <row r="46" spans="4:11" x14ac:dyDescent="0.25">
      <c r="D46" s="2" t="s">
        <v>27</v>
      </c>
      <c r="E46" s="2" t="s">
        <v>133</v>
      </c>
      <c r="J46" s="2" t="s">
        <v>212</v>
      </c>
      <c r="K46" s="2" t="s">
        <v>182</v>
      </c>
    </row>
    <row r="47" spans="4:11" x14ac:dyDescent="0.25">
      <c r="D47" s="2" t="s">
        <v>28</v>
      </c>
      <c r="E47" s="2" t="s">
        <v>134</v>
      </c>
    </row>
    <row r="48" spans="4:11" x14ac:dyDescent="0.25">
      <c r="D48" s="2" t="s">
        <v>29</v>
      </c>
      <c r="E48" s="2" t="s">
        <v>135</v>
      </c>
    </row>
    <row r="49" spans="4:5" x14ac:dyDescent="0.25">
      <c r="D49" s="2" t="s">
        <v>30</v>
      </c>
      <c r="E49" s="2" t="s">
        <v>136</v>
      </c>
    </row>
    <row r="50" spans="4:5" x14ac:dyDescent="0.25">
      <c r="D50" s="2" t="s">
        <v>31</v>
      </c>
      <c r="E50" s="2" t="s">
        <v>137</v>
      </c>
    </row>
    <row r="51" spans="4:5" x14ac:dyDescent="0.25">
      <c r="D51" s="2" t="s">
        <v>32</v>
      </c>
      <c r="E51" s="2" t="s">
        <v>138</v>
      </c>
    </row>
    <row r="52" spans="4:5" x14ac:dyDescent="0.25">
      <c r="D52" s="2" t="s">
        <v>33</v>
      </c>
      <c r="E52" s="2" t="s">
        <v>139</v>
      </c>
    </row>
    <row r="53" spans="4:5" x14ac:dyDescent="0.25">
      <c r="D53" s="2" t="s">
        <v>34</v>
      </c>
      <c r="E53" s="2" t="s">
        <v>140</v>
      </c>
    </row>
    <row r="54" spans="4:5" x14ac:dyDescent="0.25">
      <c r="D54" s="2" t="s">
        <v>35</v>
      </c>
      <c r="E54" s="2" t="s">
        <v>141</v>
      </c>
    </row>
    <row r="55" spans="4:5" x14ac:dyDescent="0.25">
      <c r="D55" s="2" t="s">
        <v>36</v>
      </c>
      <c r="E55" s="2" t="s">
        <v>142</v>
      </c>
    </row>
    <row r="56" spans="4:5" x14ac:dyDescent="0.25">
      <c r="D56" s="2" t="s">
        <v>37</v>
      </c>
      <c r="E56" s="2" t="s">
        <v>143</v>
      </c>
    </row>
    <row r="57" spans="4:5" x14ac:dyDescent="0.25">
      <c r="D57" s="2" t="s">
        <v>38</v>
      </c>
      <c r="E57" s="2" t="s">
        <v>144</v>
      </c>
    </row>
    <row r="58" spans="4:5" x14ac:dyDescent="0.25">
      <c r="D58" s="2" t="s">
        <v>39</v>
      </c>
      <c r="E58" s="2" t="s">
        <v>145</v>
      </c>
    </row>
    <row r="59" spans="4:5" x14ac:dyDescent="0.25">
      <c r="D59" s="2" t="s">
        <v>40</v>
      </c>
      <c r="E59" s="2" t="s">
        <v>146</v>
      </c>
    </row>
    <row r="60" spans="4:5" x14ac:dyDescent="0.25">
      <c r="D60" s="2" t="s">
        <v>41</v>
      </c>
      <c r="E60" s="2" t="s">
        <v>147</v>
      </c>
    </row>
    <row r="61" spans="4:5" x14ac:dyDescent="0.25">
      <c r="D61" s="2" t="s">
        <v>42</v>
      </c>
      <c r="E61" s="2" t="s">
        <v>148</v>
      </c>
    </row>
    <row r="62" spans="4:5" x14ac:dyDescent="0.25">
      <c r="D62" s="2" t="s">
        <v>43</v>
      </c>
      <c r="E62" s="2" t="s">
        <v>149</v>
      </c>
    </row>
    <row r="63" spans="4:5" x14ac:dyDescent="0.25">
      <c r="D63" s="2" t="s">
        <v>44</v>
      </c>
      <c r="E63" s="2" t="s">
        <v>150</v>
      </c>
    </row>
    <row r="64" spans="4:5" x14ac:dyDescent="0.25">
      <c r="D64" s="2" t="s">
        <v>45</v>
      </c>
      <c r="E64" s="2" t="s">
        <v>151</v>
      </c>
    </row>
    <row r="65" spans="4:5" x14ac:dyDescent="0.25">
      <c r="D65" s="2" t="s">
        <v>46</v>
      </c>
      <c r="E65" s="2" t="s">
        <v>152</v>
      </c>
    </row>
    <row r="66" spans="4:5" x14ac:dyDescent="0.25">
      <c r="D66" s="2" t="s">
        <v>47</v>
      </c>
      <c r="E66" s="2" t="s">
        <v>153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9"/>
  <sheetViews>
    <sheetView workbookViewId="0">
      <selection activeCell="B1" sqref="B1:B1048576"/>
    </sheetView>
  </sheetViews>
  <sheetFormatPr defaultRowHeight="15" x14ac:dyDescent="0.25"/>
  <cols>
    <col min="1" max="1" width="19.5703125" customWidth="1"/>
    <col min="2" max="2" width="15.42578125" customWidth="1"/>
  </cols>
  <sheetData>
    <row r="1" spans="1:2" x14ac:dyDescent="0.25">
      <c r="B1" s="1" t="s">
        <v>68</v>
      </c>
    </row>
    <row r="2" spans="1:2" x14ac:dyDescent="0.25">
      <c r="A2" s="1" t="s">
        <v>186</v>
      </c>
      <c r="B2" s="31">
        <v>14.14334803574125</v>
      </c>
    </row>
    <row r="3" spans="1:2" x14ac:dyDescent="0.25">
      <c r="A3" s="1" t="s">
        <v>187</v>
      </c>
      <c r="B3" s="31">
        <v>20.951846115615659</v>
      </c>
    </row>
    <row r="4" spans="1:2" x14ac:dyDescent="0.25">
      <c r="A4" s="1" t="s">
        <v>188</v>
      </c>
      <c r="B4" s="31">
        <v>1.4831572078503119</v>
      </c>
    </row>
    <row r="5" spans="1:2" x14ac:dyDescent="0.25">
      <c r="A5" s="1" t="s">
        <v>189</v>
      </c>
      <c r="B5" s="31">
        <v>36.89686796742744</v>
      </c>
    </row>
    <row r="6" spans="1:2" x14ac:dyDescent="0.25">
      <c r="A6" s="1" t="s">
        <v>190</v>
      </c>
      <c r="B6" s="31">
        <v>12.928807534704619</v>
      </c>
    </row>
    <row r="7" spans="1:2" x14ac:dyDescent="0.25">
      <c r="A7" s="1" t="s">
        <v>191</v>
      </c>
      <c r="B7" s="31">
        <v>16.922293940448721</v>
      </c>
    </row>
    <row r="8" spans="1:2" x14ac:dyDescent="0.25">
      <c r="A8" s="1" t="s">
        <v>192</v>
      </c>
      <c r="B8" s="31">
        <v>0.26679534492901141</v>
      </c>
    </row>
    <row r="9" spans="1:2" x14ac:dyDescent="0.25">
      <c r="A9" s="1" t="s">
        <v>193</v>
      </c>
      <c r="B9" s="31">
        <v>10.41189633242363</v>
      </c>
    </row>
    <row r="10" spans="1:2" x14ac:dyDescent="0.25">
      <c r="A10" s="1" t="s">
        <v>194</v>
      </c>
      <c r="B10" s="31">
        <v>0.88260059892453024</v>
      </c>
    </row>
    <row r="11" spans="1:2" x14ac:dyDescent="0.25">
      <c r="A11" s="1" t="s">
        <v>195</v>
      </c>
      <c r="B11" s="31">
        <v>5.1912020473079341</v>
      </c>
    </row>
    <row r="12" spans="1:2" x14ac:dyDescent="0.25">
      <c r="A12" s="1" t="s">
        <v>196</v>
      </c>
      <c r="B12" s="31">
        <v>8.1998765929088238E-2</v>
      </c>
    </row>
    <row r="13" spans="1:2" x14ac:dyDescent="0.25">
      <c r="A13" s="1" t="s">
        <v>197</v>
      </c>
      <c r="B13" s="31">
        <v>0.28234865772838208</v>
      </c>
    </row>
    <row r="14" spans="1:2" x14ac:dyDescent="0.25">
      <c r="A14" s="1" t="s">
        <v>198</v>
      </c>
      <c r="B14" s="31">
        <v>0.53388886450080431</v>
      </c>
    </row>
    <row r="15" spans="1:2" x14ac:dyDescent="0.25">
      <c r="A15" s="1" t="s">
        <v>199</v>
      </c>
      <c r="B15" s="31">
        <v>0.61304519593828444</v>
      </c>
    </row>
    <row r="16" spans="1:2" x14ac:dyDescent="0.25">
      <c r="A16" s="1" t="s">
        <v>200</v>
      </c>
      <c r="B16" s="31">
        <v>1.71368800739256</v>
      </c>
    </row>
    <row r="17" spans="1:2" x14ac:dyDescent="0.25">
      <c r="A17" s="1" t="s">
        <v>201</v>
      </c>
      <c r="B17" s="31">
        <v>26.763446794095319</v>
      </c>
    </row>
    <row r="18" spans="1:2" x14ac:dyDescent="0.25">
      <c r="A18" s="1" t="s">
        <v>202</v>
      </c>
      <c r="B18" s="31">
        <v>0.78537054230065295</v>
      </c>
    </row>
    <row r="19" spans="1:2" x14ac:dyDescent="0.25">
      <c r="A19" s="1" t="s">
        <v>203</v>
      </c>
      <c r="B19" s="31">
        <v>0.25548413775783302</v>
      </c>
    </row>
    <row r="20" spans="1:2" x14ac:dyDescent="0.25">
      <c r="A20" s="1" t="s">
        <v>204</v>
      </c>
      <c r="B20" s="31">
        <v>0.59495073092239381</v>
      </c>
    </row>
    <row r="21" spans="1:2" x14ac:dyDescent="0.25">
      <c r="A21" s="1" t="s">
        <v>205</v>
      </c>
      <c r="B21" s="31">
        <v>0.63318211796755408</v>
      </c>
    </row>
    <row r="22" spans="1:2" x14ac:dyDescent="0.25">
      <c r="A22" s="1" t="s">
        <v>71</v>
      </c>
      <c r="B22" s="31">
        <v>1.466022178836478</v>
      </c>
    </row>
    <row r="23" spans="1:2" x14ac:dyDescent="0.25">
      <c r="A23" s="1" t="s">
        <v>206</v>
      </c>
      <c r="B23" s="31">
        <v>3.6719911169864781</v>
      </c>
    </row>
    <row r="24" spans="1:2" x14ac:dyDescent="0.25">
      <c r="A24" s="1" t="s">
        <v>207</v>
      </c>
      <c r="B24" s="31">
        <v>9.7624586451134199E-2</v>
      </c>
    </row>
    <row r="25" spans="1:2" x14ac:dyDescent="0.25">
      <c r="A25" s="1" t="s">
        <v>208</v>
      </c>
      <c r="B25" s="31">
        <v>0.35470695887604031</v>
      </c>
    </row>
    <row r="26" spans="1:2" x14ac:dyDescent="0.25">
      <c r="A26" s="1" t="s">
        <v>209</v>
      </c>
      <c r="B26" s="31">
        <v>0.20194896238870511</v>
      </c>
    </row>
    <row r="27" spans="1:2" x14ac:dyDescent="0.25">
      <c r="A27" s="1" t="s">
        <v>210</v>
      </c>
      <c r="B27" s="31">
        <v>1.774695068079289</v>
      </c>
    </row>
    <row r="28" spans="1:2" x14ac:dyDescent="0.25">
      <c r="A28" s="1" t="s">
        <v>211</v>
      </c>
      <c r="B28" s="31">
        <v>0.57932491040034784</v>
      </c>
    </row>
    <row r="29" spans="1:2" x14ac:dyDescent="0.25">
      <c r="A29" s="1" t="s">
        <v>212</v>
      </c>
      <c r="B29" s="31">
        <v>0.5608238168198959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3"/>
  <sheetViews>
    <sheetView workbookViewId="0">
      <selection activeCell="F18" sqref="F18"/>
    </sheetView>
  </sheetViews>
  <sheetFormatPr defaultRowHeight="15" x14ac:dyDescent="0.25"/>
  <cols>
    <col min="1" max="11" width="14.7109375" customWidth="1"/>
  </cols>
  <sheetData>
    <row r="1" spans="1:11" x14ac:dyDescent="0.25">
      <c r="A1" s="1" t="s">
        <v>70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</row>
    <row r="2" spans="1:11" x14ac:dyDescent="0.25">
      <c r="A2" s="1" t="s">
        <v>48</v>
      </c>
      <c r="B2" s="28">
        <v>73475219326.634644</v>
      </c>
      <c r="C2" s="28">
        <v>29624068861.92696</v>
      </c>
      <c r="D2" s="28">
        <v>6438150069.8899345</v>
      </c>
      <c r="E2" s="28">
        <v>2268987528.9484339</v>
      </c>
      <c r="F2" s="28">
        <v>3116792757.6882381</v>
      </c>
      <c r="G2" s="28">
        <v>5590344841.1501293</v>
      </c>
      <c r="H2" s="28">
        <v>40529793152.505981</v>
      </c>
      <c r="I2" s="28">
        <v>6989663635.3600006</v>
      </c>
      <c r="J2">
        <v>1418405.32</v>
      </c>
      <c r="K2">
        <v>0</v>
      </c>
    </row>
    <row r="3" spans="1:11" x14ac:dyDescent="0.25">
      <c r="A3" s="1" t="s">
        <v>49</v>
      </c>
      <c r="B3" s="28">
        <v>7611245866.4311523</v>
      </c>
      <c r="C3" s="28">
        <v>4418884879.929327</v>
      </c>
      <c r="D3" s="28">
        <v>951344034.33853698</v>
      </c>
      <c r="E3" s="28">
        <v>1084026137.8480711</v>
      </c>
      <c r="F3" s="28">
        <v>858422805.79306448</v>
      </c>
      <c r="G3" s="28">
        <v>1176947366.393544</v>
      </c>
      <c r="H3" s="28">
        <v>3099439757.9563522</v>
      </c>
      <c r="I3" s="28">
        <v>748550364</v>
      </c>
      <c r="J3">
        <v>1088554.97</v>
      </c>
      <c r="K3">
        <v>3561100027.4577479</v>
      </c>
    </row>
    <row r="4" spans="1:11" x14ac:dyDescent="0.25">
      <c r="A4" s="1" t="s">
        <v>50</v>
      </c>
      <c r="B4" s="28">
        <v>6702635469.1742077</v>
      </c>
      <c r="C4" s="28">
        <v>2467915609.2865491</v>
      </c>
      <c r="D4" s="28">
        <v>761998222.35188723</v>
      </c>
      <c r="E4" s="28">
        <v>305662642.35702258</v>
      </c>
      <c r="F4" s="28">
        <v>320850186.76596618</v>
      </c>
      <c r="G4" s="28">
        <v>746810677.94294381</v>
      </c>
      <c r="H4" s="28">
        <v>3793571824.3017378</v>
      </c>
      <c r="I4" s="28">
        <v>346006138</v>
      </c>
      <c r="J4">
        <v>91438.1</v>
      </c>
      <c r="K4">
        <v>1237395656.084851</v>
      </c>
    </row>
    <row r="5" spans="1:11" x14ac:dyDescent="0.25">
      <c r="A5" s="1" t="s">
        <v>51</v>
      </c>
      <c r="B5" s="28">
        <v>20820483741.924381</v>
      </c>
      <c r="C5" s="28">
        <v>13677167508.499809</v>
      </c>
      <c r="D5" s="28">
        <v>1341214694.4441919</v>
      </c>
      <c r="E5" s="28">
        <v>255824060.1856913</v>
      </c>
      <c r="F5" s="28">
        <v>667139809.60778987</v>
      </c>
      <c r="G5" s="28">
        <v>929898945.02209389</v>
      </c>
      <c r="H5" s="28">
        <v>6469241348.5881653</v>
      </c>
      <c r="I5" s="28">
        <v>1344130000</v>
      </c>
      <c r="J5">
        <v>10384.370000000001</v>
      </c>
      <c r="K5">
        <v>1849100966.365303</v>
      </c>
    </row>
    <row r="6" spans="1:11" x14ac:dyDescent="0.25">
      <c r="A6" s="1" t="s">
        <v>52</v>
      </c>
      <c r="B6" s="28">
        <v>2548930932.7860961</v>
      </c>
      <c r="C6" s="28">
        <v>528599443.29387963</v>
      </c>
      <c r="D6" s="28">
        <v>136489920.63916931</v>
      </c>
      <c r="E6" s="28">
        <v>257483174.356029</v>
      </c>
      <c r="F6" s="28">
        <v>65311602.88249936</v>
      </c>
      <c r="G6" s="28">
        <v>328661492.11269891</v>
      </c>
      <c r="H6" s="28">
        <v>1949153171.7355461</v>
      </c>
      <c r="I6" s="28">
        <v>142960868</v>
      </c>
      <c r="J6">
        <v>24310.04</v>
      </c>
      <c r="K6">
        <v>138742055.09089851</v>
      </c>
    </row>
    <row r="7" spans="1:11" x14ac:dyDescent="0.25">
      <c r="A7" s="1" t="s">
        <v>53</v>
      </c>
      <c r="B7" s="28">
        <v>3926459698.690093</v>
      </c>
      <c r="C7" s="28">
        <v>1361174811.353477</v>
      </c>
      <c r="D7" s="28">
        <v>709827439.1670754</v>
      </c>
      <c r="E7" s="28">
        <v>40258285.827133507</v>
      </c>
      <c r="F7" s="28">
        <v>231149564.60078001</v>
      </c>
      <c r="G7" s="28">
        <v>518936160.39342892</v>
      </c>
      <c r="H7" s="28">
        <v>2086607012.7703199</v>
      </c>
      <c r="I7" s="28">
        <v>1247236029</v>
      </c>
      <c r="J7">
        <v>4635.88</v>
      </c>
      <c r="K7">
        <v>567797155.09887457</v>
      </c>
    </row>
    <row r="8" spans="1:11" x14ac:dyDescent="0.25">
      <c r="A8" s="1" t="s">
        <v>54</v>
      </c>
      <c r="B8" s="28">
        <v>1085933598.1004109</v>
      </c>
      <c r="C8" s="28">
        <v>112356153.1603635</v>
      </c>
      <c r="D8" s="28">
        <v>77721117.659485206</v>
      </c>
      <c r="E8" s="28">
        <v>19242574.092478871</v>
      </c>
      <c r="F8" s="28">
        <v>28952235.518154498</v>
      </c>
      <c r="G8" s="28">
        <v>68011456.233809575</v>
      </c>
      <c r="H8" s="28">
        <v>924808562.79871678</v>
      </c>
      <c r="I8" s="28">
        <v>22340024</v>
      </c>
      <c r="J8">
        <v>41894.17</v>
      </c>
      <c r="K8">
        <v>91821275.12715435</v>
      </c>
    </row>
    <row r="9" spans="1:11" x14ac:dyDescent="0.25">
      <c r="A9" s="1" t="s">
        <v>55</v>
      </c>
      <c r="B9" s="28">
        <v>771618043.67463708</v>
      </c>
      <c r="C9" s="28">
        <v>561479466.14550865</v>
      </c>
      <c r="D9" s="28">
        <v>132536687.2075326</v>
      </c>
      <c r="E9" s="28">
        <v>136724531.61663929</v>
      </c>
      <c r="F9" s="28">
        <v>123388574.7598471</v>
      </c>
      <c r="G9" s="28">
        <v>145872644.06432471</v>
      </c>
      <c r="H9" s="28">
        <v>200990465.08144301</v>
      </c>
      <c r="I9" s="28">
        <v>127833000</v>
      </c>
      <c r="J9">
        <v>35774.699999999997</v>
      </c>
      <c r="K9">
        <v>727544841.26668286</v>
      </c>
    </row>
    <row r="10" spans="1:11" x14ac:dyDescent="0.25">
      <c r="A10" s="1" t="s">
        <v>56</v>
      </c>
      <c r="B10" s="28">
        <v>6595719818.2050152</v>
      </c>
      <c r="C10" s="28">
        <v>1544156127.8408051</v>
      </c>
      <c r="D10" s="28">
        <v>909473832.73330891</v>
      </c>
      <c r="E10" s="28">
        <v>68548561.992834419</v>
      </c>
      <c r="F10" s="28">
        <v>246713888.70291099</v>
      </c>
      <c r="G10" s="28">
        <v>731308506.02323222</v>
      </c>
      <c r="H10" s="28">
        <v>4388803746.3338108</v>
      </c>
      <c r="I10" s="28">
        <v>603599174</v>
      </c>
      <c r="J10">
        <v>43415.28</v>
      </c>
      <c r="K10">
        <v>544162040.67296815</v>
      </c>
    </row>
    <row r="11" spans="1:11" x14ac:dyDescent="0.25">
      <c r="A11" s="1" t="s">
        <v>57</v>
      </c>
      <c r="B11" s="28">
        <v>3567270767.3158069</v>
      </c>
      <c r="C11" s="28">
        <v>1662602157.614099</v>
      </c>
      <c r="D11" s="28">
        <v>142841662.4312034</v>
      </c>
      <c r="E11" s="28">
        <v>20239295.59561605</v>
      </c>
      <c r="F11" s="28">
        <v>54900148.859101713</v>
      </c>
      <c r="G11" s="28">
        <v>108180809.1677177</v>
      </c>
      <c r="H11" s="28">
        <v>1816727096.129606</v>
      </c>
      <c r="I11" s="28">
        <v>396156980</v>
      </c>
      <c r="J11">
        <v>16589.939999999999</v>
      </c>
      <c r="K11">
        <v>570093922.56207407</v>
      </c>
    </row>
    <row r="12" spans="1:11" x14ac:dyDescent="0.25">
      <c r="A12" s="1" t="s">
        <v>58</v>
      </c>
      <c r="B12" s="28">
        <v>7144868041.9098253</v>
      </c>
      <c r="C12" s="28">
        <v>857714918.30039752</v>
      </c>
      <c r="D12" s="28">
        <v>567264994.46860623</v>
      </c>
      <c r="E12" s="28">
        <v>35732098.753030173</v>
      </c>
      <c r="F12" s="28">
        <v>254431751.05548471</v>
      </c>
      <c r="G12" s="28">
        <v>348565342.16615182</v>
      </c>
      <c r="H12" s="28">
        <v>5974319880.1963072</v>
      </c>
      <c r="I12" s="28">
        <v>901455755.36000001</v>
      </c>
      <c r="J12">
        <v>14888.39</v>
      </c>
      <c r="K12">
        <v>357388184.24154872</v>
      </c>
    </row>
    <row r="13" spans="1:11" x14ac:dyDescent="0.25">
      <c r="A13" s="1" t="s">
        <v>59</v>
      </c>
      <c r="B13" s="28">
        <v>12700053348.423031</v>
      </c>
      <c r="C13" s="28">
        <v>2432017786.5027528</v>
      </c>
      <c r="D13" s="28">
        <v>707437464.44893682</v>
      </c>
      <c r="E13" s="28">
        <v>45246166.323887207</v>
      </c>
      <c r="F13" s="28">
        <v>265532189.1426388</v>
      </c>
      <c r="G13" s="28">
        <v>487151441.63018519</v>
      </c>
      <c r="H13" s="28">
        <v>9826130286.6139755</v>
      </c>
      <c r="I13" s="28">
        <v>1109395303</v>
      </c>
      <c r="J13">
        <v>46519.48</v>
      </c>
      <c r="K13">
        <v>1337914944.9739659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49"/>
  <sheetViews>
    <sheetView workbookViewId="0">
      <selection sqref="A1:K1048576"/>
    </sheetView>
  </sheetViews>
  <sheetFormatPr defaultRowHeight="15" x14ac:dyDescent="0.25"/>
  <cols>
    <col min="1" max="11" width="14.7109375" customWidth="1"/>
  </cols>
  <sheetData>
    <row r="1" spans="1:11" x14ac:dyDescent="0.25">
      <c r="A1" s="1" t="s">
        <v>223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</row>
    <row r="2" spans="1:11" x14ac:dyDescent="0.25">
      <c r="A2" s="1" t="s">
        <v>1</v>
      </c>
      <c r="B2" s="29">
        <v>132219440.8156985</v>
      </c>
      <c r="C2" s="29">
        <v>95843508.514831707</v>
      </c>
      <c r="D2" s="29">
        <v>18412606.885663949</v>
      </c>
      <c r="E2" s="29">
        <v>16441829.20532977</v>
      </c>
      <c r="F2" s="29">
        <v>13943527.395873699</v>
      </c>
      <c r="G2" s="29">
        <v>20910908.695120029</v>
      </c>
      <c r="H2" s="29">
        <v>31906852.811076511</v>
      </c>
      <c r="I2" s="29">
        <v>8391643</v>
      </c>
      <c r="J2">
        <v>44452.73</v>
      </c>
      <c r="K2">
        <v>74245020.605524093</v>
      </c>
    </row>
    <row r="3" spans="1:11" x14ac:dyDescent="0.25">
      <c r="A3" s="1" t="s">
        <v>2</v>
      </c>
      <c r="B3" s="29">
        <v>103434222.2563052</v>
      </c>
      <c r="C3" s="29">
        <v>110619589.4093127</v>
      </c>
      <c r="D3" s="29">
        <v>27618341.578252841</v>
      </c>
      <c r="E3" s="29">
        <v>30438416.455884911</v>
      </c>
      <c r="F3" s="29">
        <v>35204102.832656004</v>
      </c>
      <c r="G3" s="29">
        <v>22852655.201481748</v>
      </c>
      <c r="H3" s="29">
        <v>400394.1013957262</v>
      </c>
      <c r="I3" s="29">
        <v>11047744</v>
      </c>
      <c r="J3">
        <v>41248.730000000003</v>
      </c>
      <c r="K3">
        <v>147335237.50996429</v>
      </c>
    </row>
    <row r="4" spans="1:11" x14ac:dyDescent="0.25">
      <c r="A4" s="1" t="s">
        <v>4</v>
      </c>
      <c r="B4" s="29">
        <v>102580380.1634111</v>
      </c>
      <c r="C4" s="29">
        <v>40223705.476778463</v>
      </c>
      <c r="D4" s="29">
        <v>6418102.6064337194</v>
      </c>
      <c r="E4" s="29">
        <v>140770705.26932591</v>
      </c>
      <c r="F4" s="29">
        <v>3321179.4650768</v>
      </c>
      <c r="G4" s="29">
        <v>143867628.4106828</v>
      </c>
      <c r="H4" s="29">
        <v>59259751.545275688</v>
      </c>
      <c r="I4" s="29">
        <v>7348328</v>
      </c>
      <c r="J4">
        <v>15676.14</v>
      </c>
      <c r="K4">
        <v>40395742.511014313</v>
      </c>
    </row>
    <row r="5" spans="1:11" x14ac:dyDescent="0.25">
      <c r="A5" s="1" t="s">
        <v>7</v>
      </c>
      <c r="B5" s="29">
        <v>17464682.58391805</v>
      </c>
      <c r="C5" s="29">
        <v>11715193.611721659</v>
      </c>
      <c r="D5" s="29">
        <v>2616081.9167656871</v>
      </c>
      <c r="E5" s="29">
        <v>23139670.14912067</v>
      </c>
      <c r="F5" s="29">
        <v>486222.75079459988</v>
      </c>
      <c r="G5" s="29">
        <v>25269529.315091759</v>
      </c>
      <c r="H5" s="29">
        <v>3619629.8062253068</v>
      </c>
      <c r="I5" s="29">
        <v>1124835</v>
      </c>
      <c r="J5">
        <v>25108.33</v>
      </c>
      <c r="K5">
        <v>11985982.38037936</v>
      </c>
    </row>
    <row r="6" spans="1:11" x14ac:dyDescent="0.25">
      <c r="A6" s="1" t="s">
        <v>8</v>
      </c>
      <c r="B6" s="29">
        <v>177300712.69606411</v>
      </c>
      <c r="C6" s="29">
        <v>92499190.522421122</v>
      </c>
      <c r="D6" s="29">
        <v>13823249.4308597</v>
      </c>
      <c r="E6" s="29">
        <v>11592509.534545651</v>
      </c>
      <c r="F6" s="29">
        <v>12706631.646667</v>
      </c>
      <c r="G6" s="29">
        <v>12709127.318738351</v>
      </c>
      <c r="H6" s="29">
        <v>83684904.389450282</v>
      </c>
      <c r="I6" s="29">
        <v>10496088</v>
      </c>
      <c r="J6">
        <v>28797.42</v>
      </c>
      <c r="K6">
        <v>67552275.056838214</v>
      </c>
    </row>
    <row r="7" spans="1:11" x14ac:dyDescent="0.25">
      <c r="A7" s="1" t="s">
        <v>13</v>
      </c>
      <c r="B7" s="29">
        <v>1068018962.4245009</v>
      </c>
      <c r="C7" s="29">
        <v>708474604.85996759</v>
      </c>
      <c r="D7" s="29">
        <v>157590209.63579419</v>
      </c>
      <c r="E7" s="29">
        <v>144085378.82521611</v>
      </c>
      <c r="F7" s="29">
        <v>170210687.86897001</v>
      </c>
      <c r="G7" s="29">
        <v>131464900.5920403</v>
      </c>
      <c r="H7" s="29">
        <v>372164835.79770869</v>
      </c>
      <c r="I7" s="29">
        <v>80274983</v>
      </c>
      <c r="J7">
        <v>42692.52</v>
      </c>
      <c r="K7">
        <v>504625766.22799999</v>
      </c>
    </row>
    <row r="8" spans="1:11" x14ac:dyDescent="0.25">
      <c r="A8" s="1" t="s">
        <v>9</v>
      </c>
      <c r="B8" s="29">
        <v>89372102.876280993</v>
      </c>
      <c r="C8" s="29">
        <v>52633392.881476581</v>
      </c>
      <c r="D8" s="29">
        <v>15244422.72350652</v>
      </c>
      <c r="E8" s="29">
        <v>7782582.8796562999</v>
      </c>
      <c r="F8" s="29">
        <v>10958306.416224999</v>
      </c>
      <c r="G8" s="29">
        <v>12068699.186937829</v>
      </c>
      <c r="H8" s="29">
        <v>32452593.687522881</v>
      </c>
      <c r="I8" s="29">
        <v>5570572</v>
      </c>
      <c r="J8">
        <v>44403.39</v>
      </c>
      <c r="K8">
        <v>46438588.25300283</v>
      </c>
    </row>
    <row r="9" spans="1:11" x14ac:dyDescent="0.25">
      <c r="A9" s="1" t="s">
        <v>10</v>
      </c>
      <c r="B9" s="29">
        <v>20376073.939375471</v>
      </c>
      <c r="C9" s="29">
        <v>13008214.76755424</v>
      </c>
      <c r="D9" s="29">
        <v>2638900.94456839</v>
      </c>
      <c r="E9" s="29">
        <v>10191151.834260499</v>
      </c>
      <c r="F9" s="29">
        <v>1334265.7747140001</v>
      </c>
      <c r="G9" s="29">
        <v>11495787.00411489</v>
      </c>
      <c r="H9" s="29">
        <v>6063224.0019668425</v>
      </c>
      <c r="I9" s="29">
        <v>1327439</v>
      </c>
      <c r="J9">
        <v>24543.07</v>
      </c>
      <c r="K9">
        <v>36141135.166339807</v>
      </c>
    </row>
    <row r="10" spans="1:11" x14ac:dyDescent="0.25">
      <c r="A10" s="1" t="s">
        <v>37</v>
      </c>
      <c r="B10" s="29">
        <v>396356427.45278662</v>
      </c>
      <c r="C10" s="29">
        <v>288049669.28700161</v>
      </c>
      <c r="D10" s="29">
        <v>58812620.776408941</v>
      </c>
      <c r="E10" s="29">
        <v>51620857.328411683</v>
      </c>
      <c r="F10" s="29">
        <v>55125993.692390002</v>
      </c>
      <c r="G10" s="29">
        <v>55307484.412430622</v>
      </c>
      <c r="H10" s="29">
        <v>104620131.0817661</v>
      </c>
      <c r="I10" s="29">
        <v>46742697</v>
      </c>
      <c r="J10">
        <v>32068.27</v>
      </c>
      <c r="K10">
        <v>209722974.23832449</v>
      </c>
    </row>
    <row r="11" spans="1:11" x14ac:dyDescent="0.25">
      <c r="A11" s="1" t="s">
        <v>11</v>
      </c>
      <c r="B11" s="29">
        <v>141745557.29241419</v>
      </c>
      <c r="C11" s="29">
        <v>68204606.887485385</v>
      </c>
      <c r="D11" s="29">
        <v>21195401.038827121</v>
      </c>
      <c r="E11" s="29">
        <v>33956521.67500373</v>
      </c>
      <c r="F11" s="29">
        <v>8463758.9933349993</v>
      </c>
      <c r="G11" s="29">
        <v>46688163.720495842</v>
      </c>
      <c r="H11" s="29">
        <v>60809308.359436721</v>
      </c>
      <c r="I11" s="29">
        <v>5388272</v>
      </c>
      <c r="J11">
        <v>40683.53</v>
      </c>
      <c r="K11">
        <v>90666271.363223433</v>
      </c>
    </row>
    <row r="12" spans="1:11" x14ac:dyDescent="0.25">
      <c r="A12" s="1" t="s">
        <v>12</v>
      </c>
      <c r="B12" s="29">
        <v>568799046.65651357</v>
      </c>
      <c r="C12" s="29">
        <v>431783486.17831051</v>
      </c>
      <c r="D12" s="29">
        <v>91553966.679930001</v>
      </c>
      <c r="E12" s="29">
        <v>132396910.10304961</v>
      </c>
      <c r="F12" s="29">
        <v>76715118.344400004</v>
      </c>
      <c r="G12" s="29">
        <v>147235758.43857959</v>
      </c>
      <c r="H12" s="29">
        <v>122176712.14267319</v>
      </c>
      <c r="I12" s="29">
        <v>65342776</v>
      </c>
      <c r="J12">
        <v>37440.639999999999</v>
      </c>
      <c r="K12">
        <v>285100136.13038921</v>
      </c>
    </row>
    <row r="13" spans="1:11" x14ac:dyDescent="0.25">
      <c r="A13" s="1" t="s">
        <v>14</v>
      </c>
      <c r="B13" s="29">
        <v>150356350.39274701</v>
      </c>
      <c r="C13" s="29">
        <v>71015641.024722353</v>
      </c>
      <c r="D13" s="29">
        <v>15193652.418044049</v>
      </c>
      <c r="E13" s="29">
        <v>53168514.328332096</v>
      </c>
      <c r="F13" s="29">
        <v>7521431.2861830005</v>
      </c>
      <c r="G13" s="29">
        <v>60840735.460193157</v>
      </c>
      <c r="H13" s="29">
        <v>71668488.236163601</v>
      </c>
      <c r="I13" s="29">
        <v>11104899</v>
      </c>
      <c r="J13">
        <v>26141.32</v>
      </c>
      <c r="K13">
        <v>116351652.4145872</v>
      </c>
    </row>
    <row r="14" spans="1:11" x14ac:dyDescent="0.25">
      <c r="A14" s="1" t="s">
        <v>15</v>
      </c>
      <c r="B14" s="29">
        <v>77253404.08899948</v>
      </c>
      <c r="C14" s="29">
        <v>35522006.848597318</v>
      </c>
      <c r="D14" s="29">
        <v>12021714.46196798</v>
      </c>
      <c r="E14" s="29">
        <v>23006061.27020574</v>
      </c>
      <c r="F14" s="29">
        <v>6474907.5098899994</v>
      </c>
      <c r="G14" s="29">
        <v>28552868.22228371</v>
      </c>
      <c r="H14" s="29">
        <v>36184590.288324192</v>
      </c>
      <c r="I14" s="29">
        <v>9971727</v>
      </c>
      <c r="J14">
        <v>22841.21</v>
      </c>
      <c r="K14">
        <v>39631640.982860737</v>
      </c>
    </row>
    <row r="15" spans="1:11" x14ac:dyDescent="0.25">
      <c r="A15" s="1" t="s">
        <v>16</v>
      </c>
      <c r="B15" s="29">
        <v>26379186.429920379</v>
      </c>
      <c r="C15" s="29">
        <v>22022170.471581601</v>
      </c>
      <c r="D15" s="29">
        <v>5307633.7984884251</v>
      </c>
      <c r="E15" s="29">
        <v>1260178.96218771</v>
      </c>
      <c r="F15" s="29">
        <v>1745130.113898</v>
      </c>
      <c r="G15" s="29">
        <v>4822682.6467781356</v>
      </c>
      <c r="H15" s="29">
        <v>794512.2737483643</v>
      </c>
      <c r="I15" s="29">
        <v>4280622</v>
      </c>
      <c r="J15">
        <v>20758.55</v>
      </c>
      <c r="K15">
        <v>33065265.22724859</v>
      </c>
    </row>
    <row r="16" spans="1:11" x14ac:dyDescent="0.25">
      <c r="A16" s="1" t="s">
        <v>19</v>
      </c>
      <c r="B16" s="29">
        <v>88137962.826217771</v>
      </c>
      <c r="C16" s="29">
        <v>48988618.879392929</v>
      </c>
      <c r="D16" s="29">
        <v>17289054.798062708</v>
      </c>
      <c r="E16" s="29">
        <v>3348213.1612077062</v>
      </c>
      <c r="F16" s="29">
        <v>9722869.0045999996</v>
      </c>
      <c r="G16" s="29">
        <v>10914398.954670411</v>
      </c>
      <c r="H16" s="29">
        <v>31583158.15336214</v>
      </c>
      <c r="I16" s="29">
        <v>4576794</v>
      </c>
      <c r="J16">
        <v>44937.56</v>
      </c>
      <c r="K16">
        <v>53148933.292128362</v>
      </c>
    </row>
    <row r="17" spans="1:11" x14ac:dyDescent="0.25">
      <c r="A17" s="1" t="s">
        <v>20</v>
      </c>
      <c r="B17" s="29">
        <v>442581766.94127882</v>
      </c>
      <c r="C17" s="29">
        <v>386110263.44548672</v>
      </c>
      <c r="D17" s="29">
        <v>62006048.075465068</v>
      </c>
      <c r="E17" s="29">
        <v>45999893.897163592</v>
      </c>
      <c r="F17" s="29">
        <v>60715478.934113003</v>
      </c>
      <c r="G17" s="29">
        <v>47290463.03851565</v>
      </c>
      <c r="H17" s="29">
        <v>55180934.354440033</v>
      </c>
      <c r="I17" s="29">
        <v>59379449</v>
      </c>
      <c r="J17">
        <v>36347.339999999997</v>
      </c>
      <c r="K17">
        <v>315784827.19587052</v>
      </c>
    </row>
    <row r="18" spans="1:11" x14ac:dyDescent="0.25">
      <c r="A18" s="1" t="s">
        <v>23</v>
      </c>
      <c r="B18" s="29">
        <v>25112142.062918011</v>
      </c>
      <c r="C18" s="29">
        <v>14280375.79744737</v>
      </c>
      <c r="D18" s="29">
        <v>3859842.672571362</v>
      </c>
      <c r="E18" s="29">
        <v>2302231.489165334</v>
      </c>
      <c r="F18" s="29">
        <v>2406600.2111780001</v>
      </c>
      <c r="G18" s="29">
        <v>3755473.9505586959</v>
      </c>
      <c r="H18" s="29">
        <v>9378523.8040772807</v>
      </c>
      <c r="I18" s="29">
        <v>3028115</v>
      </c>
      <c r="J18">
        <v>22854.32</v>
      </c>
      <c r="K18">
        <v>28492107.86713909</v>
      </c>
    </row>
    <row r="19" spans="1:11" x14ac:dyDescent="0.25">
      <c r="A19" s="1" t="s">
        <v>24</v>
      </c>
      <c r="B19" s="29">
        <v>3029869.3633214291</v>
      </c>
      <c r="C19" s="29">
        <v>4059780.1751495162</v>
      </c>
      <c r="D19" s="29">
        <v>1922525.399836899</v>
      </c>
      <c r="E19" s="29">
        <v>26589915.6784219</v>
      </c>
      <c r="F19" s="29">
        <v>3801414.5298877</v>
      </c>
      <c r="G19" s="29">
        <v>24711026.548371099</v>
      </c>
      <c r="H19" s="29">
        <v>848978.31822271273</v>
      </c>
      <c r="I19" s="29">
        <v>518347</v>
      </c>
      <c r="J19">
        <v>92005.02</v>
      </c>
      <c r="K19">
        <v>23054220.91116444</v>
      </c>
    </row>
    <row r="20" spans="1:11" x14ac:dyDescent="0.25">
      <c r="A20" s="1" t="s">
        <v>22</v>
      </c>
      <c r="B20" s="29">
        <v>19671170.11146364</v>
      </c>
      <c r="C20" s="29">
        <v>14042250.326711681</v>
      </c>
      <c r="D20" s="29">
        <v>2930195.4764059661</v>
      </c>
      <c r="E20" s="29">
        <v>4841554.5608811304</v>
      </c>
      <c r="F20" s="29">
        <v>1921502.3260448</v>
      </c>
      <c r="G20" s="29">
        <v>5850247.7112422967</v>
      </c>
      <c r="H20" s="29">
        <v>4620226.6343907919</v>
      </c>
      <c r="I20" s="29">
        <v>2059709</v>
      </c>
      <c r="J20">
        <v>19773.349999999999</v>
      </c>
      <c r="K20">
        <v>24675543.017079849</v>
      </c>
    </row>
    <row r="21" spans="1:11" x14ac:dyDescent="0.25">
      <c r="A21" s="1" t="s">
        <v>25</v>
      </c>
      <c r="B21" s="29">
        <v>2645688.7685891641</v>
      </c>
      <c r="C21" s="29">
        <v>2168842.1136422311</v>
      </c>
      <c r="D21" s="29">
        <v>1032362.1622599791</v>
      </c>
      <c r="E21" s="29">
        <v>14221852.186786329</v>
      </c>
      <c r="F21" s="29">
        <v>125069.02734612</v>
      </c>
      <c r="G21" s="29">
        <v>15129145.321700189</v>
      </c>
      <c r="H21" s="29">
        <v>-430446.47996692639</v>
      </c>
      <c r="I21" s="29">
        <v>416268</v>
      </c>
      <c r="J21">
        <v>28612.400000000001</v>
      </c>
      <c r="K21">
        <v>5023708.3326157499</v>
      </c>
    </row>
    <row r="22" spans="1:11" x14ac:dyDescent="0.25">
      <c r="A22" s="1" t="s">
        <v>27</v>
      </c>
      <c r="B22" s="29">
        <v>179327936.4255279</v>
      </c>
      <c r="C22" s="29">
        <v>107140755.71200921</v>
      </c>
      <c r="D22" s="29">
        <v>46791224.357693233</v>
      </c>
      <c r="E22" s="29">
        <v>46004843.268161513</v>
      </c>
      <c r="F22" s="29">
        <v>55889180.888631999</v>
      </c>
      <c r="G22" s="29">
        <v>36906886.737222731</v>
      </c>
      <c r="H22" s="29">
        <v>81285137.244457543</v>
      </c>
      <c r="I22" s="29">
        <v>16693074</v>
      </c>
      <c r="J22">
        <v>46599.02</v>
      </c>
      <c r="K22">
        <v>197770674.46010011</v>
      </c>
    </row>
    <row r="23" spans="1:11" x14ac:dyDescent="0.25">
      <c r="A23" s="1" t="s">
        <v>29</v>
      </c>
      <c r="B23" s="29">
        <v>600906753.92199302</v>
      </c>
      <c r="C23" s="29">
        <v>374897546.42507511</v>
      </c>
      <c r="D23" s="29">
        <v>61605071.516729191</v>
      </c>
      <c r="E23" s="29">
        <v>51490304.363913268</v>
      </c>
      <c r="F23" s="29">
        <v>61711184.312538698</v>
      </c>
      <c r="G23" s="29">
        <v>51384191.56810376</v>
      </c>
      <c r="H23" s="29">
        <v>226115320.29272759</v>
      </c>
      <c r="I23" s="29">
        <v>38063255</v>
      </c>
      <c r="J23">
        <v>22850.639999999999</v>
      </c>
      <c r="K23">
        <v>126868102.689757</v>
      </c>
    </row>
    <row r="24" spans="1:11" x14ac:dyDescent="0.25">
      <c r="A24" s="1" t="s">
        <v>30</v>
      </c>
      <c r="B24" s="29">
        <v>135036379.0110729</v>
      </c>
      <c r="C24" s="29">
        <v>107453249.83048239</v>
      </c>
      <c r="D24" s="29">
        <v>14359250.566844501</v>
      </c>
      <c r="E24" s="29">
        <v>2984996.717067</v>
      </c>
      <c r="F24" s="29">
        <v>6326154.6806359999</v>
      </c>
      <c r="G24" s="29">
        <v>11018092.6032755</v>
      </c>
      <c r="H24" s="29">
        <v>19550033.294382039</v>
      </c>
      <c r="I24" s="29">
        <v>10557560</v>
      </c>
      <c r="J24">
        <v>26780.21</v>
      </c>
      <c r="K24">
        <v>62725762.112447083</v>
      </c>
    </row>
    <row r="25" spans="1:11" x14ac:dyDescent="0.25">
      <c r="A25" s="1" t="s">
        <v>31</v>
      </c>
      <c r="B25" s="29">
        <v>194832627.42338631</v>
      </c>
      <c r="C25" s="29">
        <v>104168864.18736701</v>
      </c>
      <c r="D25" s="29">
        <v>25709891.65277835</v>
      </c>
      <c r="E25" s="29">
        <v>6433124.5383644477</v>
      </c>
      <c r="F25" s="29">
        <v>14300463.239563899</v>
      </c>
      <c r="G25" s="29">
        <v>17842552.951578889</v>
      </c>
      <c r="H25" s="29">
        <v>79254334.822804809</v>
      </c>
      <c r="I25" s="29">
        <v>20147528</v>
      </c>
      <c r="J25">
        <v>17907.650000000001</v>
      </c>
      <c r="K25">
        <v>39001391.643607467</v>
      </c>
    </row>
    <row r="26" spans="1:11" x14ac:dyDescent="0.25">
      <c r="A26" s="1" t="s">
        <v>38</v>
      </c>
      <c r="B26" s="29">
        <v>144330571.14210519</v>
      </c>
      <c r="C26" s="29">
        <v>101964811.8716584</v>
      </c>
      <c r="D26" s="29">
        <v>20579709.690130081</v>
      </c>
      <c r="E26" s="29">
        <v>38523357.889456779</v>
      </c>
      <c r="F26" s="29">
        <v>19149071.194244999</v>
      </c>
      <c r="G26" s="29">
        <v>39953996.385341868</v>
      </c>
      <c r="H26" s="29">
        <v>40935120.774561733</v>
      </c>
      <c r="I26" s="29">
        <v>9449213</v>
      </c>
      <c r="J26">
        <v>43808.5</v>
      </c>
      <c r="K26">
        <v>74671926.6164217</v>
      </c>
    </row>
    <row r="27" spans="1:11" x14ac:dyDescent="0.25">
      <c r="A27" s="1" t="s">
        <v>34</v>
      </c>
      <c r="B27" s="29">
        <v>24324118.502050269</v>
      </c>
      <c r="C27" s="29">
        <v>14790456.13834144</v>
      </c>
      <c r="D27" s="29">
        <v>3191832.5454074908</v>
      </c>
      <c r="E27" s="29">
        <v>2023196.5697833421</v>
      </c>
      <c r="F27" s="29">
        <v>3173120.0979439998</v>
      </c>
      <c r="G27" s="29">
        <v>2041909.0172468331</v>
      </c>
      <c r="H27" s="29">
        <v>9514949.9162453413</v>
      </c>
      <c r="I27" s="29">
        <v>2052843</v>
      </c>
      <c r="J27">
        <v>28804.7</v>
      </c>
      <c r="K27">
        <v>24202140.879135571</v>
      </c>
    </row>
    <row r="28" spans="1:11" x14ac:dyDescent="0.25">
      <c r="A28" s="1" t="s">
        <v>33</v>
      </c>
      <c r="B28" s="29">
        <v>54160737.227097809</v>
      </c>
      <c r="C28" s="29">
        <v>40403791.020191938</v>
      </c>
      <c r="D28" s="29">
        <v>6873255.0092040477</v>
      </c>
      <c r="E28" s="29">
        <v>5657826.7834524009</v>
      </c>
      <c r="F28" s="29">
        <v>3987097.6081279991</v>
      </c>
      <c r="G28" s="29">
        <v>8543984.1845284477</v>
      </c>
      <c r="H28" s="29">
        <v>10870788.805829819</v>
      </c>
      <c r="I28" s="29">
        <v>5398384</v>
      </c>
      <c r="J28">
        <v>25835</v>
      </c>
      <c r="K28">
        <v>61914758.54912778</v>
      </c>
    </row>
    <row r="29" spans="1:11" x14ac:dyDescent="0.25">
      <c r="A29" s="1" t="s">
        <v>41</v>
      </c>
      <c r="B29" s="29">
        <v>508528901.57466012</v>
      </c>
      <c r="C29" s="29">
        <v>348893661.53211367</v>
      </c>
      <c r="D29" s="29">
        <v>82466992.074513972</v>
      </c>
      <c r="E29" s="29">
        <v>126725457.809259</v>
      </c>
      <c r="F29" s="29">
        <v>124214981.745922</v>
      </c>
      <c r="G29" s="29">
        <v>84977468.13785097</v>
      </c>
      <c r="H29" s="29">
        <v>201383229.71395451</v>
      </c>
      <c r="I29" s="29">
        <v>63258918</v>
      </c>
      <c r="J29">
        <v>36820.32</v>
      </c>
      <c r="K29">
        <v>272875709.01557988</v>
      </c>
    </row>
    <row r="30" spans="1:11" x14ac:dyDescent="0.25">
      <c r="A30" s="1" t="s">
        <v>28</v>
      </c>
      <c r="B30" s="29">
        <v>268525874.48325551</v>
      </c>
      <c r="C30" s="29">
        <v>71537736.935541287</v>
      </c>
      <c r="D30" s="29">
        <v>8611428.3601111211</v>
      </c>
      <c r="E30" s="29">
        <v>4517460.5723347208</v>
      </c>
      <c r="F30" s="29">
        <v>3966444.7052369998</v>
      </c>
      <c r="G30" s="29">
        <v>9162444.2272088435</v>
      </c>
      <c r="H30" s="29">
        <v>192343153.89284009</v>
      </c>
      <c r="I30" s="29">
        <v>4953088</v>
      </c>
      <c r="J30">
        <v>62145.03</v>
      </c>
      <c r="K30">
        <v>35799161.167135611</v>
      </c>
    </row>
    <row r="31" spans="1:11" x14ac:dyDescent="0.25">
      <c r="A31" s="1" t="s">
        <v>39</v>
      </c>
      <c r="B31" s="29">
        <v>60462190.319122203</v>
      </c>
      <c r="C31" s="29">
        <v>63627519.875802323</v>
      </c>
      <c r="D31" s="29">
        <v>11616682.37092164</v>
      </c>
      <c r="E31" s="29">
        <v>9841476.647614086</v>
      </c>
      <c r="F31" s="29">
        <v>12879538.488836</v>
      </c>
      <c r="G31" s="29">
        <v>8578620.529699726</v>
      </c>
      <c r="H31" s="29">
        <v>-1902473.4387657531</v>
      </c>
      <c r="I31" s="29">
        <v>7912398</v>
      </c>
      <c r="J31">
        <v>56183.83</v>
      </c>
      <c r="K31">
        <v>55678181.757046603</v>
      </c>
    </row>
    <row r="32" spans="1:11" x14ac:dyDescent="0.25">
      <c r="A32" s="1" t="s">
        <v>45</v>
      </c>
      <c r="B32" s="29">
        <v>1041397706.727183</v>
      </c>
      <c r="C32" s="29">
        <v>169519491.65779561</v>
      </c>
      <c r="D32" s="29">
        <v>75056457.142964467</v>
      </c>
      <c r="E32" s="29">
        <v>4773614.7584392969</v>
      </c>
      <c r="F32" s="29">
        <v>32905735.041239001</v>
      </c>
      <c r="G32" s="29">
        <v>46924336.860164762</v>
      </c>
      <c r="H32" s="29">
        <v>829727492.96766198</v>
      </c>
      <c r="I32" s="29">
        <v>158263341</v>
      </c>
      <c r="J32">
        <v>9773.34</v>
      </c>
      <c r="K32">
        <v>267252254.3442336</v>
      </c>
    </row>
    <row r="33" spans="1:11" x14ac:dyDescent="0.25">
      <c r="A33" s="1" t="s">
        <v>40</v>
      </c>
      <c r="B33" s="29">
        <v>746576919.53097308</v>
      </c>
      <c r="C33" s="29">
        <v>403221883.26335579</v>
      </c>
      <c r="D33" s="29">
        <v>56995305.571125217</v>
      </c>
      <c r="E33" s="29">
        <v>7895529.1360694021</v>
      </c>
      <c r="F33" s="29">
        <v>37015635.665899992</v>
      </c>
      <c r="G33" s="29">
        <v>27875199.041294631</v>
      </c>
      <c r="H33" s="29">
        <v>323375366.36239201</v>
      </c>
      <c r="I33" s="29">
        <v>73409455</v>
      </c>
      <c r="J33">
        <v>19660.89</v>
      </c>
      <c r="K33">
        <v>188902935.53946069</v>
      </c>
    </row>
    <row r="34" spans="1:11" x14ac:dyDescent="0.25">
      <c r="A34" s="1" t="s">
        <v>42</v>
      </c>
      <c r="B34" s="29">
        <v>5757821480.6425724</v>
      </c>
      <c r="C34" s="29">
        <v>2062003140.33495</v>
      </c>
      <c r="D34" s="29">
        <v>632416883.21658432</v>
      </c>
      <c r="E34" s="29">
        <v>277910088.11713558</v>
      </c>
      <c r="F34" s="29">
        <v>290891489.53766608</v>
      </c>
      <c r="G34" s="29">
        <v>619435481.79605389</v>
      </c>
      <c r="H34" s="29">
        <v>3354292946.6287041</v>
      </c>
      <c r="I34" s="29">
        <v>311663358</v>
      </c>
      <c r="J34">
        <v>49872.83</v>
      </c>
      <c r="K34">
        <v>1008466670.899946</v>
      </c>
    </row>
    <row r="35" spans="1:11" x14ac:dyDescent="0.25">
      <c r="A35" s="1" t="s">
        <v>5</v>
      </c>
      <c r="B35" s="29">
        <v>944813988.5316354</v>
      </c>
      <c r="C35" s="29">
        <v>405912468.95159858</v>
      </c>
      <c r="D35" s="29">
        <v>129581339.1353029</v>
      </c>
      <c r="E35" s="29">
        <v>27752554.239886999</v>
      </c>
      <c r="F35" s="29">
        <v>29958697.228300009</v>
      </c>
      <c r="G35" s="29">
        <v>127375196.1468899</v>
      </c>
      <c r="H35" s="29">
        <v>439278877.67303377</v>
      </c>
      <c r="I35" s="29">
        <v>34342780</v>
      </c>
      <c r="J35">
        <v>41565.269999999997</v>
      </c>
      <c r="K35">
        <v>228928985.18490511</v>
      </c>
    </row>
    <row r="36" spans="1:11" x14ac:dyDescent="0.25">
      <c r="A36" s="1" t="s">
        <v>6</v>
      </c>
      <c r="B36" s="29">
        <v>20820483741.924381</v>
      </c>
      <c r="C36" s="29">
        <v>13677167508.499809</v>
      </c>
      <c r="D36" s="29">
        <v>1341214694.4441919</v>
      </c>
      <c r="E36" s="29">
        <v>255824060.1856913</v>
      </c>
      <c r="F36" s="29">
        <v>667139809.60778987</v>
      </c>
      <c r="G36" s="29">
        <v>929898945.02209389</v>
      </c>
      <c r="H36" s="29">
        <v>6469241348.5881653</v>
      </c>
      <c r="I36" s="29">
        <v>1344130000</v>
      </c>
      <c r="J36">
        <v>10384.370000000001</v>
      </c>
      <c r="K36">
        <v>1849100966.365303</v>
      </c>
    </row>
    <row r="37" spans="1:11" x14ac:dyDescent="0.25">
      <c r="A37" s="1" t="s">
        <v>32</v>
      </c>
      <c r="B37" s="29">
        <v>2548930932.7860961</v>
      </c>
      <c r="C37" s="29">
        <v>528599443.29387963</v>
      </c>
      <c r="D37" s="29">
        <v>136489920.63916931</v>
      </c>
      <c r="E37" s="29">
        <v>257483174.356029</v>
      </c>
      <c r="F37" s="29">
        <v>65311602.88249936</v>
      </c>
      <c r="G37" s="29">
        <v>328661492.11269891</v>
      </c>
      <c r="H37" s="29">
        <v>1949153171.7355461</v>
      </c>
      <c r="I37" s="29">
        <v>142960868</v>
      </c>
      <c r="J37">
        <v>24310.04</v>
      </c>
      <c r="K37">
        <v>138742055.09089851</v>
      </c>
    </row>
    <row r="38" spans="1:11" x14ac:dyDescent="0.25">
      <c r="A38" s="1" t="s">
        <v>17</v>
      </c>
      <c r="B38" s="29">
        <v>3926459698.690093</v>
      </c>
      <c r="C38" s="29">
        <v>1361174811.353477</v>
      </c>
      <c r="D38" s="29">
        <v>709827439.1670754</v>
      </c>
      <c r="E38" s="29">
        <v>40258285.827133507</v>
      </c>
      <c r="F38" s="29">
        <v>231149564.60078001</v>
      </c>
      <c r="G38" s="29">
        <v>518936160.39342892</v>
      </c>
      <c r="H38" s="29">
        <v>2086607012.7703199</v>
      </c>
      <c r="I38" s="29">
        <v>1247236029</v>
      </c>
      <c r="J38">
        <v>4635.88</v>
      </c>
      <c r="K38">
        <v>567797155.09887457</v>
      </c>
    </row>
    <row r="39" spans="1:11" x14ac:dyDescent="0.25">
      <c r="A39" s="1" t="s">
        <v>0</v>
      </c>
      <c r="B39" s="29">
        <v>1085933598.1004109</v>
      </c>
      <c r="C39" s="29">
        <v>112356153.1603635</v>
      </c>
      <c r="D39" s="29">
        <v>77721117.659485206</v>
      </c>
      <c r="E39" s="29">
        <v>19242574.092478871</v>
      </c>
      <c r="F39" s="29">
        <v>28952235.518154498</v>
      </c>
      <c r="G39" s="29">
        <v>68011456.233809575</v>
      </c>
      <c r="H39" s="29">
        <v>924808562.79871678</v>
      </c>
      <c r="I39" s="29">
        <v>22340024</v>
      </c>
      <c r="J39">
        <v>41894.17</v>
      </c>
      <c r="K39">
        <v>91821275.12715435</v>
      </c>
    </row>
    <row r="40" spans="1:11" x14ac:dyDescent="0.25">
      <c r="A40" s="1" t="s">
        <v>21</v>
      </c>
      <c r="B40" s="29">
        <v>771618043.67463708</v>
      </c>
      <c r="C40" s="29">
        <v>561479466.14550865</v>
      </c>
      <c r="D40" s="29">
        <v>132536687.2075326</v>
      </c>
      <c r="E40" s="29">
        <v>136724531.61663929</v>
      </c>
      <c r="F40" s="29">
        <v>123388574.7598471</v>
      </c>
      <c r="G40" s="29">
        <v>145872644.06432471</v>
      </c>
      <c r="H40" s="29">
        <v>200990465.08144301</v>
      </c>
      <c r="I40" s="29">
        <v>127833000</v>
      </c>
      <c r="J40">
        <v>35774.699999999997</v>
      </c>
      <c r="K40">
        <v>727544841.26668286</v>
      </c>
    </row>
    <row r="41" spans="1:11" x14ac:dyDescent="0.25">
      <c r="A41" s="1" t="s">
        <v>35</v>
      </c>
      <c r="B41" s="29">
        <v>533332448.98105001</v>
      </c>
      <c r="C41" s="29">
        <v>114029396.95610011</v>
      </c>
      <c r="D41" s="29">
        <v>62098489.065226309</v>
      </c>
      <c r="E41" s="29">
        <v>30922881.514718</v>
      </c>
      <c r="F41" s="29">
        <v>48830208.729342997</v>
      </c>
      <c r="G41" s="29">
        <v>44191161.850601323</v>
      </c>
      <c r="H41" s="29">
        <v>406034771.68906653</v>
      </c>
      <c r="I41" s="29">
        <v>51729345.359999999</v>
      </c>
      <c r="J41">
        <v>12118.74</v>
      </c>
      <c r="K41">
        <v>61232531.989345789</v>
      </c>
    </row>
    <row r="42" spans="1:11" x14ac:dyDescent="0.25">
      <c r="A42" s="1" t="s">
        <v>46</v>
      </c>
      <c r="B42" s="29">
        <v>6611535592.9287758</v>
      </c>
      <c r="C42" s="29">
        <v>743685521.34429741</v>
      </c>
      <c r="D42" s="29">
        <v>505166505.40337998</v>
      </c>
      <c r="E42" s="29">
        <v>4809217.238312168</v>
      </c>
      <c r="F42" s="29">
        <v>205601542.32614169</v>
      </c>
      <c r="G42" s="29">
        <v>304374180.31555051</v>
      </c>
      <c r="H42" s="29">
        <v>5568285108.5072403</v>
      </c>
      <c r="I42" s="29">
        <v>849726410</v>
      </c>
      <c r="J42">
        <v>2769.65</v>
      </c>
      <c r="K42">
        <v>296155652.25220293</v>
      </c>
    </row>
    <row r="43" spans="1:11" x14ac:dyDescent="0.25">
      <c r="A43" s="1" t="s">
        <v>47</v>
      </c>
      <c r="B43" s="29">
        <v>3567270767.3158069</v>
      </c>
      <c r="C43" s="29">
        <v>1662602157.614099</v>
      </c>
      <c r="D43" s="29">
        <v>142841662.4312034</v>
      </c>
      <c r="E43" s="29">
        <v>20239295.59561605</v>
      </c>
      <c r="F43" s="29">
        <v>54900148.859101713</v>
      </c>
      <c r="G43" s="29">
        <v>108180809.1677177</v>
      </c>
      <c r="H43" s="29">
        <v>1816727096.129606</v>
      </c>
      <c r="I43" s="29">
        <v>396156980</v>
      </c>
      <c r="J43">
        <v>16589.939999999999</v>
      </c>
      <c r="K43">
        <v>570093922.56207407</v>
      </c>
    </row>
    <row r="44" spans="1:11" x14ac:dyDescent="0.25">
      <c r="A44" s="1" t="s">
        <v>3</v>
      </c>
      <c r="B44" s="29">
        <v>1809162481.1000581</v>
      </c>
      <c r="C44" s="29">
        <v>542460551.34353447</v>
      </c>
      <c r="D44" s="29">
        <v>476406112.45470268</v>
      </c>
      <c r="E44" s="29">
        <v>37987386.305137232</v>
      </c>
      <c r="F44" s="29">
        <v>115489155.198672</v>
      </c>
      <c r="G44" s="29">
        <v>398904343.56116802</v>
      </c>
      <c r="H44" s="29">
        <v>905784972.50049245</v>
      </c>
      <c r="I44" s="29">
        <v>198686688</v>
      </c>
      <c r="J44">
        <v>14973.1</v>
      </c>
      <c r="K44">
        <v>199158216.8809638</v>
      </c>
    </row>
    <row r="45" spans="1:11" x14ac:dyDescent="0.25">
      <c r="A45" s="1" t="s">
        <v>26</v>
      </c>
      <c r="B45" s="29">
        <v>717434206.50372398</v>
      </c>
      <c r="C45" s="29">
        <v>258116658.50673649</v>
      </c>
      <c r="D45" s="29">
        <v>114521008.1062925</v>
      </c>
      <c r="E45" s="29">
        <v>23786484.820490651</v>
      </c>
      <c r="F45" s="29">
        <v>46413992.993906997</v>
      </c>
      <c r="G45" s="29">
        <v>91893499.93287611</v>
      </c>
      <c r="H45" s="29">
        <v>391210532.88460213</v>
      </c>
      <c r="I45" s="29">
        <v>119090017</v>
      </c>
      <c r="J45">
        <v>16049.36</v>
      </c>
      <c r="K45">
        <v>144026581.3803291</v>
      </c>
    </row>
    <row r="46" spans="1:11" x14ac:dyDescent="0.25">
      <c r="A46" s="1" t="s">
        <v>44</v>
      </c>
      <c r="B46" s="29">
        <v>4069123130.601233</v>
      </c>
      <c r="C46" s="29">
        <v>743578917.99053431</v>
      </c>
      <c r="D46" s="29">
        <v>318546712.17231369</v>
      </c>
      <c r="E46" s="29">
        <v>6774690.8672065418</v>
      </c>
      <c r="F46" s="29">
        <v>84810740.510332003</v>
      </c>
      <c r="G46" s="29">
        <v>240510662.52918819</v>
      </c>
      <c r="H46" s="29">
        <v>3091808240.9487171</v>
      </c>
      <c r="I46" s="29">
        <v>285822469</v>
      </c>
      <c r="J46">
        <v>12392.82</v>
      </c>
      <c r="K46">
        <v>200977242.41167521</v>
      </c>
    </row>
    <row r="47" spans="1:11" x14ac:dyDescent="0.25">
      <c r="A47" s="1" t="s">
        <v>36</v>
      </c>
      <c r="B47" s="29">
        <v>497027672.58660108</v>
      </c>
      <c r="C47" s="29">
        <v>355698787.32716042</v>
      </c>
      <c r="D47" s="29">
        <v>60461998.488440529</v>
      </c>
      <c r="E47" s="29">
        <v>29206449.04684446</v>
      </c>
      <c r="F47" s="29">
        <v>43627012.362227999</v>
      </c>
      <c r="G47" s="29">
        <v>46041435.173056997</v>
      </c>
      <c r="H47" s="29">
        <v>124493899.1332282</v>
      </c>
      <c r="I47" s="29">
        <v>49936638</v>
      </c>
      <c r="J47">
        <v>31228.51</v>
      </c>
      <c r="K47">
        <v>460694607.69781917</v>
      </c>
    </row>
    <row r="48" spans="1:11" x14ac:dyDescent="0.25">
      <c r="A48" s="1" t="s">
        <v>18</v>
      </c>
      <c r="B48" s="29">
        <v>1230109497.0189121</v>
      </c>
      <c r="C48" s="29">
        <v>329892963.17197198</v>
      </c>
      <c r="D48" s="29">
        <v>130070933.49810129</v>
      </c>
      <c r="E48" s="29">
        <v>3445513.83041579</v>
      </c>
      <c r="F48" s="29">
        <v>27833277.5788</v>
      </c>
      <c r="G48" s="29">
        <v>105683169.7497171</v>
      </c>
      <c r="H48" s="29">
        <v>797978877.92763901</v>
      </c>
      <c r="I48" s="29">
        <v>245707511</v>
      </c>
      <c r="J48">
        <v>8837.82</v>
      </c>
      <c r="K48">
        <v>123134506.6220066</v>
      </c>
    </row>
    <row r="49" spans="1:11" x14ac:dyDescent="0.25">
      <c r="A49" s="1" t="s">
        <v>43</v>
      </c>
      <c r="B49" s="29">
        <v>10972916178.817511</v>
      </c>
      <c r="C49" s="29">
        <v>1746426036.0036211</v>
      </c>
      <c r="D49" s="29">
        <v>516904532.46239501</v>
      </c>
      <c r="E49" s="29">
        <v>12594203.44662695</v>
      </c>
      <c r="F49" s="29">
        <v>194071899.2016108</v>
      </c>
      <c r="G49" s="29">
        <v>335426836.70741123</v>
      </c>
      <c r="H49" s="29">
        <v>8903657509.5531082</v>
      </c>
      <c r="I49" s="29">
        <v>813751154</v>
      </c>
      <c r="J49">
        <v>6453.15</v>
      </c>
      <c r="K49">
        <v>754085830.65413976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7"/>
  <sheetViews>
    <sheetView workbookViewId="0">
      <selection activeCell="E39" sqref="E39"/>
    </sheetView>
  </sheetViews>
  <sheetFormatPr defaultRowHeight="15" x14ac:dyDescent="0.25"/>
  <cols>
    <col min="2" max="2" width="13.28515625" customWidth="1"/>
    <col min="3" max="3" width="14.42578125" customWidth="1"/>
    <col min="5" max="5" width="24.42578125" customWidth="1"/>
    <col min="6" max="6" width="12.42578125" customWidth="1"/>
    <col min="7" max="7" width="9.42578125" customWidth="1"/>
    <col min="8" max="8" width="8.42578125" customWidth="1"/>
    <col min="9" max="9" width="10.140625" customWidth="1"/>
  </cols>
  <sheetData>
    <row r="1" spans="1:10" x14ac:dyDescent="0.25">
      <c r="A1" s="15" t="s">
        <v>72</v>
      </c>
      <c r="B1" s="15" t="s">
        <v>73</v>
      </c>
      <c r="C1" s="15" t="s">
        <v>74</v>
      </c>
      <c r="D1" s="15" t="s">
        <v>75</v>
      </c>
      <c r="F1" s="16" t="s">
        <v>88</v>
      </c>
      <c r="H1" s="17"/>
    </row>
    <row r="2" spans="1:10" x14ac:dyDescent="0.25">
      <c r="A2" s="13" t="s">
        <v>76</v>
      </c>
      <c r="B2" s="13" t="s">
        <v>77</v>
      </c>
      <c r="C2" s="13" t="s">
        <v>69</v>
      </c>
      <c r="D2" s="14">
        <f>+data_glo!B2</f>
        <v>14.14334803574125</v>
      </c>
      <c r="F2" s="20" t="s">
        <v>84</v>
      </c>
      <c r="G2" s="2" t="s">
        <v>90</v>
      </c>
      <c r="H2" s="2" t="s">
        <v>87</v>
      </c>
      <c r="I2" s="18" t="s">
        <v>89</v>
      </c>
      <c r="J2" s="18" t="s">
        <v>85</v>
      </c>
    </row>
    <row r="3" spans="1:10" x14ac:dyDescent="0.25">
      <c r="A3" s="12" t="s">
        <v>76</v>
      </c>
      <c r="B3" s="12" t="s">
        <v>77</v>
      </c>
      <c r="C3" s="12" t="s">
        <v>66</v>
      </c>
      <c r="D3" s="14">
        <f>+data_glo!B3</f>
        <v>20.951846115615659</v>
      </c>
      <c r="F3" s="21" t="s">
        <v>69</v>
      </c>
      <c r="G3" s="8">
        <f>+D2+D26</f>
        <v>14.345296998129955</v>
      </c>
      <c r="H3" s="8">
        <f>+D6+D10+D14</f>
        <v>14.345296998129953</v>
      </c>
      <c r="I3" s="8">
        <f>+H3-G3</f>
        <v>0</v>
      </c>
      <c r="J3" s="19">
        <f>+I3/H3</f>
        <v>0</v>
      </c>
    </row>
    <row r="4" spans="1:10" x14ac:dyDescent="0.25">
      <c r="A4" s="12" t="s">
        <v>76</v>
      </c>
      <c r="B4" s="12" t="s">
        <v>77</v>
      </c>
      <c r="C4" s="12" t="s">
        <v>78</v>
      </c>
      <c r="D4" s="14">
        <f>+data_glo!B4</f>
        <v>1.4831572078503119</v>
      </c>
      <c r="F4" s="21" t="s">
        <v>66</v>
      </c>
      <c r="G4" s="8">
        <f>+D3+D27</f>
        <v>22.726541183694948</v>
      </c>
      <c r="H4" s="8">
        <f>+D7+D11+D15</f>
        <v>22.726541183694941</v>
      </c>
      <c r="I4" s="8">
        <f t="shared" ref="I4:I7" si="0">+H4-G4</f>
        <v>0</v>
      </c>
      <c r="J4" s="19">
        <f>+(H4-G4)/H4</f>
        <v>-3.1264886725036538E-16</v>
      </c>
    </row>
    <row r="5" spans="1:10" x14ac:dyDescent="0.25">
      <c r="A5" s="12" t="s">
        <v>76</v>
      </c>
      <c r="B5" s="12" t="s">
        <v>77</v>
      </c>
      <c r="C5" s="12" t="s">
        <v>79</v>
      </c>
      <c r="D5" s="14">
        <f>+data_glo!B5</f>
        <v>36.89686796742744</v>
      </c>
      <c r="F5" s="21" t="s">
        <v>78</v>
      </c>
      <c r="G5" s="8">
        <f>+D4+D28</f>
        <v>2.0624821182506596</v>
      </c>
      <c r="H5" s="8">
        <f>+D8+D12+D16</f>
        <v>2.0624821182506596</v>
      </c>
      <c r="I5" s="8">
        <f t="shared" si="0"/>
        <v>0</v>
      </c>
      <c r="J5" s="19">
        <f>+(H5-G5)/H5</f>
        <v>0</v>
      </c>
    </row>
    <row r="6" spans="1:10" x14ac:dyDescent="0.25">
      <c r="A6" s="12" t="s">
        <v>77</v>
      </c>
      <c r="B6" s="12" t="s">
        <v>80</v>
      </c>
      <c r="C6" s="12" t="s">
        <v>69</v>
      </c>
      <c r="D6" s="14">
        <f>+data_glo!B6</f>
        <v>12.928807534704619</v>
      </c>
      <c r="F6" s="21" t="s">
        <v>83</v>
      </c>
      <c r="G6" s="8">
        <f>+D5+D29</f>
        <v>37.457691784247338</v>
      </c>
      <c r="H6" s="8">
        <f>+D9+D13+D17</f>
        <v>37.457691784247331</v>
      </c>
      <c r="I6" s="8">
        <f t="shared" si="0"/>
        <v>0</v>
      </c>
      <c r="J6" s="19">
        <f>+(H6-G6)/H6</f>
        <v>-1.8969207709133744E-16</v>
      </c>
    </row>
    <row r="7" spans="1:10" x14ac:dyDescent="0.25">
      <c r="A7" s="12" t="s">
        <v>77</v>
      </c>
      <c r="B7" s="12" t="s">
        <v>80</v>
      </c>
      <c r="C7" s="12" t="s">
        <v>66</v>
      </c>
      <c r="D7" s="14">
        <f>+data_glo!B7</f>
        <v>16.922293940448721</v>
      </c>
      <c r="F7" s="21" t="s">
        <v>86</v>
      </c>
      <c r="G7" s="8">
        <f>+SUM(G3:G6)</f>
        <v>76.592012084322903</v>
      </c>
      <c r="H7" s="8">
        <f>SUM(H3:H6)</f>
        <v>76.592012084322874</v>
      </c>
      <c r="I7" s="8">
        <f t="shared" si="0"/>
        <v>0</v>
      </c>
      <c r="J7" s="22">
        <f>+(H7-G7)/H7</f>
        <v>-3.7107928956238329E-16</v>
      </c>
    </row>
    <row r="8" spans="1:10" x14ac:dyDescent="0.25">
      <c r="A8" s="12" t="s">
        <v>77</v>
      </c>
      <c r="B8" s="12" t="s">
        <v>80</v>
      </c>
      <c r="C8" s="12" t="s">
        <v>78</v>
      </c>
      <c r="D8" s="14">
        <f>+data_glo!B8</f>
        <v>0.26679534492901141</v>
      </c>
    </row>
    <row r="9" spans="1:10" x14ac:dyDescent="0.25">
      <c r="A9" s="12" t="s">
        <v>77</v>
      </c>
      <c r="B9" s="12" t="s">
        <v>80</v>
      </c>
      <c r="C9" s="12" t="s">
        <v>79</v>
      </c>
      <c r="D9" s="14">
        <f>+data_glo!B9</f>
        <v>10.41189633242363</v>
      </c>
    </row>
    <row r="10" spans="1:10" x14ac:dyDescent="0.25">
      <c r="A10" s="12" t="s">
        <v>77</v>
      </c>
      <c r="B10" s="12" t="s">
        <v>81</v>
      </c>
      <c r="C10" s="12" t="s">
        <v>69</v>
      </c>
      <c r="D10" s="14">
        <f>+data_glo!B10</f>
        <v>0.88260059892453024</v>
      </c>
    </row>
    <row r="11" spans="1:10" x14ac:dyDescent="0.25">
      <c r="A11" s="12" t="s">
        <v>77</v>
      </c>
      <c r="B11" s="12" t="s">
        <v>81</v>
      </c>
      <c r="C11" s="12" t="s">
        <v>66</v>
      </c>
      <c r="D11" s="14">
        <f>+data_glo!B11</f>
        <v>5.1912020473079341</v>
      </c>
    </row>
    <row r="12" spans="1:10" x14ac:dyDescent="0.25">
      <c r="A12" s="12" t="s">
        <v>77</v>
      </c>
      <c r="B12" s="12" t="s">
        <v>81</v>
      </c>
      <c r="C12" s="12" t="s">
        <v>78</v>
      </c>
      <c r="D12" s="14">
        <f>+data_glo!B12</f>
        <v>8.1998765929088238E-2</v>
      </c>
    </row>
    <row r="13" spans="1:10" x14ac:dyDescent="0.25">
      <c r="A13" s="12" t="s">
        <v>77</v>
      </c>
      <c r="B13" s="12" t="s">
        <v>81</v>
      </c>
      <c r="C13" s="12" t="s">
        <v>79</v>
      </c>
      <c r="D13" s="14">
        <f>+data_glo!B13</f>
        <v>0.28234865772838208</v>
      </c>
    </row>
    <row r="14" spans="1:10" x14ac:dyDescent="0.25">
      <c r="A14" s="12" t="s">
        <v>77</v>
      </c>
      <c r="B14" s="12" t="s">
        <v>67</v>
      </c>
      <c r="C14" s="12" t="s">
        <v>69</v>
      </c>
      <c r="D14" s="14">
        <f>+data_glo!B14</f>
        <v>0.53388886450080431</v>
      </c>
    </row>
    <row r="15" spans="1:10" x14ac:dyDescent="0.25">
      <c r="A15" s="12" t="s">
        <v>77</v>
      </c>
      <c r="B15" s="12" t="s">
        <v>67</v>
      </c>
      <c r="C15" s="12" t="s">
        <v>66</v>
      </c>
      <c r="D15" s="14">
        <f>+data_glo!B15</f>
        <v>0.61304519593828444</v>
      </c>
    </row>
    <row r="16" spans="1:10" x14ac:dyDescent="0.25">
      <c r="A16" s="12" t="s">
        <v>77</v>
      </c>
      <c r="B16" s="12" t="s">
        <v>67</v>
      </c>
      <c r="C16" s="12" t="s">
        <v>78</v>
      </c>
      <c r="D16" s="14">
        <f>+data_glo!B16</f>
        <v>1.71368800739256</v>
      </c>
    </row>
    <row r="17" spans="1:4" x14ac:dyDescent="0.25">
      <c r="A17" s="12" t="s">
        <v>77</v>
      </c>
      <c r="B17" s="12" t="s">
        <v>67</v>
      </c>
      <c r="C17" s="12" t="s">
        <v>79</v>
      </c>
      <c r="D17" s="14">
        <f>+data_glo!B17</f>
        <v>26.763446794095319</v>
      </c>
    </row>
    <row r="18" spans="1:4" x14ac:dyDescent="0.25">
      <c r="A18" s="12" t="s">
        <v>67</v>
      </c>
      <c r="B18" s="12" t="s">
        <v>81</v>
      </c>
      <c r="C18" s="12" t="s">
        <v>69</v>
      </c>
      <c r="D18" s="14">
        <f>+data_glo!B18</f>
        <v>0.78537054230065295</v>
      </c>
    </row>
    <row r="19" spans="1:4" x14ac:dyDescent="0.25">
      <c r="A19" s="12" t="s">
        <v>67</v>
      </c>
      <c r="B19" s="12" t="s">
        <v>81</v>
      </c>
      <c r="C19" s="12" t="s">
        <v>66</v>
      </c>
      <c r="D19" s="14">
        <f>+data_glo!B19</f>
        <v>0.25548413775783302</v>
      </c>
    </row>
    <row r="20" spans="1:4" x14ac:dyDescent="0.25">
      <c r="A20" s="12" t="s">
        <v>67</v>
      </c>
      <c r="B20" s="12" t="s">
        <v>81</v>
      </c>
      <c r="C20" s="12" t="s">
        <v>78</v>
      </c>
      <c r="D20" s="14">
        <f>+data_glo!B20</f>
        <v>0.59495073092239381</v>
      </c>
    </row>
    <row r="21" spans="1:4" x14ac:dyDescent="0.25">
      <c r="A21" s="12" t="s">
        <v>67</v>
      </c>
      <c r="B21" s="12" t="s">
        <v>81</v>
      </c>
      <c r="C21" s="12" t="s">
        <v>79</v>
      </c>
      <c r="D21" s="14">
        <f>+data_glo!B21</f>
        <v>0.63318211796755408</v>
      </c>
    </row>
    <row r="22" spans="1:4" x14ac:dyDescent="0.25">
      <c r="A22" s="12" t="s">
        <v>81</v>
      </c>
      <c r="B22" s="12" t="s">
        <v>82</v>
      </c>
      <c r="C22" s="12" t="s">
        <v>69</v>
      </c>
      <c r="D22" s="14">
        <f>+data_glo!B22</f>
        <v>1.466022178836478</v>
      </c>
    </row>
    <row r="23" spans="1:4" x14ac:dyDescent="0.25">
      <c r="A23" s="12" t="s">
        <v>81</v>
      </c>
      <c r="B23" s="12" t="s">
        <v>82</v>
      </c>
      <c r="C23" s="12" t="s">
        <v>66</v>
      </c>
      <c r="D23" s="14">
        <f>+data_glo!B23</f>
        <v>3.6719911169864781</v>
      </c>
    </row>
    <row r="24" spans="1:4" x14ac:dyDescent="0.25">
      <c r="A24" s="12" t="s">
        <v>81</v>
      </c>
      <c r="B24" s="12" t="s">
        <v>82</v>
      </c>
      <c r="C24" s="12" t="s">
        <v>78</v>
      </c>
      <c r="D24" s="14">
        <f>+data_glo!B24</f>
        <v>9.7624586451134199E-2</v>
      </c>
    </row>
    <row r="25" spans="1:4" x14ac:dyDescent="0.25">
      <c r="A25" s="12" t="s">
        <v>81</v>
      </c>
      <c r="B25" s="12" t="s">
        <v>82</v>
      </c>
      <c r="C25" s="12" t="s">
        <v>79</v>
      </c>
      <c r="D25" s="14">
        <f>+data_glo!B25</f>
        <v>0.35470695887604031</v>
      </c>
    </row>
    <row r="26" spans="1:4" x14ac:dyDescent="0.25">
      <c r="A26" s="12" t="s">
        <v>81</v>
      </c>
      <c r="B26" s="12" t="s">
        <v>77</v>
      </c>
      <c r="C26" s="12" t="s">
        <v>69</v>
      </c>
      <c r="D26" s="14">
        <f>+data_glo!B26</f>
        <v>0.20194896238870511</v>
      </c>
    </row>
    <row r="27" spans="1:4" x14ac:dyDescent="0.25">
      <c r="A27" s="12" t="s">
        <v>81</v>
      </c>
      <c r="B27" s="12" t="s">
        <v>77</v>
      </c>
      <c r="C27" s="12" t="s">
        <v>66</v>
      </c>
      <c r="D27" s="14">
        <f>+data_glo!B27</f>
        <v>1.774695068079289</v>
      </c>
    </row>
    <row r="28" spans="1:4" x14ac:dyDescent="0.25">
      <c r="A28" s="12" t="s">
        <v>81</v>
      </c>
      <c r="B28" s="12" t="s">
        <v>77</v>
      </c>
      <c r="C28" s="12" t="s">
        <v>78</v>
      </c>
      <c r="D28" s="14">
        <f>+data_glo!B28</f>
        <v>0.57932491040034784</v>
      </c>
    </row>
    <row r="29" spans="1:4" x14ac:dyDescent="0.25">
      <c r="A29" s="12" t="s">
        <v>81</v>
      </c>
      <c r="B29" s="12" t="s">
        <v>77</v>
      </c>
      <c r="C29" s="12" t="s">
        <v>79</v>
      </c>
      <c r="D29" s="14">
        <f>+data_glo!B29</f>
        <v>0.5608238168198959</v>
      </c>
    </row>
    <row r="32" spans="1:4" x14ac:dyDescent="0.25">
      <c r="A32" t="s">
        <v>184</v>
      </c>
      <c r="B32" t="s">
        <v>94</v>
      </c>
      <c r="C32" t="s">
        <v>185</v>
      </c>
    </row>
    <row r="36" spans="2:4" x14ac:dyDescent="0.25">
      <c r="B36" s="30"/>
      <c r="C36" s="30"/>
      <c r="D36" s="30"/>
    </row>
    <row r="37" spans="2:4" x14ac:dyDescent="0.25">
      <c r="B37" s="30"/>
      <c r="C37" s="30"/>
      <c r="D37" s="3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1"/>
  <sheetViews>
    <sheetView workbookViewId="0">
      <selection activeCell="D26" sqref="D26"/>
    </sheetView>
  </sheetViews>
  <sheetFormatPr defaultRowHeight="15" x14ac:dyDescent="0.25"/>
  <cols>
    <col min="1" max="4" width="14.7109375" customWidth="1"/>
  </cols>
  <sheetData>
    <row r="1" spans="1:5" x14ac:dyDescent="0.25">
      <c r="A1" s="52" t="s">
        <v>224</v>
      </c>
      <c r="B1" s="52"/>
      <c r="C1" s="52"/>
      <c r="D1" s="52"/>
    </row>
    <row r="2" spans="1:5" x14ac:dyDescent="0.25">
      <c r="A2" s="15" t="str">
        <f>+data_reg!A1</f>
        <v>Regions</v>
      </c>
      <c r="B2" s="15" t="s">
        <v>225</v>
      </c>
      <c r="C2" s="15" t="s">
        <v>226</v>
      </c>
      <c r="D2" s="15" t="s">
        <v>96</v>
      </c>
    </row>
    <row r="3" spans="1:5" x14ac:dyDescent="0.25">
      <c r="A3" s="15" t="str">
        <f>+data_reg!A2</f>
        <v>World</v>
      </c>
      <c r="B3" s="8">
        <f>+data_reg!H2/1000000000</f>
        <v>40.529793152505981</v>
      </c>
      <c r="C3" s="8">
        <f>+data_reg!G2/1000000000</f>
        <v>5.5903448411501291</v>
      </c>
      <c r="D3" s="8">
        <f t="shared" ref="D3:D14" si="0">+SUM(B3:C3)</f>
        <v>46.120137993656108</v>
      </c>
      <c r="E3" s="30"/>
    </row>
    <row r="4" spans="1:5" x14ac:dyDescent="0.25">
      <c r="A4" s="15" t="str">
        <f>+data_reg!A9</f>
        <v>Japan</v>
      </c>
      <c r="B4" s="8">
        <f>+data_reg!H9/1000000000</f>
        <v>0.200990465081443</v>
      </c>
      <c r="C4" s="8">
        <f>+data_reg!G9/1000000000</f>
        <v>0.14587264406432471</v>
      </c>
      <c r="D4" s="8">
        <f t="shared" si="0"/>
        <v>0.34686310914576768</v>
      </c>
      <c r="E4" s="30"/>
    </row>
    <row r="5" spans="1:5" x14ac:dyDescent="0.25">
      <c r="A5" s="15" t="str">
        <f>+data_reg!A3</f>
        <v>Europe</v>
      </c>
      <c r="B5" s="8">
        <f>+data_reg!H3/1000000000</f>
        <v>3.0994397579563522</v>
      </c>
      <c r="C5" s="8">
        <f>+data_reg!G3/1000000000</f>
        <v>1.1769473663935439</v>
      </c>
      <c r="D5" s="8">
        <f t="shared" si="0"/>
        <v>4.2763871243498963</v>
      </c>
      <c r="E5" s="30"/>
    </row>
    <row r="6" spans="1:5" x14ac:dyDescent="0.25">
      <c r="A6" s="15" t="str">
        <f>+data_reg!A7</f>
        <v>India</v>
      </c>
      <c r="B6" s="8">
        <f>+data_reg!H7/1000000000</f>
        <v>2.0866070127703198</v>
      </c>
      <c r="C6" s="8">
        <f>+data_reg!G7/1000000000</f>
        <v>0.51893616039342894</v>
      </c>
      <c r="D6" s="8">
        <f t="shared" si="0"/>
        <v>2.6055431731637486</v>
      </c>
      <c r="E6" s="30"/>
    </row>
    <row r="7" spans="1:5" x14ac:dyDescent="0.25">
      <c r="A7" s="15" t="str">
        <f>+data_reg!A4</f>
        <v>North America</v>
      </c>
      <c r="B7" s="8">
        <f>+data_reg!H4/1000000000</f>
        <v>3.793571824301738</v>
      </c>
      <c r="C7" s="8">
        <f>+data_reg!G4/1000000000</f>
        <v>0.74681067794294376</v>
      </c>
      <c r="D7" s="8">
        <f t="shared" si="0"/>
        <v>4.5403825022446815</v>
      </c>
      <c r="E7" s="30"/>
    </row>
    <row r="8" spans="1:5" x14ac:dyDescent="0.25">
      <c r="A8" s="15" t="str">
        <f>+data_reg!A10</f>
        <v>Latin America</v>
      </c>
      <c r="B8" s="8">
        <f>+data_reg!H10/1000000000</f>
        <v>4.388803746333811</v>
      </c>
      <c r="C8" s="8">
        <f>+data_reg!G10/1000000000</f>
        <v>0.73130850602323227</v>
      </c>
      <c r="D8" s="8">
        <f t="shared" si="0"/>
        <v>5.1201122523570435</v>
      </c>
      <c r="E8" s="30"/>
    </row>
    <row r="9" spans="1:5" x14ac:dyDescent="0.25">
      <c r="A9" s="15" t="str">
        <f>+data_reg!A6</f>
        <v>Russia</v>
      </c>
      <c r="B9" s="8">
        <f>+data_reg!H6/1000000000</f>
        <v>1.9491531717355461</v>
      </c>
      <c r="C9" s="8">
        <f>+data_reg!G6/1000000000</f>
        <v>0.32866149211269891</v>
      </c>
      <c r="D9" s="8">
        <f t="shared" si="0"/>
        <v>2.277814663848245</v>
      </c>
      <c r="E9" s="30"/>
    </row>
    <row r="10" spans="1:5" x14ac:dyDescent="0.25">
      <c r="A10" s="15" t="str">
        <f>+data_reg!A5</f>
        <v>China</v>
      </c>
      <c r="B10" s="8">
        <f>+data_reg!H5/1000000000</f>
        <v>6.4692413485881657</v>
      </c>
      <c r="C10" s="8">
        <f>+data_reg!G5/1000000000</f>
        <v>0.92989894502209391</v>
      </c>
      <c r="D10" s="8">
        <f t="shared" si="0"/>
        <v>7.3991402936102597</v>
      </c>
      <c r="E10" s="30"/>
    </row>
    <row r="11" spans="1:5" x14ac:dyDescent="0.25">
      <c r="A11" s="15" t="str">
        <f>+data_reg!A8</f>
        <v>Australia</v>
      </c>
      <c r="B11" s="8">
        <f>+data_reg!H8/1000000000</f>
        <v>0.92480856279871682</v>
      </c>
      <c r="C11" s="8">
        <f>+data_reg!G8/1000000000</f>
        <v>6.8011456233809581E-2</v>
      </c>
      <c r="D11" s="8">
        <f t="shared" si="0"/>
        <v>0.99282001903252637</v>
      </c>
      <c r="E11" s="30"/>
    </row>
    <row r="12" spans="1:5" x14ac:dyDescent="0.25">
      <c r="A12" s="15" t="str">
        <f>+data_reg!A12</f>
        <v>Africa</v>
      </c>
      <c r="B12" s="8">
        <f>+data_reg!H12/1000000000</f>
        <v>5.9743198801963073</v>
      </c>
      <c r="C12" s="8">
        <f>+data_reg!G12/1000000000</f>
        <v>0.34856534216615181</v>
      </c>
      <c r="D12" s="8">
        <f t="shared" si="0"/>
        <v>6.3228852223624594</v>
      </c>
      <c r="E12" s="30"/>
    </row>
    <row r="13" spans="1:5" x14ac:dyDescent="0.25">
      <c r="A13" s="15" t="str">
        <f>+data_reg!A11</f>
        <v>Middle East</v>
      </c>
      <c r="B13" s="8">
        <f>+data_reg!H11/1000000000</f>
        <v>1.816727096129606</v>
      </c>
      <c r="C13" s="8">
        <f>+data_reg!G11/1000000000</f>
        <v>0.10818080916771769</v>
      </c>
      <c r="D13" s="8">
        <f t="shared" si="0"/>
        <v>1.9249079052973237</v>
      </c>
      <c r="E13" s="30"/>
    </row>
    <row r="14" spans="1:5" x14ac:dyDescent="0.25">
      <c r="A14" s="15" t="str">
        <f>+data_reg!A13</f>
        <v>Asia and Pacific</v>
      </c>
      <c r="B14" s="8">
        <f>+data_reg!H13/1000000000</f>
        <v>9.8261302866139761</v>
      </c>
      <c r="C14" s="8">
        <f>+data_reg!G13/1000000000</f>
        <v>0.4871514416301852</v>
      </c>
      <c r="D14" s="8">
        <f t="shared" si="0"/>
        <v>10.313281728244162</v>
      </c>
      <c r="E14" s="30"/>
    </row>
    <row r="20" spans="3:3" x14ac:dyDescent="0.25">
      <c r="C20" s="30"/>
    </row>
    <row r="28" spans="3:3" x14ac:dyDescent="0.25">
      <c r="C28" s="30"/>
    </row>
    <row r="29" spans="3:3" x14ac:dyDescent="0.25">
      <c r="C29" s="30"/>
    </row>
    <row r="30" spans="3:3" x14ac:dyDescent="0.25">
      <c r="C30" s="30"/>
    </row>
    <row r="31" spans="3:3" x14ac:dyDescent="0.25">
      <c r="C31" s="30"/>
    </row>
  </sheetData>
  <mergeCells count="1">
    <mergeCell ref="A1:D1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58"/>
  <sheetViews>
    <sheetView topLeftCell="A22" workbookViewId="0">
      <selection activeCell="K41" sqref="K41"/>
    </sheetView>
  </sheetViews>
  <sheetFormatPr defaultRowHeight="15" x14ac:dyDescent="0.25"/>
  <cols>
    <col min="1" max="1" width="21" customWidth="1"/>
  </cols>
  <sheetData>
    <row r="1" spans="1:37" x14ac:dyDescent="0.25">
      <c r="A1" s="58" t="s">
        <v>60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37" x14ac:dyDescent="0.25">
      <c r="A2" s="2"/>
      <c r="B2" s="2" t="str">
        <f>+[1]agg_region!B1</f>
        <v xml:space="preserve">World </v>
      </c>
      <c r="C2" s="2" t="str">
        <f>+[1]agg_region!C1</f>
        <v>Europe</v>
      </c>
      <c r="D2" s="2" t="str">
        <f>+[1]agg_region!D1</f>
        <v>North America</v>
      </c>
      <c r="E2" s="2" t="str">
        <f>+[1]agg_region!E1</f>
        <v>China</v>
      </c>
      <c r="F2" s="2" t="str">
        <f>+[1]agg_region!F1</f>
        <v>Russia</v>
      </c>
      <c r="G2" s="2" t="str">
        <f>+[1]agg_region!G1</f>
        <v>India</v>
      </c>
      <c r="H2" s="2" t="str">
        <f>+[1]agg_region!H1</f>
        <v>Australia</v>
      </c>
      <c r="I2" s="2" t="str">
        <f>+[1]agg_region!I1</f>
        <v>Japan</v>
      </c>
      <c r="J2" s="2" t="str">
        <f>+[1]agg_region!J1</f>
        <v>Latin America</v>
      </c>
      <c r="K2" s="2" t="str">
        <f>+[1]agg_region!K1</f>
        <v>Middle East</v>
      </c>
      <c r="L2" s="2" t="str">
        <f>+[1]agg_region!L1</f>
        <v>Africa</v>
      </c>
      <c r="M2" s="2" t="str">
        <f>+[1]agg_region!M1</f>
        <v>Asia and Pacific</v>
      </c>
    </row>
    <row r="3" spans="1:37" x14ac:dyDescent="0.25">
      <c r="A3" s="2" t="s">
        <v>61</v>
      </c>
      <c r="B3" s="9">
        <f>+data_reg!D2/1000000000</f>
        <v>6.4381500698899341</v>
      </c>
      <c r="C3" s="9">
        <f>+data_reg!D3/1000000000</f>
        <v>0.95134403433853698</v>
      </c>
      <c r="D3" s="9">
        <f>+data_reg!D4/1000000000</f>
        <v>0.76199822235188719</v>
      </c>
      <c r="E3" s="9">
        <f>+data_reg!D5/1000000000</f>
        <v>1.3412146944441918</v>
      </c>
      <c r="F3" s="8">
        <f>+data_reg!D6/1000000000</f>
        <v>0.13648992063916932</v>
      </c>
      <c r="G3" s="8">
        <f>+data_reg!D7/1000000000</f>
        <v>0.70982743916707536</v>
      </c>
      <c r="H3" s="8">
        <f>+data_reg!D8/1000000000</f>
        <v>7.7721117659485209E-2</v>
      </c>
      <c r="I3" s="8">
        <f>+data_reg!D9/1000000000</f>
        <v>0.13253668720753259</v>
      </c>
      <c r="J3" s="8">
        <f>+data_reg!D10/1000000000</f>
        <v>0.90947383273330895</v>
      </c>
      <c r="K3" s="8">
        <f>+data_reg!D11/1000000000</f>
        <v>0.14284166243120339</v>
      </c>
      <c r="L3" s="8">
        <f>+data_reg!D12/1000000000</f>
        <v>0.56726499446860623</v>
      </c>
      <c r="M3" s="8">
        <f>+data_reg!D13/1000000000</f>
        <v>0.70743746444893685</v>
      </c>
      <c r="P3" s="30"/>
    </row>
    <row r="4" spans="1:37" x14ac:dyDescent="0.25">
      <c r="A4" s="2" t="s">
        <v>62</v>
      </c>
      <c r="B4" s="9">
        <f>data_reg!E2/1000000000</f>
        <v>2.268987528948434</v>
      </c>
      <c r="C4" s="9">
        <f>data_reg!E3/1000000000</f>
        <v>1.0840261378480711</v>
      </c>
      <c r="D4" s="9">
        <f>data_reg!E4/1000000000</f>
        <v>0.30566264235702256</v>
      </c>
      <c r="E4" s="9">
        <f>data_reg!E5/1000000000</f>
        <v>0.25582406018569132</v>
      </c>
      <c r="F4" s="8">
        <f>data_reg!E6/1000000000</f>
        <v>0.25748317435602902</v>
      </c>
      <c r="G4" s="8">
        <f>data_reg!E7/1000000000</f>
        <v>4.0258285827133505E-2</v>
      </c>
      <c r="H4" s="8">
        <f>data_reg!E8/1000000000</f>
        <v>1.924257409247887E-2</v>
      </c>
      <c r="I4" s="8">
        <f>data_reg!E9/1000000000</f>
        <v>0.13672453161663928</v>
      </c>
      <c r="J4" s="8">
        <f>data_reg!E10/1000000000</f>
        <v>6.854856199283442E-2</v>
      </c>
      <c r="K4" s="8">
        <f>data_reg!E11/1000000000</f>
        <v>2.023929559561605E-2</v>
      </c>
      <c r="L4" s="8">
        <f>data_reg!E12/1000000000</f>
        <v>3.5732098753030177E-2</v>
      </c>
      <c r="M4" s="8">
        <f>data_reg!E13/1000000000</f>
        <v>4.5246166323887206E-2</v>
      </c>
      <c r="P4" s="30"/>
    </row>
    <row r="5" spans="1:37" x14ac:dyDescent="0.25">
      <c r="A5" s="2" t="s">
        <v>63</v>
      </c>
      <c r="B5" s="9">
        <f>data_reg!F2/1000000000</f>
        <v>3.1167927576882382</v>
      </c>
      <c r="C5" s="9">
        <f>data_reg!F3/1000000000</f>
        <v>0.85842280579306451</v>
      </c>
      <c r="D5" s="9">
        <f>data_reg!F4/1000000000</f>
        <v>0.32085018676596616</v>
      </c>
      <c r="E5" s="9">
        <f>data_reg!F5/1000000000</f>
        <v>0.66713980960778985</v>
      </c>
      <c r="F5" s="8">
        <f>data_reg!F6/1000000000</f>
        <v>6.5311602882499362E-2</v>
      </c>
      <c r="G5" s="8">
        <f>data_reg!F7/1000000000</f>
        <v>0.23114956460078001</v>
      </c>
      <c r="H5" s="8">
        <f>data_reg!F8/1000000000</f>
        <v>2.8952235518154498E-2</v>
      </c>
      <c r="I5" s="8">
        <f>data_reg!F9/1000000000</f>
        <v>0.1233885747598471</v>
      </c>
      <c r="J5" s="8">
        <f>data_reg!F10/1000000000</f>
        <v>0.246713888702911</v>
      </c>
      <c r="K5" s="8">
        <f>data_reg!F11/1000000000</f>
        <v>5.4900148859101716E-2</v>
      </c>
      <c r="L5" s="8">
        <f>data_reg!F12/1000000000</f>
        <v>0.25443175105548471</v>
      </c>
      <c r="M5" s="8">
        <f>data_reg!F13/1000000000</f>
        <v>0.26553218914263882</v>
      </c>
    </row>
    <row r="6" spans="1:37" x14ac:dyDescent="0.25">
      <c r="A6" s="2" t="s">
        <v>64</v>
      </c>
      <c r="B6" s="9">
        <f t="shared" ref="B6:M6" si="0">+(B3+B4-B5)</f>
        <v>5.5903448411501309</v>
      </c>
      <c r="C6" s="9">
        <f>+(C3+C4-C5)</f>
        <v>1.1769473663935435</v>
      </c>
      <c r="D6" s="9">
        <f>+(D3+D4-D5)</f>
        <v>0.74681067794294376</v>
      </c>
      <c r="E6" s="9">
        <f>+(E3+E4-E5)</f>
        <v>0.92989894502209336</v>
      </c>
      <c r="F6" s="8">
        <f>+(F3+F4-F5)</f>
        <v>0.32866149211269896</v>
      </c>
      <c r="G6" s="8">
        <f t="shared" si="0"/>
        <v>0.51893616039342882</v>
      </c>
      <c r="H6" s="8">
        <f>+(H3+H4-H5)</f>
        <v>6.8011456233809581E-2</v>
      </c>
      <c r="I6" s="8">
        <f t="shared" si="0"/>
        <v>0.14587264406432476</v>
      </c>
      <c r="J6" s="8">
        <f t="shared" si="0"/>
        <v>0.73130850602323239</v>
      </c>
      <c r="K6" s="8">
        <f t="shared" si="0"/>
        <v>0.10818080916771772</v>
      </c>
      <c r="L6" s="8">
        <f t="shared" si="0"/>
        <v>0.3485653421661517</v>
      </c>
      <c r="M6" s="8">
        <f t="shared" si="0"/>
        <v>0.48715144163018526</v>
      </c>
    </row>
    <row r="8" spans="1:37" x14ac:dyDescent="0.25">
      <c r="A8" s="2"/>
      <c r="B8" s="52" t="str">
        <f>+B2</f>
        <v xml:space="preserve">World </v>
      </c>
      <c r="C8" s="52"/>
      <c r="D8" s="4"/>
      <c r="E8" s="52" t="str">
        <f>+C2</f>
        <v>Europe</v>
      </c>
      <c r="F8" s="52"/>
      <c r="G8" s="4"/>
      <c r="H8" s="52" t="str">
        <f>+E2</f>
        <v>China</v>
      </c>
      <c r="I8" s="52"/>
      <c r="J8" s="4"/>
      <c r="K8" s="52" t="str">
        <f>+D2</f>
        <v>North America</v>
      </c>
      <c r="L8" s="52"/>
      <c r="M8" s="4"/>
      <c r="N8" s="52" t="str">
        <f>+J2</f>
        <v>Latin America</v>
      </c>
      <c r="O8" s="52"/>
      <c r="P8" s="4"/>
      <c r="Q8" s="52" t="str">
        <f>+G2</f>
        <v>India</v>
      </c>
      <c r="R8" s="52"/>
      <c r="S8" s="4"/>
      <c r="T8" s="52" t="str">
        <f>+M2</f>
        <v>Asia and Pacific</v>
      </c>
      <c r="U8" s="52"/>
      <c r="V8" s="4"/>
      <c r="W8" s="52" t="str">
        <f>+L2</f>
        <v>Africa</v>
      </c>
      <c r="X8" s="52"/>
      <c r="Y8" s="4"/>
      <c r="Z8" s="52" t="str">
        <f>+F2</f>
        <v>Russia</v>
      </c>
      <c r="AA8" s="52"/>
      <c r="AB8" s="11"/>
      <c r="AC8" s="52" t="str">
        <f>+I2</f>
        <v>Japan</v>
      </c>
      <c r="AD8" s="52"/>
      <c r="AE8" s="4"/>
      <c r="AF8" s="56" t="str">
        <f>+K2</f>
        <v>Middle East</v>
      </c>
      <c r="AG8" s="57"/>
      <c r="AH8" s="4"/>
      <c r="AI8" s="52" t="str">
        <f>+H2</f>
        <v>Australia</v>
      </c>
      <c r="AJ8" s="52"/>
      <c r="AK8" s="10"/>
    </row>
    <row r="9" spans="1:37" x14ac:dyDescent="0.25">
      <c r="A9" s="2" t="s">
        <v>61</v>
      </c>
      <c r="B9" s="3">
        <f>+B3</f>
        <v>6.4381500698899341</v>
      </c>
      <c r="C9" s="2">
        <v>0</v>
      </c>
      <c r="D9" s="2"/>
      <c r="E9" s="3">
        <f>+C3</f>
        <v>0.95134403433853698</v>
      </c>
      <c r="F9" s="2">
        <v>0</v>
      </c>
      <c r="G9" s="2"/>
      <c r="H9" s="3">
        <f>+E3</f>
        <v>1.3412146944441918</v>
      </c>
      <c r="I9" s="2">
        <v>0</v>
      </c>
      <c r="J9" s="2"/>
      <c r="K9" s="3">
        <f>+D3</f>
        <v>0.76199822235188719</v>
      </c>
      <c r="L9" s="2">
        <v>0</v>
      </c>
      <c r="M9" s="2"/>
      <c r="N9" s="3">
        <f>+J3</f>
        <v>0.90947383273330895</v>
      </c>
      <c r="O9" s="2">
        <v>0</v>
      </c>
      <c r="P9" s="2"/>
      <c r="Q9" s="3">
        <f>+G3</f>
        <v>0.70982743916707536</v>
      </c>
      <c r="R9" s="2">
        <v>0</v>
      </c>
      <c r="S9" s="2"/>
      <c r="T9" s="3">
        <f>+M3</f>
        <v>0.70743746444893685</v>
      </c>
      <c r="U9" s="2">
        <v>0</v>
      </c>
      <c r="V9" s="2"/>
      <c r="W9" s="3">
        <f>+L3</f>
        <v>0.56726499446860623</v>
      </c>
      <c r="X9" s="2">
        <v>0</v>
      </c>
      <c r="Y9" s="2"/>
      <c r="Z9" s="3">
        <f>+F3</f>
        <v>0.13648992063916932</v>
      </c>
      <c r="AA9" s="2">
        <v>0</v>
      </c>
      <c r="AB9" s="2"/>
      <c r="AC9" s="3">
        <f>+I3</f>
        <v>0.13253668720753259</v>
      </c>
      <c r="AD9" s="2">
        <v>0</v>
      </c>
      <c r="AE9" s="2"/>
      <c r="AF9" s="3">
        <f>+K3</f>
        <v>0.14284166243120339</v>
      </c>
      <c r="AG9" s="2">
        <v>0</v>
      </c>
      <c r="AH9" s="2"/>
      <c r="AI9" s="3">
        <f>+H3</f>
        <v>7.7721117659485209E-2</v>
      </c>
      <c r="AJ9" s="2">
        <v>0</v>
      </c>
      <c r="AK9" s="2"/>
    </row>
    <row r="10" spans="1:37" x14ac:dyDescent="0.25">
      <c r="A10" s="2" t="str">
        <f>+A4</f>
        <v>Stock degradation</v>
      </c>
      <c r="B10" s="3">
        <f>+B4</f>
        <v>2.268987528948434</v>
      </c>
      <c r="C10" s="2">
        <v>0</v>
      </c>
      <c r="D10" s="2"/>
      <c r="E10" s="3">
        <f>+C4</f>
        <v>1.0840261378480711</v>
      </c>
      <c r="F10" s="2">
        <v>0</v>
      </c>
      <c r="G10" s="2"/>
      <c r="H10" s="3">
        <f>+E4</f>
        <v>0.25582406018569132</v>
      </c>
      <c r="I10" s="2">
        <v>0</v>
      </c>
      <c r="J10" s="2"/>
      <c r="K10" s="3">
        <f>+D4</f>
        <v>0.30566264235702256</v>
      </c>
      <c r="L10" s="2">
        <v>0</v>
      </c>
      <c r="M10" s="2"/>
      <c r="N10" s="3">
        <f>+J4</f>
        <v>6.854856199283442E-2</v>
      </c>
      <c r="O10" s="2">
        <v>0</v>
      </c>
      <c r="P10" s="2"/>
      <c r="Q10" s="3">
        <f>+G4</f>
        <v>4.0258285827133505E-2</v>
      </c>
      <c r="R10" s="2">
        <v>0</v>
      </c>
      <c r="S10" s="2"/>
      <c r="T10" s="3">
        <f>+M4</f>
        <v>4.5246166323887206E-2</v>
      </c>
      <c r="U10" s="2">
        <v>0</v>
      </c>
      <c r="V10" s="2"/>
      <c r="W10" s="3">
        <f>+L4</f>
        <v>3.5732098753030177E-2</v>
      </c>
      <c r="X10" s="2">
        <v>0</v>
      </c>
      <c r="Y10" s="2"/>
      <c r="Z10" s="3">
        <f>+F4</f>
        <v>0.25748317435602902</v>
      </c>
      <c r="AA10" s="2">
        <v>0</v>
      </c>
      <c r="AB10" s="2"/>
      <c r="AC10" s="3">
        <f>+I4</f>
        <v>0.13672453161663928</v>
      </c>
      <c r="AD10" s="2">
        <v>0</v>
      </c>
      <c r="AE10" s="2"/>
      <c r="AF10" s="3">
        <f>+K4</f>
        <v>2.023929559561605E-2</v>
      </c>
      <c r="AG10" s="2">
        <v>0</v>
      </c>
      <c r="AH10" s="2"/>
      <c r="AI10" s="3">
        <f>+H4</f>
        <v>1.924257409247887E-2</v>
      </c>
      <c r="AJ10" s="2">
        <v>0</v>
      </c>
      <c r="AK10" s="2"/>
    </row>
    <row r="11" spans="1:37" x14ac:dyDescent="0.25">
      <c r="A11" s="2" t="str">
        <f>+A5</f>
        <v xml:space="preserve">Waste recovery </v>
      </c>
      <c r="B11" s="2">
        <v>0</v>
      </c>
      <c r="C11" s="3">
        <f>+B5</f>
        <v>3.1167927576882382</v>
      </c>
      <c r="D11" s="3"/>
      <c r="E11" s="2">
        <v>0</v>
      </c>
      <c r="F11" s="3">
        <f>+C5</f>
        <v>0.85842280579306451</v>
      </c>
      <c r="G11" s="3"/>
      <c r="H11" s="2">
        <v>0</v>
      </c>
      <c r="I11" s="3">
        <f>+E5</f>
        <v>0.66713980960778985</v>
      </c>
      <c r="J11" s="3"/>
      <c r="K11" s="2">
        <v>0</v>
      </c>
      <c r="L11" s="3">
        <f>+D5</f>
        <v>0.32085018676596616</v>
      </c>
      <c r="M11" s="3"/>
      <c r="N11" s="2">
        <v>0</v>
      </c>
      <c r="O11" s="3">
        <f>+J5</f>
        <v>0.246713888702911</v>
      </c>
      <c r="P11" s="3"/>
      <c r="Q11" s="2">
        <v>0</v>
      </c>
      <c r="R11" s="3">
        <f>+G5</f>
        <v>0.23114956460078001</v>
      </c>
      <c r="S11" s="3"/>
      <c r="T11" s="2">
        <v>0</v>
      </c>
      <c r="U11" s="3">
        <f>+M5</f>
        <v>0.26553218914263882</v>
      </c>
      <c r="V11" s="3"/>
      <c r="W11" s="2">
        <v>0</v>
      </c>
      <c r="X11" s="3">
        <f>+L5</f>
        <v>0.25443175105548471</v>
      </c>
      <c r="Y11" s="3"/>
      <c r="Z11" s="2">
        <v>0</v>
      </c>
      <c r="AA11" s="3">
        <f>+F5</f>
        <v>6.5311602882499362E-2</v>
      </c>
      <c r="AB11" s="3"/>
      <c r="AC11" s="2">
        <v>0</v>
      </c>
      <c r="AD11" s="3">
        <f>+I5</f>
        <v>0.1233885747598471</v>
      </c>
      <c r="AE11" s="3"/>
      <c r="AF11" s="2">
        <v>0</v>
      </c>
      <c r="AG11" s="3">
        <f>+K5</f>
        <v>5.4900148859101716E-2</v>
      </c>
      <c r="AH11" s="3"/>
      <c r="AI11" s="2">
        <v>0</v>
      </c>
      <c r="AJ11" s="3">
        <f>+H5</f>
        <v>2.8952235518154498E-2</v>
      </c>
      <c r="AK11" s="3"/>
    </row>
    <row r="12" spans="1:37" x14ac:dyDescent="0.25">
      <c r="A12" s="2" t="str">
        <f>+A6</f>
        <v>Circularity gap</v>
      </c>
      <c r="B12" s="2">
        <v>0</v>
      </c>
      <c r="C12" s="3">
        <f>+B6</f>
        <v>5.5903448411501309</v>
      </c>
      <c r="D12" s="3"/>
      <c r="E12" s="2">
        <v>0</v>
      </c>
      <c r="F12" s="3">
        <f>+C6</f>
        <v>1.1769473663935435</v>
      </c>
      <c r="G12" s="3"/>
      <c r="H12" s="2">
        <v>0</v>
      </c>
      <c r="I12" s="3">
        <f>+E6</f>
        <v>0.92989894502209336</v>
      </c>
      <c r="J12" s="3"/>
      <c r="K12" s="2">
        <v>0</v>
      </c>
      <c r="L12" s="3">
        <f>+D6</f>
        <v>0.74681067794294376</v>
      </c>
      <c r="M12" s="3"/>
      <c r="N12" s="2">
        <v>0</v>
      </c>
      <c r="O12" s="3">
        <f>+J6</f>
        <v>0.73130850602323239</v>
      </c>
      <c r="P12" s="3"/>
      <c r="Q12" s="2">
        <v>0</v>
      </c>
      <c r="R12" s="3">
        <f>+G6</f>
        <v>0.51893616039342882</v>
      </c>
      <c r="S12" s="3"/>
      <c r="T12" s="2">
        <v>0</v>
      </c>
      <c r="U12" s="3">
        <f>+M6</f>
        <v>0.48715144163018526</v>
      </c>
      <c r="V12" s="3"/>
      <c r="W12" s="2">
        <v>0</v>
      </c>
      <c r="X12" s="3">
        <f>+L6</f>
        <v>0.3485653421661517</v>
      </c>
      <c r="Y12" s="3"/>
      <c r="Z12" s="2">
        <v>0</v>
      </c>
      <c r="AA12" s="3">
        <f>+F6</f>
        <v>0.32866149211269896</v>
      </c>
      <c r="AB12" s="3"/>
      <c r="AC12" s="2">
        <v>0</v>
      </c>
      <c r="AD12" s="3">
        <f>+I6</f>
        <v>0.14587264406432476</v>
      </c>
      <c r="AE12" s="3"/>
      <c r="AF12" s="2">
        <v>0</v>
      </c>
      <c r="AG12" s="3">
        <f>+K6</f>
        <v>0.10818080916771772</v>
      </c>
      <c r="AH12" s="3"/>
      <c r="AI12" s="2">
        <v>0</v>
      </c>
      <c r="AJ12" s="3">
        <f>+H6</f>
        <v>6.8011456233809581E-2</v>
      </c>
      <c r="AK12" s="3"/>
    </row>
    <row r="13" spans="1:37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  <c r="R13" s="5"/>
      <c r="S13" s="5"/>
      <c r="T13" s="6"/>
      <c r="U13" s="5"/>
      <c r="V13" s="5"/>
      <c r="W13" s="6"/>
      <c r="X13" s="5"/>
      <c r="Y13" s="5"/>
      <c r="Z13" s="6"/>
      <c r="AA13" s="5"/>
      <c r="AB13" s="5"/>
      <c r="AC13" s="6"/>
      <c r="AD13" s="5"/>
      <c r="AE13" s="5"/>
      <c r="AF13" s="6"/>
      <c r="AG13" s="5"/>
      <c r="AH13" s="5"/>
      <c r="AI13" s="6"/>
      <c r="AJ13" s="5"/>
    </row>
    <row r="14" spans="1:37" x14ac:dyDescent="0.25">
      <c r="A14" s="53" t="s">
        <v>65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5"/>
    </row>
    <row r="15" spans="1:37" x14ac:dyDescent="0.25">
      <c r="A15" s="2"/>
      <c r="B15" s="2" t="str">
        <f>+[1]agg_region!B1</f>
        <v xml:space="preserve">World </v>
      </c>
      <c r="C15" s="2" t="str">
        <f>+[1]agg_region!C1</f>
        <v>Europe</v>
      </c>
      <c r="D15" s="2" t="str">
        <f>+[1]agg_region!D1</f>
        <v>North America</v>
      </c>
      <c r="E15" s="2" t="str">
        <f>+[1]agg_region!E1</f>
        <v>China</v>
      </c>
      <c r="F15" s="2" t="str">
        <f>+[1]agg_region!F1</f>
        <v>Russia</v>
      </c>
      <c r="G15" s="2" t="str">
        <f>+[1]agg_region!G1</f>
        <v>India</v>
      </c>
      <c r="H15" s="2" t="str">
        <f>+[1]agg_region!H1</f>
        <v>Australia</v>
      </c>
      <c r="I15" s="2" t="str">
        <f>+[1]agg_region!I1</f>
        <v>Japan</v>
      </c>
      <c r="J15" s="2" t="str">
        <f>+[1]agg_region!J1</f>
        <v>Latin America</v>
      </c>
      <c r="K15" s="2" t="str">
        <f>+[1]agg_region!K1</f>
        <v>Middle East</v>
      </c>
      <c r="L15" s="2" t="str">
        <f>+[1]agg_region!L1</f>
        <v>Africa</v>
      </c>
      <c r="M15" s="2" t="str">
        <f>+[1]agg_region!M1</f>
        <v>Asia and Pacific</v>
      </c>
      <c r="N15" s="2"/>
    </row>
    <row r="16" spans="1:37" x14ac:dyDescent="0.25">
      <c r="A16" s="2" t="s">
        <v>61</v>
      </c>
      <c r="B16" s="8">
        <f>+data_reg!D2/data_reg!$I$2</f>
        <v>0.92109583604566969</v>
      </c>
      <c r="C16" s="9">
        <f>+data_reg!D3/data_reg!$I$3</f>
        <v>1.2709151983506843</v>
      </c>
      <c r="D16" s="9">
        <f>+data_reg!D4/data_reg!$I$4</f>
        <v>2.2022679330384802</v>
      </c>
      <c r="E16" s="9">
        <f>+data_reg!D5/data_reg!$I$5</f>
        <v>0.99783108363342232</v>
      </c>
      <c r="F16" s="9">
        <f>+data_reg!D6/data_reg!$I$6</f>
        <v>0.95473623340877667</v>
      </c>
      <c r="G16" s="9">
        <f>+data_reg!D7/data_reg!$I$7</f>
        <v>0.56912037710792862</v>
      </c>
      <c r="H16" s="9">
        <f>+data_reg!D8/data_reg!$I$8</f>
        <v>3.4790077960294585</v>
      </c>
      <c r="I16" s="9">
        <f>+data_reg!D9/data_reg!$I$9</f>
        <v>1.0367955630199761</v>
      </c>
      <c r="J16" s="8">
        <f>+data_reg!D10/data_reg!$I$10</f>
        <v>1.506751287789716</v>
      </c>
      <c r="K16" s="8">
        <f>+data_reg!D11/data_reg!$I$11</f>
        <v>0.36056833437897118</v>
      </c>
      <c r="L16" s="8">
        <f>+data_reg!D12/data_reg!$I$12</f>
        <v>0.62927657968312223</v>
      </c>
      <c r="M16" s="8">
        <f>+data_reg!D13/data_reg!$I$13</f>
        <v>0.6376784384573303</v>
      </c>
      <c r="N16" s="2"/>
    </row>
    <row r="17" spans="1:37" x14ac:dyDescent="0.25">
      <c r="A17" s="2" t="s">
        <v>62</v>
      </c>
      <c r="B17" s="8">
        <f>+data_reg!E2/data_reg!$I$2</f>
        <v>0.32462041770792172</v>
      </c>
      <c r="C17" s="9">
        <f>+data_reg!E3/data_reg!$I$3</f>
        <v>1.4481672710108668</v>
      </c>
      <c r="D17" s="9">
        <f>+data_reg!E4/data_reg!$I$4</f>
        <v>0.88340237003836786</v>
      </c>
      <c r="E17" s="9">
        <f>+data_reg!E5/data_reg!$I$5</f>
        <v>0.19032687328286052</v>
      </c>
      <c r="F17" s="9">
        <f>+data_reg!E6/data_reg!$I$6</f>
        <v>1.8010745035209845</v>
      </c>
      <c r="G17" s="9">
        <f>+data_reg!E7/data_reg!$I$7</f>
        <v>3.2278001028731913E-2</v>
      </c>
      <c r="H17" s="9">
        <f>+data_reg!E8/data_reg!$I$8</f>
        <v>0.86134975022761262</v>
      </c>
      <c r="I17" s="9">
        <f>+data_reg!E9/data_reg!$I$9</f>
        <v>1.0695558393891975</v>
      </c>
      <c r="J17" s="8">
        <f>+data_reg!E10/data_reg!$I$10</f>
        <v>0.11356636149544237</v>
      </c>
      <c r="K17" s="8">
        <f>+data_reg!E11/data_reg!$I$11</f>
        <v>5.1089079878426098E-2</v>
      </c>
      <c r="L17" s="3">
        <f>+data_reg!E12/data_reg!$I$12</f>
        <v>3.9638216895914562E-2</v>
      </c>
      <c r="M17" s="8">
        <f>+data_reg!E13/data_reg!$I$13</f>
        <v>4.0784530276569239E-2</v>
      </c>
      <c r="N17" s="2"/>
    </row>
    <row r="18" spans="1:37" x14ac:dyDescent="0.25">
      <c r="A18" s="2" t="s">
        <v>63</v>
      </c>
      <c r="B18" s="8">
        <f>+data_reg!F2/data_reg!$I$2</f>
        <v>0.44591455616271708</v>
      </c>
      <c r="C18" s="9">
        <f>+data_reg!F3/data_reg!$I$3</f>
        <v>1.1467802930532867</v>
      </c>
      <c r="D18" s="9">
        <f>+data_reg!F4/data_reg!$I$4</f>
        <v>0.92729622838646342</v>
      </c>
      <c r="E18" s="9">
        <f>+data_reg!F5/data_reg!$I$5</f>
        <v>0.49633577824153158</v>
      </c>
      <c r="F18" s="9">
        <f>+data_reg!F6/data_reg!$I$6</f>
        <v>0.45684951271070456</v>
      </c>
      <c r="G18" s="9">
        <f>+data_reg!F7/data_reg!$I$7</f>
        <v>0.18532944785608019</v>
      </c>
      <c r="H18" s="9">
        <f>+data_reg!F8/data_reg!$I$8</f>
        <v>1.295980501997424</v>
      </c>
      <c r="I18" s="9">
        <f>+data_reg!F9/data_reg!$I$9</f>
        <v>0.96523256717629335</v>
      </c>
      <c r="J18" s="8">
        <f>+data_reg!F10/data_reg!$I$10</f>
        <v>0.40873794950373971</v>
      </c>
      <c r="K18" s="8">
        <f>+data_reg!F11/data_reg!$I$11</f>
        <v>0.13858180375643442</v>
      </c>
      <c r="L18" s="3">
        <f>+data_reg!F12/data_reg!$I$12</f>
        <v>0.2822454119823955</v>
      </c>
      <c r="M18" s="8">
        <f>+data_reg!F13/data_reg!$I$13</f>
        <v>0.23934857883803282</v>
      </c>
      <c r="N18" s="2"/>
    </row>
    <row r="19" spans="1:37" x14ac:dyDescent="0.25">
      <c r="A19" s="2" t="s">
        <v>64</v>
      </c>
      <c r="B19" s="8">
        <f>+(B16+B17-B18)</f>
        <v>0.79980169759087416</v>
      </c>
      <c r="C19" s="9">
        <f t="shared" ref="C19:M19" si="1">+(C16+C17-C18)</f>
        <v>1.5723021763082645</v>
      </c>
      <c r="D19" s="9">
        <f t="shared" si="1"/>
        <v>2.1583740746903848</v>
      </c>
      <c r="E19" s="9">
        <f t="shared" si="1"/>
        <v>0.69182217867475115</v>
      </c>
      <c r="F19" s="9">
        <f t="shared" si="1"/>
        <v>2.2989612242190565</v>
      </c>
      <c r="G19" s="9">
        <f t="shared" si="1"/>
        <v>0.41606893028058034</v>
      </c>
      <c r="H19" s="9">
        <f>+(H16+H17-H18)</f>
        <v>3.0443770442596465</v>
      </c>
      <c r="I19" s="9">
        <f t="shared" si="1"/>
        <v>1.1411188352328803</v>
      </c>
      <c r="J19" s="8">
        <f t="shared" si="1"/>
        <v>1.2115796997814186</v>
      </c>
      <c r="K19" s="8">
        <f t="shared" si="1"/>
        <v>0.27307561050096285</v>
      </c>
      <c r="L19" s="8">
        <f t="shared" si="1"/>
        <v>0.38666938459664124</v>
      </c>
      <c r="M19" s="8">
        <f t="shared" si="1"/>
        <v>0.43911438989586671</v>
      </c>
      <c r="N19" s="2"/>
    </row>
    <row r="21" spans="1:37" x14ac:dyDescent="0.25">
      <c r="A21" s="2"/>
      <c r="B21" s="52" t="str">
        <f>+B15</f>
        <v xml:space="preserve">World </v>
      </c>
      <c r="C21" s="52"/>
      <c r="D21" s="4"/>
      <c r="E21" s="52" t="str">
        <f>+C15</f>
        <v>Europe</v>
      </c>
      <c r="F21" s="52"/>
      <c r="G21" s="4"/>
      <c r="H21" s="52" t="str">
        <f>+E15</f>
        <v>China</v>
      </c>
      <c r="I21" s="52"/>
      <c r="J21" s="4"/>
      <c r="K21" s="52" t="str">
        <f>+D15</f>
        <v>North America</v>
      </c>
      <c r="L21" s="52"/>
      <c r="M21" s="4"/>
      <c r="N21" s="52" t="str">
        <f>+J15</f>
        <v>Latin America</v>
      </c>
      <c r="O21" s="52"/>
      <c r="P21" s="4"/>
      <c r="Q21" s="52" t="str">
        <f>+G15</f>
        <v>India</v>
      </c>
      <c r="R21" s="52"/>
      <c r="S21" s="4"/>
      <c r="T21" s="52" t="str">
        <f>+M15</f>
        <v>Asia and Pacific</v>
      </c>
      <c r="U21" s="52"/>
      <c r="V21" s="4"/>
      <c r="W21" s="52" t="str">
        <f>+L15</f>
        <v>Africa</v>
      </c>
      <c r="X21" s="52"/>
      <c r="Y21" s="4"/>
      <c r="Z21" s="52" t="str">
        <f>+F15</f>
        <v>Russia</v>
      </c>
      <c r="AA21" s="52"/>
      <c r="AB21" s="4"/>
      <c r="AC21" s="52" t="str">
        <f>+I15</f>
        <v>Japan</v>
      </c>
      <c r="AD21" s="52"/>
      <c r="AE21" s="4"/>
      <c r="AF21" s="52" t="str">
        <f>+K15</f>
        <v>Middle East</v>
      </c>
      <c r="AG21" s="52"/>
      <c r="AH21" s="4"/>
      <c r="AI21" s="52" t="str">
        <f>+H15</f>
        <v>Australia</v>
      </c>
      <c r="AJ21" s="52"/>
      <c r="AK21" s="10"/>
    </row>
    <row r="22" spans="1:37" x14ac:dyDescent="0.25">
      <c r="A22" s="2" t="s">
        <v>61</v>
      </c>
      <c r="B22" s="8">
        <f>+B16</f>
        <v>0.92109583604566969</v>
      </c>
      <c r="C22" s="8">
        <v>0</v>
      </c>
      <c r="D22" s="8"/>
      <c r="E22" s="8">
        <f>+C16</f>
        <v>1.2709151983506843</v>
      </c>
      <c r="F22" s="8">
        <v>0</v>
      </c>
      <c r="G22" s="8"/>
      <c r="H22" s="8">
        <f>+E16</f>
        <v>0.99783108363342232</v>
      </c>
      <c r="I22" s="8">
        <v>0</v>
      </c>
      <c r="J22" s="8"/>
      <c r="K22" s="8">
        <f>+D16</f>
        <v>2.2022679330384802</v>
      </c>
      <c r="L22" s="8">
        <v>0</v>
      </c>
      <c r="M22" s="8"/>
      <c r="N22" s="8">
        <f>+J16</f>
        <v>1.506751287789716</v>
      </c>
      <c r="O22" s="8">
        <v>0</v>
      </c>
      <c r="P22" s="8"/>
      <c r="Q22" s="8">
        <f>+G16</f>
        <v>0.56912037710792862</v>
      </c>
      <c r="R22" s="8">
        <v>0</v>
      </c>
      <c r="S22" s="8"/>
      <c r="T22" s="8">
        <f>+M16</f>
        <v>0.6376784384573303</v>
      </c>
      <c r="U22" s="8">
        <v>0</v>
      </c>
      <c r="V22" s="8"/>
      <c r="W22" s="8">
        <f>+L16</f>
        <v>0.62927657968312223</v>
      </c>
      <c r="X22" s="8">
        <v>0</v>
      </c>
      <c r="Y22" s="8"/>
      <c r="Z22" s="8">
        <f>+F16</f>
        <v>0.95473623340877667</v>
      </c>
      <c r="AA22" s="8">
        <v>0</v>
      </c>
      <c r="AB22" s="8"/>
      <c r="AC22" s="8">
        <f>+I16</f>
        <v>1.0367955630199761</v>
      </c>
      <c r="AD22" s="8">
        <v>0</v>
      </c>
      <c r="AE22" s="8"/>
      <c r="AF22" s="8">
        <f>+K16</f>
        <v>0.36056833437897118</v>
      </c>
      <c r="AG22" s="8">
        <v>0</v>
      </c>
      <c r="AH22" s="8"/>
      <c r="AI22" s="8">
        <f>+H16</f>
        <v>3.4790077960294585</v>
      </c>
      <c r="AJ22" s="8">
        <v>0</v>
      </c>
      <c r="AK22" s="2"/>
    </row>
    <row r="23" spans="1:37" x14ac:dyDescent="0.25">
      <c r="A23" s="2" t="str">
        <f t="shared" ref="A23:A25" si="2">+A17</f>
        <v>Stock degradation</v>
      </c>
      <c r="B23" s="8">
        <f>+B17</f>
        <v>0.32462041770792172</v>
      </c>
      <c r="C23" s="8">
        <v>0</v>
      </c>
      <c r="D23" s="8"/>
      <c r="E23" s="8">
        <f>+C17</f>
        <v>1.4481672710108668</v>
      </c>
      <c r="F23" s="8">
        <v>0</v>
      </c>
      <c r="G23" s="8"/>
      <c r="H23" s="8">
        <f>+E17</f>
        <v>0.19032687328286052</v>
      </c>
      <c r="I23" s="8">
        <v>0</v>
      </c>
      <c r="J23" s="8"/>
      <c r="K23" s="8">
        <f>+D17</f>
        <v>0.88340237003836786</v>
      </c>
      <c r="L23" s="8">
        <v>0</v>
      </c>
      <c r="M23" s="8"/>
      <c r="N23" s="8">
        <f>+J17</f>
        <v>0.11356636149544237</v>
      </c>
      <c r="O23" s="8">
        <v>0</v>
      </c>
      <c r="P23" s="8"/>
      <c r="Q23" s="8">
        <f>+G17</f>
        <v>3.2278001028731913E-2</v>
      </c>
      <c r="R23" s="8">
        <v>0</v>
      </c>
      <c r="S23" s="8"/>
      <c r="T23" s="8">
        <f>+M17</f>
        <v>4.0784530276569239E-2</v>
      </c>
      <c r="U23" s="8">
        <v>0</v>
      </c>
      <c r="V23" s="8"/>
      <c r="W23" s="8">
        <f>+L17</f>
        <v>3.9638216895914562E-2</v>
      </c>
      <c r="X23" s="8">
        <v>0</v>
      </c>
      <c r="Y23" s="8"/>
      <c r="Z23" s="8">
        <f>+F17</f>
        <v>1.8010745035209845</v>
      </c>
      <c r="AA23" s="8">
        <v>0</v>
      </c>
      <c r="AB23" s="8"/>
      <c r="AC23" s="8">
        <f>+I17</f>
        <v>1.0695558393891975</v>
      </c>
      <c r="AD23" s="8">
        <v>0</v>
      </c>
      <c r="AE23" s="8"/>
      <c r="AF23" s="8">
        <f>+K17</f>
        <v>5.1089079878426098E-2</v>
      </c>
      <c r="AG23" s="8">
        <v>0</v>
      </c>
      <c r="AH23" s="8"/>
      <c r="AI23" s="8">
        <f>+H17</f>
        <v>0.86134975022761262</v>
      </c>
      <c r="AJ23" s="8">
        <v>0</v>
      </c>
      <c r="AK23" s="2"/>
    </row>
    <row r="24" spans="1:37" x14ac:dyDescent="0.25">
      <c r="A24" s="2" t="str">
        <f t="shared" si="2"/>
        <v xml:space="preserve">Waste recovery </v>
      </c>
      <c r="B24" s="8">
        <v>0</v>
      </c>
      <c r="C24" s="8">
        <f>+B18</f>
        <v>0.44591455616271708</v>
      </c>
      <c r="D24" s="8"/>
      <c r="E24" s="8">
        <v>0</v>
      </c>
      <c r="F24" s="8">
        <f>+C18</f>
        <v>1.1467802930532867</v>
      </c>
      <c r="G24" s="8"/>
      <c r="H24" s="8">
        <v>0</v>
      </c>
      <c r="I24" s="8">
        <f>+E18</f>
        <v>0.49633577824153158</v>
      </c>
      <c r="J24" s="8"/>
      <c r="K24" s="8">
        <v>0</v>
      </c>
      <c r="L24" s="8">
        <f>+D18</f>
        <v>0.92729622838646342</v>
      </c>
      <c r="M24" s="8"/>
      <c r="N24" s="8">
        <v>0</v>
      </c>
      <c r="O24" s="8">
        <f>+J18</f>
        <v>0.40873794950373971</v>
      </c>
      <c r="P24" s="8"/>
      <c r="Q24" s="8">
        <v>0</v>
      </c>
      <c r="R24" s="8">
        <f>+G18</f>
        <v>0.18532944785608019</v>
      </c>
      <c r="S24" s="8"/>
      <c r="T24" s="8">
        <v>0</v>
      </c>
      <c r="U24" s="8">
        <f>+M18</f>
        <v>0.23934857883803282</v>
      </c>
      <c r="V24" s="8"/>
      <c r="W24" s="8">
        <v>0</v>
      </c>
      <c r="X24" s="8">
        <f>+L18</f>
        <v>0.2822454119823955</v>
      </c>
      <c r="Y24" s="8"/>
      <c r="Z24" s="8">
        <v>0</v>
      </c>
      <c r="AA24" s="8">
        <f>+F18</f>
        <v>0.45684951271070456</v>
      </c>
      <c r="AB24" s="8"/>
      <c r="AC24" s="8">
        <v>0</v>
      </c>
      <c r="AD24" s="8">
        <f>+I18</f>
        <v>0.96523256717629335</v>
      </c>
      <c r="AE24" s="8"/>
      <c r="AF24" s="8">
        <v>0</v>
      </c>
      <c r="AG24" s="8">
        <f>+K18</f>
        <v>0.13858180375643442</v>
      </c>
      <c r="AH24" s="8"/>
      <c r="AI24" s="8">
        <v>0</v>
      </c>
      <c r="AJ24" s="8">
        <f>+H18</f>
        <v>1.295980501997424</v>
      </c>
      <c r="AK24" s="3"/>
    </row>
    <row r="25" spans="1:37" x14ac:dyDescent="0.25">
      <c r="A25" s="2" t="str">
        <f t="shared" si="2"/>
        <v>Circularity gap</v>
      </c>
      <c r="B25" s="8">
        <v>0</v>
      </c>
      <c r="C25" s="8">
        <f>+B19</f>
        <v>0.79980169759087416</v>
      </c>
      <c r="D25" s="8"/>
      <c r="E25" s="8">
        <v>0</v>
      </c>
      <c r="F25" s="8">
        <f>+C19</f>
        <v>1.5723021763082645</v>
      </c>
      <c r="G25" s="8"/>
      <c r="H25" s="8">
        <v>0</v>
      </c>
      <c r="I25" s="8">
        <f>+E19</f>
        <v>0.69182217867475115</v>
      </c>
      <c r="J25" s="8"/>
      <c r="K25" s="8">
        <v>0</v>
      </c>
      <c r="L25" s="8">
        <f>+D19</f>
        <v>2.1583740746903848</v>
      </c>
      <c r="M25" s="8"/>
      <c r="N25" s="8">
        <v>0</v>
      </c>
      <c r="O25" s="8">
        <f>+J19</f>
        <v>1.2115796997814186</v>
      </c>
      <c r="P25" s="8"/>
      <c r="Q25" s="8">
        <v>0</v>
      </c>
      <c r="R25" s="8">
        <f>+G19</f>
        <v>0.41606893028058034</v>
      </c>
      <c r="S25" s="8"/>
      <c r="T25" s="8">
        <v>0</v>
      </c>
      <c r="U25" s="8">
        <f>+M19</f>
        <v>0.43911438989586671</v>
      </c>
      <c r="V25" s="8"/>
      <c r="W25" s="8">
        <v>0</v>
      </c>
      <c r="X25" s="8">
        <f>+L19</f>
        <v>0.38666938459664124</v>
      </c>
      <c r="Y25" s="8"/>
      <c r="Z25" s="8">
        <v>0</v>
      </c>
      <c r="AA25" s="8">
        <f>+F19</f>
        <v>2.2989612242190565</v>
      </c>
      <c r="AB25" s="8"/>
      <c r="AC25" s="8">
        <v>0</v>
      </c>
      <c r="AD25" s="8">
        <f>+I19</f>
        <v>1.1411188352328803</v>
      </c>
      <c r="AE25" s="8"/>
      <c r="AF25" s="8">
        <v>0</v>
      </c>
      <c r="AG25" s="8">
        <f>+K19</f>
        <v>0.27307561050096285</v>
      </c>
      <c r="AH25" s="8"/>
      <c r="AI25" s="8">
        <v>0</v>
      </c>
      <c r="AJ25" s="8">
        <f>+H19</f>
        <v>3.0443770442596465</v>
      </c>
      <c r="AK25" s="3"/>
    </row>
    <row r="58" spans="1:4" x14ac:dyDescent="0.25">
      <c r="A58" s="7"/>
      <c r="B58" s="7"/>
      <c r="C58" s="7"/>
      <c r="D58" s="7"/>
    </row>
  </sheetData>
  <mergeCells count="26">
    <mergeCell ref="N8:O8"/>
    <mergeCell ref="A1:M1"/>
    <mergeCell ref="B8:C8"/>
    <mergeCell ref="E8:F8"/>
    <mergeCell ref="K8:L8"/>
    <mergeCell ref="H8:I8"/>
    <mergeCell ref="Q21:R21"/>
    <mergeCell ref="AI21:AJ21"/>
    <mergeCell ref="AC21:AD21"/>
    <mergeCell ref="Q8:R8"/>
    <mergeCell ref="AI8:AJ8"/>
    <mergeCell ref="AC8:AD8"/>
    <mergeCell ref="Z21:AA21"/>
    <mergeCell ref="AF21:AG21"/>
    <mergeCell ref="W21:X21"/>
    <mergeCell ref="T21:U21"/>
    <mergeCell ref="T8:U8"/>
    <mergeCell ref="AF8:AG8"/>
    <mergeCell ref="W8:X8"/>
    <mergeCell ref="Z8:AA8"/>
    <mergeCell ref="A14:N14"/>
    <mergeCell ref="B21:C21"/>
    <mergeCell ref="E21:F21"/>
    <mergeCell ref="K21:L21"/>
    <mergeCell ref="H21:I21"/>
    <mergeCell ref="N21:O21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113"/>
  <sheetViews>
    <sheetView zoomScale="90" zoomScaleNormal="90" workbookViewId="0">
      <selection activeCell="AF17" sqref="AF17"/>
    </sheetView>
  </sheetViews>
  <sheetFormatPr defaultRowHeight="15" x14ac:dyDescent="0.25"/>
  <cols>
    <col min="1" max="5" width="14.7109375" customWidth="1"/>
    <col min="6" max="6" width="14.7109375" style="6" customWidth="1"/>
    <col min="7" max="8" width="14.7109375" customWidth="1"/>
    <col min="10" max="10" width="19.28515625" customWidth="1"/>
    <col min="11" max="11" width="15.42578125" customWidth="1"/>
    <col min="12" max="12" width="13.42578125" customWidth="1"/>
  </cols>
  <sheetData>
    <row r="1" spans="1:19" s="39" customFormat="1" x14ac:dyDescent="0.25">
      <c r="A1" s="43" t="str">
        <f>+data_cou!A1</f>
        <v>Country Code</v>
      </c>
      <c r="B1" s="49" t="str">
        <f>+data_cou!G1</f>
        <v>Circularity Gap (tonnes)</v>
      </c>
      <c r="C1" s="49" t="str">
        <f>+data_cou!I1</f>
        <v>Population (cap)</v>
      </c>
      <c r="D1" s="49" t="s">
        <v>255</v>
      </c>
      <c r="E1" s="49" t="s">
        <v>256</v>
      </c>
      <c r="F1" s="49" t="s">
        <v>257</v>
      </c>
      <c r="G1" s="49" t="s">
        <v>266</v>
      </c>
      <c r="H1" s="49" t="s">
        <v>267</v>
      </c>
    </row>
    <row r="2" spans="1:19" x14ac:dyDescent="0.25">
      <c r="A2" s="15" t="str">
        <f>+data_cou!A2</f>
        <v>AT</v>
      </c>
      <c r="B2" s="8">
        <f>+data_cou!G2</f>
        <v>20910908.695120029</v>
      </c>
      <c r="C2" s="8">
        <f>+data_cou!I2</f>
        <v>8391643</v>
      </c>
      <c r="D2" s="8">
        <f>data_cou!J2</f>
        <v>44452.73</v>
      </c>
      <c r="E2" s="8">
        <f>B2/C2</f>
        <v>2.4918730092688679</v>
      </c>
      <c r="F2" s="2" t="s">
        <v>110</v>
      </c>
      <c r="G2" s="8">
        <f>+LOG(D2)</f>
        <v>4.647898437691568</v>
      </c>
      <c r="H2" s="8">
        <f>+LOG(E2)</f>
        <v>0.3965259060533155</v>
      </c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19" x14ac:dyDescent="0.25">
      <c r="A3" s="15" t="str">
        <f>+data_cou!A3</f>
        <v>BE</v>
      </c>
      <c r="B3" s="8">
        <f>+data_cou!G3</f>
        <v>22852655.201481748</v>
      </c>
      <c r="C3" s="8">
        <f>+data_cou!I3</f>
        <v>11047744</v>
      </c>
      <c r="D3" s="8">
        <f>data_cou!J3</f>
        <v>41248.730000000003</v>
      </c>
      <c r="E3" s="8">
        <f t="shared" ref="E3:E49" si="0">B3/C3</f>
        <v>2.068535911176232</v>
      </c>
      <c r="F3" s="2" t="s">
        <v>111</v>
      </c>
      <c r="G3" s="8">
        <f t="shared" ref="G3:G49" si="1">+LOG(D3)</f>
        <v>4.6154105816742401</v>
      </c>
      <c r="H3" s="8">
        <f t="shared" ref="H3:H49" si="2">+LOG(E3)</f>
        <v>0.31566306494160917</v>
      </c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x14ac:dyDescent="0.25">
      <c r="A4" s="15" t="str">
        <f>+data_cou!A4</f>
        <v>BG</v>
      </c>
      <c r="B4" s="8">
        <f>+data_cou!G4</f>
        <v>143867628.4106828</v>
      </c>
      <c r="C4" s="8">
        <f>+data_cou!I4</f>
        <v>7348328</v>
      </c>
      <c r="D4" s="8">
        <f>data_cou!J4</f>
        <v>15676.14</v>
      </c>
      <c r="E4" s="8">
        <f t="shared" si="0"/>
        <v>19.578280720550687</v>
      </c>
      <c r="F4" s="2" t="s">
        <v>113</v>
      </c>
      <c r="G4" s="8">
        <f t="shared" si="1"/>
        <v>4.1952391334074912</v>
      </c>
      <c r="H4" s="8">
        <f t="shared" si="2"/>
        <v>1.291774551289308</v>
      </c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19" x14ac:dyDescent="0.25">
      <c r="A5" s="15" t="str">
        <f>+data_cou!A5</f>
        <v>CY</v>
      </c>
      <c r="B5" s="8">
        <f>+data_cou!G5</f>
        <v>25269529.315091759</v>
      </c>
      <c r="C5" s="8">
        <f>+data_cou!I5</f>
        <v>1124835</v>
      </c>
      <c r="D5" s="8">
        <f>data_cou!J5</f>
        <v>25108.33</v>
      </c>
      <c r="E5" s="8">
        <f t="shared" si="0"/>
        <v>22.465098716782247</v>
      </c>
      <c r="F5" s="2" t="s">
        <v>115</v>
      </c>
      <c r="G5" s="8">
        <f t="shared" si="1"/>
        <v>4.3998178279696409</v>
      </c>
      <c r="H5" s="8">
        <f t="shared" si="2"/>
        <v>1.3515083313225276</v>
      </c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x14ac:dyDescent="0.25">
      <c r="A6" s="15" t="str">
        <f>+data_cou!A6</f>
        <v>CZ</v>
      </c>
      <c r="B6" s="8">
        <f>+data_cou!G6</f>
        <v>12709127.318738351</v>
      </c>
      <c r="C6" s="8">
        <f>+data_cou!I6</f>
        <v>10496088</v>
      </c>
      <c r="D6" s="8">
        <f>data_cou!J6</f>
        <v>28797.42</v>
      </c>
      <c r="E6" s="8">
        <f t="shared" si="0"/>
        <v>1.2108442039299165</v>
      </c>
      <c r="F6" s="2" t="s">
        <v>261</v>
      </c>
      <c r="G6" s="8">
        <f t="shared" si="1"/>
        <v>4.4593535804691449</v>
      </c>
      <c r="H6" s="8">
        <f t="shared" si="2"/>
        <v>8.3088267233674587E-2</v>
      </c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x14ac:dyDescent="0.25">
      <c r="A7" s="15" t="str">
        <f>+data_cou!A7</f>
        <v>DE</v>
      </c>
      <c r="B7" s="8">
        <f>+data_cou!G7</f>
        <v>131464900.5920403</v>
      </c>
      <c r="C7" s="8">
        <f>+data_cou!I7</f>
        <v>80274983</v>
      </c>
      <c r="D7" s="8">
        <f>data_cou!J7</f>
        <v>42692.52</v>
      </c>
      <c r="E7" s="8">
        <f t="shared" si="0"/>
        <v>1.6376820732810407</v>
      </c>
      <c r="F7" s="2" t="s">
        <v>121</v>
      </c>
      <c r="G7" s="8">
        <f t="shared" si="1"/>
        <v>4.6303517905451903</v>
      </c>
      <c r="H7" s="8">
        <f t="shared" si="2"/>
        <v>0.21422959509161016</v>
      </c>
      <c r="J7" s="39"/>
      <c r="K7" s="39"/>
      <c r="L7" s="39"/>
      <c r="M7" s="39"/>
      <c r="N7" s="39"/>
      <c r="O7" s="39"/>
      <c r="P7" s="39"/>
      <c r="Q7" s="39"/>
      <c r="R7" s="39"/>
      <c r="S7" s="39"/>
    </row>
    <row r="8" spans="1:19" x14ac:dyDescent="0.25">
      <c r="A8" s="15" t="str">
        <f>+data_cou!A8</f>
        <v>DK</v>
      </c>
      <c r="B8" s="8">
        <f>+data_cou!G8</f>
        <v>12068699.186937829</v>
      </c>
      <c r="C8" s="8">
        <f>+data_cou!I8</f>
        <v>5570572</v>
      </c>
      <c r="D8" s="8">
        <f>data_cou!J8</f>
        <v>44403.39</v>
      </c>
      <c r="E8" s="8">
        <f t="shared" si="0"/>
        <v>2.1665098641464162</v>
      </c>
      <c r="F8" s="2" t="s">
        <v>117</v>
      </c>
      <c r="G8" s="8">
        <f t="shared" si="1"/>
        <v>4.6474161278193957</v>
      </c>
      <c r="H8" s="8">
        <f t="shared" si="2"/>
        <v>0.33576067072308452</v>
      </c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19" x14ac:dyDescent="0.25">
      <c r="A9" s="15" t="str">
        <f>+data_cou!A9</f>
        <v>EE</v>
      </c>
      <c r="B9" s="8">
        <f>+data_cou!G9</f>
        <v>11495787.00411489</v>
      </c>
      <c r="C9" s="8">
        <f>+data_cou!I9</f>
        <v>1327439</v>
      </c>
      <c r="D9" s="8">
        <f>data_cou!J9</f>
        <v>24543.07</v>
      </c>
      <c r="E9" s="8">
        <f t="shared" si="0"/>
        <v>8.6601244984627463</v>
      </c>
      <c r="F9" s="2" t="s">
        <v>118</v>
      </c>
      <c r="G9" s="8">
        <f t="shared" si="1"/>
        <v>4.3899288860465777</v>
      </c>
      <c r="H9" s="8">
        <f t="shared" si="2"/>
        <v>0.93752413550542113</v>
      </c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x14ac:dyDescent="0.25">
      <c r="A10" s="15" t="str">
        <f>+data_cou!A10</f>
        <v>ES</v>
      </c>
      <c r="B10" s="8">
        <f>+data_cou!G10</f>
        <v>55307484.412430622</v>
      </c>
      <c r="C10" s="8">
        <f>+data_cou!I10</f>
        <v>46742697</v>
      </c>
      <c r="D10" s="8">
        <f>data_cou!J10</f>
        <v>32068.27</v>
      </c>
      <c r="E10" s="8">
        <f t="shared" si="0"/>
        <v>1.1832326323068312</v>
      </c>
      <c r="F10" s="2" t="s">
        <v>143</v>
      </c>
      <c r="G10" s="8">
        <f t="shared" si="1"/>
        <v>4.5060755314993957</v>
      </c>
      <c r="H10" s="8">
        <f t="shared" si="2"/>
        <v>7.3070138537316379E-2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x14ac:dyDescent="0.25">
      <c r="A11" s="15" t="str">
        <f>+data_cou!A11</f>
        <v>FI</v>
      </c>
      <c r="B11" s="8">
        <f>+data_cou!G11</f>
        <v>46688163.720495842</v>
      </c>
      <c r="C11" s="8">
        <f>+data_cou!I11</f>
        <v>5388272</v>
      </c>
      <c r="D11" s="8">
        <f>data_cou!J11</f>
        <v>40683.53</v>
      </c>
      <c r="E11" s="8">
        <f t="shared" si="0"/>
        <v>8.6647748518441237</v>
      </c>
      <c r="F11" s="2" t="s">
        <v>119</v>
      </c>
      <c r="G11" s="8">
        <f t="shared" si="1"/>
        <v>4.6094186284446472</v>
      </c>
      <c r="H11" s="8">
        <f t="shared" si="2"/>
        <v>0.93775728235610112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</row>
    <row r="12" spans="1:19" x14ac:dyDescent="0.25">
      <c r="A12" s="15" t="str">
        <f>+data_cou!A12</f>
        <v>FR</v>
      </c>
      <c r="B12" s="8">
        <f>+data_cou!G12</f>
        <v>147235758.43857959</v>
      </c>
      <c r="C12" s="8">
        <f>+data_cou!I12</f>
        <v>65342776</v>
      </c>
      <c r="D12" s="8">
        <f>data_cou!J12</f>
        <v>37440.639999999999</v>
      </c>
      <c r="E12" s="8">
        <f t="shared" si="0"/>
        <v>2.2532828791751913</v>
      </c>
      <c r="F12" s="2" t="s">
        <v>120</v>
      </c>
      <c r="G12" s="8">
        <f t="shared" si="1"/>
        <v>4.5733432638399139</v>
      </c>
      <c r="H12" s="8">
        <f t="shared" si="2"/>
        <v>0.35281571686940483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x14ac:dyDescent="0.25">
      <c r="A13" s="15" t="str">
        <f>+data_cou!A13</f>
        <v>GR</v>
      </c>
      <c r="B13" s="8">
        <f>+data_cou!G13</f>
        <v>60840735.460193157</v>
      </c>
      <c r="C13" s="8">
        <f>+data_cou!I13</f>
        <v>11104899</v>
      </c>
      <c r="D13" s="8">
        <f>data_cou!J13</f>
        <v>26141.32</v>
      </c>
      <c r="E13" s="8">
        <f t="shared" si="0"/>
        <v>5.478729294178466</v>
      </c>
      <c r="F13" s="2" t="s">
        <v>122</v>
      </c>
      <c r="G13" s="8">
        <f t="shared" si="1"/>
        <v>4.417327513399167</v>
      </c>
      <c r="H13" s="8">
        <f t="shared" si="2"/>
        <v>0.73867984233123252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x14ac:dyDescent="0.25">
      <c r="A14" s="15" t="str">
        <f>+data_cou!A14</f>
        <v>HU</v>
      </c>
      <c r="B14" s="8">
        <f>+data_cou!G14</f>
        <v>28552868.22228371</v>
      </c>
      <c r="C14" s="8">
        <f>+data_cou!I14</f>
        <v>9971727</v>
      </c>
      <c r="D14" s="8">
        <f>data_cou!J14</f>
        <v>22841.21</v>
      </c>
      <c r="E14" s="8">
        <f t="shared" si="0"/>
        <v>2.8633824634673322</v>
      </c>
      <c r="F14" s="2" t="s">
        <v>123</v>
      </c>
      <c r="G14" s="8">
        <f t="shared" si="1"/>
        <v>4.3587191066843154</v>
      </c>
      <c r="H14" s="8">
        <f t="shared" si="2"/>
        <v>0.45687936083324671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x14ac:dyDescent="0.25">
      <c r="A15" s="15" t="str">
        <f>+data_cou!A15</f>
        <v>HR</v>
      </c>
      <c r="B15" s="8">
        <f>+data_cou!G15</f>
        <v>4822682.6467781356</v>
      </c>
      <c r="C15" s="8">
        <f>+data_cou!I15</f>
        <v>4280622</v>
      </c>
      <c r="D15" s="8">
        <f>data_cou!J15</f>
        <v>20758.55</v>
      </c>
      <c r="E15" s="8">
        <f t="shared" si="0"/>
        <v>1.126631280869494</v>
      </c>
      <c r="F15" s="2" t="s">
        <v>124</v>
      </c>
      <c r="G15" s="8">
        <f t="shared" si="1"/>
        <v>4.3171970144465694</v>
      </c>
      <c r="H15" s="8">
        <f t="shared" si="2"/>
        <v>5.1781805234511875E-2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x14ac:dyDescent="0.25">
      <c r="A16" s="15" t="str">
        <f>+data_cou!A16</f>
        <v>IE</v>
      </c>
      <c r="B16" s="8">
        <f>+data_cou!G16</f>
        <v>10914398.954670411</v>
      </c>
      <c r="C16" s="8">
        <f>+data_cou!I16</f>
        <v>4576794</v>
      </c>
      <c r="D16" s="8">
        <f>data_cou!J16</f>
        <v>44937.56</v>
      </c>
      <c r="E16" s="8">
        <f t="shared" si="0"/>
        <v>2.384725848414941</v>
      </c>
      <c r="F16" s="2" t="s">
        <v>126</v>
      </c>
      <c r="G16" s="8">
        <f t="shared" si="1"/>
        <v>4.6526094875912474</v>
      </c>
      <c r="H16" s="8">
        <f t="shared" si="2"/>
        <v>0.37743845911444091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1:19" x14ac:dyDescent="0.25">
      <c r="A17" s="15" t="str">
        <f>+data_cou!A17</f>
        <v>IT</v>
      </c>
      <c r="B17" s="8">
        <f>+data_cou!G17</f>
        <v>47290463.03851565</v>
      </c>
      <c r="C17" s="8">
        <f>+data_cou!I17</f>
        <v>59379449</v>
      </c>
      <c r="D17" s="8">
        <f>data_cou!J17</f>
        <v>36347.339999999997</v>
      </c>
      <c r="E17" s="8">
        <f t="shared" si="0"/>
        <v>0.79641128092171498</v>
      </c>
      <c r="F17" s="2" t="s">
        <v>127</v>
      </c>
      <c r="G17" s="8">
        <f t="shared" si="1"/>
        <v>4.5604726334731289</v>
      </c>
      <c r="H17" s="8">
        <f t="shared" si="2"/>
        <v>-9.8862596952823303E-2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x14ac:dyDescent="0.25">
      <c r="A18" s="15" t="str">
        <f>+data_cou!A18</f>
        <v>LT</v>
      </c>
      <c r="B18" s="8">
        <f>+data_cou!G18</f>
        <v>3755473.9505586959</v>
      </c>
      <c r="C18" s="8">
        <f>+data_cou!I18</f>
        <v>3028115</v>
      </c>
      <c r="D18" s="8">
        <f>data_cou!J18</f>
        <v>22854.32</v>
      </c>
      <c r="E18" s="8">
        <f t="shared" si="0"/>
        <v>1.2402018914600985</v>
      </c>
      <c r="F18" s="2" t="s">
        <v>129</v>
      </c>
      <c r="G18" s="8">
        <f t="shared" si="1"/>
        <v>4.3589683039608964</v>
      </c>
      <c r="H18" s="8">
        <f t="shared" si="2"/>
        <v>9.3492389363824258E-2</v>
      </c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x14ac:dyDescent="0.25">
      <c r="A19" s="15" t="str">
        <f>+data_cou!A19</f>
        <v>LU</v>
      </c>
      <c r="B19" s="8">
        <f>+data_cou!G19</f>
        <v>24711026.548371099</v>
      </c>
      <c r="C19" s="8">
        <f>+data_cou!I19</f>
        <v>518347</v>
      </c>
      <c r="D19" s="8">
        <f>data_cou!J19</f>
        <v>92005.02</v>
      </c>
      <c r="E19" s="8">
        <f t="shared" si="0"/>
        <v>47.672749236266633</v>
      </c>
      <c r="F19" s="2" t="s">
        <v>130</v>
      </c>
      <c r="G19" s="8">
        <f t="shared" si="1"/>
        <v>4.9638115240718692</v>
      </c>
      <c r="H19" s="8">
        <f t="shared" si="2"/>
        <v>1.6782701979457471</v>
      </c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x14ac:dyDescent="0.25">
      <c r="A20" s="15" t="str">
        <f>+data_cou!A20</f>
        <v>LV</v>
      </c>
      <c r="B20" s="8">
        <f>+data_cou!G20</f>
        <v>5850247.7112422967</v>
      </c>
      <c r="C20" s="8">
        <f>+data_cou!I20</f>
        <v>2059709</v>
      </c>
      <c r="D20" s="8">
        <f>data_cou!J20</f>
        <v>19773.349999999999</v>
      </c>
      <c r="E20" s="8">
        <f t="shared" si="0"/>
        <v>2.8403273041202892</v>
      </c>
      <c r="F20" s="2" t="s">
        <v>128</v>
      </c>
      <c r="G20" s="8">
        <f t="shared" si="1"/>
        <v>4.2960802536972844</v>
      </c>
      <c r="H20" s="8">
        <f t="shared" si="2"/>
        <v>0.45336838870300156</v>
      </c>
      <c r="J20" s="39"/>
      <c r="K20" s="39"/>
      <c r="L20" s="39"/>
      <c r="M20" s="39"/>
      <c r="N20" s="39"/>
      <c r="O20" s="39"/>
      <c r="P20" s="39"/>
      <c r="Q20" s="39"/>
      <c r="R20" s="39"/>
      <c r="S20" s="39"/>
    </row>
    <row r="21" spans="1:19" x14ac:dyDescent="0.25">
      <c r="A21" s="15" t="str">
        <f>+data_cou!A21</f>
        <v>MT</v>
      </c>
      <c r="B21" s="8">
        <f>+data_cou!G21</f>
        <v>15129145.321700189</v>
      </c>
      <c r="C21" s="8">
        <f>+data_cou!I21</f>
        <v>416268</v>
      </c>
      <c r="D21" s="8">
        <f>data_cou!J21</f>
        <v>28612.400000000001</v>
      </c>
      <c r="E21" s="8">
        <f t="shared" si="0"/>
        <v>36.344723403432859</v>
      </c>
      <c r="F21" s="2" t="s">
        <v>131</v>
      </c>
      <c r="G21" s="8">
        <f t="shared" si="1"/>
        <v>4.4565542878311675</v>
      </c>
      <c r="H21" s="8">
        <f t="shared" si="2"/>
        <v>1.5604413680667624</v>
      </c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x14ac:dyDescent="0.25">
      <c r="A22" s="15" t="str">
        <f>+data_cou!A22</f>
        <v>NL</v>
      </c>
      <c r="B22" s="8">
        <f>+data_cou!G22</f>
        <v>36906886.737222731</v>
      </c>
      <c r="C22" s="8">
        <f>+data_cou!I22</f>
        <v>16693074</v>
      </c>
      <c r="D22" s="8">
        <f>data_cou!J22</f>
        <v>46599.02</v>
      </c>
      <c r="E22" s="8">
        <f t="shared" si="0"/>
        <v>2.2109101497556849</v>
      </c>
      <c r="F22" s="2" t="s">
        <v>133</v>
      </c>
      <c r="G22" s="8">
        <f t="shared" si="1"/>
        <v>4.6683767833623691</v>
      </c>
      <c r="H22" s="8">
        <f t="shared" si="2"/>
        <v>0.34457109343434528</v>
      </c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25">
      <c r="A23" s="15" t="str">
        <f>+data_cou!A23</f>
        <v>PL</v>
      </c>
      <c r="B23" s="8">
        <f>+data_cou!G23</f>
        <v>51384191.56810376</v>
      </c>
      <c r="C23" s="8">
        <f>+data_cou!I23</f>
        <v>38063255</v>
      </c>
      <c r="D23" s="8">
        <f>data_cou!J23</f>
        <v>22850.639999999999</v>
      </c>
      <c r="E23" s="8">
        <f t="shared" si="0"/>
        <v>1.3499684030728261</v>
      </c>
      <c r="F23" s="2" t="s">
        <v>135</v>
      </c>
      <c r="G23" s="8">
        <f t="shared" si="1"/>
        <v>4.3588983682822802</v>
      </c>
      <c r="H23" s="8">
        <f t="shared" si="2"/>
        <v>0.13032360365670523</v>
      </c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x14ac:dyDescent="0.25">
      <c r="A24" s="15" t="str">
        <f>+data_cou!A24</f>
        <v>PT</v>
      </c>
      <c r="B24" s="8">
        <f>+data_cou!G24</f>
        <v>11018092.6032755</v>
      </c>
      <c r="C24" s="8">
        <f>+data_cou!I24</f>
        <v>10557560</v>
      </c>
      <c r="D24" s="8">
        <f>data_cou!J24</f>
        <v>26780.21</v>
      </c>
      <c r="E24" s="8">
        <f t="shared" si="0"/>
        <v>1.043621121099525</v>
      </c>
      <c r="F24" s="2" t="s">
        <v>136</v>
      </c>
      <c r="G24" s="8">
        <f t="shared" si="1"/>
        <v>4.4278139782579027</v>
      </c>
      <c r="H24" s="8">
        <f t="shared" si="2"/>
        <v>1.8542859891726833E-2</v>
      </c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x14ac:dyDescent="0.25">
      <c r="A25" s="15" t="str">
        <f>+data_cou!A25</f>
        <v>RO</v>
      </c>
      <c r="B25" s="8">
        <f>+data_cou!G25</f>
        <v>17842552.951578889</v>
      </c>
      <c r="C25" s="8">
        <f>+data_cou!I25</f>
        <v>20147528</v>
      </c>
      <c r="D25" s="8">
        <f>data_cou!J25</f>
        <v>17907.650000000001</v>
      </c>
      <c r="E25" s="8">
        <f t="shared" si="0"/>
        <v>0.88559514356197389</v>
      </c>
      <c r="F25" s="2" t="s">
        <v>137</v>
      </c>
      <c r="G25" s="8">
        <f t="shared" si="1"/>
        <v>4.2530385976304332</v>
      </c>
      <c r="H25" s="8">
        <f t="shared" si="2"/>
        <v>-5.2764773712463076E-2</v>
      </c>
      <c r="J25" s="39"/>
      <c r="K25" s="39"/>
      <c r="L25" s="39"/>
      <c r="M25" s="39"/>
      <c r="N25" s="39"/>
      <c r="O25" s="39"/>
      <c r="P25" s="39"/>
      <c r="Q25" s="39"/>
      <c r="R25" s="39"/>
      <c r="S25" s="39"/>
    </row>
    <row r="26" spans="1:19" x14ac:dyDescent="0.25">
      <c r="A26" s="15" t="str">
        <f>+data_cou!A26</f>
        <v>SE</v>
      </c>
      <c r="B26" s="8">
        <f>+data_cou!G26</f>
        <v>39953996.385341868</v>
      </c>
      <c r="C26" s="8">
        <f>+data_cou!I26</f>
        <v>9449213</v>
      </c>
      <c r="D26" s="8">
        <f>data_cou!J26</f>
        <v>43808.5</v>
      </c>
      <c r="E26" s="8">
        <f t="shared" si="0"/>
        <v>4.228288259068969</v>
      </c>
      <c r="F26" s="2" t="s">
        <v>144</v>
      </c>
      <c r="G26" s="8">
        <f t="shared" si="1"/>
        <v>4.6415583832198237</v>
      </c>
      <c r="H26" s="8">
        <f t="shared" si="2"/>
        <v>0.62616458721050461</v>
      </c>
      <c r="J26" s="39"/>
      <c r="K26" s="39"/>
      <c r="L26" s="39"/>
      <c r="M26" s="39"/>
      <c r="N26" s="39"/>
      <c r="O26" s="39"/>
      <c r="P26" s="39"/>
      <c r="Q26" s="39"/>
      <c r="R26" s="39"/>
      <c r="S26" s="39"/>
    </row>
    <row r="27" spans="1:19" x14ac:dyDescent="0.25">
      <c r="A27" s="15" t="str">
        <f>+data_cou!A27</f>
        <v>SI</v>
      </c>
      <c r="B27" s="8">
        <f>+data_cou!G27</f>
        <v>2041909.0172468331</v>
      </c>
      <c r="C27" s="8">
        <f>+data_cou!I27</f>
        <v>2052843</v>
      </c>
      <c r="D27" s="8">
        <f>data_cou!J27</f>
        <v>28804.7</v>
      </c>
      <c r="E27" s="8">
        <f t="shared" si="0"/>
        <v>0.99467373649462387</v>
      </c>
      <c r="F27" s="2" t="s">
        <v>140</v>
      </c>
      <c r="G27" s="8">
        <f t="shared" si="1"/>
        <v>4.4594633564234014</v>
      </c>
      <c r="H27" s="8">
        <f t="shared" si="2"/>
        <v>-2.3193490795291143E-3</v>
      </c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x14ac:dyDescent="0.25">
      <c r="A28" s="15" t="str">
        <f>+data_cou!A28</f>
        <v>SK</v>
      </c>
      <c r="B28" s="8">
        <f>+data_cou!G28</f>
        <v>8543984.1845284477</v>
      </c>
      <c r="C28" s="8">
        <f>+data_cou!I28</f>
        <v>5398384</v>
      </c>
      <c r="D28" s="8">
        <f>data_cou!J28</f>
        <v>25835</v>
      </c>
      <c r="E28" s="8">
        <f t="shared" si="0"/>
        <v>1.5826929289447449</v>
      </c>
      <c r="F28" s="2" t="s">
        <v>262</v>
      </c>
      <c r="G28" s="8">
        <f t="shared" si="1"/>
        <v>4.4122084658816805</v>
      </c>
      <c r="H28" s="8">
        <f t="shared" si="2"/>
        <v>0.19939666205056333</v>
      </c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x14ac:dyDescent="0.25">
      <c r="A29" s="15" t="str">
        <f>+data_cou!A29</f>
        <v>GB</v>
      </c>
      <c r="B29" s="8">
        <f>+data_cou!G29</f>
        <v>84977468.13785097</v>
      </c>
      <c r="C29" s="8">
        <f>+data_cou!I29</f>
        <v>63258918</v>
      </c>
      <c r="D29" s="8">
        <f>data_cou!J29</f>
        <v>36820.32</v>
      </c>
      <c r="E29" s="8">
        <f t="shared" si="0"/>
        <v>1.3433278788905458</v>
      </c>
      <c r="F29" s="2" t="s">
        <v>147</v>
      </c>
      <c r="G29" s="8">
        <f t="shared" si="1"/>
        <v>4.5660875585740337</v>
      </c>
      <c r="H29" s="8">
        <f t="shared" si="2"/>
        <v>0.12818202801756587</v>
      </c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25">
      <c r="A30" s="15" t="str">
        <f>+data_cou!A30</f>
        <v>NO</v>
      </c>
      <c r="B30" s="8">
        <f>+data_cou!G30</f>
        <v>9162444.2272088435</v>
      </c>
      <c r="C30" s="8">
        <f>+data_cou!I30</f>
        <v>4953088</v>
      </c>
      <c r="D30" s="8">
        <f>data_cou!J30</f>
        <v>62145.03</v>
      </c>
      <c r="E30" s="8">
        <f t="shared" si="0"/>
        <v>1.849844829570733</v>
      </c>
      <c r="F30" s="2" t="s">
        <v>134</v>
      </c>
      <c r="G30" s="8">
        <f t="shared" si="1"/>
        <v>4.7934064020061005</v>
      </c>
      <c r="H30" s="8">
        <f t="shared" si="2"/>
        <v>0.2671353000313772</v>
      </c>
      <c r="J30" s="39"/>
      <c r="K30" s="39"/>
      <c r="L30" s="39"/>
      <c r="M30" s="39"/>
      <c r="N30" s="39"/>
      <c r="O30" s="39"/>
      <c r="P30" s="39"/>
      <c r="Q30" s="39"/>
      <c r="R30" s="39"/>
      <c r="S30" s="39"/>
    </row>
    <row r="31" spans="1:19" x14ac:dyDescent="0.25">
      <c r="A31" s="15" t="str">
        <f>+data_cou!A31</f>
        <v>CH</v>
      </c>
      <c r="B31" s="8">
        <f>+data_cou!G31</f>
        <v>8578620.529699726</v>
      </c>
      <c r="C31" s="8">
        <f>+data_cou!I31</f>
        <v>7912398</v>
      </c>
      <c r="D31" s="8">
        <f>data_cou!J31</f>
        <v>56183.83</v>
      </c>
      <c r="E31" s="8">
        <f t="shared" si="0"/>
        <v>1.0841998253500047</v>
      </c>
      <c r="F31" s="2" t="s">
        <v>145</v>
      </c>
      <c r="G31" s="8">
        <f t="shared" si="1"/>
        <v>4.7496113413299588</v>
      </c>
      <c r="H31" s="8">
        <f t="shared" si="2"/>
        <v>3.510933298558698E-2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</row>
    <row r="32" spans="1:19" x14ac:dyDescent="0.25">
      <c r="A32" s="15" t="str">
        <f>+data_cou!A32</f>
        <v>WE</v>
      </c>
      <c r="B32" s="8">
        <f>+data_cou!G32</f>
        <v>46924336.860164762</v>
      </c>
      <c r="C32" s="8">
        <f>+data_cou!I32</f>
        <v>158263341</v>
      </c>
      <c r="D32" s="8">
        <f>data_cou!J32</f>
        <v>9773.34</v>
      </c>
      <c r="E32" s="8">
        <f t="shared" si="0"/>
        <v>0.29649530057731288</v>
      </c>
      <c r="F32" s="2" t="s">
        <v>264</v>
      </c>
      <c r="G32" s="8">
        <f t="shared" si="1"/>
        <v>3.9900430074938575</v>
      </c>
      <c r="H32" s="8">
        <f t="shared" si="2"/>
        <v>-0.52798218577194578</v>
      </c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 x14ac:dyDescent="0.25">
      <c r="A33" s="15" t="str">
        <f>+data_cou!A33</f>
        <v>TR</v>
      </c>
      <c r="B33" s="8">
        <f>+data_cou!G33</f>
        <v>27875199.041294631</v>
      </c>
      <c r="C33" s="8">
        <f>+data_cou!I33</f>
        <v>73409455</v>
      </c>
      <c r="D33" s="8">
        <f>data_cou!J33</f>
        <v>19660.89</v>
      </c>
      <c r="E33" s="8">
        <f t="shared" si="0"/>
        <v>0.37972219029952792</v>
      </c>
      <c r="F33" s="2" t="s">
        <v>146</v>
      </c>
      <c r="G33" s="8">
        <f t="shared" si="1"/>
        <v>4.2936031733811788</v>
      </c>
      <c r="H33" s="8">
        <f t="shared" si="2"/>
        <v>-0.42053402270997126</v>
      </c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x14ac:dyDescent="0.25">
      <c r="A34" s="15" t="str">
        <f>+data_cou!A34</f>
        <v>US</v>
      </c>
      <c r="B34" s="8">
        <f>+data_cou!G34</f>
        <v>619435481.79605389</v>
      </c>
      <c r="C34" s="8">
        <f>+data_cou!I34</f>
        <v>311663358</v>
      </c>
      <c r="D34" s="8">
        <f>data_cou!J34</f>
        <v>49872.83</v>
      </c>
      <c r="E34" s="8">
        <f t="shared" si="0"/>
        <v>1.9875146240195933</v>
      </c>
      <c r="F34" s="2" t="s">
        <v>148</v>
      </c>
      <c r="G34" s="8">
        <f t="shared" si="1"/>
        <v>4.6978640126641666</v>
      </c>
      <c r="H34" s="8">
        <f t="shared" si="2"/>
        <v>0.29831033285436798</v>
      </c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x14ac:dyDescent="0.25">
      <c r="A35" s="15" t="str">
        <f>+data_cou!A35</f>
        <v>CA</v>
      </c>
      <c r="B35" s="8">
        <f>+data_cou!G35</f>
        <v>127375196.1468899</v>
      </c>
      <c r="C35" s="8">
        <f>+data_cou!I35</f>
        <v>34342780</v>
      </c>
      <c r="D35" s="8">
        <f>data_cou!J35</f>
        <v>41565.269999999997</v>
      </c>
      <c r="E35" s="8">
        <f t="shared" si="0"/>
        <v>3.7089366716057901</v>
      </c>
      <c r="F35" s="2" t="s">
        <v>114</v>
      </c>
      <c r="G35" s="8">
        <f t="shared" si="1"/>
        <v>4.618730605940506</v>
      </c>
      <c r="H35" s="8">
        <f t="shared" si="2"/>
        <v>0.5692494180126344</v>
      </c>
      <c r="J35" s="39"/>
      <c r="K35" s="39"/>
      <c r="L35" s="39"/>
      <c r="M35" s="39"/>
      <c r="N35" s="39"/>
      <c r="O35" s="39"/>
      <c r="P35" s="39"/>
      <c r="Q35" s="39"/>
      <c r="R35" s="39"/>
      <c r="S35" s="39"/>
    </row>
    <row r="36" spans="1:19" x14ac:dyDescent="0.25">
      <c r="A36" s="15" t="str">
        <f>+data_cou!A36</f>
        <v>CN</v>
      </c>
      <c r="B36" s="8">
        <f>+data_cou!G36</f>
        <v>929898945.02209389</v>
      </c>
      <c r="C36" s="8">
        <f>+data_cou!I36</f>
        <v>1344130000</v>
      </c>
      <c r="D36" s="8">
        <f>data_cou!J36</f>
        <v>10384.370000000001</v>
      </c>
      <c r="E36" s="8">
        <f t="shared" si="0"/>
        <v>0.6918221786747516</v>
      </c>
      <c r="F36" s="18" t="s">
        <v>51</v>
      </c>
      <c r="G36" s="8">
        <f t="shared" si="1"/>
        <v>4.0163801538491635</v>
      </c>
      <c r="H36" s="8">
        <f t="shared" si="2"/>
        <v>-0.16000551933572979</v>
      </c>
      <c r="J36" s="39"/>
      <c r="K36" s="39"/>
      <c r="L36" s="39"/>
      <c r="M36" s="39"/>
      <c r="N36" s="39"/>
      <c r="O36" s="39"/>
      <c r="P36" s="39"/>
      <c r="Q36" s="39"/>
      <c r="R36" s="39"/>
      <c r="S36" s="39"/>
    </row>
    <row r="37" spans="1:19" x14ac:dyDescent="0.25">
      <c r="A37" s="15" t="str">
        <f>+data_cou!A37</f>
        <v>RU</v>
      </c>
      <c r="B37" s="8">
        <f>+data_cou!G37</f>
        <v>328661492.11269891</v>
      </c>
      <c r="C37" s="8">
        <f>+data_cou!I37</f>
        <v>142960868</v>
      </c>
      <c r="D37" s="8">
        <f>data_cou!J37</f>
        <v>24310.04</v>
      </c>
      <c r="E37" s="8">
        <f t="shared" si="0"/>
        <v>2.2989612242190565</v>
      </c>
      <c r="F37" s="2" t="s">
        <v>52</v>
      </c>
      <c r="G37" s="8">
        <f t="shared" si="1"/>
        <v>4.385785673436712</v>
      </c>
      <c r="H37" s="8">
        <f t="shared" si="2"/>
        <v>0.36153164623678119</v>
      </c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 x14ac:dyDescent="0.25">
      <c r="A38" s="15" t="str">
        <f>+data_cou!A38</f>
        <v>IN</v>
      </c>
      <c r="B38" s="8">
        <f>+data_cou!G38</f>
        <v>518936160.39342892</v>
      </c>
      <c r="C38" s="8">
        <f>+data_cou!I38</f>
        <v>1247236029</v>
      </c>
      <c r="D38" s="8">
        <f>data_cou!J38</f>
        <v>4635.88</v>
      </c>
      <c r="E38" s="8">
        <f t="shared" si="0"/>
        <v>0.4160689302805804</v>
      </c>
      <c r="F38" s="18" t="s">
        <v>53</v>
      </c>
      <c r="G38" s="8">
        <f t="shared" si="1"/>
        <v>3.6661321857013238</v>
      </c>
      <c r="H38" s="8">
        <f t="shared" si="2"/>
        <v>-0.38083471369874239</v>
      </c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x14ac:dyDescent="0.25">
      <c r="A39" s="15" t="str">
        <f>+data_cou!A39</f>
        <v>AU</v>
      </c>
      <c r="B39" s="8">
        <f>+data_cou!G39</f>
        <v>68011456.233809575</v>
      </c>
      <c r="C39" s="8">
        <f>+data_cou!I39</f>
        <v>22340024</v>
      </c>
      <c r="D39" s="8">
        <f>data_cou!J39</f>
        <v>41894.17</v>
      </c>
      <c r="E39" s="8">
        <f t="shared" si="0"/>
        <v>3.0443770442596469</v>
      </c>
      <c r="F39" s="18" t="s">
        <v>54</v>
      </c>
      <c r="G39" s="8">
        <f t="shared" si="1"/>
        <v>4.6221535906752758</v>
      </c>
      <c r="H39" s="8">
        <f t="shared" si="2"/>
        <v>0.48349843853904734</v>
      </c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 x14ac:dyDescent="0.25">
      <c r="A40" s="15" t="str">
        <f>+data_cou!A40</f>
        <v>JP</v>
      </c>
      <c r="B40" s="8">
        <f>+data_cou!G40</f>
        <v>145872644.06432471</v>
      </c>
      <c r="C40" s="8">
        <f>+data_cou!I40</f>
        <v>127833000</v>
      </c>
      <c r="D40" s="8">
        <f>data_cou!J40</f>
        <v>35774.699999999997</v>
      </c>
      <c r="E40" s="8">
        <f t="shared" si="0"/>
        <v>1.1411188352328796</v>
      </c>
      <c r="F40" s="18" t="s">
        <v>55</v>
      </c>
      <c r="G40" s="8">
        <f t="shared" si="1"/>
        <v>4.5535760005340959</v>
      </c>
      <c r="H40" s="8">
        <f t="shared" si="2"/>
        <v>5.7330873864766818E-2</v>
      </c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x14ac:dyDescent="0.25">
      <c r="A41" s="15" t="str">
        <f>+data_cou!A41</f>
        <v>ZA</v>
      </c>
      <c r="B41" s="8">
        <f>+data_cou!G41</f>
        <v>44191161.850601323</v>
      </c>
      <c r="C41" s="8">
        <f>+data_cou!I41</f>
        <v>51729345.359999999</v>
      </c>
      <c r="D41" s="8">
        <f>data_cou!J41</f>
        <v>12118.74</v>
      </c>
      <c r="E41" s="8">
        <f t="shared" si="0"/>
        <v>0.85427645648832007</v>
      </c>
      <c r="F41" s="18" t="s">
        <v>141</v>
      </c>
      <c r="G41" s="8">
        <f t="shared" si="1"/>
        <v>4.083457468056892</v>
      </c>
      <c r="H41" s="8">
        <f t="shared" si="2"/>
        <v>-6.8401562451391049E-2</v>
      </c>
      <c r="J41" s="42" t="s">
        <v>265</v>
      </c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8" customFormat="1" x14ac:dyDescent="0.25">
      <c r="A42" s="45" t="str">
        <f>+data_cou!A42</f>
        <v>WF</v>
      </c>
      <c r="B42" s="50">
        <f>+data_cou!G42</f>
        <v>304374180.31555051</v>
      </c>
      <c r="C42" s="50">
        <f>+data_cou!I42</f>
        <v>849726410</v>
      </c>
      <c r="D42" s="50">
        <f>data_cou!J42</f>
        <v>2769.65</v>
      </c>
      <c r="E42" s="50">
        <f t="shared" si="0"/>
        <v>0.35820256583004229</v>
      </c>
      <c r="F42" s="46" t="s">
        <v>258</v>
      </c>
      <c r="G42" s="8">
        <f t="shared" si="1"/>
        <v>3.4424248908433088</v>
      </c>
      <c r="H42" s="8">
        <f t="shared" si="2"/>
        <v>-0.44587130759408428</v>
      </c>
      <c r="J42" t="s">
        <v>229</v>
      </c>
      <c r="K42"/>
      <c r="L42"/>
      <c r="M42"/>
      <c r="N42"/>
      <c r="O42"/>
      <c r="P42"/>
      <c r="Q42"/>
      <c r="R42"/>
    </row>
    <row r="43" spans="1:19" s="38" customFormat="1" ht="15.75" thickBot="1" x14ac:dyDescent="0.3">
      <c r="A43" s="45" t="str">
        <f>+data_cou!A43</f>
        <v>WM</v>
      </c>
      <c r="B43" s="50">
        <f>+data_cou!G43</f>
        <v>108180809.1677177</v>
      </c>
      <c r="C43" s="50">
        <f>+data_cou!I43</f>
        <v>396156980</v>
      </c>
      <c r="D43" s="50">
        <f>data_cou!J43</f>
        <v>16589.939999999999</v>
      </c>
      <c r="E43" s="50">
        <f t="shared" si="0"/>
        <v>0.27307561050096274</v>
      </c>
      <c r="F43" s="46" t="s">
        <v>57</v>
      </c>
      <c r="G43" s="8">
        <f t="shared" si="1"/>
        <v>4.2198448153362333</v>
      </c>
      <c r="H43" s="8">
        <f t="shared" si="2"/>
        <v>-0.56371708674364873</v>
      </c>
      <c r="J43"/>
      <c r="K43"/>
      <c r="L43"/>
      <c r="M43"/>
      <c r="N43"/>
      <c r="O43"/>
      <c r="P43"/>
      <c r="Q43"/>
      <c r="R43"/>
    </row>
    <row r="44" spans="1:19" s="39" customFormat="1" x14ac:dyDescent="0.25">
      <c r="A44" s="43" t="str">
        <f>+data_cou!A44</f>
        <v>BR</v>
      </c>
      <c r="B44" s="51">
        <f>+data_cou!G44</f>
        <v>398904343.56116802</v>
      </c>
      <c r="C44" s="51">
        <f>+data_cou!I44</f>
        <v>198686688</v>
      </c>
      <c r="D44" s="51">
        <f>data_cou!J44</f>
        <v>14973.1</v>
      </c>
      <c r="E44" s="51">
        <f t="shared" si="0"/>
        <v>2.0077054360137505</v>
      </c>
      <c r="F44" s="47" t="s">
        <v>112</v>
      </c>
      <c r="G44" s="8">
        <f t="shared" si="1"/>
        <v>4.175311725093577</v>
      </c>
      <c r="H44" s="8">
        <f t="shared" si="2"/>
        <v>0.30269999487841487</v>
      </c>
      <c r="J44" s="37" t="s">
        <v>230</v>
      </c>
      <c r="K44" s="37"/>
      <c r="L44"/>
      <c r="M44"/>
      <c r="N44"/>
      <c r="O44"/>
      <c r="P44"/>
      <c r="Q44"/>
      <c r="R44"/>
    </row>
    <row r="45" spans="1:19" s="39" customFormat="1" x14ac:dyDescent="0.25">
      <c r="A45" s="43" t="str">
        <f>+data_cou!A45</f>
        <v>MX</v>
      </c>
      <c r="B45" s="51">
        <f>+data_cou!G45</f>
        <v>91893499.93287611</v>
      </c>
      <c r="C45" s="51">
        <f>+data_cou!I45</f>
        <v>119090017</v>
      </c>
      <c r="D45" s="51">
        <f>data_cou!J45</f>
        <v>16049.36</v>
      </c>
      <c r="E45" s="51">
        <f t="shared" si="0"/>
        <v>0.77163058875771351</v>
      </c>
      <c r="F45" s="47" t="s">
        <v>132</v>
      </c>
      <c r="G45" s="8">
        <f t="shared" si="1"/>
        <v>4.2054577187340234</v>
      </c>
      <c r="H45" s="8">
        <f t="shared" si="2"/>
        <v>-0.1125905645100491</v>
      </c>
      <c r="J45" s="34" t="s">
        <v>231</v>
      </c>
      <c r="K45" s="34">
        <v>0.52155038862737968</v>
      </c>
      <c r="L45"/>
      <c r="M45"/>
      <c r="N45"/>
      <c r="O45"/>
      <c r="P45"/>
      <c r="Q45"/>
      <c r="R45"/>
    </row>
    <row r="46" spans="1:19" s="39" customFormat="1" x14ac:dyDescent="0.25">
      <c r="A46" s="43" t="str">
        <f>+data_cou!A46</f>
        <v>WL</v>
      </c>
      <c r="B46" s="51">
        <f>+data_cou!G46</f>
        <v>240510662.52918819</v>
      </c>
      <c r="C46" s="51">
        <f>+data_cou!I46</f>
        <v>285822469</v>
      </c>
      <c r="D46" s="51">
        <f>data_cou!J46</f>
        <v>12392.82</v>
      </c>
      <c r="E46" s="51">
        <f t="shared" si="0"/>
        <v>0.84146870387991846</v>
      </c>
      <c r="F46" s="47" t="s">
        <v>259</v>
      </c>
      <c r="G46" s="8">
        <f t="shared" si="1"/>
        <v>4.0931701418148272</v>
      </c>
      <c r="H46" s="8">
        <f t="shared" si="2"/>
        <v>-7.4962031779668772E-2</v>
      </c>
      <c r="J46" s="34" t="s">
        <v>232</v>
      </c>
      <c r="K46" s="34">
        <v>0.27201480787737081</v>
      </c>
      <c r="L46"/>
      <c r="M46"/>
      <c r="N46"/>
      <c r="O46"/>
      <c r="P46"/>
      <c r="Q46"/>
      <c r="R46"/>
    </row>
    <row r="47" spans="1:19" s="39" customFormat="1" x14ac:dyDescent="0.25">
      <c r="A47" s="43" t="str">
        <f>+data_cou!A47</f>
        <v>KR</v>
      </c>
      <c r="B47" s="51">
        <f>+data_cou!G47</f>
        <v>46041435.173056997</v>
      </c>
      <c r="C47" s="51">
        <f>+data_cou!I47</f>
        <v>49936638</v>
      </c>
      <c r="D47" s="51">
        <f>data_cou!J47</f>
        <v>31228.51</v>
      </c>
      <c r="E47" s="51">
        <f t="shared" si="0"/>
        <v>0.92199709505988359</v>
      </c>
      <c r="F47" s="48" t="s">
        <v>142</v>
      </c>
      <c r="G47" s="8">
        <f t="shared" si="1"/>
        <v>4.4945512633139248</v>
      </c>
      <c r="H47" s="8">
        <f t="shared" si="2"/>
        <v>-3.5270447277661633E-2</v>
      </c>
      <c r="J47" s="34" t="s">
        <v>233</v>
      </c>
      <c r="K47" s="34">
        <v>0.25618904283122668</v>
      </c>
      <c r="L47"/>
      <c r="M47"/>
      <c r="N47"/>
      <c r="O47"/>
      <c r="P47"/>
      <c r="Q47"/>
      <c r="R47"/>
    </row>
    <row r="48" spans="1:19" s="39" customFormat="1" x14ac:dyDescent="0.25">
      <c r="A48" s="43" t="str">
        <f>+data_cou!A48</f>
        <v>ID</v>
      </c>
      <c r="B48" s="51">
        <f>+data_cou!G48</f>
        <v>105683169.7497171</v>
      </c>
      <c r="C48" s="51">
        <f>+data_cou!I48</f>
        <v>245707511</v>
      </c>
      <c r="D48" s="51">
        <f>data_cou!J48</f>
        <v>8837.82</v>
      </c>
      <c r="E48" s="51">
        <f t="shared" si="0"/>
        <v>0.43011778239745019</v>
      </c>
      <c r="F48" s="47" t="s">
        <v>125</v>
      </c>
      <c r="G48" s="8">
        <f t="shared" si="1"/>
        <v>3.9463451520347363</v>
      </c>
      <c r="H48" s="8">
        <f t="shared" si="2"/>
        <v>-0.36641260199963221</v>
      </c>
      <c r="J48" s="34" t="s">
        <v>234</v>
      </c>
      <c r="K48" s="34">
        <v>0.4402764116699589</v>
      </c>
      <c r="L48"/>
      <c r="M48"/>
      <c r="N48"/>
      <c r="O48"/>
      <c r="P48"/>
      <c r="Q48"/>
      <c r="R48"/>
    </row>
    <row r="49" spans="1:19" s="39" customFormat="1" ht="15.75" thickBot="1" x14ac:dyDescent="0.3">
      <c r="A49" s="43" t="str">
        <f>+data_cou!A49</f>
        <v>WA</v>
      </c>
      <c r="B49" s="51">
        <f>+data_cou!G49</f>
        <v>335426836.70741123</v>
      </c>
      <c r="C49" s="51">
        <f>+data_cou!I49</f>
        <v>813751154</v>
      </c>
      <c r="D49" s="51">
        <f>data_cou!J49</f>
        <v>6453.15</v>
      </c>
      <c r="E49" s="51">
        <f t="shared" si="0"/>
        <v>0.41219829312513789</v>
      </c>
      <c r="F49" s="47" t="s">
        <v>260</v>
      </c>
      <c r="G49" s="8">
        <f t="shared" si="1"/>
        <v>3.8097717601660368</v>
      </c>
      <c r="H49" s="8">
        <f t="shared" si="2"/>
        <v>-0.38489381092621083</v>
      </c>
      <c r="J49" s="35" t="s">
        <v>235</v>
      </c>
      <c r="K49" s="35">
        <v>48</v>
      </c>
      <c r="L49"/>
      <c r="M49"/>
      <c r="N49"/>
      <c r="O49"/>
      <c r="P49"/>
      <c r="Q49"/>
      <c r="R49"/>
    </row>
    <row r="50" spans="1:19" x14ac:dyDescent="0.25">
      <c r="A50" s="30"/>
      <c r="B50" s="30"/>
      <c r="C50" s="30"/>
      <c r="D50" s="30"/>
      <c r="S50" s="39"/>
    </row>
    <row r="51" spans="1:19" s="39" customFormat="1" ht="15.75" thickBot="1" x14ac:dyDescent="0.3">
      <c r="F51" s="40"/>
      <c r="J51" t="s">
        <v>236</v>
      </c>
      <c r="K51"/>
      <c r="L51"/>
      <c r="M51"/>
      <c r="N51"/>
      <c r="O51"/>
      <c r="P51"/>
      <c r="Q51"/>
      <c r="R51"/>
    </row>
    <row r="52" spans="1:19" s="39" customFormat="1" x14ac:dyDescent="0.25">
      <c r="F52" s="40"/>
      <c r="J52" s="36"/>
      <c r="K52" s="36" t="s">
        <v>240</v>
      </c>
      <c r="L52" s="36" t="s">
        <v>241</v>
      </c>
      <c r="M52" s="36" t="s">
        <v>242</v>
      </c>
      <c r="N52" s="36" t="s">
        <v>243</v>
      </c>
      <c r="O52" s="36" t="s">
        <v>244</v>
      </c>
      <c r="P52"/>
      <c r="Q52"/>
      <c r="R52"/>
    </row>
    <row r="53" spans="1:19" s="39" customFormat="1" x14ac:dyDescent="0.25">
      <c r="F53" s="40"/>
      <c r="J53" s="34" t="s">
        <v>237</v>
      </c>
      <c r="K53" s="34">
        <v>1</v>
      </c>
      <c r="L53" s="34">
        <v>3.3317980478920557</v>
      </c>
      <c r="M53" s="34">
        <v>3.3317980478920557</v>
      </c>
      <c r="N53" s="34">
        <v>17.188098463754596</v>
      </c>
      <c r="O53" s="34">
        <v>1.4391775008417194E-4</v>
      </c>
      <c r="P53"/>
      <c r="Q53"/>
      <c r="R53"/>
    </row>
    <row r="54" spans="1:19" s="39" customFormat="1" x14ac:dyDescent="0.25">
      <c r="F54" s="40"/>
      <c r="J54" s="34" t="s">
        <v>238</v>
      </c>
      <c r="K54" s="34">
        <v>46</v>
      </c>
      <c r="L54" s="34">
        <v>8.9167926589568545</v>
      </c>
      <c r="M54" s="34">
        <v>0.19384331867297511</v>
      </c>
      <c r="N54" s="34"/>
      <c r="O54" s="34"/>
      <c r="P54"/>
      <c r="Q54"/>
      <c r="R54"/>
    </row>
    <row r="55" spans="1:19" s="39" customFormat="1" ht="15.75" thickBot="1" x14ac:dyDescent="0.3">
      <c r="F55" s="40"/>
      <c r="J55" s="35" t="s">
        <v>86</v>
      </c>
      <c r="K55" s="35">
        <v>47</v>
      </c>
      <c r="L55" s="35">
        <v>12.24859070684891</v>
      </c>
      <c r="M55" s="35"/>
      <c r="N55" s="35"/>
      <c r="O55" s="35"/>
      <c r="P55"/>
      <c r="Q55"/>
      <c r="R55"/>
    </row>
    <row r="56" spans="1:19" s="39" customFormat="1" ht="15.75" thickBot="1" x14ac:dyDescent="0.3">
      <c r="F56" s="40"/>
      <c r="J56"/>
      <c r="K56"/>
      <c r="L56"/>
      <c r="M56"/>
      <c r="N56"/>
      <c r="O56"/>
      <c r="P56"/>
      <c r="Q56"/>
      <c r="R56"/>
    </row>
    <row r="57" spans="1:19" s="39" customFormat="1" x14ac:dyDescent="0.25">
      <c r="F57" s="40"/>
      <c r="J57" s="36"/>
      <c r="K57" s="36" t="s">
        <v>245</v>
      </c>
      <c r="L57" s="36" t="s">
        <v>234</v>
      </c>
      <c r="M57" s="36" t="s">
        <v>246</v>
      </c>
      <c r="N57" s="36" t="s">
        <v>247</v>
      </c>
      <c r="O57" s="36" t="s">
        <v>248</v>
      </c>
      <c r="P57" s="36" t="s">
        <v>249</v>
      </c>
      <c r="Q57" s="36" t="s">
        <v>250</v>
      </c>
      <c r="R57" s="36" t="s">
        <v>251</v>
      </c>
    </row>
    <row r="58" spans="1:19" s="39" customFormat="1" x14ac:dyDescent="0.25">
      <c r="F58" s="40"/>
      <c r="J58" s="34" t="s">
        <v>239</v>
      </c>
      <c r="K58" s="34">
        <v>-3.7047237926488372</v>
      </c>
      <c r="L58" s="34">
        <v>0.95514415092997951</v>
      </c>
      <c r="M58" s="34">
        <v>-3.8787064644030114</v>
      </c>
      <c r="N58" s="34">
        <v>3.3233139906798921E-4</v>
      </c>
      <c r="O58" s="34">
        <v>-5.6273292503894288</v>
      </c>
      <c r="P58" s="34">
        <v>-1.7821183349082457</v>
      </c>
      <c r="Q58" s="34">
        <v>-5.6273292503894288</v>
      </c>
      <c r="R58" s="34">
        <v>-1.7821183349082457</v>
      </c>
    </row>
    <row r="59" spans="1:19" s="39" customFormat="1" ht="20.25" customHeight="1" thickBot="1" x14ac:dyDescent="0.3">
      <c r="F59" s="40"/>
      <c r="J59" s="35" t="s">
        <v>266</v>
      </c>
      <c r="K59" s="35">
        <v>0.90010669465065096</v>
      </c>
      <c r="L59" s="35">
        <v>0.21711012399124607</v>
      </c>
      <c r="M59" s="35">
        <v>4.1458531647604948</v>
      </c>
      <c r="N59" s="35">
        <v>1.4391775008417085E-4</v>
      </c>
      <c r="O59" s="35">
        <v>0.46308668158782001</v>
      </c>
      <c r="P59" s="35">
        <v>1.3371267077134819</v>
      </c>
      <c r="Q59" s="35">
        <v>0.46308668158782001</v>
      </c>
      <c r="R59" s="35">
        <v>1.3371267077134819</v>
      </c>
    </row>
    <row r="60" spans="1:19" s="39" customFormat="1" x14ac:dyDescent="0.25">
      <c r="F60" s="40"/>
      <c r="J60"/>
      <c r="K60"/>
      <c r="L60"/>
      <c r="M60"/>
      <c r="N60"/>
      <c r="O60"/>
      <c r="P60"/>
      <c r="Q60"/>
      <c r="R60"/>
    </row>
    <row r="61" spans="1:19" s="39" customFormat="1" x14ac:dyDescent="0.25">
      <c r="F61" s="40"/>
      <c r="J61"/>
      <c r="K61"/>
      <c r="L61"/>
      <c r="M61"/>
      <c r="N61"/>
      <c r="O61"/>
      <c r="P61"/>
      <c r="Q61"/>
      <c r="R61"/>
    </row>
    <row r="62" spans="1:19" s="39" customFormat="1" x14ac:dyDescent="0.25">
      <c r="F62" s="40"/>
      <c r="J62"/>
      <c r="K62"/>
      <c r="L62"/>
      <c r="M62"/>
      <c r="N62"/>
      <c r="O62"/>
      <c r="P62"/>
      <c r="Q62"/>
      <c r="R62"/>
    </row>
    <row r="63" spans="1:19" s="39" customFormat="1" ht="12.75" customHeight="1" x14ac:dyDescent="0.25">
      <c r="F63" s="40"/>
      <c r="J63" t="s">
        <v>252</v>
      </c>
      <c r="K63"/>
      <c r="L63"/>
      <c r="M63"/>
      <c r="N63"/>
      <c r="O63"/>
      <c r="P63"/>
      <c r="Q63"/>
      <c r="R63"/>
    </row>
    <row r="64" spans="1:19" s="39" customFormat="1" ht="15" customHeight="1" thickBot="1" x14ac:dyDescent="0.3">
      <c r="F64" s="40"/>
      <c r="J64"/>
      <c r="K64"/>
      <c r="L64"/>
      <c r="M64"/>
      <c r="N64"/>
      <c r="O64"/>
      <c r="P64"/>
      <c r="Q64"/>
      <c r="R64"/>
    </row>
    <row r="65" spans="6:18" s="39" customFormat="1" ht="15.75" customHeight="1" x14ac:dyDescent="0.25">
      <c r="F65" s="40"/>
      <c r="J65" s="36" t="s">
        <v>253</v>
      </c>
      <c r="K65" s="44" t="s">
        <v>268</v>
      </c>
      <c r="L65" s="36" t="s">
        <v>254</v>
      </c>
      <c r="M65"/>
      <c r="N65"/>
      <c r="O65"/>
      <c r="P65"/>
      <c r="Q65"/>
      <c r="R65"/>
    </row>
    <row r="66" spans="6:18" s="39" customFormat="1" x14ac:dyDescent="0.25">
      <c r="F66" s="40"/>
      <c r="J66" s="34">
        <v>1</v>
      </c>
      <c r="K66" s="34">
        <v>0.47888070717364473</v>
      </c>
      <c r="L66" s="34">
        <v>-8.2354801120329224E-2</v>
      </c>
      <c r="M66"/>
      <c r="N66"/>
      <c r="O66"/>
      <c r="P66"/>
      <c r="Q66"/>
      <c r="R66"/>
    </row>
    <row r="67" spans="6:18" s="39" customFormat="1" x14ac:dyDescent="0.25">
      <c r="F67" s="40"/>
      <c r="J67" s="34">
        <v>2</v>
      </c>
      <c r="K67" s="34">
        <v>0.44963817047760157</v>
      </c>
      <c r="L67" s="34">
        <v>-0.1339751055359924</v>
      </c>
      <c r="M67"/>
      <c r="N67"/>
      <c r="O67"/>
      <c r="P67"/>
      <c r="Q67"/>
      <c r="R67"/>
    </row>
    <row r="68" spans="6:18" s="39" customFormat="1" x14ac:dyDescent="0.25">
      <c r="F68" s="40"/>
      <c r="J68" s="34">
        <v>3</v>
      </c>
      <c r="K68" s="34">
        <v>7.1439036991641114E-2</v>
      </c>
      <c r="L68" s="34">
        <v>1.2203355142976668</v>
      </c>
      <c r="M68"/>
      <c r="N68"/>
      <c r="O68"/>
      <c r="P68"/>
      <c r="Q68"/>
      <c r="R68"/>
    </row>
    <row r="69" spans="6:18" s="39" customFormat="1" x14ac:dyDescent="0.25">
      <c r="F69" s="40"/>
      <c r="J69" s="34">
        <v>4</v>
      </c>
      <c r="K69" s="34">
        <v>0.25558168954992277</v>
      </c>
      <c r="L69" s="34">
        <v>1.0959266417726048</v>
      </c>
      <c r="M69"/>
      <c r="N69"/>
      <c r="O69"/>
      <c r="P69"/>
      <c r="Q69"/>
      <c r="R69"/>
    </row>
    <row r="70" spans="6:18" s="39" customFormat="1" x14ac:dyDescent="0.25">
      <c r="F70" s="40"/>
      <c r="J70" s="34">
        <v>5</v>
      </c>
      <c r="K70" s="34">
        <v>0.30917021894579078</v>
      </c>
      <c r="L70" s="34">
        <v>-0.2260819517121162</v>
      </c>
      <c r="M70"/>
      <c r="N70"/>
      <c r="O70"/>
      <c r="P70"/>
      <c r="Q70"/>
      <c r="R70"/>
    </row>
    <row r="71" spans="6:18" s="39" customFormat="1" x14ac:dyDescent="0.25">
      <c r="F71" s="40"/>
      <c r="J71" s="34">
        <v>6</v>
      </c>
      <c r="K71" s="34">
        <v>0.46308685260851723</v>
      </c>
      <c r="L71" s="34">
        <v>-0.24885725751690707</v>
      </c>
      <c r="M71"/>
      <c r="N71"/>
      <c r="O71"/>
      <c r="P71"/>
      <c r="Q71"/>
      <c r="R71"/>
    </row>
    <row r="72" spans="6:18" s="39" customFormat="1" x14ac:dyDescent="0.25">
      <c r="F72" s="40"/>
      <c r="J72" s="34">
        <v>7</v>
      </c>
      <c r="K72" s="34">
        <v>0.47844657682880642</v>
      </c>
      <c r="L72" s="34">
        <v>-0.1426859061057219</v>
      </c>
      <c r="M72"/>
      <c r="N72"/>
      <c r="O72"/>
      <c r="P72"/>
      <c r="Q72"/>
      <c r="R72"/>
    </row>
    <row r="73" spans="6:18" s="39" customFormat="1" x14ac:dyDescent="0.25">
      <c r="F73" s="40"/>
      <c r="J73" s="34">
        <v>8</v>
      </c>
      <c r="K73" s="34">
        <v>0.24668058672196214</v>
      </c>
      <c r="L73" s="34">
        <v>0.69084354878345899</v>
      </c>
      <c r="M73"/>
      <c r="N73"/>
      <c r="O73"/>
      <c r="P73"/>
      <c r="Q73"/>
      <c r="R73"/>
    </row>
    <row r="74" spans="6:18" s="39" customFormat="1" x14ac:dyDescent="0.25">
      <c r="F74" s="40"/>
      <c r="J74" s="34">
        <v>9</v>
      </c>
      <c r="K74" s="34">
        <v>0.35122495985525903</v>
      </c>
      <c r="L74" s="34">
        <v>-0.27815482131794267</v>
      </c>
      <c r="M74"/>
      <c r="N74"/>
      <c r="O74"/>
      <c r="P74"/>
      <c r="Q74"/>
      <c r="R74"/>
    </row>
    <row r="75" spans="6:18" s="39" customFormat="1" x14ac:dyDescent="0.25">
      <c r="F75" s="40"/>
      <c r="J75" s="34">
        <v>10</v>
      </c>
      <c r="K75" s="34">
        <v>0.44424477326161105</v>
      </c>
      <c r="L75" s="34">
        <v>0.49351250909449007</v>
      </c>
      <c r="M75"/>
      <c r="N75"/>
      <c r="O75"/>
      <c r="P75"/>
      <c r="Q75"/>
      <c r="R75"/>
    </row>
    <row r="76" spans="6:18" s="39" customFormat="1" x14ac:dyDescent="0.25">
      <c r="F76" s="40"/>
      <c r="J76" s="34">
        <v>11</v>
      </c>
      <c r="K76" s="34">
        <v>0.41177309606892765</v>
      </c>
      <c r="L76" s="34">
        <v>-5.8957379199522819E-2</v>
      </c>
      <c r="M76"/>
      <c r="N76"/>
      <c r="O76"/>
      <c r="P76"/>
      <c r="Q76"/>
      <c r="R76"/>
    </row>
    <row r="77" spans="6:18" s="39" customFormat="1" x14ac:dyDescent="0.25">
      <c r="F77" s="40"/>
      <c r="J77" s="34">
        <v>12</v>
      </c>
      <c r="K77" s="34">
        <v>0.27134227462626592</v>
      </c>
      <c r="L77" s="34">
        <v>0.46733756770496659</v>
      </c>
      <c r="M77"/>
      <c r="N77"/>
      <c r="O77"/>
      <c r="P77"/>
      <c r="Q77"/>
      <c r="R77"/>
    </row>
    <row r="78" spans="6:18" s="39" customFormat="1" x14ac:dyDescent="0.25">
      <c r="F78" s="40"/>
      <c r="J78" s="34">
        <v>13</v>
      </c>
      <c r="K78" s="34">
        <v>0.21858845537941995</v>
      </c>
      <c r="L78" s="34">
        <v>0.23829090545382675</v>
      </c>
      <c r="M78"/>
      <c r="N78"/>
      <c r="O78"/>
      <c r="P78"/>
      <c r="Q78"/>
      <c r="R78"/>
    </row>
    <row r="79" spans="6:18" s="39" customFormat="1" x14ac:dyDescent="0.25">
      <c r="F79" s="40"/>
      <c r="J79" s="34">
        <v>14</v>
      </c>
      <c r="K79" s="34">
        <v>0.18121414218032283</v>
      </c>
      <c r="L79" s="34">
        <v>-0.12943233694581097</v>
      </c>
      <c r="M79"/>
      <c r="N79"/>
      <c r="O79"/>
      <c r="P79"/>
      <c r="Q79"/>
      <c r="R79"/>
    </row>
    <row r="80" spans="6:18" s="39" customFormat="1" x14ac:dyDescent="0.25">
      <c r="F80" s="40"/>
      <c r="J80" s="34">
        <v>15</v>
      </c>
      <c r="K80" s="34">
        <v>0.48312115472717965</v>
      </c>
      <c r="L80" s="34">
        <v>-0.10568269561273874</v>
      </c>
      <c r="M80"/>
      <c r="N80"/>
      <c r="O80"/>
      <c r="P80"/>
      <c r="Q80"/>
      <c r="R80"/>
    </row>
    <row r="81" spans="6:18" s="39" customFormat="1" x14ac:dyDescent="0.25">
      <c r="F81" s="40"/>
      <c r="J81" s="34">
        <v>16</v>
      </c>
      <c r="K81" s="34">
        <v>0.4001881555114104</v>
      </c>
      <c r="L81" s="34">
        <v>-0.49905075246423369</v>
      </c>
      <c r="M81"/>
      <c r="N81"/>
      <c r="O81"/>
      <c r="P81"/>
      <c r="Q81"/>
      <c r="R81"/>
    </row>
    <row r="82" spans="6:18" s="39" customFormat="1" x14ac:dyDescent="0.25">
      <c r="F82" s="40"/>
      <c r="J82" s="34">
        <v>17</v>
      </c>
      <c r="K82" s="34">
        <v>0.21881275951635937</v>
      </c>
      <c r="L82" s="34">
        <v>-0.12532037015253511</v>
      </c>
      <c r="M82"/>
      <c r="N82"/>
      <c r="O82"/>
      <c r="P82"/>
      <c r="Q82"/>
      <c r="R82"/>
    </row>
    <row r="83" spans="6:18" s="39" customFormat="1" x14ac:dyDescent="0.25">
      <c r="F83" s="40"/>
      <c r="J83" s="34">
        <v>18</v>
      </c>
      <c r="K83" s="34">
        <v>0.76323619115230334</v>
      </c>
      <c r="L83" s="34">
        <v>0.91503400679344371</v>
      </c>
      <c r="M83"/>
      <c r="N83"/>
      <c r="O83"/>
      <c r="P83"/>
      <c r="Q83"/>
      <c r="R83"/>
    </row>
    <row r="84" spans="6:18" s="39" customFormat="1" x14ac:dyDescent="0.25">
      <c r="F84" s="40"/>
      <c r="J84" s="34">
        <v>19</v>
      </c>
      <c r="K84" s="34">
        <v>0.16220680446055535</v>
      </c>
      <c r="L84" s="34">
        <v>0.2911615842424462</v>
      </c>
      <c r="M84"/>
      <c r="N84"/>
      <c r="O84"/>
      <c r="P84"/>
      <c r="Q84"/>
      <c r="R84"/>
    </row>
    <row r="85" spans="6:18" s="39" customFormat="1" x14ac:dyDescent="0.25">
      <c r="F85" s="40"/>
      <c r="J85" s="34">
        <v>20</v>
      </c>
      <c r="K85" s="34">
        <v>0.30665055690206033</v>
      </c>
      <c r="L85" s="34">
        <v>1.253790811164702</v>
      </c>
      <c r="M85"/>
      <c r="N85"/>
      <c r="O85"/>
      <c r="P85"/>
      <c r="Q85"/>
      <c r="R85"/>
    </row>
    <row r="86" spans="6:18" s="39" customFormat="1" x14ac:dyDescent="0.25">
      <c r="F86" s="40"/>
      <c r="J86" s="34">
        <v>21</v>
      </c>
      <c r="K86" s="34">
        <v>0.49731340320730277</v>
      </c>
      <c r="L86" s="34">
        <v>-0.1527423097729575</v>
      </c>
      <c r="M86"/>
      <c r="N86"/>
      <c r="O86"/>
      <c r="P86"/>
      <c r="Q86"/>
      <c r="R86"/>
    </row>
    <row r="87" spans="6:18" s="39" customFormat="1" x14ac:dyDescent="0.25">
      <c r="F87" s="40"/>
      <c r="J87" s="34">
        <v>22</v>
      </c>
      <c r="K87" s="34">
        <v>0.21874980994384208</v>
      </c>
      <c r="L87" s="34">
        <v>-8.8426206287136849E-2</v>
      </c>
      <c r="M87"/>
      <c r="N87"/>
      <c r="O87"/>
      <c r="P87"/>
      <c r="Q87"/>
      <c r="R87"/>
    </row>
    <row r="88" spans="6:18" s="39" customFormat="1" x14ac:dyDescent="0.25">
      <c r="F88" s="40"/>
      <c r="J88" s="34">
        <v>23</v>
      </c>
      <c r="K88" s="34">
        <v>0.28078121184883287</v>
      </c>
      <c r="L88" s="34">
        <v>-0.26223835195710604</v>
      </c>
      <c r="M88"/>
      <c r="N88"/>
      <c r="O88"/>
      <c r="P88"/>
      <c r="Q88"/>
      <c r="R88"/>
    </row>
    <row r="89" spans="6:18" s="39" customFormat="1" x14ac:dyDescent="0.25">
      <c r="F89" s="40"/>
      <c r="J89" s="34">
        <v>24</v>
      </c>
      <c r="K89" s="34">
        <v>0.12346472168593214</v>
      </c>
      <c r="L89" s="34">
        <v>-0.17622949539839522</v>
      </c>
      <c r="M89"/>
      <c r="N89"/>
      <c r="O89"/>
      <c r="P89"/>
      <c r="Q89"/>
      <c r="R89"/>
    </row>
    <row r="90" spans="6:18" s="39" customFormat="1" x14ac:dyDescent="0.25">
      <c r="F90" s="40"/>
      <c r="J90" s="34">
        <v>25</v>
      </c>
      <c r="K90" s="34">
        <v>0.47317398169917757</v>
      </c>
      <c r="L90" s="34">
        <v>0.15299060551132704</v>
      </c>
      <c r="M90"/>
      <c r="N90"/>
      <c r="O90"/>
      <c r="P90"/>
      <c r="Q90"/>
      <c r="R90"/>
    </row>
    <row r="91" spans="6:18" s="39" customFormat="1" x14ac:dyDescent="0.25">
      <c r="F91" s="40"/>
      <c r="J91" s="34">
        <v>26</v>
      </c>
      <c r="K91" s="34">
        <v>0.30926902901712827</v>
      </c>
      <c r="L91" s="34">
        <v>-0.3115883780966574</v>
      </c>
      <c r="M91"/>
      <c r="N91"/>
      <c r="O91"/>
      <c r="P91"/>
      <c r="Q91"/>
      <c r="R91"/>
    </row>
    <row r="92" spans="6:18" s="39" customFormat="1" x14ac:dyDescent="0.25">
      <c r="F92" s="40"/>
      <c r="J92" s="34">
        <v>27</v>
      </c>
      <c r="K92" s="34">
        <v>0.26673458568554187</v>
      </c>
      <c r="L92" s="34">
        <v>-6.7337923634978536E-2</v>
      </c>
      <c r="M92"/>
      <c r="N92"/>
      <c r="O92"/>
      <c r="P92"/>
      <c r="Q92"/>
      <c r="R92"/>
    </row>
    <row r="93" spans="6:18" s="39" customFormat="1" x14ac:dyDescent="0.25">
      <c r="F93" s="40"/>
      <c r="J93" s="34">
        <v>28</v>
      </c>
      <c r="K93" s="34">
        <v>0.40524218718469696</v>
      </c>
      <c r="L93" s="34">
        <v>-0.27706015916713111</v>
      </c>
      <c r="M93"/>
      <c r="N93"/>
      <c r="O93"/>
      <c r="P93"/>
      <c r="Q93"/>
      <c r="R93"/>
    </row>
    <row r="94" spans="6:18" s="39" customFormat="1" x14ac:dyDescent="0.25">
      <c r="F94" s="40"/>
      <c r="J94" s="34">
        <v>29</v>
      </c>
      <c r="K94" s="34">
        <v>0.6098533999781437</v>
      </c>
      <c r="L94" s="34">
        <v>-0.3427180999467665</v>
      </c>
      <c r="M94"/>
      <c r="N94"/>
      <c r="O94"/>
      <c r="P94"/>
      <c r="Q94"/>
      <c r="R94"/>
    </row>
    <row r="95" spans="6:18" s="39" customFormat="1" x14ac:dyDescent="0.25">
      <c r="F95" s="40"/>
      <c r="J95" s="34">
        <v>30</v>
      </c>
      <c r="K95" s="34">
        <v>0.57043317267091664</v>
      </c>
      <c r="L95" s="34">
        <v>-0.53532383968532971</v>
      </c>
      <c r="M95"/>
      <c r="N95"/>
      <c r="O95"/>
      <c r="P95"/>
      <c r="Q95"/>
      <c r="R95"/>
    </row>
    <row r="96" spans="6:18" s="39" customFormat="1" x14ac:dyDescent="0.25">
      <c r="F96" s="40"/>
      <c r="J96" s="34">
        <v>31</v>
      </c>
      <c r="K96" s="34">
        <v>-0.11325936965959871</v>
      </c>
      <c r="L96" s="34">
        <v>-0.41472281611234707</v>
      </c>
      <c r="M96"/>
      <c r="N96"/>
      <c r="O96"/>
      <c r="P96"/>
      <c r="Q96"/>
      <c r="R96"/>
    </row>
    <row r="97" spans="6:18" s="39" customFormat="1" x14ac:dyDescent="0.25">
      <c r="F97" s="40"/>
      <c r="J97" s="34">
        <v>32</v>
      </c>
      <c r="K97" s="34">
        <v>0.15997716788484162</v>
      </c>
      <c r="L97" s="34">
        <v>-0.58051119059481282</v>
      </c>
      <c r="M97"/>
      <c r="N97"/>
      <c r="O97"/>
      <c r="P97"/>
      <c r="Q97"/>
      <c r="R97"/>
    </row>
    <row r="98" spans="6:18" s="39" customFormat="1" x14ac:dyDescent="0.25">
      <c r="F98" s="40"/>
      <c r="J98" s="34">
        <v>33</v>
      </c>
      <c r="K98" s="34">
        <v>0.52385505570854951</v>
      </c>
      <c r="L98" s="34">
        <v>-0.22554472285418153</v>
      </c>
      <c r="M98"/>
      <c r="N98"/>
      <c r="O98"/>
      <c r="P98"/>
      <c r="Q98"/>
      <c r="R98"/>
    </row>
    <row r="99" spans="6:18" s="39" customFormat="1" x14ac:dyDescent="0.25">
      <c r="F99" s="40"/>
      <c r="J99" s="34">
        <v>34</v>
      </c>
      <c r="K99" s="34">
        <v>0.45262654654606971</v>
      </c>
      <c r="L99" s="34">
        <v>0.11662287146656469</v>
      </c>
      <c r="M99"/>
      <c r="N99"/>
      <c r="O99"/>
      <c r="P99"/>
      <c r="Q99"/>
      <c r="R99"/>
    </row>
    <row r="100" spans="6:18" s="39" customFormat="1" x14ac:dyDescent="0.25">
      <c r="F100" s="40"/>
      <c r="J100" s="34">
        <v>35</v>
      </c>
      <c r="K100" s="34">
        <v>-8.9553127907193719E-2</v>
      </c>
      <c r="L100" s="34">
        <v>-7.0452391428536071E-2</v>
      </c>
      <c r="M100"/>
      <c r="N100"/>
      <c r="O100"/>
      <c r="P100"/>
      <c r="Q100"/>
      <c r="R100"/>
    </row>
    <row r="101" spans="6:18" s="39" customFormat="1" x14ac:dyDescent="0.25">
      <c r="F101" s="40"/>
      <c r="J101" s="34">
        <v>36</v>
      </c>
      <c r="K101" s="34">
        <v>0.2429512533144611</v>
      </c>
      <c r="L101" s="34">
        <v>0.11858039292232009</v>
      </c>
      <c r="M101"/>
      <c r="N101"/>
      <c r="O101"/>
      <c r="P101"/>
      <c r="Q101"/>
      <c r="R101"/>
    </row>
    <row r="102" spans="6:18" s="39" customFormat="1" x14ac:dyDescent="0.25">
      <c r="F102" s="40"/>
      <c r="J102" s="34">
        <v>37</v>
      </c>
      <c r="K102" s="34">
        <v>-0.40481366882485226</v>
      </c>
      <c r="L102" s="34">
        <v>2.3978955126109869E-2</v>
      </c>
      <c r="M102"/>
      <c r="N102"/>
      <c r="O102"/>
      <c r="P102"/>
      <c r="Q102"/>
      <c r="R102"/>
    </row>
    <row r="103" spans="6:18" s="39" customFormat="1" x14ac:dyDescent="0.25">
      <c r="F103" s="40"/>
      <c r="J103" s="34">
        <v>38</v>
      </c>
      <c r="K103" s="34">
        <v>0.45570759802152283</v>
      </c>
      <c r="L103" s="34">
        <v>2.7790840517524507E-2</v>
      </c>
      <c r="M103"/>
      <c r="N103"/>
      <c r="O103"/>
      <c r="P103"/>
      <c r="Q103"/>
      <c r="R103"/>
    </row>
    <row r="104" spans="6:18" s="39" customFormat="1" x14ac:dyDescent="0.25">
      <c r="F104" s="40"/>
      <c r="J104" s="34">
        <v>39</v>
      </c>
      <c r="K104" s="34">
        <v>0.39398045003243842</v>
      </c>
      <c r="L104" s="34">
        <v>-0.3366495761676716</v>
      </c>
      <c r="M104"/>
      <c r="N104"/>
      <c r="O104"/>
      <c r="P104"/>
      <c r="Q104"/>
      <c r="R104"/>
    </row>
    <row r="105" spans="6:18" s="39" customFormat="1" x14ac:dyDescent="0.25">
      <c r="F105" s="40"/>
      <c r="J105" s="34">
        <v>40</v>
      </c>
      <c r="K105" s="34">
        <v>-2.9176388329632097E-2</v>
      </c>
      <c r="L105" s="34">
        <v>-3.9225174121758952E-2</v>
      </c>
      <c r="M105"/>
      <c r="N105"/>
      <c r="O105"/>
      <c r="P105"/>
      <c r="Q105"/>
      <c r="R105"/>
    </row>
    <row r="106" spans="6:18" s="39" customFormat="1" x14ac:dyDescent="0.25">
      <c r="F106" s="40"/>
      <c r="J106" s="34">
        <v>41</v>
      </c>
      <c r="K106" s="34">
        <v>-0.6061741025687386</v>
      </c>
      <c r="L106" s="34">
        <v>0.16030279497465433</v>
      </c>
      <c r="M106"/>
      <c r="N106"/>
      <c r="O106"/>
      <c r="P106"/>
      <c r="Q106"/>
      <c r="R106"/>
    </row>
    <row r="107" spans="6:18" s="39" customFormat="1" x14ac:dyDescent="0.25">
      <c r="F107" s="40"/>
      <c r="J107" s="34">
        <v>42</v>
      </c>
      <c r="K107" s="34">
        <v>9.3586776022146267E-2</v>
      </c>
      <c r="L107" s="34">
        <v>-0.657303862765795</v>
      </c>
      <c r="M107"/>
      <c r="N107"/>
      <c r="O107"/>
      <c r="P107"/>
      <c r="Q107"/>
      <c r="R107"/>
    </row>
    <row r="108" spans="6:18" s="39" customFormat="1" x14ac:dyDescent="0.25">
      <c r="F108" s="40"/>
      <c r="J108" s="34">
        <v>43</v>
      </c>
      <c r="K108" s="34">
        <v>5.3502243361249757E-2</v>
      </c>
      <c r="L108" s="34">
        <v>0.24919775151716511</v>
      </c>
      <c r="M108"/>
      <c r="N108"/>
      <c r="O108"/>
      <c r="P108"/>
      <c r="Q108"/>
      <c r="R108"/>
    </row>
    <row r="109" spans="6:18" s="39" customFormat="1" x14ac:dyDescent="0.25">
      <c r="F109" s="40"/>
      <c r="J109" s="34">
        <v>44</v>
      </c>
      <c r="K109" s="34">
        <v>8.0636854053911744E-2</v>
      </c>
      <c r="L109" s="34">
        <v>-0.19322741856396086</v>
      </c>
      <c r="M109"/>
      <c r="N109"/>
      <c r="O109"/>
      <c r="P109"/>
      <c r="Q109"/>
      <c r="R109"/>
    </row>
    <row r="110" spans="6:18" s="39" customFormat="1" x14ac:dyDescent="0.25">
      <c r="F110" s="40"/>
      <c r="J110" s="34">
        <v>45</v>
      </c>
      <c r="K110" s="34">
        <v>-2.0433945657156727E-2</v>
      </c>
      <c r="L110" s="34">
        <v>-5.4528086122512046E-2</v>
      </c>
      <c r="M110"/>
      <c r="N110"/>
      <c r="O110"/>
      <c r="P110"/>
      <c r="Q110"/>
      <c r="R110"/>
    </row>
    <row r="111" spans="6:18" s="39" customFormat="1" x14ac:dyDescent="0.25">
      <c r="F111" s="40"/>
      <c r="J111" s="34">
        <v>46</v>
      </c>
      <c r="K111" s="34">
        <v>0.34085188891056761</v>
      </c>
      <c r="L111" s="34">
        <v>-0.37612233618822927</v>
      </c>
      <c r="M111"/>
      <c r="N111"/>
      <c r="O111"/>
      <c r="P111"/>
      <c r="Q111"/>
      <c r="R111"/>
    </row>
    <row r="112" spans="6:18" s="39" customFormat="1" x14ac:dyDescent="0.25">
      <c r="F112" s="40"/>
      <c r="J112" s="34">
        <v>47</v>
      </c>
      <c r="K112" s="34">
        <v>-0.15259210190022987</v>
      </c>
      <c r="L112" s="34">
        <v>-0.21382050009940234</v>
      </c>
      <c r="M112"/>
      <c r="N112"/>
      <c r="O112"/>
      <c r="P112"/>
      <c r="Q112"/>
      <c r="R112"/>
    </row>
    <row r="113" spans="6:18" s="39" customFormat="1" ht="15.75" thickBot="1" x14ac:dyDescent="0.3">
      <c r="F113" s="40"/>
      <c r="J113" s="35">
        <v>48</v>
      </c>
      <c r="K113" s="35">
        <v>-0.27552272623239338</v>
      </c>
      <c r="L113" s="35">
        <v>-0.10937108469381746</v>
      </c>
      <c r="M113"/>
      <c r="N113"/>
      <c r="O113"/>
      <c r="P113"/>
      <c r="Q113"/>
      <c r="R113"/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5"/>
  <sheetViews>
    <sheetView workbookViewId="0">
      <selection activeCell="C27" sqref="C27"/>
    </sheetView>
  </sheetViews>
  <sheetFormatPr defaultRowHeight="15" x14ac:dyDescent="0.25"/>
  <cols>
    <col min="1" max="1" width="16.85546875" customWidth="1"/>
    <col min="2" max="2" width="28.7109375" customWidth="1"/>
    <col min="3" max="3" width="28.7109375" style="30" customWidth="1"/>
    <col min="4" max="4" width="34.42578125" customWidth="1"/>
  </cols>
  <sheetData>
    <row r="1" spans="1:4" x14ac:dyDescent="0.25">
      <c r="A1" s="32" t="str">
        <f>+data_reg!A1</f>
        <v>Regions</v>
      </c>
      <c r="B1" s="32" t="s">
        <v>227</v>
      </c>
      <c r="C1" s="32" t="s">
        <v>273</v>
      </c>
      <c r="D1" s="32" t="s">
        <v>228</v>
      </c>
    </row>
    <row r="2" spans="1:4" x14ac:dyDescent="0.25">
      <c r="A2" s="32" t="str">
        <f>+data_reg!A2</f>
        <v>World</v>
      </c>
      <c r="B2" s="33">
        <f>+data_reg!F2/(data_reg!B2+data_reg!K2)*100</f>
        <v>4.2419645511128214</v>
      </c>
      <c r="C2" s="33">
        <f>100-B2</f>
        <v>95.758035448887185</v>
      </c>
      <c r="D2" s="33">
        <f>+data_reg!G2/(data_reg!C2+data_reg!L2)*100</f>
        <v>18.870955462620046</v>
      </c>
    </row>
    <row r="3" spans="1:4" x14ac:dyDescent="0.25">
      <c r="A3" s="32" t="str">
        <f>+data_reg!A3</f>
        <v>Europe</v>
      </c>
      <c r="B3" s="33">
        <f>+data_reg!F3/(data_reg!B3+data_reg!K3)*100</f>
        <v>7.6834606979238664</v>
      </c>
      <c r="C3" s="33">
        <f t="shared" ref="C3:C13" si="0">100-B3</f>
        <v>92.316539302076137</v>
      </c>
      <c r="D3" s="33">
        <f>+data_reg!G3/(data_reg!C3+data_reg!L3)*100</f>
        <v>26.63448807501786</v>
      </c>
    </row>
    <row r="4" spans="1:4" x14ac:dyDescent="0.25">
      <c r="A4" s="32" t="str">
        <f>+data_reg!A4</f>
        <v>North America</v>
      </c>
      <c r="B4" s="33">
        <f>+data_reg!F4/(data_reg!B4+data_reg!K4)*100</f>
        <v>4.0409185015064759</v>
      </c>
      <c r="C4" s="33">
        <f t="shared" si="0"/>
        <v>95.959081498493518</v>
      </c>
      <c r="D4" s="33">
        <f>+data_reg!G4/(data_reg!C4+data_reg!L4)*100</f>
        <v>30.260786678959402</v>
      </c>
    </row>
    <row r="5" spans="1:4" x14ac:dyDescent="0.25">
      <c r="A5" s="32" t="str">
        <f>+data_reg!A5</f>
        <v>China</v>
      </c>
      <c r="B5" s="33">
        <f>+data_reg!F5/(data_reg!B5+data_reg!K5)*100</f>
        <v>2.9428850073456969</v>
      </c>
      <c r="C5" s="33">
        <f t="shared" si="0"/>
        <v>97.057114992654306</v>
      </c>
      <c r="D5" s="33">
        <f>+data_reg!G5/(data_reg!C5+data_reg!L5)*100</f>
        <v>6.7989146469413289</v>
      </c>
    </row>
    <row r="6" spans="1:4" x14ac:dyDescent="0.25">
      <c r="A6" s="32" t="str">
        <f>+data_reg!A6</f>
        <v>Russia</v>
      </c>
      <c r="B6" s="33">
        <f>+data_reg!F6/(data_reg!B6+data_reg!K6)*100</f>
        <v>2.4300427610462125</v>
      </c>
      <c r="C6" s="33">
        <f t="shared" si="0"/>
        <v>97.569957238953791</v>
      </c>
      <c r="D6" s="33">
        <f>+data_reg!G6/(data_reg!C6+data_reg!L6)*100</f>
        <v>62.175905836127896</v>
      </c>
    </row>
    <row r="7" spans="1:4" x14ac:dyDescent="0.25">
      <c r="A7" s="32" t="str">
        <f>+data_reg!A7</f>
        <v>India</v>
      </c>
      <c r="B7" s="33">
        <f>+data_reg!F7/(data_reg!B7+data_reg!K7)*100</f>
        <v>5.1432210512379832</v>
      </c>
      <c r="C7" s="33">
        <f t="shared" si="0"/>
        <v>94.856778948762013</v>
      </c>
      <c r="D7" s="33">
        <f>+data_reg!G7/(data_reg!C7+data_reg!L7)*100</f>
        <v>38.124137771652379</v>
      </c>
    </row>
    <row r="8" spans="1:4" x14ac:dyDescent="0.25">
      <c r="A8" s="32" t="str">
        <f>+data_reg!A8</f>
        <v>Australia</v>
      </c>
      <c r="B8" s="33">
        <f>+data_reg!F8/(data_reg!B8+data_reg!K8)*100</f>
        <v>2.4582564824217337</v>
      </c>
      <c r="C8" s="33">
        <f t="shared" si="0"/>
        <v>97.541743517578269</v>
      </c>
      <c r="D8" s="33">
        <f>+data_reg!G8/(data_reg!C8+data_reg!L8)*100</f>
        <v>60.532026347269387</v>
      </c>
    </row>
    <row r="9" spans="1:4" x14ac:dyDescent="0.25">
      <c r="A9" s="32" t="str">
        <f>+data_reg!A9</f>
        <v>Japan</v>
      </c>
      <c r="B9" s="33">
        <f>+data_reg!F9/(data_reg!B9+data_reg!K9)*100</f>
        <v>8.230498233330847</v>
      </c>
      <c r="C9" s="33">
        <f t="shared" si="0"/>
        <v>91.769501766669151</v>
      </c>
      <c r="D9" s="33">
        <f>+data_reg!G9/(data_reg!C9+data_reg!L9)*100</f>
        <v>25.980049647358161</v>
      </c>
    </row>
    <row r="10" spans="1:4" x14ac:dyDescent="0.25">
      <c r="A10" s="32" t="str">
        <f>+data_reg!A10</f>
        <v>Latin America</v>
      </c>
      <c r="B10" s="33">
        <f>+data_reg!F10/(data_reg!B10+data_reg!K10)*100</f>
        <v>3.4554337673828339</v>
      </c>
      <c r="C10" s="33">
        <f t="shared" si="0"/>
        <v>96.544566232617171</v>
      </c>
      <c r="D10" s="33">
        <f>+data_reg!G10/(data_reg!C10+data_reg!L10)*100</f>
        <v>47.359751571612229</v>
      </c>
    </row>
    <row r="11" spans="1:4" x14ac:dyDescent="0.25">
      <c r="A11" s="32" t="str">
        <f>+data_reg!A11</f>
        <v>Middle East</v>
      </c>
      <c r="B11" s="33">
        <f>+data_reg!F11/(data_reg!B11+data_reg!K11)*100</f>
        <v>1.3269352105560255</v>
      </c>
      <c r="C11" s="33">
        <f t="shared" si="0"/>
        <v>98.67306478944397</v>
      </c>
      <c r="D11" s="33">
        <f>+data_reg!G11/(data_reg!C11+data_reg!L11)*100</f>
        <v>6.5067165149696127</v>
      </c>
    </row>
    <row r="12" spans="1:4" x14ac:dyDescent="0.25">
      <c r="A12" s="32" t="str">
        <f>+data_reg!A12</f>
        <v>Africa</v>
      </c>
      <c r="B12" s="33">
        <f>+data_reg!F12/(data_reg!B12+data_reg!K12)*100</f>
        <v>3.3914031110879179</v>
      </c>
      <c r="C12" s="33">
        <f t="shared" si="0"/>
        <v>96.608596888912075</v>
      </c>
      <c r="D12" s="33">
        <f>+data_reg!G12/(data_reg!C12+data_reg!L12)*100</f>
        <v>40.638834037870119</v>
      </c>
    </row>
    <row r="13" spans="1:4" x14ac:dyDescent="0.25">
      <c r="A13" s="32" t="str">
        <f>+data_reg!A13</f>
        <v>Asia and Pacific</v>
      </c>
      <c r="B13" s="33">
        <f>+data_reg!F13/(data_reg!B13+data_reg!K13)*100</f>
        <v>1.8915286285946127</v>
      </c>
      <c r="C13" s="33">
        <f t="shared" si="0"/>
        <v>98.108471371405386</v>
      </c>
      <c r="D13" s="33">
        <f>+data_reg!G13/(data_reg!C13+data_reg!L13)*100</f>
        <v>20.030751597861876</v>
      </c>
    </row>
    <row r="14" spans="1:4" x14ac:dyDescent="0.25">
      <c r="A14" s="30"/>
      <c r="D14" s="30"/>
    </row>
    <row r="15" spans="1:4" x14ac:dyDescent="0.25">
      <c r="A15" s="3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data_glo</vt:lpstr>
      <vt:lpstr>data_reg</vt:lpstr>
      <vt:lpstr>data_cou</vt:lpstr>
      <vt:lpstr>figure_2</vt:lpstr>
      <vt:lpstr>figure_3</vt:lpstr>
      <vt:lpstr>figure_4</vt:lpstr>
      <vt:lpstr>figure_5</vt:lpstr>
      <vt:lpstr>table_1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 Hernandez, G.A.</dc:creator>
  <cp:lastModifiedBy>Aguilar Hernandez, G.A.</cp:lastModifiedBy>
  <dcterms:created xsi:type="dcterms:W3CDTF">2018-08-02T12:06:34Z</dcterms:created>
  <dcterms:modified xsi:type="dcterms:W3CDTF">2019-06-11T13:18:35Z</dcterms:modified>
</cp:coreProperties>
</file>