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yrill.Marti\Desktop\PhysikLaborMotoren\"/>
    </mc:Choice>
  </mc:AlternateContent>
  <xr:revisionPtr revIDLastSave="0" documentId="13_ncr:1_{D152ABEF-82AE-4D7B-B05F-FB67BDC287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  <c r="E86" i="1"/>
  <c r="E87" i="1"/>
  <c r="E88" i="1"/>
  <c r="E89" i="1"/>
  <c r="E90" i="1"/>
  <c r="E91" i="1"/>
  <c r="E92" i="1"/>
  <c r="E93" i="1"/>
  <c r="E94" i="1"/>
  <c r="E84" i="1"/>
  <c r="D94" i="1"/>
  <c r="D93" i="1"/>
  <c r="D92" i="1"/>
  <c r="D91" i="1"/>
  <c r="D90" i="1"/>
  <c r="D89" i="1"/>
  <c r="D88" i="1"/>
  <c r="D87" i="1"/>
  <c r="D86" i="1"/>
  <c r="D85" i="1"/>
  <c r="E70" i="1"/>
  <c r="E71" i="1"/>
  <c r="E72" i="1"/>
  <c r="E73" i="1"/>
  <c r="E74" i="1"/>
  <c r="E75" i="1"/>
  <c r="E76" i="1"/>
  <c r="E77" i="1"/>
  <c r="E78" i="1"/>
  <c r="E79" i="1"/>
  <c r="E69" i="1"/>
  <c r="D79" i="1"/>
  <c r="D78" i="1"/>
  <c r="D77" i="1"/>
  <c r="D76" i="1"/>
  <c r="D75" i="1"/>
  <c r="D74" i="1"/>
  <c r="D73" i="1"/>
  <c r="D72" i="1"/>
  <c r="D71" i="1"/>
  <c r="D70" i="1"/>
  <c r="E56" i="1"/>
  <c r="E57" i="1"/>
  <c r="E58" i="1"/>
  <c r="E59" i="1"/>
  <c r="E60" i="1"/>
  <c r="E61" i="1"/>
  <c r="E62" i="1"/>
  <c r="E63" i="1"/>
  <c r="E64" i="1"/>
  <c r="E65" i="1"/>
  <c r="E55" i="1"/>
  <c r="D65" i="1"/>
  <c r="D64" i="1"/>
  <c r="D63" i="1"/>
  <c r="D62" i="1"/>
  <c r="D61" i="1"/>
  <c r="D60" i="1"/>
  <c r="D59" i="1"/>
  <c r="D58" i="1"/>
  <c r="D57" i="1"/>
  <c r="D56" i="1"/>
  <c r="G41" i="1"/>
  <c r="G42" i="1"/>
  <c r="G43" i="1"/>
  <c r="G44" i="1"/>
  <c r="G45" i="1"/>
  <c r="G46" i="1"/>
  <c r="G47" i="1"/>
  <c r="G48" i="1"/>
  <c r="G49" i="1"/>
  <c r="G50" i="1"/>
  <c r="G40" i="1"/>
  <c r="F42" i="1"/>
  <c r="F43" i="1"/>
  <c r="F44" i="1"/>
  <c r="F45" i="1"/>
  <c r="F46" i="1"/>
  <c r="F47" i="1"/>
  <c r="F48" i="1"/>
  <c r="F49" i="1"/>
  <c r="F50" i="1"/>
  <c r="F41" i="1"/>
  <c r="F40" i="1"/>
  <c r="E50" i="1"/>
  <c r="E41" i="1"/>
  <c r="E42" i="1"/>
  <c r="E43" i="1"/>
  <c r="E44" i="1"/>
  <c r="E45" i="1"/>
  <c r="E46" i="1"/>
  <c r="E47" i="1"/>
  <c r="E48" i="1"/>
  <c r="E49" i="1"/>
  <c r="E40" i="1"/>
  <c r="D50" i="1"/>
  <c r="D49" i="1"/>
  <c r="D48" i="1"/>
  <c r="D47" i="1"/>
  <c r="D46" i="1"/>
  <c r="D45" i="1"/>
  <c r="D44" i="1"/>
  <c r="D43" i="1"/>
  <c r="D42" i="1"/>
  <c r="D41" i="1"/>
  <c r="C18" i="1"/>
  <c r="C19" i="1"/>
  <c r="C20" i="1"/>
  <c r="C21" i="1"/>
  <c r="C17" i="1"/>
</calcChain>
</file>

<file path=xl/sharedStrings.xml><?xml version="1.0" encoding="utf-8"?>
<sst xmlns="http://schemas.openxmlformats.org/spreadsheetml/2006/main" count="33" uniqueCount="26">
  <si>
    <t>Exp. 1</t>
  </si>
  <si>
    <t>Cutoff Geschwindigkeit</t>
  </si>
  <si>
    <t>v1</t>
  </si>
  <si>
    <t>v2</t>
  </si>
  <si>
    <t>v3</t>
  </si>
  <si>
    <t>Exp. 2</t>
  </si>
  <si>
    <t>Anfahrkurve</t>
  </si>
  <si>
    <t>total</t>
  </si>
  <si>
    <t>Duty Cycle</t>
  </si>
  <si>
    <t>Speisungsspannung</t>
  </si>
  <si>
    <t>Speed-Wert</t>
  </si>
  <si>
    <t>Gemessene Spannung</t>
  </si>
  <si>
    <t>Duty-Cycle</t>
  </si>
  <si>
    <t>Spannung bei Power-Input Motorshield</t>
  </si>
  <si>
    <t>Spannung bei connectors zu Motor</t>
  </si>
  <si>
    <t>Motorconnectors</t>
  </si>
  <si>
    <t>Power Input</t>
  </si>
  <si>
    <t>Exp. 3</t>
  </si>
  <si>
    <t>Frame-N°</t>
  </si>
  <si>
    <t>Angle (deg)</t>
  </si>
  <si>
    <t>Angle (rad)</t>
  </si>
  <si>
    <t>deltas (rad)</t>
  </si>
  <si>
    <t>omega (rad/frame)</t>
  </si>
  <si>
    <t xml:space="preserve"> </t>
  </si>
  <si>
    <t>Angle(deg)</t>
  </si>
  <si>
    <t>Angle(rad)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</si>
</sst>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Duty Cycle über</a:t>
            </a:r>
            <a:r>
              <a:rPr lang="de-CH" baseline="0"/>
              <a:t> Speed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xVal>
          <c:yVal>
            <c:numRef>
              <c:f>Tabelle1!$C$17:$C$21</c:f>
              <c:numCache>
                <c:formatCode>General</c:formatCode>
                <c:ptCount val="5"/>
                <c:pt idx="0">
                  <c:v>0</c:v>
                </c:pt>
                <c:pt idx="1">
                  <c:v>24.404272801972063</c:v>
                </c:pt>
                <c:pt idx="2">
                  <c:v>48.890714872637638</c:v>
                </c:pt>
                <c:pt idx="3">
                  <c:v>73.78800328677076</c:v>
                </c:pt>
                <c:pt idx="4">
                  <c:v>98.274445357436321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810-B777-DDE25B52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09903"/>
        <c:axId val="1179304975"/>
      </c:scatterChart>
      <c:valAx>
        <c:axId val="99170990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Motor-Speed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304975"/>
        <c:crosses val="autoZero"/>
        <c:crossBetween val="midCat"/>
      </c:valAx>
      <c:valAx>
        <c:axId val="1179304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Duty</a:t>
                </a:r>
                <a:r>
                  <a:rPr lang="de-CH" baseline="0"/>
                  <a:t> Cycle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17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Winkelposition über Framenummer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Run1_24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Tabelle1!$C$40:$C$50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Tabelle1!$E$40:$E$50</c:f>
              <c:numCache>
                <c:formatCode>General</c:formatCode>
                <c:ptCount val="11"/>
                <c:pt idx="0">
                  <c:v>0</c:v>
                </c:pt>
                <c:pt idx="1">
                  <c:v>1.1693705988362009E-2</c:v>
                </c:pt>
                <c:pt idx="2">
                  <c:v>0.28221974004748313</c:v>
                </c:pt>
                <c:pt idx="3">
                  <c:v>1.4135421611902075</c:v>
                </c:pt>
                <c:pt idx="4">
                  <c:v>2.3237313661052501</c:v>
                </c:pt>
                <c:pt idx="5">
                  <c:v>3.3833207549910078</c:v>
                </c:pt>
                <c:pt idx="6">
                  <c:v>4.8436377401346631</c:v>
                </c:pt>
                <c:pt idx="7">
                  <c:v>6.2896430254119657</c:v>
                </c:pt>
                <c:pt idx="8">
                  <c:v>7.9107048346642985</c:v>
                </c:pt>
                <c:pt idx="9">
                  <c:v>9.3048738411573684</c:v>
                </c:pt>
                <c:pt idx="10">
                  <c:v>10.947577733134432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0-471F-A701-903C522ED2E0}"/>
            </c:ext>
          </c:extLst>
        </c:ser>
        <c:ser>
          <c:idx val="1"/>
          <c:order val="1"/>
          <c:tx>
            <c:v>Run2_24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Tabelle1!$C$55:$C$65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Tabelle1!$E$55:$E$65</c:f>
              <c:numCache>
                <c:formatCode>General</c:formatCode>
                <c:ptCount val="11"/>
                <c:pt idx="0">
                  <c:v>0</c:v>
                </c:pt>
                <c:pt idx="1">
                  <c:v>0.10716321607245183</c:v>
                </c:pt>
                <c:pt idx="2">
                  <c:v>0.29077185338225531</c:v>
                </c:pt>
                <c:pt idx="3">
                  <c:v>0.56566121057136209</c:v>
                </c:pt>
                <c:pt idx="4">
                  <c:v>1.5940092058464213</c:v>
                </c:pt>
                <c:pt idx="5">
                  <c:v>2.8120744908132638</c:v>
                </c:pt>
                <c:pt idx="6">
                  <c:v>4.3577380763794418</c:v>
                </c:pt>
                <c:pt idx="7">
                  <c:v>6.1430353682444423</c:v>
                </c:pt>
                <c:pt idx="8">
                  <c:v>7.9072141761603101</c:v>
                </c:pt>
                <c:pt idx="9">
                  <c:v>9.7007145155096843</c:v>
                </c:pt>
                <c:pt idx="10">
                  <c:v>11.669794977609687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3-46B4-B0E7-802681810107}"/>
            </c:ext>
          </c:extLst>
        </c:ser>
        <c:ser>
          <c:idx val="2"/>
          <c:order val="2"/>
          <c:tx>
            <c:v>Run1_30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Tabelle1!$C$69:$C$79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Tabelle1!$E$69:$E$79</c:f>
              <c:numCache>
                <c:formatCode>General</c:formatCode>
                <c:ptCount val="11"/>
                <c:pt idx="0">
                  <c:v>0</c:v>
                </c:pt>
                <c:pt idx="1">
                  <c:v>2.2689280275926284E-2</c:v>
                </c:pt>
                <c:pt idx="2">
                  <c:v>0.1937315469713706</c:v>
                </c:pt>
                <c:pt idx="3">
                  <c:v>0.97040306410884725</c:v>
                </c:pt>
                <c:pt idx="4">
                  <c:v>2.4513149344260357</c:v>
                </c:pt>
                <c:pt idx="5">
                  <c:v>4.2938590257564488</c:v>
                </c:pt>
                <c:pt idx="6">
                  <c:v>6.2035982932886453</c:v>
                </c:pt>
                <c:pt idx="7">
                  <c:v>8.4753188476844645</c:v>
                </c:pt>
                <c:pt idx="8">
                  <c:v>11.015471041037012</c:v>
                </c:pt>
                <c:pt idx="9">
                  <c:v>13.733123219317383</c:v>
                </c:pt>
                <c:pt idx="10">
                  <c:v>16.172395381904657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3-46B4-B0E7-802681810107}"/>
            </c:ext>
          </c:extLst>
        </c:ser>
        <c:ser>
          <c:idx val="3"/>
          <c:order val="3"/>
          <c:tx>
            <c:v>Run2_30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Tabelle1!$C$84:$C$94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Tabelle1!$E$84:$E$94</c:f>
              <c:numCache>
                <c:formatCode>General</c:formatCode>
                <c:ptCount val="11"/>
                <c:pt idx="0">
                  <c:v>0</c:v>
                </c:pt>
                <c:pt idx="1">
                  <c:v>0.12426744274199626</c:v>
                </c:pt>
                <c:pt idx="2">
                  <c:v>0.61051617234761646</c:v>
                </c:pt>
                <c:pt idx="3">
                  <c:v>1.6866861891273199</c:v>
                </c:pt>
                <c:pt idx="4">
                  <c:v>3.2424726843550649</c:v>
                </c:pt>
                <c:pt idx="5">
                  <c:v>5.4234361176471788</c:v>
                </c:pt>
                <c:pt idx="6">
                  <c:v>7.6960293366689951</c:v>
                </c:pt>
                <c:pt idx="7">
                  <c:v>10.017317241821454</c:v>
                </c:pt>
                <c:pt idx="8">
                  <c:v>13.404128655316452</c:v>
                </c:pt>
                <c:pt idx="9">
                  <c:v>15.832056177765763</c:v>
                </c:pt>
                <c:pt idx="10">
                  <c:v>18.753911878529468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3-46B4-B0E7-80268181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84672"/>
        <c:axId val="316344400"/>
      </c:scatterChart>
      <c:valAx>
        <c:axId val="3142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Framenummer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344400"/>
        <c:crosses val="autoZero"/>
        <c:crossBetween val="midCat"/>
      </c:valAx>
      <c:valAx>
        <c:axId val="316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Winkeposition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2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Winkelgeschwindigkeit</a:t>
            </a:r>
            <a:r>
              <a:rPr lang="de-CH" baseline="0"/>
              <a:t> über Framenummer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Tabelle1!$C$40:$C$50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Tabelle1!$C$40:$C$50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Tabelle1!$G$40:$G$50</c:f>
              <c:numCache>
                <c:formatCode>General</c:formatCode>
                <c:ptCount val="11"/>
                <c:pt idx="0">
                  <c:v>0</c:v>
                </c:pt>
                <c:pt idx="1">
                  <c:v>2.338741197672402E-3</c:v>
                </c:pt>
                <c:pt idx="2">
                  <c:v>5.4105206811824222E-2</c:v>
                </c:pt>
                <c:pt idx="3">
                  <c:v>0.22626448422854489</c:v>
                </c:pt>
                <c:pt idx="4">
                  <c:v>0.18203784098300851</c:v>
                </c:pt>
                <c:pt idx="5">
                  <c:v>0.21191787777715154</c:v>
                </c:pt>
                <c:pt idx="6">
                  <c:v>0.29206339702873108</c:v>
                </c:pt>
                <c:pt idx="7">
                  <c:v>0.28920105705546051</c:v>
                </c:pt>
                <c:pt idx="8">
                  <c:v>0.32421236185046653</c:v>
                </c:pt>
                <c:pt idx="9">
                  <c:v>0.27883380129861396</c:v>
                </c:pt>
                <c:pt idx="10">
                  <c:v>0.32854077839541274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A-4B98-832C-84DE39CF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57072"/>
        <c:axId val="316342912"/>
      </c:scatterChart>
      <c:valAx>
        <c:axId val="2064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Framenummer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342912"/>
        <c:crosses val="autoZero"/>
        <c:crossBetween val="midCat"/>
      </c:valAx>
      <c:valAx>
        <c:axId val="316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WInkelgeschwindigkeit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17</xdr:row>
      <xdr:rowOff>42862</xdr:rowOff>
    </xdr:from>
    <xdr:to>
      <xdr:col>11</xdr:col>
      <xdr:colOff>328612</xdr:colOff>
      <xdr:row>31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F8E2E8-EF9B-F95E-2648-C714D82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48986</xdr:colOff>
      <xdr:row>1</xdr:row>
      <xdr:rowOff>46264</xdr:rowOff>
    </xdr:from>
    <xdr:to>
      <xdr:col>19</xdr:col>
      <xdr:colOff>268012</xdr:colOff>
      <xdr:row>16</xdr:row>
      <xdr:rowOff>95250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CDD5C5-5D9F-68B9-6954-549A4136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9165" y="236764"/>
          <a:ext cx="3892954" cy="2906486"/>
        </a:xfrm>
        <a:prstGeom prst="rect">
          <a:avLst/>
        </a:prstGeom>
      </xdr:spPr>
    </xdr:pic>
    <xdr:clientData/>
  </xdr:twoCellAnchor>
  <xdr:twoCellAnchor editAs="oneCell">
    <xdr:from>
      <xdr:col>13</xdr:col>
      <xdr:colOff>76522</xdr:colOff>
      <xdr:row>16</xdr:row>
      <xdr:rowOff>169050</xdr:rowOff>
    </xdr:from>
    <xdr:to>
      <xdr:col>19</xdr:col>
      <xdr:colOff>295548</xdr:colOff>
      <xdr:row>32</xdr:row>
      <xdr:rowOff>27536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4062232-095D-0502-0645-8EC5003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701" y="3217050"/>
          <a:ext cx="3892954" cy="2906486"/>
        </a:xfrm>
        <a:prstGeom prst="rect">
          <a:avLst/>
        </a:prstGeom>
      </xdr:spPr>
    </xdr:pic>
    <xdr:clientData/>
  </xdr:twoCellAnchor>
  <xdr:twoCellAnchor>
    <xdr:from>
      <xdr:col>15</xdr:col>
      <xdr:colOff>576513</xdr:colOff>
      <xdr:row>6</xdr:row>
      <xdr:rowOff>110289</xdr:rowOff>
    </xdr:from>
    <xdr:to>
      <xdr:col>20</xdr:col>
      <xdr:colOff>586540</xdr:colOff>
      <xdr:row>6</xdr:row>
      <xdr:rowOff>135355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773029B3-98F4-7D83-C77D-01D04BB3A4D6}"/>
            </a:ext>
          </a:extLst>
        </xdr:cNvPr>
        <xdr:cNvCxnSpPr/>
      </xdr:nvCxnSpPr>
      <xdr:spPr>
        <a:xfrm flipH="1">
          <a:off x="9750592" y="1253289"/>
          <a:ext cx="3068053" cy="250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173934</xdr:colOff>
      <xdr:row>6</xdr:row>
      <xdr:rowOff>47625</xdr:rowOff>
    </xdr:from>
    <xdr:to>
      <xdr:col>15</xdr:col>
      <xdr:colOff>85725</xdr:colOff>
      <xdr:row>7</xdr:row>
      <xdr:rowOff>99391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9BD346C-D76C-4918-A497-5AA18F5EB039}"/>
            </a:ext>
          </a:extLst>
        </xdr:cNvPr>
        <xdr:cNvCxnSpPr/>
      </xdr:nvCxnSpPr>
      <xdr:spPr>
        <a:xfrm flipV="1">
          <a:off x="7528891" y="1190625"/>
          <a:ext cx="1750530" cy="2422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38132</xdr:colOff>
      <xdr:row>46</xdr:row>
      <xdr:rowOff>28951</xdr:rowOff>
    </xdr:from>
    <xdr:to>
      <xdr:col>23</xdr:col>
      <xdr:colOff>470647</xdr:colOff>
      <xdr:row>74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D8B4F-4AFD-E0EF-0E65-1FF7BBEE9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88938</xdr:colOff>
      <xdr:row>44</xdr:row>
      <xdr:rowOff>96556</xdr:rowOff>
    </xdr:from>
    <xdr:to>
      <xdr:col>31</xdr:col>
      <xdr:colOff>400979</xdr:colOff>
      <xdr:row>58</xdr:row>
      <xdr:rowOff>172756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6969B-E2A0-C4CF-2F77-CDD8609A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"/>
  <sheetViews>
    <sheetView tabSelected="1" topLeftCell="A47" zoomScale="70" zoomScaleNormal="70" workbookViewId="0">
      <selection activeCell="E84" sqref="E84"/>
    </sheetView>
  </sheetViews>
  <sheetFormatPr baseColWidth="10" defaultColWidth="9.140625"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B3" t="s">
        <v>2</v>
      </c>
      <c r="C3" t="s">
        <v>3</v>
      </c>
      <c r="D3" t="s">
        <v>4</v>
      </c>
      <c r="F3" t="s">
        <v>7</v>
      </c>
    </row>
    <row r="4" spans="1:22" x14ac:dyDescent="0.25">
      <c r="A4">
        <v>20</v>
      </c>
      <c r="B4" s="1"/>
      <c r="C4" s="1"/>
      <c r="D4" s="1"/>
      <c r="F4" s="1"/>
    </row>
    <row r="5" spans="1:22" x14ac:dyDescent="0.25">
      <c r="A5">
        <v>21</v>
      </c>
      <c r="B5" s="2"/>
      <c r="C5" s="1"/>
      <c r="D5" s="2"/>
      <c r="F5" s="3"/>
    </row>
    <row r="6" spans="1:22" x14ac:dyDescent="0.25">
      <c r="A6">
        <v>22</v>
      </c>
      <c r="B6" s="2"/>
      <c r="C6" s="1"/>
      <c r="D6" s="1"/>
      <c r="F6" s="3"/>
    </row>
    <row r="7" spans="1:22" x14ac:dyDescent="0.25">
      <c r="A7">
        <v>23</v>
      </c>
      <c r="B7" s="1"/>
      <c r="C7" s="1"/>
      <c r="D7" s="2"/>
      <c r="F7" s="3"/>
      <c r="V7" t="s">
        <v>15</v>
      </c>
    </row>
    <row r="8" spans="1:22" x14ac:dyDescent="0.25">
      <c r="A8">
        <v>24</v>
      </c>
      <c r="B8" s="2"/>
      <c r="C8" s="2"/>
      <c r="D8" s="2"/>
      <c r="F8" s="2"/>
      <c r="L8" t="s">
        <v>16</v>
      </c>
    </row>
    <row r="9" spans="1:22" x14ac:dyDescent="0.25">
      <c r="A9">
        <v>25</v>
      </c>
      <c r="B9" s="2"/>
      <c r="C9" s="2"/>
      <c r="D9" s="2"/>
      <c r="F9" s="2"/>
    </row>
    <row r="11" spans="1:22" x14ac:dyDescent="0.25">
      <c r="A11" t="s">
        <v>5</v>
      </c>
    </row>
    <row r="12" spans="1:22" x14ac:dyDescent="0.25">
      <c r="A12" t="s">
        <v>8</v>
      </c>
    </row>
    <row r="14" spans="1:22" x14ac:dyDescent="0.25">
      <c r="A14" t="s">
        <v>9</v>
      </c>
      <c r="C14">
        <v>12.17</v>
      </c>
      <c r="E14" t="s">
        <v>13</v>
      </c>
    </row>
    <row r="16" spans="1:22" x14ac:dyDescent="0.25">
      <c r="A16" t="s">
        <v>10</v>
      </c>
      <c r="B16" t="s">
        <v>11</v>
      </c>
      <c r="C16" t="s">
        <v>12</v>
      </c>
      <c r="E16" t="s">
        <v>14</v>
      </c>
    </row>
    <row r="17" spans="1:3" x14ac:dyDescent="0.25">
      <c r="A17">
        <v>0</v>
      </c>
      <c r="B17">
        <v>0</v>
      </c>
      <c r="C17">
        <f>B17/C$14 * 100</f>
        <v>0</v>
      </c>
    </row>
    <row r="18" spans="1:3" x14ac:dyDescent="0.25">
      <c r="A18">
        <v>63</v>
      </c>
      <c r="B18">
        <v>2.97</v>
      </c>
      <c r="C18">
        <f t="shared" ref="C18:C21" si="0">B18/C$14 * 100</f>
        <v>24.404272801972063</v>
      </c>
    </row>
    <row r="19" spans="1:3" x14ac:dyDescent="0.25">
      <c r="A19">
        <v>127</v>
      </c>
      <c r="B19">
        <v>5.95</v>
      </c>
      <c r="C19">
        <f t="shared" si="0"/>
        <v>48.890714872637638</v>
      </c>
    </row>
    <row r="20" spans="1:3" x14ac:dyDescent="0.25">
      <c r="A20">
        <v>191</v>
      </c>
      <c r="B20">
        <v>8.98</v>
      </c>
      <c r="C20">
        <f t="shared" si="0"/>
        <v>73.78800328677076</v>
      </c>
    </row>
    <row r="21" spans="1:3" x14ac:dyDescent="0.25">
      <c r="A21">
        <v>255</v>
      </c>
      <c r="B21">
        <v>11.96</v>
      </c>
      <c r="C21">
        <f t="shared" si="0"/>
        <v>98.274445357436321</v>
      </c>
    </row>
    <row r="36" spans="1:7" x14ac:dyDescent="0.25">
      <c r="A36" t="s">
        <v>17</v>
      </c>
    </row>
    <row r="37" spans="1:7" x14ac:dyDescent="0.25">
      <c r="A37" t="s">
        <v>6</v>
      </c>
    </row>
    <row r="39" spans="1:7" x14ac:dyDescent="0.25">
      <c r="A39">
        <v>24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</row>
    <row r="40" spans="1:7" x14ac:dyDescent="0.25">
      <c r="C40">
        <v>0</v>
      </c>
      <c r="D40">
        <v>0</v>
      </c>
      <c r="E40">
        <f>D40*(PI()/180)</f>
        <v>0</v>
      </c>
      <c r="F40">
        <f>0</f>
        <v>0</v>
      </c>
      <c r="G40">
        <f>F40/5</f>
        <v>0</v>
      </c>
    </row>
    <row r="41" spans="1:7" x14ac:dyDescent="0.25">
      <c r="C41">
        <v>5</v>
      </c>
      <c r="D41">
        <f>D40+0.67</f>
        <v>0.67</v>
      </c>
      <c r="E41">
        <f t="shared" ref="E41:E49" si="1">D41*(PI()/180)</f>
        <v>1.1693705988362009E-2</v>
      </c>
      <c r="F41">
        <f>E41-E40</f>
        <v>1.1693705988362009E-2</v>
      </c>
      <c r="G41">
        <f t="shared" ref="G41:G50" si="2">F41/5</f>
        <v>2.338741197672402E-3</v>
      </c>
    </row>
    <row r="42" spans="1:7" x14ac:dyDescent="0.25">
      <c r="C42">
        <v>10</v>
      </c>
      <c r="D42">
        <f>D41+15.5</f>
        <v>16.170000000000002</v>
      </c>
      <c r="E42">
        <f t="shared" si="1"/>
        <v>0.28221974004748313</v>
      </c>
      <c r="F42">
        <f t="shared" ref="F42:F50" si="3">E42-E41</f>
        <v>0.27052603405912112</v>
      </c>
      <c r="G42">
        <f t="shared" si="2"/>
        <v>5.4105206811824222E-2</v>
      </c>
    </row>
    <row r="43" spans="1:7" x14ac:dyDescent="0.25">
      <c r="C43">
        <v>15</v>
      </c>
      <c r="D43">
        <f>64.82+D42</f>
        <v>80.989999999999995</v>
      </c>
      <c r="E43">
        <f t="shared" si="1"/>
        <v>1.4135421611902075</v>
      </c>
      <c r="F43">
        <f t="shared" si="3"/>
        <v>1.1313224211427244</v>
      </c>
      <c r="G43">
        <f t="shared" si="2"/>
        <v>0.22626448422854489</v>
      </c>
    </row>
    <row r="44" spans="1:7" x14ac:dyDescent="0.25">
      <c r="C44">
        <v>20</v>
      </c>
      <c r="D44">
        <f>52.15+D43</f>
        <v>133.13999999999999</v>
      </c>
      <c r="E44">
        <f t="shared" si="1"/>
        <v>2.3237313661052501</v>
      </c>
      <c r="F44">
        <f t="shared" si="3"/>
        <v>0.91018920491504263</v>
      </c>
      <c r="G44">
        <f t="shared" si="2"/>
        <v>0.18203784098300851</v>
      </c>
    </row>
    <row r="45" spans="1:7" x14ac:dyDescent="0.25">
      <c r="C45">
        <v>25</v>
      </c>
      <c r="D45">
        <f>60.71+D44</f>
        <v>193.85</v>
      </c>
      <c r="E45">
        <f t="shared" si="1"/>
        <v>3.3833207549910078</v>
      </c>
      <c r="F45">
        <f t="shared" si="3"/>
        <v>1.0595893888857577</v>
      </c>
      <c r="G45">
        <f t="shared" si="2"/>
        <v>0.21191787777715154</v>
      </c>
    </row>
    <row r="46" spans="1:7" x14ac:dyDescent="0.25">
      <c r="C46">
        <v>30</v>
      </c>
      <c r="D46">
        <f>83.67+D45</f>
        <v>277.52</v>
      </c>
      <c r="E46">
        <f t="shared" si="1"/>
        <v>4.8436377401346631</v>
      </c>
      <c r="F46">
        <f t="shared" si="3"/>
        <v>1.4603169851436553</v>
      </c>
      <c r="G46">
        <f t="shared" si="2"/>
        <v>0.29206339702873108</v>
      </c>
    </row>
    <row r="47" spans="1:7" x14ac:dyDescent="0.25">
      <c r="C47">
        <v>35</v>
      </c>
      <c r="D47">
        <f>82.85+D46</f>
        <v>360.37</v>
      </c>
      <c r="E47">
        <f t="shared" si="1"/>
        <v>6.2896430254119657</v>
      </c>
      <c r="F47">
        <f t="shared" si="3"/>
        <v>1.4460052852773027</v>
      </c>
      <c r="G47">
        <f t="shared" si="2"/>
        <v>0.28920105705546051</v>
      </c>
    </row>
    <row r="48" spans="1:7" x14ac:dyDescent="0.25">
      <c r="C48">
        <v>40</v>
      </c>
      <c r="D48">
        <f>92.88+D47</f>
        <v>453.25</v>
      </c>
      <c r="E48">
        <f t="shared" si="1"/>
        <v>7.9107048346642985</v>
      </c>
      <c r="F48">
        <f t="shared" si="3"/>
        <v>1.6210618092523328</v>
      </c>
      <c r="G48">
        <f t="shared" si="2"/>
        <v>0.32421236185046653</v>
      </c>
    </row>
    <row r="49" spans="1:7" x14ac:dyDescent="0.25">
      <c r="C49">
        <v>45</v>
      </c>
      <c r="D49">
        <f>79.88+D48</f>
        <v>533.13</v>
      </c>
      <c r="E49">
        <f t="shared" si="1"/>
        <v>9.3048738411573684</v>
      </c>
      <c r="F49">
        <f t="shared" si="3"/>
        <v>1.3941690064930699</v>
      </c>
      <c r="G49">
        <f t="shared" si="2"/>
        <v>0.27883380129861396</v>
      </c>
    </row>
    <row r="50" spans="1:7" x14ac:dyDescent="0.25">
      <c r="C50">
        <v>50</v>
      </c>
      <c r="D50">
        <f>94.12+D49</f>
        <v>627.25</v>
      </c>
      <c r="E50">
        <f>D50*(PI()/180)</f>
        <v>10.947577733134432</v>
      </c>
      <c r="F50">
        <f t="shared" si="3"/>
        <v>1.6427038919770638</v>
      </c>
      <c r="G50">
        <f t="shared" si="2"/>
        <v>0.32854077839541274</v>
      </c>
    </row>
    <row r="54" spans="1:7" x14ac:dyDescent="0.25">
      <c r="A54">
        <v>24</v>
      </c>
      <c r="C54" t="s">
        <v>18</v>
      </c>
      <c r="D54" t="s">
        <v>24</v>
      </c>
      <c r="E54" t="s">
        <v>25</v>
      </c>
    </row>
    <row r="55" spans="1:7" x14ac:dyDescent="0.25">
      <c r="C55">
        <v>0</v>
      </c>
      <c r="D55">
        <v>0</v>
      </c>
      <c r="E55">
        <f>D55*(PI()/180)</f>
        <v>0</v>
      </c>
    </row>
    <row r="56" spans="1:7" x14ac:dyDescent="0.25">
      <c r="C56">
        <v>5</v>
      </c>
      <c r="D56">
        <f>D55+6.14</f>
        <v>6.14</v>
      </c>
      <c r="E56">
        <f t="shared" ref="E56:E65" si="4">D56*(PI()/180)</f>
        <v>0.10716321607245183</v>
      </c>
    </row>
    <row r="57" spans="1:7" x14ac:dyDescent="0.25">
      <c r="C57">
        <v>10</v>
      </c>
      <c r="D57">
        <f>D56+10.52</f>
        <v>16.66</v>
      </c>
      <c r="E57">
        <f t="shared" si="4"/>
        <v>0.29077185338225531</v>
      </c>
    </row>
    <row r="58" spans="1:7" x14ac:dyDescent="0.25">
      <c r="C58">
        <v>15</v>
      </c>
      <c r="D58">
        <f>D57+15.75</f>
        <v>32.409999999999997</v>
      </c>
      <c r="E58">
        <f t="shared" si="4"/>
        <v>0.56566121057136209</v>
      </c>
    </row>
    <row r="59" spans="1:7" x14ac:dyDescent="0.25">
      <c r="C59">
        <v>20</v>
      </c>
      <c r="D59">
        <f>D58+58.92</f>
        <v>91.33</v>
      </c>
      <c r="E59">
        <f t="shared" si="4"/>
        <v>1.5940092058464213</v>
      </c>
    </row>
    <row r="60" spans="1:7" x14ac:dyDescent="0.25">
      <c r="C60">
        <v>25</v>
      </c>
      <c r="D60">
        <f>D59+69.79</f>
        <v>161.12</v>
      </c>
      <c r="E60">
        <f t="shared" si="4"/>
        <v>2.8120744908132638</v>
      </c>
    </row>
    <row r="61" spans="1:7" x14ac:dyDescent="0.25">
      <c r="C61">
        <v>30</v>
      </c>
      <c r="D61">
        <f>D60+88.56</f>
        <v>249.68</v>
      </c>
      <c r="E61">
        <f t="shared" si="4"/>
        <v>4.3577380763794418</v>
      </c>
    </row>
    <row r="62" spans="1:7" x14ac:dyDescent="0.25">
      <c r="C62">
        <v>35</v>
      </c>
      <c r="D62">
        <f>D61+102.29</f>
        <v>351.97</v>
      </c>
      <c r="E62">
        <f t="shared" si="4"/>
        <v>6.1430353682444423</v>
      </c>
    </row>
    <row r="63" spans="1:7" x14ac:dyDescent="0.25">
      <c r="C63">
        <v>40</v>
      </c>
      <c r="D63">
        <f>D62+101.08</f>
        <v>453.05</v>
      </c>
      <c r="E63">
        <f t="shared" si="4"/>
        <v>7.9072141761603101</v>
      </c>
    </row>
    <row r="64" spans="1:7" x14ac:dyDescent="0.25">
      <c r="C64">
        <v>45</v>
      </c>
      <c r="D64">
        <f>D63+102.76</f>
        <v>555.81000000000006</v>
      </c>
      <c r="E64">
        <f t="shared" si="4"/>
        <v>9.7007145155096843</v>
      </c>
    </row>
    <row r="65" spans="1:5" x14ac:dyDescent="0.25">
      <c r="C65">
        <v>50</v>
      </c>
      <c r="D65">
        <f>D64+112.82</f>
        <v>668.63000000000011</v>
      </c>
      <c r="E65">
        <f t="shared" si="4"/>
        <v>11.669794977609687</v>
      </c>
    </row>
    <row r="68" spans="1:5" x14ac:dyDescent="0.25">
      <c r="A68">
        <v>30</v>
      </c>
      <c r="B68" t="s">
        <v>23</v>
      </c>
      <c r="C68" t="s">
        <v>18</v>
      </c>
      <c r="D68" t="s">
        <v>24</v>
      </c>
      <c r="E68" t="s">
        <v>25</v>
      </c>
    </row>
    <row r="69" spans="1:5" x14ac:dyDescent="0.25">
      <c r="C69">
        <v>0</v>
      </c>
      <c r="D69">
        <v>0</v>
      </c>
      <c r="E69">
        <f>D69*(PI()/180)</f>
        <v>0</v>
      </c>
    </row>
    <row r="70" spans="1:5" x14ac:dyDescent="0.25">
      <c r="C70">
        <v>5</v>
      </c>
      <c r="D70">
        <f>D69+1.3</f>
        <v>1.3</v>
      </c>
      <c r="E70">
        <f t="shared" ref="E70:E79" si="5">D70*(PI()/180)</f>
        <v>2.2689280275926284E-2</v>
      </c>
    </row>
    <row r="71" spans="1:5" x14ac:dyDescent="0.25">
      <c r="C71">
        <v>10</v>
      </c>
      <c r="D71">
        <f>D70+9.8</f>
        <v>11.100000000000001</v>
      </c>
      <c r="E71">
        <f t="shared" si="5"/>
        <v>0.1937315469713706</v>
      </c>
    </row>
    <row r="72" spans="1:5" x14ac:dyDescent="0.25">
      <c r="C72">
        <v>15</v>
      </c>
      <c r="D72">
        <f>D71+44.5</f>
        <v>55.6</v>
      </c>
      <c r="E72">
        <f t="shared" si="5"/>
        <v>0.97040306410884725</v>
      </c>
    </row>
    <row r="73" spans="1:5" x14ac:dyDescent="0.25">
      <c r="C73">
        <v>20</v>
      </c>
      <c r="D73">
        <f>D72+84.85</f>
        <v>140.44999999999999</v>
      </c>
      <c r="E73">
        <f t="shared" si="5"/>
        <v>2.4513149344260357</v>
      </c>
    </row>
    <row r="74" spans="1:5" x14ac:dyDescent="0.25">
      <c r="C74">
        <v>25</v>
      </c>
      <c r="D74">
        <f>D73+105.57</f>
        <v>246.01999999999998</v>
      </c>
      <c r="E74">
        <f t="shared" si="5"/>
        <v>4.2938590257564488</v>
      </c>
    </row>
    <row r="75" spans="1:5" x14ac:dyDescent="0.25">
      <c r="C75">
        <v>30</v>
      </c>
      <c r="D75">
        <f>D74+109.42</f>
        <v>355.44</v>
      </c>
      <c r="E75">
        <f t="shared" si="5"/>
        <v>6.2035982932886453</v>
      </c>
    </row>
    <row r="76" spans="1:5" x14ac:dyDescent="0.25">
      <c r="C76">
        <v>35</v>
      </c>
      <c r="D76">
        <f>D75+130.16</f>
        <v>485.6</v>
      </c>
      <c r="E76">
        <f t="shared" si="5"/>
        <v>8.4753188476844645</v>
      </c>
    </row>
    <row r="77" spans="1:5" x14ac:dyDescent="0.25">
      <c r="C77">
        <v>40</v>
      </c>
      <c r="D77">
        <f>D76+145.54</f>
        <v>631.14</v>
      </c>
      <c r="E77">
        <f t="shared" si="5"/>
        <v>11.015471041037012</v>
      </c>
    </row>
    <row r="78" spans="1:5" x14ac:dyDescent="0.25">
      <c r="C78">
        <v>45</v>
      </c>
      <c r="D78">
        <f>D77+155.71</f>
        <v>786.85</v>
      </c>
      <c r="E78">
        <f t="shared" si="5"/>
        <v>13.733123219317383</v>
      </c>
    </row>
    <row r="79" spans="1:5" x14ac:dyDescent="0.25">
      <c r="C79">
        <v>50</v>
      </c>
      <c r="D79">
        <f>D78+139.76</f>
        <v>926.61</v>
      </c>
      <c r="E79">
        <f t="shared" si="5"/>
        <v>16.172395381904657</v>
      </c>
    </row>
    <row r="83" spans="1:5" x14ac:dyDescent="0.25">
      <c r="A83">
        <v>30</v>
      </c>
      <c r="C83" t="s">
        <v>18</v>
      </c>
      <c r="D83" t="s">
        <v>24</v>
      </c>
      <c r="E83" t="s">
        <v>25</v>
      </c>
    </row>
    <row r="84" spans="1:5" x14ac:dyDescent="0.25">
      <c r="C84">
        <v>0</v>
      </c>
      <c r="D84">
        <v>0</v>
      </c>
      <c r="E84">
        <f>D84*(PI()/180)</f>
        <v>0</v>
      </c>
    </row>
    <row r="85" spans="1:5" x14ac:dyDescent="0.25">
      <c r="C85">
        <v>5</v>
      </c>
      <c r="D85">
        <f>D84+7.12</f>
        <v>7.12</v>
      </c>
      <c r="E85">
        <f t="shared" ref="E85:E94" si="6">D85*(PI()/180)</f>
        <v>0.12426744274199626</v>
      </c>
    </row>
    <row r="86" spans="1:5" x14ac:dyDescent="0.25">
      <c r="C86">
        <v>10</v>
      </c>
      <c r="D86">
        <f>D85+27.86</f>
        <v>34.979999999999997</v>
      </c>
      <c r="E86">
        <f t="shared" si="6"/>
        <v>0.61051617234761646</v>
      </c>
    </row>
    <row r="87" spans="1:5" x14ac:dyDescent="0.25">
      <c r="C87">
        <v>15</v>
      </c>
      <c r="D87">
        <f>D86+61.66</f>
        <v>96.639999999999986</v>
      </c>
      <c r="E87">
        <f t="shared" si="6"/>
        <v>1.6866861891273199</v>
      </c>
    </row>
    <row r="88" spans="1:5" x14ac:dyDescent="0.25">
      <c r="C88">
        <v>20</v>
      </c>
      <c r="D88">
        <f>D87+89.14</f>
        <v>185.77999999999997</v>
      </c>
      <c r="E88">
        <f t="shared" si="6"/>
        <v>3.2424726843550649</v>
      </c>
    </row>
    <row r="89" spans="1:5" x14ac:dyDescent="0.25">
      <c r="C89">
        <v>25</v>
      </c>
      <c r="D89">
        <f>D88+124.96</f>
        <v>310.73999999999995</v>
      </c>
      <c r="E89">
        <f t="shared" si="6"/>
        <v>5.4234361176471788</v>
      </c>
    </row>
    <row r="90" spans="1:5" x14ac:dyDescent="0.25">
      <c r="C90">
        <v>30</v>
      </c>
      <c r="D90">
        <f>D89+130.21</f>
        <v>440.94999999999993</v>
      </c>
      <c r="E90">
        <f t="shared" si="6"/>
        <v>7.6960293366689951</v>
      </c>
    </row>
    <row r="91" spans="1:5" x14ac:dyDescent="0.25">
      <c r="C91">
        <v>35</v>
      </c>
      <c r="D91">
        <f>D90+133</f>
        <v>573.94999999999993</v>
      </c>
      <c r="E91">
        <f t="shared" si="6"/>
        <v>10.017317241821454</v>
      </c>
    </row>
    <row r="92" spans="1:5" x14ac:dyDescent="0.25">
      <c r="C92">
        <v>40</v>
      </c>
      <c r="D92">
        <f>D91+194.05</f>
        <v>768</v>
      </c>
      <c r="E92">
        <f t="shared" si="6"/>
        <v>13.404128655316452</v>
      </c>
    </row>
    <row r="93" spans="1:5" x14ac:dyDescent="0.25">
      <c r="C93">
        <v>45</v>
      </c>
      <c r="D93">
        <f>D92+139.11</f>
        <v>907.11</v>
      </c>
      <c r="E93">
        <f t="shared" si="6"/>
        <v>15.832056177765763</v>
      </c>
    </row>
    <row r="94" spans="1:5" x14ac:dyDescent="0.25">
      <c r="C94">
        <v>50</v>
      </c>
      <c r="D94">
        <f>D93+167.41</f>
        <v>1074.52</v>
      </c>
      <c r="E94">
        <f t="shared" si="6"/>
        <v>18.753911878529468</v>
      </c>
    </row>
    <row r="98" spans="1:1" x14ac:dyDescent="0.25">
      <c r="A98">
        <v>35</v>
      </c>
    </row>
    <row r="113" spans="1:1" x14ac:dyDescent="0.25">
      <c r="A113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 Marti S Kantonsschule Glarus</dc:creator>
  <cp:lastModifiedBy>Cyrill Marti S Kantonsschule Glarus</cp:lastModifiedBy>
  <dcterms:created xsi:type="dcterms:W3CDTF">2015-06-05T18:19:34Z</dcterms:created>
  <dcterms:modified xsi:type="dcterms:W3CDTF">2024-02-29T09:29:32Z</dcterms:modified>
</cp:coreProperties>
</file>