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10"/>
  </bookViews>
  <sheets>
    <sheet name="Fetch_Nav" sheetId="1" r:id="rId1"/>
    <sheet name="Sheet4" sheetId="9" r:id="rId2"/>
    <sheet name="Husky_Nav" sheetId="2" r:id="rId3"/>
    <sheet name="Sheet3" sheetId="8" r:id="rId4"/>
    <sheet name="Sheet6" sheetId="11" r:id="rId5"/>
    <sheet name="Fetch_AR" sheetId="3" r:id="rId6"/>
    <sheet name="Sheet2" sheetId="7" r:id="rId7"/>
    <sheet name="Husky_AR" sheetId="4" r:id="rId8"/>
    <sheet name="Sheet1" sheetId="6" r:id="rId9"/>
    <sheet name="Feature Detection" sheetId="5" r:id="rId10"/>
    <sheet name="Sheet5" sheetId="10" r:id="rId11"/>
  </sheets>
  <calcPr calcId="152511"/>
</workbook>
</file>

<file path=xl/calcChain.xml><?xml version="1.0" encoding="utf-8"?>
<calcChain xmlns="http://schemas.openxmlformats.org/spreadsheetml/2006/main">
  <c r="C32" i="1" l="1"/>
  <c r="D32" i="1"/>
  <c r="B32" i="1"/>
  <c r="A35" i="2"/>
  <c r="B35" i="2"/>
  <c r="C35" i="2"/>
  <c r="C34" i="2"/>
  <c r="C33" i="2"/>
  <c r="C32" i="2"/>
  <c r="A34" i="2"/>
  <c r="B34" i="2"/>
  <c r="A33" i="2"/>
  <c r="B33" i="2"/>
  <c r="A32" i="2"/>
  <c r="B32" i="2"/>
  <c r="E6" i="11"/>
  <c r="E5" i="11"/>
  <c r="D5" i="11"/>
  <c r="AR6" i="3"/>
  <c r="AB6" i="3"/>
  <c r="R8" i="10"/>
  <c r="Q8" i="10"/>
  <c r="P8" i="10"/>
  <c r="O8" i="10"/>
  <c r="N8" i="10"/>
  <c r="M8" i="10"/>
  <c r="AS10" i="3"/>
  <c r="AR10" i="3"/>
  <c r="AQ10" i="3"/>
  <c r="AP10" i="3"/>
  <c r="AO10" i="3"/>
  <c r="AN10" i="3"/>
  <c r="B29" i="2" l="1"/>
  <c r="Z37" i="5" l="1"/>
  <c r="AA37" i="5"/>
  <c r="AB37" i="5"/>
  <c r="AC37" i="5"/>
  <c r="AD37" i="5"/>
  <c r="Y37" i="5"/>
  <c r="S37" i="5"/>
  <c r="T37" i="5"/>
  <c r="U37" i="5"/>
  <c r="V37" i="5"/>
  <c r="R37" i="5"/>
  <c r="N35" i="1"/>
  <c r="O35" i="1"/>
  <c r="P35" i="1"/>
  <c r="Q35" i="1"/>
  <c r="R35" i="1"/>
  <c r="M35" i="1"/>
  <c r="N39" i="2"/>
  <c r="O39" i="2"/>
  <c r="P39" i="2"/>
  <c r="Q39" i="2"/>
  <c r="R39" i="2"/>
  <c r="M39" i="2"/>
  <c r="Y8" i="4"/>
  <c r="Z8" i="4"/>
  <c r="AA8" i="4"/>
  <c r="AB8" i="4"/>
  <c r="AC8" i="4"/>
  <c r="X8" i="4"/>
  <c r="AG10" i="3"/>
  <c r="AH10" i="3"/>
  <c r="AI10" i="3"/>
  <c r="AJ10" i="3"/>
  <c r="AK10" i="3"/>
  <c r="AF10" i="3"/>
  <c r="D23" i="5" l="1"/>
  <c r="C23" i="5"/>
  <c r="D21" i="5"/>
  <c r="C21" i="5"/>
  <c r="D20" i="5"/>
  <c r="C20" i="5"/>
  <c r="D19" i="5"/>
  <c r="C19" i="5"/>
  <c r="C26" i="5"/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<sst xmlns="http://schemas.openxmlformats.org/spreadsheetml/2006/main" count="584" uniqueCount="156">
  <si>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</si>
  <si>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</si>
  <si>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</si>
  <si>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</si>
  <si>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</si>
  <si>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</si>
  <si>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</si>
  <si>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</si>
  <si>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</si>
  <si>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</si>
  <si>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</si>
  <si>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</si>
  <si>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</si>
  <si>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</si>
  <si>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</si>
  <si>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</si>
  <si>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</si>
  <si>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</si>
  <si>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</si>
  <si>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</si>
  <si>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</si>
  <si>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</si>
  <si>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</si>
  <si>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</si>
  <si>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</si>
  <si>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</si>
  <si>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</si>
  <si>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</si>
  <si>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</si>
  <si>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</si>
  <si>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</si>
  <si>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</si>
  <si>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</si>
  <si>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</si>
  <si>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</si>
  <si>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</si>
  <si>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</si>
  <si>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</si>
  <si>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</si>
  <si>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</si>
  <si>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</si>
  <si>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</si>
  <si>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</si>
  <si>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</si>
  <si>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</si>
  <si>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</si>
  <si>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</si>
  <si>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</si>
  <si>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</si>
  <si>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</si>
  <si>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</si>
  <si>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</si>
  <si>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</si>
  <si>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</si>
  <si>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</si>
  <si>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</si>
  <si>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</si>
  <si>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std (rad)</t>
  </si>
  <si>
    <t>Husky</t>
  </si>
  <si>
    <t>ᴪ</t>
  </si>
  <si>
    <t>Test 4</t>
  </si>
  <si>
    <t>Test 5</t>
  </si>
  <si>
    <t>Test 6</t>
  </si>
  <si>
    <t>z</t>
  </si>
  <si>
    <r>
      <rPr>
        <sz val="11"/>
        <color theme="1"/>
        <rFont val="Calibri"/>
        <family val="2"/>
      </rPr>
      <t xml:space="preserve">Ψ </t>
    </r>
    <r>
      <rPr>
        <sz val="11"/>
        <color theme="1"/>
        <rFont val="Calibri"/>
        <family val="2"/>
        <scheme val="minor"/>
      </rPr>
      <t>(rad)</t>
    </r>
  </si>
  <si>
    <r>
      <rPr>
        <sz val="11"/>
        <color theme="1"/>
        <rFont val="Calibri"/>
        <family val="2"/>
      </rPr>
      <t xml:space="preserve">Ψ std </t>
    </r>
    <r>
      <rPr>
        <sz val="11"/>
        <color theme="1"/>
        <rFont val="Calibri"/>
        <family val="2"/>
        <scheme val="minor"/>
      </rPr>
      <t>(rad)</t>
    </r>
  </si>
  <si>
    <t>Ψ (rad)</t>
  </si>
  <si>
    <t>Ψ std (rad)</t>
  </si>
  <si>
    <t>DOFs</t>
  </si>
  <si>
    <t>1.35ms</t>
  </si>
  <si>
    <t>0.39ms</t>
  </si>
  <si>
    <t>0.33ms</t>
  </si>
  <si>
    <t>1.50ms</t>
  </si>
  <si>
    <t>0.81ms</t>
  </si>
  <si>
    <t>0.48ms</t>
  </si>
  <si>
    <t>2.21ms</t>
  </si>
  <si>
    <t>1.02ms</t>
  </si>
  <si>
    <t>0.60ms</t>
  </si>
  <si>
    <t>Denso VS-068</t>
  </si>
  <si>
    <t>3.69ms</t>
  </si>
  <si>
    <t>0.42ms</t>
  </si>
  <si>
    <t>0.38ms</t>
  </si>
  <si>
    <t>Fanuc M-430iA/2F</t>
  </si>
  <si>
    <t>3.99ms</t>
  </si>
  <si>
    <t>0.92ms</t>
  </si>
  <si>
    <t>0.58ms</t>
  </si>
  <si>
    <t>0.73ms</t>
  </si>
  <si>
    <t>0.72ms</t>
  </si>
  <si>
    <t>0.44ms</t>
  </si>
  <si>
    <t>Jaco2</t>
  </si>
  <si>
    <t>3.79ms</t>
  </si>
  <si>
    <t>3.37ms</t>
  </si>
  <si>
    <t>0.56ms</t>
  </si>
  <si>
    <t>KUKA LWR 4+</t>
  </si>
  <si>
    <t>1.88ms</t>
  </si>
  <si>
    <t>0.62ms</t>
  </si>
  <si>
    <t>1.37ms</t>
  </si>
  <si>
    <t>1.27ms</t>
  </si>
  <si>
    <t>0.59ms</t>
  </si>
  <si>
    <t>2.29ms</t>
  </si>
  <si>
    <t>1.10ms</t>
  </si>
  <si>
    <t>0.67ms</t>
  </si>
  <si>
    <t>0.80ms</t>
  </si>
  <si>
    <t>0.84ms</t>
  </si>
  <si>
    <t>0.79ms</t>
  </si>
  <si>
    <t>0.50ms</t>
  </si>
  <si>
    <t>2.44ms</t>
  </si>
  <si>
    <t>0.36ms</t>
  </si>
  <si>
    <t>0.63ms</t>
  </si>
  <si>
    <t>0.53ms</t>
  </si>
  <si>
    <t>UR10</t>
  </si>
  <si>
    <t>3.29ms</t>
  </si>
  <si>
    <t>0.82ms</t>
  </si>
  <si>
    <t>0.49ms</t>
  </si>
  <si>
    <t>UR5</t>
  </si>
  <si>
    <t>3.30ms</t>
  </si>
  <si>
    <t>0.78ms</t>
  </si>
  <si>
    <t>3.01ms</t>
  </si>
  <si>
    <t>1.29ms</t>
  </si>
  <si>
    <t>0.61ms</t>
  </si>
  <si>
    <t>Robot</t>
  </si>
  <si>
    <t>Kinematics Chain</t>
  </si>
  <si>
    <t>IK Technique</t>
  </si>
  <si>
    <t>Solve Rate (%)</t>
  </si>
  <si>
    <t>Avg Time (ms)</t>
  </si>
  <si>
    <t>KDL-RR</t>
  </si>
  <si>
    <t>TRAC-IK</t>
  </si>
  <si>
    <t>Atlas 2013 Arm</t>
  </si>
  <si>
    <t>Atlas 2015 Arm</t>
  </si>
  <si>
    <t>Baxter Arm</t>
  </si>
  <si>
    <t>Fetch Arm</t>
  </si>
  <si>
    <t>KUKA LBR IIA 14 R820</t>
  </si>
  <si>
    <t>PR2 Arm</t>
  </si>
  <si>
    <t>NASA Robonaut2 'Grasping Leg'</t>
  </si>
  <si>
    <t>NASA Robonaut2 'Leg' + Waist + Arm</t>
  </si>
  <si>
    <t>NASA Robonaut2 Arm</t>
  </si>
  <si>
    <t>NASA Robosimian Arm</t>
  </si>
  <si>
    <t>TRACLabs modular Arm</t>
  </si>
  <si>
    <t>NASA Valkyrie Arm</t>
  </si>
  <si>
    <r>
      <t>Orocos' </t>
    </r>
    <r>
      <rPr>
        <b/>
        <i/>
        <sz val="12"/>
        <color rgb="FF333333"/>
        <rFont val="Garamond"/>
        <family val="1"/>
      </rPr>
      <t>KDL</t>
    </r>
    <r>
      <rPr>
        <b/>
        <sz val="12"/>
        <color rgb="FF333333"/>
        <rFont val="Garamond"/>
        <family val="1"/>
      </rPr>
      <t> s</t>
    </r>
  </si>
  <si>
    <t>Distance and Orientation from AR Tag</t>
  </si>
  <si>
    <t>x (m)</t>
  </si>
  <si>
    <t>y (m)</t>
  </si>
  <si>
    <t>ᴪ (rad)</t>
  </si>
  <si>
    <t>Real World Experiments</t>
  </si>
  <si>
    <t>HectorSLAM</t>
  </si>
  <si>
    <t>Gmapping</t>
  </si>
  <si>
    <t>KartoSLAM</t>
  </si>
  <si>
    <t>CoreSLAM</t>
  </si>
  <si>
    <t>LagoSLAM</t>
  </si>
  <si>
    <t>Distance From Feature</t>
  </si>
  <si>
    <t>~200</t>
  </si>
  <si>
    <t>x &lt; 5</t>
  </si>
  <si>
    <t>5 &lt; x &lt; 10</t>
  </si>
  <si>
    <t>10 &lt; x &lt; 15</t>
  </si>
  <si>
    <t>15 &lt; x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</si>
</sst>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rgb="FF333333"/>
      <name val="Garamond"/>
      <family val="1"/>
    </font>
    <font>
      <b/>
      <i/>
      <sz val="12"/>
      <color rgb="FF333333"/>
      <name val="Garamond"/>
      <family val="1"/>
    </font>
    <font>
      <sz val="12"/>
      <color rgb="FF333333"/>
      <name val="Garamond"/>
      <family val="1"/>
    </font>
    <font>
      <b/>
      <sz val="16"/>
      <color rgb="FF333333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>
      <alignment vertical="center"/>
    </xf>
    <xf numFmtId="165" fontId="5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1" fillId="0" borderId="0" xfId="0" applyNumberFormat="1" applyFont="1">
      <alignment vertical="center"/>
    </xf>
    <xf numFmtId="0" fontId="7" fillId="0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2" borderId="15" xfId="0" applyFont="1" applyFill="1" applyBorder="1">
      <alignment vertical="center"/>
    </xf>
    <xf numFmtId="0" fontId="9" fillId="2" borderId="18" xfId="0" applyFont="1" applyFill="1" applyBorder="1">
      <alignment vertical="center"/>
    </xf>
    <xf numFmtId="0" fontId="9" fillId="2" borderId="3" xfId="0" applyFont="1" applyFill="1" applyBorder="1">
      <alignment vertical="center"/>
    </xf>
    <xf numFmtId="2" fontId="8" fillId="2" borderId="14" xfId="0" applyNumberFormat="1" applyFont="1" applyFill="1" applyBorder="1">
      <alignment vertical="center"/>
    </xf>
    <xf numFmtId="2" fontId="8" fillId="2" borderId="2" xfId="0" applyNumberFormat="1" applyFont="1" applyFill="1" applyBorder="1">
      <alignment vertical="center"/>
    </xf>
    <xf numFmtId="2" fontId="8" fillId="2" borderId="19" xfId="0" applyNumberFormat="1" applyFont="1" applyFill="1" applyBorder="1">
      <alignment vertical="center"/>
    </xf>
    <xf numFmtId="0" fontId="9" fillId="2" borderId="4" xfId="0" applyFont="1" applyFill="1" applyBorder="1">
      <alignment vertical="center"/>
    </xf>
    <xf numFmtId="2" fontId="8" fillId="2" borderId="4" xfId="0" applyNumberFormat="1" applyFont="1" applyFill="1" applyBorder="1">
      <alignment vertical="center"/>
    </xf>
    <xf numFmtId="2" fontId="8" fillId="2" borderId="16" xfId="0" applyNumberFormat="1" applyFont="1" applyFill="1" applyBorder="1">
      <alignment vertical="center"/>
    </xf>
    <xf numFmtId="2" fontId="8" fillId="2" borderId="20" xfId="0" applyNumberFormat="1" applyFont="1" applyFill="1" applyBorder="1">
      <alignment vertical="center"/>
    </xf>
    <xf numFmtId="0" fontId="9" fillId="2" borderId="22" xfId="0" applyFont="1" applyFill="1" applyBorder="1">
      <alignment vertical="center"/>
    </xf>
    <xf numFmtId="2" fontId="8" fillId="2" borderId="22" xfId="0" applyNumberFormat="1" applyFont="1" applyFill="1" applyBorder="1">
      <alignment vertical="center"/>
    </xf>
    <xf numFmtId="2" fontId="8" fillId="2" borderId="23" xfId="0" applyNumberFormat="1" applyFont="1" applyFill="1" applyBorder="1">
      <alignment vertical="center"/>
    </xf>
    <xf numFmtId="2" fontId="8" fillId="2" borderId="24" xfId="0" applyNumberFormat="1" applyFont="1" applyFill="1" applyBorder="1">
      <alignment vertical="center"/>
    </xf>
    <xf numFmtId="2" fontId="9" fillId="2" borderId="1" xfId="0" applyNumberFormat="1" applyFont="1" applyFill="1" applyBorder="1">
      <alignment vertical="center"/>
    </xf>
    <xf numFmtId="2" fontId="9" fillId="2" borderId="15" xfId="0" applyNumberFormat="1" applyFont="1" applyFill="1" applyBorder="1">
      <alignment vertical="center"/>
    </xf>
    <xf numFmtId="2" fontId="9" fillId="2" borderId="18" xfId="0" applyNumberFormat="1" applyFont="1" applyFill="1" applyBorder="1">
      <alignment vertical="center"/>
    </xf>
    <xf numFmtId="0" fontId="9" fillId="2" borderId="9" xfId="0" applyFont="1" applyFill="1" applyBorder="1">
      <alignment vertical="center"/>
    </xf>
    <xf numFmtId="2" fontId="8" fillId="2" borderId="10" xfId="0" applyNumberFormat="1" applyFont="1" applyFill="1" applyBorder="1">
      <alignment vertical="center"/>
    </xf>
    <xf numFmtId="2" fontId="8" fillId="2" borderId="11" xfId="0" applyNumberFormat="1" applyFont="1" applyFill="1" applyBorder="1">
      <alignment vertical="center"/>
    </xf>
    <xf numFmtId="0" fontId="9" fillId="2" borderId="5" xfId="0" applyFont="1" applyFill="1" applyBorder="1">
      <alignment vertical="center"/>
    </xf>
    <xf numFmtId="2" fontId="9" fillId="2" borderId="12" xfId="0" applyNumberFormat="1" applyFont="1" applyFill="1" applyBorder="1">
      <alignment vertical="center"/>
    </xf>
    <xf numFmtId="2" fontId="9" fillId="2" borderId="5" xfId="0" applyNumberFormat="1" applyFont="1" applyFill="1" applyBorder="1">
      <alignment vertical="center"/>
    </xf>
    <xf numFmtId="2" fontId="9" fillId="2" borderId="17" xfId="0" applyNumberFormat="1" applyFont="1" applyFill="1" applyBorder="1">
      <alignment vertical="center"/>
    </xf>
    <xf numFmtId="0" fontId="9" fillId="2" borderId="26" xfId="0" applyFont="1" applyFill="1" applyBorder="1">
      <alignment vertical="center"/>
    </xf>
    <xf numFmtId="2" fontId="8" fillId="2" borderId="3" xfId="0" applyNumberFormat="1" applyFont="1" applyFill="1" applyBorder="1">
      <alignment vertical="center"/>
    </xf>
    <xf numFmtId="2" fontId="8" fillId="2" borderId="27" xfId="0" applyNumberFormat="1" applyFont="1" applyFill="1" applyBorder="1">
      <alignment vertical="center"/>
    </xf>
    <xf numFmtId="2" fontId="8" fillId="2" borderId="25" xfId="0" applyNumberFormat="1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9" fillId="2" borderId="28" xfId="0" applyFont="1" applyFill="1" applyBorder="1">
      <alignment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2" fontId="8" fillId="2" borderId="10" xfId="0" applyNumberFormat="1" applyFont="1" applyFill="1" applyBorder="1" applyAlignment="1">
      <alignment horizontal="center" vertical="center"/>
    </xf>
    <xf numFmtId="2" fontId="8" fillId="2" borderId="1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 vertical="center"/>
    </xf>
    <xf numFmtId="2" fontId="8" fillId="2" borderId="2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17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10" fontId="12" fillId="2" borderId="10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10" fontId="12" fillId="2" borderId="11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10" fontId="12" fillId="2" borderId="12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10" fontId="13" fillId="2" borderId="1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2" fontId="8" fillId="2" borderId="19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83600"/>
        <c:axId val="1079081968"/>
      </c:scatterChart>
      <c:valAx>
        <c:axId val="107908360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9081968"/>
        <c:crosses val="autoZero"/>
        <c:crossBetween val="midCat"/>
      </c:valAx>
      <c:valAx>
        <c:axId val="10790819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 </a:t>
                </a:r>
                <a:r>
                  <a:rPr lang="en-US" sz="1800" b="1">
                    <a:latin typeface="Garamond" panose="02020404030301010803" pitchFamily="18" charset="0"/>
                  </a:rPr>
                  <a:t>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90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92848"/>
        <c:axId val="1079079248"/>
      </c:scatterChart>
      <c:valAx>
        <c:axId val="1079092848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9079248"/>
        <c:crosses val="autoZero"/>
        <c:crossBetween val="midCat"/>
      </c:valAx>
      <c:valAx>
        <c:axId val="107907924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90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86320"/>
        <c:axId val="1077548272"/>
      </c:scatterChart>
      <c:valAx>
        <c:axId val="107908632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7548272"/>
        <c:crosses val="autoZero"/>
        <c:crossBetween val="midCat"/>
      </c:valAx>
      <c:valAx>
        <c:axId val="107754827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79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33664"/>
        <c:axId val="1219925504"/>
      </c:scatterChart>
      <c:valAx>
        <c:axId val="1219933664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5504"/>
        <c:crosses val="autoZero"/>
        <c:crossBetween val="midCat"/>
      </c:valAx>
      <c:valAx>
        <c:axId val="121992550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24.355517121775517</c:v>
                </c:pt>
                <c:pt idx="4">
                  <c:v>37.186069959183662</c:v>
                </c:pt>
                <c:pt idx="5">
                  <c:v>39.156004204081619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138.65597546530731</c:v>
                </c:pt>
                <c:pt idx="4">
                  <c:v>183.2115121224478</c:v>
                </c:pt>
                <c:pt idx="5">
                  <c:v>7.2727680816338607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103.9412468081628</c:v>
                </c:pt>
                <c:pt idx="3">
                  <c:v>42.796422130611809</c:v>
                </c:pt>
                <c:pt idx="4">
                  <c:v>115.84973551020366</c:v>
                </c:pt>
                <c:pt idx="5">
                  <c:v>105.24139840816285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4416"/>
        <c:axId val="1219932032"/>
      </c:scatterChart>
      <c:scatterChart>
        <c:scatterStyle val="smoothMarker"/>
        <c:varyColors val="0"/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103.9412468081628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4416"/>
        <c:axId val="1219932032"/>
      </c:scatterChart>
      <c:valAx>
        <c:axId val="121992441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32032"/>
        <c:crosses val="autoZero"/>
        <c:crossBetween val="midCat"/>
      </c:valAx>
      <c:valAx>
        <c:axId val="12199320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44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6592"/>
        <c:axId val="1219926048"/>
      </c:scatterChart>
      <c:scatterChart>
        <c:scatterStyle val="smoothMarker"/>
        <c:varyColors val="0"/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6592"/>
        <c:axId val="1219926048"/>
      </c:scatterChart>
      <c:valAx>
        <c:axId val="121992659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6048"/>
        <c:crosses val="autoZero"/>
        <c:crossBetween val="midCat"/>
      </c:valAx>
      <c:valAx>
        <c:axId val="1219926048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6592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1.4379256874499888</c:v>
                </c:pt>
                <c:pt idx="1">
                  <c:v>1.8904397705199898</c:v>
                </c:pt>
                <c:pt idx="2">
                  <c:v>2.1545246432799927</c:v>
                </c:pt>
                <c:pt idx="3">
                  <c:v>2.7089384818500095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1.4379256874499888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1.8904397705199898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2.1545246432799927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2.7089384818500095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1152"/>
        <c:axId val="1219927136"/>
      </c:scatterChart>
      <c:valAx>
        <c:axId val="12199211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7136"/>
        <c:crosses val="autoZero"/>
        <c:crossBetween val="midCat"/>
      </c:valAx>
      <c:valAx>
        <c:axId val="1219927136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115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2.3394612909499926</c:v>
                </c:pt>
                <c:pt idx="1">
                  <c:v>1.6025620354100241</c:v>
                </c:pt>
                <c:pt idx="2">
                  <c:v>4.3849408243599983</c:v>
                </c:pt>
                <c:pt idx="3">
                  <c:v>3.3181921509000007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2.3394612909499926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1.6025620354100241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4.3849408243599983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3.3181921509000007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1696"/>
        <c:axId val="1219922240"/>
      </c:scatterChart>
      <c:valAx>
        <c:axId val="121992169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2240"/>
        <c:crosses val="autoZero"/>
        <c:crossBetween val="midCat"/>
      </c:valAx>
      <c:valAx>
        <c:axId val="121992224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Error</a:t>
                </a:r>
                <a:r>
                  <a:rPr lang="en-US" sz="1800" b="1" baseline="0">
                    <a:latin typeface="Garamond" panose="02020404030301010803" pitchFamily="18" charset="0"/>
                  </a:rPr>
                  <a:t> (mm)</a:t>
                </a:r>
                <a:endParaRPr lang="en-US" sz="18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21992169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122705</xdr:colOff>
      <xdr:row>10</xdr:row>
      <xdr:rowOff>124663</xdr:rowOff>
    </xdr:from>
    <xdr:to>
      <xdr:col>30</xdr:col>
      <xdr:colOff>124199</xdr:colOff>
      <xdr:row>25</xdr:row>
      <xdr:rowOff>10363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193965</xdr:colOff>
      <xdr:row>19</xdr:row>
      <xdr:rowOff>183572</xdr:rowOff>
    </xdr:from>
    <xdr:to>
      <xdr:col>22</xdr:col>
      <xdr:colOff>113197</xdr:colOff>
      <xdr:row>34</xdr:row>
      <xdr:rowOff>69272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136525</xdr:colOff>
      <xdr:row>11</xdr:row>
      <xdr:rowOff>174625</xdr:rowOff>
    </xdr:from>
    <xdr:to>
      <xdr:col>23</xdr:col>
      <xdr:colOff>976219</xdr:colOff>
      <xdr:row>26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T6" sqref="T6:AB12"/>
    </sheetView>
  </sheetViews>
  <sheetFormatPr defaultColWidth="8.7109375" defaultRowHeight="15.75"/>
  <cols>
    <col min="1" max="1" width="10.7109375" bestFit="1" customWidth="1"/>
    <col min="2" max="3" width="6.42578125" bestFit="1" customWidth="1"/>
    <col min="4" max="4" width="8.710937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  <col min="20" max="20" width="8.7109375" style="28"/>
    <col min="21" max="21" width="6.7109375" style="28" bestFit="1" customWidth="1"/>
    <col min="22" max="22" width="7.5703125" style="28" bestFit="1" customWidth="1"/>
    <col min="23" max="23" width="11.140625" style="28" bestFit="1" customWidth="1"/>
    <col min="24" max="24" width="7.5703125" style="28" bestFit="1" customWidth="1"/>
    <col min="25" max="25" width="11.140625" style="28" bestFit="1" customWidth="1"/>
    <col min="26" max="26" width="8.5703125" style="28" bestFit="1" customWidth="1"/>
    <col min="27" max="27" width="12.140625" style="28" bestFit="1" customWidth="1"/>
  </cols>
  <sheetData>
    <row r="1" spans="1:28"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19"/>
    </row>
    <row r="2" spans="1:28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28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28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28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28" ht="16.5" thickBot="1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  <c r="T6" s="29"/>
      <c r="U6" s="30"/>
      <c r="V6" s="29"/>
      <c r="W6" s="29"/>
      <c r="X6" s="29"/>
      <c r="Y6" s="29"/>
      <c r="Z6" s="29"/>
      <c r="AA6" s="29"/>
      <c r="AB6" s="24"/>
    </row>
    <row r="7" spans="1:28" ht="16.5" thickBot="1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  <c r="T7" s="30"/>
      <c r="U7" s="30"/>
      <c r="V7" s="31" t="s">
        <v>4</v>
      </c>
      <c r="W7" s="32" t="s">
        <v>54</v>
      </c>
      <c r="X7" s="31" t="s">
        <v>5</v>
      </c>
      <c r="Y7" s="32" t="s">
        <v>55</v>
      </c>
      <c r="Z7" s="31" t="s">
        <v>66</v>
      </c>
      <c r="AA7" s="33" t="s">
        <v>67</v>
      </c>
      <c r="AB7" s="24"/>
    </row>
    <row r="8" spans="1:28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  <c r="T8" s="29"/>
      <c r="U8" s="34" t="s">
        <v>51</v>
      </c>
      <c r="V8" s="35">
        <v>4.25</v>
      </c>
      <c r="W8" s="36">
        <v>2.5037866060071998</v>
      </c>
      <c r="X8" s="35">
        <v>1.4749999999999999</v>
      </c>
      <c r="Y8" s="36">
        <v>1.2268380410418354</v>
      </c>
      <c r="Z8" s="35">
        <v>2.7314402778150001E-2</v>
      </c>
      <c r="AA8" s="37">
        <v>1.8386222813483479E-2</v>
      </c>
      <c r="AB8" s="24"/>
    </row>
    <row r="9" spans="1:28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  <c r="T9" s="29"/>
      <c r="U9" s="38" t="s">
        <v>52</v>
      </c>
      <c r="V9" s="39">
        <v>3.9249999999999994</v>
      </c>
      <c r="W9" s="40">
        <v>2.6183311277867145</v>
      </c>
      <c r="X9" s="39">
        <v>2.5649999999999999</v>
      </c>
      <c r="Y9" s="40">
        <v>1.6560177344588152</v>
      </c>
      <c r="Z9" s="39">
        <v>2.9583330804449998E-2</v>
      </c>
      <c r="AA9" s="41">
        <v>2.1787936644049877E-2</v>
      </c>
      <c r="AB9" s="24"/>
    </row>
    <row r="10" spans="1:28" ht="16.5" thickBot="1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  <c r="T10" s="29"/>
      <c r="U10" s="42" t="s">
        <v>53</v>
      </c>
      <c r="V10" s="43">
        <v>5.82</v>
      </c>
      <c r="W10" s="44">
        <v>3.4266141029486121</v>
      </c>
      <c r="X10" s="43">
        <v>1.52</v>
      </c>
      <c r="Y10" s="44">
        <v>1.10672584918902</v>
      </c>
      <c r="Z10" s="43">
        <v>2.5481807064599998E-2</v>
      </c>
      <c r="AA10" s="45">
        <v>1.9870790260500214E-2</v>
      </c>
      <c r="AB10" s="24"/>
    </row>
    <row r="11" spans="1:28" ht="16.5" thickBot="1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  <c r="T11" s="29"/>
      <c r="U11" s="31" t="s">
        <v>7</v>
      </c>
      <c r="V11" s="46">
        <v>4.665</v>
      </c>
      <c r="W11" s="47">
        <v>2.8495772789141753</v>
      </c>
      <c r="X11" s="46">
        <v>1.8533333333333335</v>
      </c>
      <c r="Y11" s="47">
        <v>1.3298605415632234</v>
      </c>
      <c r="Z11" s="46">
        <v>2.74598468824E-2</v>
      </c>
      <c r="AA11" s="48">
        <v>2.0014983239344527E-2</v>
      </c>
      <c r="AB11" s="24"/>
    </row>
    <row r="12" spans="1:28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  <c r="T12" s="29"/>
      <c r="U12" s="29"/>
      <c r="V12" s="29"/>
      <c r="W12" s="29"/>
      <c r="X12" s="29"/>
      <c r="Y12" s="29"/>
      <c r="Z12" s="29"/>
      <c r="AA12" s="29"/>
      <c r="AB12" s="24"/>
    </row>
    <row r="13" spans="1:28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28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28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28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18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18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18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18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18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18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18">
      <c r="B23" s="6"/>
      <c r="C23" s="6"/>
      <c r="D23" s="6"/>
      <c r="E23" s="6"/>
      <c r="F23" s="6"/>
      <c r="G23" s="6"/>
      <c r="H23" s="6"/>
      <c r="I23" s="6"/>
      <c r="J23" s="6"/>
    </row>
    <row r="24" spans="1:18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18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18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</row>
    <row r="27" spans="1:18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18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18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18">
      <c r="M31" s="13" t="s">
        <v>4</v>
      </c>
      <c r="N31" s="13" t="s">
        <v>54</v>
      </c>
      <c r="O31" s="13" t="s">
        <v>5</v>
      </c>
      <c r="P31" s="13" t="s">
        <v>55</v>
      </c>
      <c r="Q31" s="21" t="s">
        <v>64</v>
      </c>
      <c r="R31" s="21" t="s">
        <v>65</v>
      </c>
    </row>
    <row r="32" spans="1:18">
      <c r="B32">
        <f>(B24+E24+H24)/3</f>
        <v>4.665</v>
      </c>
      <c r="C32">
        <f t="shared" ref="C32:D32" si="3">(C24+F24+I24)/3</f>
        <v>1.8533333333333335</v>
      </c>
      <c r="D32">
        <f t="shared" si="3"/>
        <v>1.5733333333333333</v>
      </c>
      <c r="E32" s="6"/>
      <c r="L32" s="14" t="s">
        <v>51</v>
      </c>
      <c r="M32" s="12">
        <f>M27</f>
        <v>4.25</v>
      </c>
      <c r="N32" s="12">
        <f t="shared" ref="N32:P32" si="4">N27</f>
        <v>2.5037866060071998</v>
      </c>
      <c r="O32" s="12">
        <f t="shared" si="4"/>
        <v>1.4749999999999999</v>
      </c>
      <c r="P32" s="12">
        <f t="shared" si="4"/>
        <v>1.2268380410418354</v>
      </c>
      <c r="Q32" s="12">
        <f t="shared" ref="Q32:R34" si="5">Q27*0.01745329251</f>
        <v>2.7314402778150001E-2</v>
      </c>
      <c r="R32" s="12">
        <f t="shared" si="5"/>
        <v>1.8386222813483479E-2</v>
      </c>
    </row>
    <row r="33" spans="12:18">
      <c r="L33" s="14" t="s">
        <v>52</v>
      </c>
      <c r="M33" s="12">
        <f t="shared" ref="M33:P33" si="6">M28</f>
        <v>3.9249999999999994</v>
      </c>
      <c r="N33" s="12">
        <f t="shared" si="6"/>
        <v>2.6183311277867145</v>
      </c>
      <c r="O33" s="12">
        <f t="shared" si="6"/>
        <v>2.5649999999999999</v>
      </c>
      <c r="P33" s="12">
        <f t="shared" si="6"/>
        <v>1.6560177344588152</v>
      </c>
      <c r="Q33" s="12">
        <f t="shared" si="5"/>
        <v>2.9583330804449998E-2</v>
      </c>
      <c r="R33" s="12">
        <f t="shared" si="5"/>
        <v>2.1787936644049877E-2</v>
      </c>
    </row>
    <row r="34" spans="12:18">
      <c r="L34" s="14" t="s">
        <v>53</v>
      </c>
      <c r="M34" s="12">
        <f t="shared" ref="M34:P34" si="7">M29</f>
        <v>5.82</v>
      </c>
      <c r="N34" s="12">
        <f t="shared" si="7"/>
        <v>3.4266141029486121</v>
      </c>
      <c r="O34" s="12">
        <f t="shared" si="7"/>
        <v>1.52</v>
      </c>
      <c r="P34" s="12">
        <f t="shared" si="7"/>
        <v>1.10672584918902</v>
      </c>
      <c r="Q34" s="12">
        <f t="shared" si="5"/>
        <v>2.5481807064599998E-2</v>
      </c>
      <c r="R34" s="12">
        <f t="shared" si="5"/>
        <v>1.9870790260500214E-2</v>
      </c>
    </row>
    <row r="35" spans="12:18">
      <c r="L35" s="18" t="s">
        <v>7</v>
      </c>
      <c r="M35" s="12">
        <f>AVERAGE(M32:M34)</f>
        <v>4.665</v>
      </c>
      <c r="N35" s="12">
        <f t="shared" ref="N35:R35" si="8">AVERAGE(N32:N34)</f>
        <v>2.8495772789141753</v>
      </c>
      <c r="O35" s="12">
        <f t="shared" si="8"/>
        <v>1.8533333333333335</v>
      </c>
      <c r="P35" s="12">
        <f t="shared" si="8"/>
        <v>1.3298605415632234</v>
      </c>
      <c r="Q35" s="12">
        <f t="shared" si="8"/>
        <v>2.74598468824E-2</v>
      </c>
      <c r="R35" s="12">
        <f t="shared" si="8"/>
        <v>2.0014983239344527E-2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opLeftCell="Q1" zoomScale="150" zoomScaleNormal="150" workbookViewId="0">
      <selection activeCell="AA33" sqref="AA33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63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63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1.4379256874499888</v>
      </c>
      <c r="R3" s="15">
        <v>1.2452117860740748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2.3394612909499926</v>
      </c>
      <c r="Z3" s="15">
        <v>1.2905525335294337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1.4379256874499888</v>
      </c>
      <c r="G4">
        <v>1.2452117860740748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2.3394612909499926</v>
      </c>
      <c r="N4">
        <v>1.2905525335294337</v>
      </c>
      <c r="P4" s="8" t="s">
        <v>34</v>
      </c>
      <c r="Q4" s="15">
        <v>1.8904397705199898</v>
      </c>
      <c r="R4" s="15">
        <v>1.5553417988587652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1.6025620354100241</v>
      </c>
      <c r="Z4" s="15">
        <v>2.2193070676137543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2.1545246432799927</v>
      </c>
      <c r="R5" s="15">
        <v>1.8262796506149472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4.3849408243599983</v>
      </c>
      <c r="Z5" s="15">
        <v>2.4603622093955124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2.7089384818500095</v>
      </c>
      <c r="R6" s="15">
        <v>2.7089384818500095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3.3181921509000007</v>
      </c>
      <c r="Z6" s="15">
        <v>1.9487186388892102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1.8904397705199898</v>
      </c>
      <c r="G7">
        <v>1.5553417988587652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1.6025620354100241</v>
      </c>
      <c r="N7">
        <v>2.2193070676137543</v>
      </c>
      <c r="P7" s="8" t="s">
        <v>7</v>
      </c>
      <c r="Q7" s="15">
        <v>2.047957145774995</v>
      </c>
      <c r="R7" s="15">
        <v>1.5251230469105566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2.911289075405004</v>
      </c>
      <c r="Z7" s="15">
        <v>2.0541105197655893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2.1545246432799927</v>
      </c>
      <c r="G10">
        <v>1.8262796506149472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4.3849408243599983</v>
      </c>
      <c r="N10">
        <v>2.4603622093955124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2.7089384818500095</v>
      </c>
      <c r="G13">
        <v>0.95925739135161003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3.3181921509000007</v>
      </c>
      <c r="N13">
        <v>1.9487186388892102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2.047957145774995</v>
      </c>
      <c r="G15">
        <v>1.5251230469105566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2.911289075405004</v>
      </c>
      <c r="N15">
        <v>2.0541105197655893</v>
      </c>
    </row>
    <row r="16" spans="2:31">
      <c r="C16" t="s">
        <v>25</v>
      </c>
    </row>
    <row r="18" spans="2:30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30">
      <c r="B19" s="8" t="s">
        <v>35</v>
      </c>
      <c r="C19">
        <f>F4</f>
        <v>1.4379256874499888</v>
      </c>
      <c r="D19">
        <f>G4</f>
        <v>1.2452117860740748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30">
      <c r="B20" s="8" t="s">
        <v>34</v>
      </c>
      <c r="C20">
        <f>F7</f>
        <v>1.8904397705199898</v>
      </c>
      <c r="D20">
        <f>G7</f>
        <v>1.5553417988587652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30">
      <c r="B21" s="8" t="s">
        <v>36</v>
      </c>
      <c r="C21">
        <f>F10</f>
        <v>2.1545246432799927</v>
      </c>
      <c r="D21">
        <f>G10</f>
        <v>1.8262796506149472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30">
      <c r="B22" s="8" t="s">
        <v>37</v>
      </c>
      <c r="C22">
        <v>2.7089384818500095</v>
      </c>
      <c r="D22">
        <v>2.7089384818500095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30">
      <c r="B23" s="14" t="s">
        <v>7</v>
      </c>
      <c r="C23">
        <f>F15</f>
        <v>2.047957145774995</v>
      </c>
      <c r="D23">
        <f>G15</f>
        <v>1.5251230469105566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30">
      <c r="B24" s="9"/>
    </row>
    <row r="25" spans="2:30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30">
      <c r="B26" s="14" t="s">
        <v>44</v>
      </c>
      <c r="C26">
        <f>M4</f>
        <v>2.3394612909499926</v>
      </c>
      <c r="D26">
        <f>N4</f>
        <v>1.2905525335294337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30">
      <c r="B27" s="14" t="s">
        <v>45</v>
      </c>
      <c r="C27">
        <f>M7</f>
        <v>1.6025620354100241</v>
      </c>
      <c r="D27">
        <f>N7</f>
        <v>2.2193070676137543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30">
      <c r="B28" s="14" t="s">
        <v>46</v>
      </c>
      <c r="C28">
        <f>M10</f>
        <v>4.3849408243599983</v>
      </c>
      <c r="D28">
        <f>N10</f>
        <v>2.4603622093955124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30">
      <c r="B29" s="14" t="s">
        <v>47</v>
      </c>
      <c r="C29">
        <f>M13</f>
        <v>3.3181921509000007</v>
      </c>
      <c r="D29">
        <f>N13</f>
        <v>1.9487186388892102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30">
      <c r="B30" s="14" t="s">
        <v>7</v>
      </c>
      <c r="C30">
        <f>M15</f>
        <v>2.911289075405004</v>
      </c>
      <c r="D30">
        <f>N15</f>
        <v>2.0541105197655893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  <row r="32" spans="2:30">
      <c r="Q32" s="17" t="s">
        <v>38</v>
      </c>
      <c r="R32" s="14" t="s">
        <v>48</v>
      </c>
      <c r="S32" s="17" t="s">
        <v>39</v>
      </c>
      <c r="T32" s="14" t="s">
        <v>49</v>
      </c>
      <c r="U32" s="17" t="s">
        <v>40</v>
      </c>
      <c r="V32" s="14" t="s">
        <v>50</v>
      </c>
      <c r="X32" s="17"/>
      <c r="Y32" s="17" t="s">
        <v>38</v>
      </c>
      <c r="Z32" s="14" t="s">
        <v>48</v>
      </c>
      <c r="AA32" s="17" t="s">
        <v>39</v>
      </c>
      <c r="AB32" s="14" t="s">
        <v>49</v>
      </c>
      <c r="AC32" s="17" t="s">
        <v>40</v>
      </c>
      <c r="AD32" s="14" t="s">
        <v>50</v>
      </c>
    </row>
    <row r="33" spans="16:31">
      <c r="P33" s="17" t="s">
        <v>35</v>
      </c>
      <c r="Q33" s="15">
        <v>1.4379256874499888</v>
      </c>
      <c r="R33" s="15">
        <v>1.2452117860740748</v>
      </c>
      <c r="S33" s="15">
        <v>0.7004587177831999</v>
      </c>
      <c r="T33" s="15">
        <v>0.42779289942026016</v>
      </c>
      <c r="U33" s="15">
        <v>0.8226217746508</v>
      </c>
      <c r="V33" s="15">
        <v>0.55528034791219627</v>
      </c>
      <c r="X33" s="17" t="s">
        <v>44</v>
      </c>
      <c r="Y33" s="15">
        <v>2.3394612909499926</v>
      </c>
      <c r="Z33" s="15">
        <v>1.2905525335294337</v>
      </c>
      <c r="AA33" s="15">
        <v>1.4623187491849496</v>
      </c>
      <c r="AB33" s="15">
        <v>0.20569798692045349</v>
      </c>
      <c r="AC33" s="15">
        <v>1.1723496824234998</v>
      </c>
      <c r="AD33" s="15">
        <v>0.71061691307878794</v>
      </c>
      <c r="AE33" s="15"/>
    </row>
    <row r="34" spans="16:31">
      <c r="P34" s="17" t="s">
        <v>34</v>
      </c>
      <c r="Q34" s="15">
        <v>1.8904397705199898</v>
      </c>
      <c r="R34" s="15">
        <v>1.5553417988587652</v>
      </c>
      <c r="S34" s="15">
        <v>0.6610034153655</v>
      </c>
      <c r="T34" s="15">
        <v>0.38951274739045838</v>
      </c>
      <c r="U34" s="15">
        <v>1.8863402021275</v>
      </c>
      <c r="V34" s="15">
        <v>0.4624551752617776</v>
      </c>
      <c r="X34" s="17" t="s">
        <v>45</v>
      </c>
      <c r="Y34" s="15">
        <v>1.6025620354100241</v>
      </c>
      <c r="Z34" s="15">
        <v>2.2193070676137543</v>
      </c>
      <c r="AA34" s="15">
        <v>1.2712261936695</v>
      </c>
      <c r="AB34" s="15">
        <v>0.21773132733639453</v>
      </c>
      <c r="AC34" s="15">
        <v>1.4809864287569001</v>
      </c>
      <c r="AD34" s="15">
        <v>0.9130975157014134</v>
      </c>
      <c r="AE34" s="15"/>
    </row>
    <row r="35" spans="16:31">
      <c r="P35" s="17" t="s">
        <v>36</v>
      </c>
      <c r="Q35" s="15">
        <v>2.1545246432799927</v>
      </c>
      <c r="R35" s="15">
        <v>1.8262796506149472</v>
      </c>
      <c r="S35" s="15">
        <v>0.53135775189925016</v>
      </c>
      <c r="T35" s="15">
        <v>0.3041001456456614</v>
      </c>
      <c r="U35" s="15">
        <v>4.0568488973765007</v>
      </c>
      <c r="V35" s="15">
        <v>0.69631842561330615</v>
      </c>
      <c r="X35" s="17" t="s">
        <v>46</v>
      </c>
      <c r="Y35" s="15">
        <v>4.3849408243599983</v>
      </c>
      <c r="Z35" s="15">
        <v>2.4603622093955124</v>
      </c>
      <c r="AA35" s="15">
        <v>0.77643865897499953</v>
      </c>
      <c r="AB35" s="15">
        <v>0.34194728385708173</v>
      </c>
      <c r="AC35" s="15">
        <v>3.8070138477485003</v>
      </c>
      <c r="AD35" s="15">
        <v>0.32312334800954079</v>
      </c>
      <c r="AE35" s="15"/>
    </row>
    <row r="36" spans="16:31">
      <c r="P36" s="17" t="s">
        <v>37</v>
      </c>
      <c r="Q36" s="15">
        <v>2.7089384818500095</v>
      </c>
      <c r="R36" s="15">
        <v>2.7089384818500095</v>
      </c>
      <c r="S36" s="15">
        <v>0.30866924089999948</v>
      </c>
      <c r="T36" s="15">
        <v>0.21153583906201062</v>
      </c>
      <c r="U36" s="15">
        <v>10.254127724689999</v>
      </c>
      <c r="V36" s="15">
        <v>1.3841407208010446</v>
      </c>
      <c r="X36" s="17" t="s">
        <v>47</v>
      </c>
      <c r="Y36" s="15">
        <v>3.3181921509000007</v>
      </c>
      <c r="Z36" s="15">
        <v>1.9487186388892102</v>
      </c>
      <c r="AA36" s="15">
        <v>0.79282525708999929</v>
      </c>
      <c r="AB36" s="15">
        <v>0.59831355441738954</v>
      </c>
      <c r="AC36" s="15">
        <v>8.2129777165049997</v>
      </c>
      <c r="AD36" s="15">
        <v>0.40020607912455636</v>
      </c>
      <c r="AE36" s="15"/>
    </row>
    <row r="37" spans="16:31">
      <c r="P37" s="17" t="s">
        <v>7</v>
      </c>
      <c r="Q37" s="15">
        <v>2.047957145774995</v>
      </c>
      <c r="R37" s="15">
        <f>AVERAGE(R33:R36)</f>
        <v>1.8339429293494491</v>
      </c>
      <c r="S37" s="15">
        <f t="shared" ref="S37:V37" si="0">AVERAGE(S33:S36)</f>
        <v>0.55037228148698747</v>
      </c>
      <c r="T37" s="15">
        <f t="shared" si="0"/>
        <v>0.3332354078795976</v>
      </c>
      <c r="U37" s="15">
        <f t="shared" si="0"/>
        <v>4.2549846497111998</v>
      </c>
      <c r="V37" s="15">
        <f t="shared" si="0"/>
        <v>0.77454866739708117</v>
      </c>
      <c r="X37" s="17" t="s">
        <v>7</v>
      </c>
      <c r="Y37" s="15">
        <f>AVERAGE(Y33:Y36)</f>
        <v>2.911289075405004</v>
      </c>
      <c r="Z37" s="15">
        <f t="shared" ref="Z37:AD37" si="1">AVERAGE(Z33:Z36)</f>
        <v>1.9797351123569777</v>
      </c>
      <c r="AA37" s="15">
        <f t="shared" si="1"/>
        <v>1.0757022147298623</v>
      </c>
      <c r="AB37" s="15">
        <f t="shared" si="1"/>
        <v>0.3409225381328298</v>
      </c>
      <c r="AC37" s="15">
        <f t="shared" si="1"/>
        <v>3.6683319188584749</v>
      </c>
      <c r="AD37" s="15">
        <f t="shared" si="1"/>
        <v>0.58676096397857458</v>
      </c>
    </row>
  </sheetData>
  <pageMargins left="0.75" right="0.75" top="1" bottom="1" header="0.51180555555555596" footer="0.51180555555555596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tabSelected="1" workbookViewId="0">
      <selection activeCell="K2" sqref="K2:S10"/>
    </sheetView>
  </sheetViews>
  <sheetFormatPr defaultRowHeight="15.75"/>
  <cols>
    <col min="1" max="2" width="9.140625" style="28"/>
    <col min="3" max="3" width="48.7109375" style="28" bestFit="1" customWidth="1"/>
    <col min="4" max="4" width="8.42578125" style="28" bestFit="1" customWidth="1"/>
    <col min="5" max="5" width="12" style="28" bestFit="1" customWidth="1"/>
    <col min="6" max="6" width="8.42578125" style="28" bestFit="1" customWidth="1"/>
    <col min="7" max="7" width="12" style="28" bestFit="1" customWidth="1"/>
    <col min="8" max="8" width="8.42578125" style="28" bestFit="1" customWidth="1"/>
    <col min="9" max="9" width="12" style="28" bestFit="1" customWidth="1"/>
    <col min="10" max="11" width="9.140625" style="28"/>
    <col min="12" max="12" width="47.42578125" style="28" bestFit="1" customWidth="1"/>
    <col min="13" max="13" width="8.42578125" style="28" bestFit="1" customWidth="1"/>
    <col min="14" max="14" width="12" style="28" bestFit="1" customWidth="1"/>
    <col min="15" max="15" width="8.42578125" style="28" bestFit="1" customWidth="1"/>
    <col min="16" max="16" width="12" style="28" bestFit="1" customWidth="1"/>
    <col min="17" max="17" width="8.42578125" style="28" bestFit="1" customWidth="1"/>
    <col min="18" max="18" width="12" style="28" bestFit="1" customWidth="1"/>
    <col min="19" max="19" width="9.140625" style="28"/>
  </cols>
  <sheetData>
    <row r="2" spans="2:19" ht="16.5" thickBot="1"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9"/>
      <c r="N2" s="29"/>
      <c r="O2" s="29"/>
      <c r="P2" s="29"/>
      <c r="Q2" s="29"/>
      <c r="R2" s="29"/>
      <c r="S2" s="29"/>
    </row>
    <row r="3" spans="2:19" ht="16.5" thickBot="1">
      <c r="B3" s="29"/>
      <c r="C3" s="29"/>
      <c r="D3" s="76" t="s">
        <v>38</v>
      </c>
      <c r="E3" s="63" t="s">
        <v>48</v>
      </c>
      <c r="F3" s="64" t="s">
        <v>39</v>
      </c>
      <c r="G3" s="63" t="s">
        <v>49</v>
      </c>
      <c r="H3" s="64" t="s">
        <v>40</v>
      </c>
      <c r="I3" s="63" t="s">
        <v>50</v>
      </c>
      <c r="J3" s="29"/>
      <c r="K3" s="30"/>
      <c r="L3" s="62"/>
      <c r="M3" s="63" t="s">
        <v>38</v>
      </c>
      <c r="N3" s="64" t="s">
        <v>48</v>
      </c>
      <c r="O3" s="63" t="s">
        <v>39</v>
      </c>
      <c r="P3" s="64" t="s">
        <v>49</v>
      </c>
      <c r="Q3" s="63" t="s">
        <v>40</v>
      </c>
      <c r="R3" s="77" t="s">
        <v>50</v>
      </c>
      <c r="S3" s="29"/>
    </row>
    <row r="4" spans="2:19">
      <c r="B4" s="29"/>
      <c r="C4" s="78" t="s">
        <v>35</v>
      </c>
      <c r="D4" s="79">
        <v>1.4379256874499888</v>
      </c>
      <c r="E4" s="66">
        <v>1.2452117860740748</v>
      </c>
      <c r="F4" s="67">
        <v>0.7004587177831999</v>
      </c>
      <c r="G4" s="66">
        <v>0.42779289942026016</v>
      </c>
      <c r="H4" s="67">
        <v>0.8226217746508</v>
      </c>
      <c r="I4" s="66">
        <v>0.55528034791219627</v>
      </c>
      <c r="J4" s="29"/>
      <c r="K4" s="29"/>
      <c r="L4" s="65" t="s">
        <v>44</v>
      </c>
      <c r="M4" s="66">
        <v>2.3394612909499926</v>
      </c>
      <c r="N4" s="67">
        <v>1.2905525335294337</v>
      </c>
      <c r="O4" s="66">
        <v>1.4623187491849496</v>
      </c>
      <c r="P4" s="67">
        <v>0.20569798692045349</v>
      </c>
      <c r="Q4" s="66">
        <v>1.1723496824234998</v>
      </c>
      <c r="R4" s="80">
        <v>0.71061691307878794</v>
      </c>
      <c r="S4" s="29"/>
    </row>
    <row r="5" spans="2:19">
      <c r="B5" s="29"/>
      <c r="C5" s="81" t="s">
        <v>34</v>
      </c>
      <c r="D5" s="82">
        <v>1.8904397705199898</v>
      </c>
      <c r="E5" s="69">
        <v>1.5553417988587652</v>
      </c>
      <c r="F5" s="70">
        <v>0.6610034153655</v>
      </c>
      <c r="G5" s="69">
        <v>0.38951274739045838</v>
      </c>
      <c r="H5" s="70">
        <v>1.8863402021275</v>
      </c>
      <c r="I5" s="69">
        <v>0.4624551752617776</v>
      </c>
      <c r="J5" s="29"/>
      <c r="K5" s="29"/>
      <c r="L5" s="68" t="s">
        <v>45</v>
      </c>
      <c r="M5" s="69">
        <v>1.6025620354100241</v>
      </c>
      <c r="N5" s="70">
        <v>2.2193070676137543</v>
      </c>
      <c r="O5" s="69">
        <v>1.2712261936695</v>
      </c>
      <c r="P5" s="70">
        <v>0.21773132733639453</v>
      </c>
      <c r="Q5" s="69">
        <v>1.4809864287569001</v>
      </c>
      <c r="R5" s="83">
        <v>0.9130975157014134</v>
      </c>
      <c r="S5" s="29"/>
    </row>
    <row r="6" spans="2:19">
      <c r="B6" s="29"/>
      <c r="C6" s="81" t="s">
        <v>36</v>
      </c>
      <c r="D6" s="82">
        <v>2.1545246432799927</v>
      </c>
      <c r="E6" s="69">
        <v>1.8262796506149472</v>
      </c>
      <c r="F6" s="70">
        <v>0.53135775189925016</v>
      </c>
      <c r="G6" s="69">
        <v>0.3041001456456614</v>
      </c>
      <c r="H6" s="70">
        <v>4.0568488973765007</v>
      </c>
      <c r="I6" s="69">
        <v>0.69631842561330615</v>
      </c>
      <c r="J6" s="29"/>
      <c r="K6" s="29"/>
      <c r="L6" s="68" t="s">
        <v>46</v>
      </c>
      <c r="M6" s="69">
        <v>4.3849408243599983</v>
      </c>
      <c r="N6" s="70">
        <v>2.4603622093955124</v>
      </c>
      <c r="O6" s="69">
        <v>0.77643865897499953</v>
      </c>
      <c r="P6" s="70">
        <v>0.34194728385708173</v>
      </c>
      <c r="Q6" s="69">
        <v>3.8070138477485003</v>
      </c>
      <c r="R6" s="83">
        <v>0.32312334800954079</v>
      </c>
      <c r="S6" s="29"/>
    </row>
    <row r="7" spans="2:19">
      <c r="B7" s="29"/>
      <c r="C7" s="81" t="s">
        <v>37</v>
      </c>
      <c r="D7" s="82">
        <v>2.7089384818500095</v>
      </c>
      <c r="E7" s="69">
        <v>2.7089384818500095</v>
      </c>
      <c r="F7" s="70">
        <v>0.30866924089999948</v>
      </c>
      <c r="G7" s="69">
        <v>0.21153583906201062</v>
      </c>
      <c r="H7" s="70">
        <v>10.254127724689999</v>
      </c>
      <c r="I7" s="69">
        <v>1.3841407208010446</v>
      </c>
      <c r="J7" s="29"/>
      <c r="K7" s="29"/>
      <c r="L7" s="68" t="s">
        <v>47</v>
      </c>
      <c r="M7" s="69">
        <v>3.3181921509000007</v>
      </c>
      <c r="N7" s="70">
        <v>1.9487186388892102</v>
      </c>
      <c r="O7" s="69">
        <v>0.79282525708999929</v>
      </c>
      <c r="P7" s="70">
        <v>0.59831355441738954</v>
      </c>
      <c r="Q7" s="69">
        <v>8.2129777165049997</v>
      </c>
      <c r="R7" s="83">
        <v>0.40020607912455636</v>
      </c>
      <c r="S7" s="29"/>
    </row>
    <row r="8" spans="2:19" ht="16.5" thickBot="1">
      <c r="B8" s="29"/>
      <c r="C8" s="84" t="s">
        <v>7</v>
      </c>
      <c r="D8" s="85">
        <v>2.047957145774995</v>
      </c>
      <c r="E8" s="86">
        <v>1.8339429293494491</v>
      </c>
      <c r="F8" s="87">
        <v>0.55037228148698747</v>
      </c>
      <c r="G8" s="86">
        <v>0.3332354078795976</v>
      </c>
      <c r="H8" s="87">
        <v>4.2549846497111998</v>
      </c>
      <c r="I8" s="86">
        <v>0.77454866739708117</v>
      </c>
      <c r="J8" s="29"/>
      <c r="K8" s="29"/>
      <c r="L8" s="88" t="s">
        <v>7</v>
      </c>
      <c r="M8" s="86">
        <f>AVERAGE(M4:M7)</f>
        <v>2.911289075405004</v>
      </c>
      <c r="N8" s="87">
        <f t="shared" ref="N8:R8" si="0">AVERAGE(N4:N7)</f>
        <v>1.9797351123569777</v>
      </c>
      <c r="O8" s="86">
        <f t="shared" si="0"/>
        <v>1.0757022147298623</v>
      </c>
      <c r="P8" s="87">
        <f t="shared" si="0"/>
        <v>0.3409225381328298</v>
      </c>
      <c r="Q8" s="86">
        <f t="shared" si="0"/>
        <v>3.6683319188584749</v>
      </c>
      <c r="R8" s="89">
        <f t="shared" si="0"/>
        <v>0.58676096397857458</v>
      </c>
      <c r="S8" s="29"/>
    </row>
    <row r="9" spans="2:19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2:19">
      <c r="K10" s="29"/>
      <c r="L10" s="29"/>
      <c r="M10" s="29"/>
      <c r="N10" s="29"/>
      <c r="O10" s="29"/>
      <c r="P10" s="29"/>
      <c r="Q10" s="29"/>
      <c r="R10" s="29"/>
      <c r="S1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3" sqref="C3:J23"/>
    </sheetView>
  </sheetViews>
  <sheetFormatPr defaultRowHeight="15.75"/>
  <cols>
    <col min="2" max="2" width="9.140625" style="26"/>
    <col min="3" max="3" width="40.7109375" style="26" bestFit="1" customWidth="1"/>
    <col min="4" max="4" width="6.42578125" style="26" bestFit="1" customWidth="1"/>
    <col min="5" max="5" width="16" style="26" bestFit="1" customWidth="1"/>
    <col min="6" max="6" width="15.140625" style="26" bestFit="1" customWidth="1"/>
    <col min="7" max="7" width="16" style="26" bestFit="1" customWidth="1"/>
    <col min="8" max="8" width="15.140625" style="26" bestFit="1" customWidth="1"/>
    <col min="9" max="9" width="16" style="26" bestFit="1" customWidth="1"/>
    <col min="10" max="10" width="15.140625" style="26" bestFit="1" customWidth="1"/>
  </cols>
  <sheetData>
    <row r="2" spans="2:11" ht="16.5" thickBot="1">
      <c r="B2" s="27"/>
      <c r="C2" s="27"/>
      <c r="D2" s="27"/>
      <c r="E2" s="27"/>
      <c r="F2" s="27"/>
      <c r="G2" s="27"/>
      <c r="H2" s="27"/>
      <c r="I2" s="27"/>
      <c r="J2" s="27"/>
      <c r="K2" s="24"/>
    </row>
    <row r="3" spans="2:11" ht="16.5" thickBot="1">
      <c r="B3" s="27"/>
      <c r="C3" s="90" t="s">
        <v>121</v>
      </c>
      <c r="D3" s="91"/>
      <c r="E3" s="92" t="s">
        <v>122</v>
      </c>
      <c r="F3" s="93"/>
      <c r="G3" s="93"/>
      <c r="H3" s="93"/>
      <c r="I3" s="93"/>
      <c r="J3" s="91"/>
      <c r="K3" s="24"/>
    </row>
    <row r="4" spans="2:11" ht="31.5" customHeight="1" thickBot="1">
      <c r="B4" s="27"/>
      <c r="C4" s="94" t="s">
        <v>120</v>
      </c>
      <c r="D4" s="95" t="s">
        <v>68</v>
      </c>
      <c r="E4" s="96" t="s">
        <v>139</v>
      </c>
      <c r="F4" s="97"/>
      <c r="G4" s="98" t="s">
        <v>125</v>
      </c>
      <c r="H4" s="99"/>
      <c r="I4" s="98" t="s">
        <v>126</v>
      </c>
      <c r="J4" s="99"/>
      <c r="K4" s="24"/>
    </row>
    <row r="5" spans="2:11" ht="32.25" thickBot="1">
      <c r="B5" s="27"/>
      <c r="C5" s="100"/>
      <c r="D5" s="101"/>
      <c r="E5" s="102" t="s">
        <v>123</v>
      </c>
      <c r="F5" s="103" t="s">
        <v>124</v>
      </c>
      <c r="G5" s="102" t="s">
        <v>123</v>
      </c>
      <c r="H5" s="103" t="s">
        <v>124</v>
      </c>
      <c r="I5" s="102" t="s">
        <v>123</v>
      </c>
      <c r="J5" s="103" t="s">
        <v>124</v>
      </c>
      <c r="K5" s="24"/>
    </row>
    <row r="6" spans="2:11">
      <c r="B6" s="27"/>
      <c r="C6" s="104" t="s">
        <v>127</v>
      </c>
      <c r="D6" s="105">
        <v>6</v>
      </c>
      <c r="E6" s="106">
        <v>0.75539999999999996</v>
      </c>
      <c r="F6" s="107" t="s">
        <v>69</v>
      </c>
      <c r="G6" s="106">
        <v>0.97130000000000005</v>
      </c>
      <c r="H6" s="107" t="s">
        <v>70</v>
      </c>
      <c r="I6" s="106">
        <v>0.99970000000000003</v>
      </c>
      <c r="J6" s="107" t="s">
        <v>71</v>
      </c>
      <c r="K6" s="24"/>
    </row>
    <row r="7" spans="2:11">
      <c r="B7" s="27"/>
      <c r="C7" s="108" t="s">
        <v>128</v>
      </c>
      <c r="D7" s="109">
        <v>7</v>
      </c>
      <c r="E7" s="110">
        <v>0.7571</v>
      </c>
      <c r="F7" s="111" t="s">
        <v>72</v>
      </c>
      <c r="G7" s="110">
        <v>0.93130000000000002</v>
      </c>
      <c r="H7" s="111" t="s">
        <v>73</v>
      </c>
      <c r="I7" s="110">
        <v>0.99180000000000001</v>
      </c>
      <c r="J7" s="111" t="s">
        <v>74</v>
      </c>
      <c r="K7" s="24"/>
    </row>
    <row r="8" spans="2:11">
      <c r="B8" s="27"/>
      <c r="C8" s="108" t="s">
        <v>129</v>
      </c>
      <c r="D8" s="109">
        <v>7</v>
      </c>
      <c r="E8" s="110">
        <v>0.61070000000000002</v>
      </c>
      <c r="F8" s="111" t="s">
        <v>75</v>
      </c>
      <c r="G8" s="110">
        <v>0.8952</v>
      </c>
      <c r="H8" s="111" t="s">
        <v>76</v>
      </c>
      <c r="I8" s="110">
        <v>0.99170000000000003</v>
      </c>
      <c r="J8" s="111" t="s">
        <v>77</v>
      </c>
      <c r="K8" s="24"/>
    </row>
    <row r="9" spans="2:11">
      <c r="B9" s="27"/>
      <c r="C9" s="108" t="s">
        <v>78</v>
      </c>
      <c r="D9" s="109">
        <v>6</v>
      </c>
      <c r="E9" s="110">
        <v>0.2792</v>
      </c>
      <c r="F9" s="111" t="s">
        <v>79</v>
      </c>
      <c r="G9" s="110">
        <v>0.98129999999999995</v>
      </c>
      <c r="H9" s="111" t="s">
        <v>80</v>
      </c>
      <c r="I9" s="110">
        <v>0.99780000000000002</v>
      </c>
      <c r="J9" s="111" t="s">
        <v>81</v>
      </c>
      <c r="K9" s="24"/>
    </row>
    <row r="10" spans="2:11">
      <c r="B10" s="27"/>
      <c r="C10" s="108" t="s">
        <v>82</v>
      </c>
      <c r="D10" s="109">
        <v>5</v>
      </c>
      <c r="E10" s="110">
        <v>0.2107</v>
      </c>
      <c r="F10" s="111" t="s">
        <v>83</v>
      </c>
      <c r="G10" s="110">
        <v>0.88339999999999996</v>
      </c>
      <c r="H10" s="111" t="s">
        <v>84</v>
      </c>
      <c r="I10" s="110">
        <v>0.99160000000000004</v>
      </c>
      <c r="J10" s="111" t="s">
        <v>85</v>
      </c>
      <c r="K10" s="24"/>
    </row>
    <row r="11" spans="2:11" ht="21">
      <c r="B11" s="27"/>
      <c r="C11" s="116" t="s">
        <v>130</v>
      </c>
      <c r="D11" s="117">
        <v>7</v>
      </c>
      <c r="E11" s="118">
        <v>0.92490000000000006</v>
      </c>
      <c r="F11" s="116" t="s">
        <v>86</v>
      </c>
      <c r="G11" s="118">
        <v>0.93820000000000003</v>
      </c>
      <c r="H11" s="116" t="s">
        <v>87</v>
      </c>
      <c r="I11" s="118">
        <v>0.99960000000000004</v>
      </c>
      <c r="J11" s="116" t="s">
        <v>88</v>
      </c>
      <c r="K11" s="24"/>
    </row>
    <row r="12" spans="2:11">
      <c r="B12" s="27"/>
      <c r="C12" s="108" t="s">
        <v>89</v>
      </c>
      <c r="D12" s="109">
        <v>6</v>
      </c>
      <c r="E12" s="110">
        <v>0.26229999999999998</v>
      </c>
      <c r="F12" s="111" t="s">
        <v>90</v>
      </c>
      <c r="G12" s="110">
        <v>0.97660000000000002</v>
      </c>
      <c r="H12" s="111" t="s">
        <v>85</v>
      </c>
      <c r="I12" s="110">
        <v>0.99509999999999998</v>
      </c>
      <c r="J12" s="111" t="s">
        <v>85</v>
      </c>
      <c r="K12" s="24"/>
    </row>
    <row r="13" spans="2:11">
      <c r="B13" s="27"/>
      <c r="C13" s="108" t="s">
        <v>131</v>
      </c>
      <c r="D13" s="109">
        <v>7</v>
      </c>
      <c r="E13" s="110">
        <v>0.37709999999999999</v>
      </c>
      <c r="F13" s="111" t="s">
        <v>91</v>
      </c>
      <c r="G13" s="110">
        <v>0.94020000000000004</v>
      </c>
      <c r="H13" s="111" t="s">
        <v>86</v>
      </c>
      <c r="I13" s="110">
        <v>0.99629999999999996</v>
      </c>
      <c r="J13" s="111" t="s">
        <v>92</v>
      </c>
      <c r="K13" s="24"/>
    </row>
    <row r="14" spans="2:11">
      <c r="B14" s="27"/>
      <c r="C14" s="108" t="s">
        <v>93</v>
      </c>
      <c r="D14" s="109">
        <v>7</v>
      </c>
      <c r="E14" s="110">
        <v>0.67800000000000005</v>
      </c>
      <c r="F14" s="111" t="s">
        <v>94</v>
      </c>
      <c r="G14" s="110">
        <v>0.95399999999999996</v>
      </c>
      <c r="H14" s="111" t="s">
        <v>95</v>
      </c>
      <c r="I14" s="110">
        <v>0.99950000000000006</v>
      </c>
      <c r="J14" s="111" t="s">
        <v>81</v>
      </c>
      <c r="K14" s="24"/>
    </row>
    <row r="15" spans="2:11">
      <c r="B15" s="27"/>
      <c r="C15" s="108" t="s">
        <v>132</v>
      </c>
      <c r="D15" s="109">
        <v>7</v>
      </c>
      <c r="E15" s="110">
        <v>0.83140000000000003</v>
      </c>
      <c r="F15" s="111" t="s">
        <v>96</v>
      </c>
      <c r="G15" s="110">
        <v>0.86960000000000004</v>
      </c>
      <c r="H15" s="111" t="s">
        <v>97</v>
      </c>
      <c r="I15" s="110">
        <v>0.99839999999999995</v>
      </c>
      <c r="J15" s="111" t="s">
        <v>98</v>
      </c>
      <c r="K15" s="24"/>
    </row>
    <row r="16" spans="2:11">
      <c r="B16" s="27"/>
      <c r="C16" s="108" t="s">
        <v>133</v>
      </c>
      <c r="D16" s="109">
        <v>7</v>
      </c>
      <c r="E16" s="110">
        <v>0.61270000000000002</v>
      </c>
      <c r="F16" s="111" t="s">
        <v>99</v>
      </c>
      <c r="G16" s="110">
        <v>0.87570000000000003</v>
      </c>
      <c r="H16" s="111" t="s">
        <v>100</v>
      </c>
      <c r="I16" s="110">
        <v>0.99309999999999998</v>
      </c>
      <c r="J16" s="111" t="s">
        <v>101</v>
      </c>
      <c r="K16" s="24"/>
    </row>
    <row r="17" spans="2:11">
      <c r="B17" s="27"/>
      <c r="C17" s="108" t="s">
        <v>134</v>
      </c>
      <c r="D17" s="109">
        <v>15</v>
      </c>
      <c r="E17" s="110">
        <v>0.97989999999999999</v>
      </c>
      <c r="F17" s="111" t="s">
        <v>102</v>
      </c>
      <c r="G17" s="110">
        <v>0.98</v>
      </c>
      <c r="H17" s="111" t="s">
        <v>103</v>
      </c>
      <c r="I17" s="110">
        <v>0.99860000000000004</v>
      </c>
      <c r="J17" s="111" t="s">
        <v>104</v>
      </c>
      <c r="K17" s="24"/>
    </row>
    <row r="18" spans="2:11">
      <c r="B18" s="27"/>
      <c r="C18" s="108" t="s">
        <v>135</v>
      </c>
      <c r="D18" s="109">
        <v>7</v>
      </c>
      <c r="E18" s="110">
        <v>0.86280000000000001</v>
      </c>
      <c r="F18" s="111" t="s">
        <v>76</v>
      </c>
      <c r="G18" s="110">
        <v>0.94259999999999999</v>
      </c>
      <c r="H18" s="111" t="s">
        <v>86</v>
      </c>
      <c r="I18" s="110">
        <v>0.99250000000000005</v>
      </c>
      <c r="J18" s="111" t="s">
        <v>105</v>
      </c>
      <c r="K18" s="24"/>
    </row>
    <row r="19" spans="2:11">
      <c r="B19" s="27"/>
      <c r="C19" s="108" t="s">
        <v>136</v>
      </c>
      <c r="D19" s="109">
        <v>7</v>
      </c>
      <c r="E19" s="110">
        <v>0.61739999999999995</v>
      </c>
      <c r="F19" s="111" t="s">
        <v>106</v>
      </c>
      <c r="G19" s="110">
        <v>0.99870000000000003</v>
      </c>
      <c r="H19" s="111" t="s">
        <v>107</v>
      </c>
      <c r="I19" s="110">
        <v>0.99929999999999997</v>
      </c>
      <c r="J19" s="111" t="s">
        <v>88</v>
      </c>
      <c r="K19" s="24"/>
    </row>
    <row r="20" spans="2:11">
      <c r="B20" s="27"/>
      <c r="C20" s="108" t="s">
        <v>137</v>
      </c>
      <c r="D20" s="109">
        <v>7</v>
      </c>
      <c r="E20" s="110">
        <v>0.79110000000000003</v>
      </c>
      <c r="F20" s="111" t="s">
        <v>69</v>
      </c>
      <c r="G20" s="110">
        <v>0.95120000000000005</v>
      </c>
      <c r="H20" s="111" t="s">
        <v>108</v>
      </c>
      <c r="I20" s="110">
        <v>0.998</v>
      </c>
      <c r="J20" s="111" t="s">
        <v>109</v>
      </c>
      <c r="K20" s="24"/>
    </row>
    <row r="21" spans="2:11">
      <c r="B21" s="27"/>
      <c r="C21" s="108" t="s">
        <v>110</v>
      </c>
      <c r="D21" s="109">
        <v>6</v>
      </c>
      <c r="E21" s="110">
        <v>0.36159999999999998</v>
      </c>
      <c r="F21" s="111" t="s">
        <v>111</v>
      </c>
      <c r="G21" s="110">
        <v>0.88049999999999995</v>
      </c>
      <c r="H21" s="111" t="s">
        <v>112</v>
      </c>
      <c r="I21" s="110">
        <v>0.99470000000000003</v>
      </c>
      <c r="J21" s="111" t="s">
        <v>113</v>
      </c>
      <c r="K21" s="24"/>
    </row>
    <row r="22" spans="2:11" ht="21">
      <c r="B22" s="27"/>
      <c r="C22" s="116" t="s">
        <v>114</v>
      </c>
      <c r="D22" s="117">
        <v>6</v>
      </c>
      <c r="E22" s="118">
        <v>0.35880000000000001</v>
      </c>
      <c r="F22" s="116" t="s">
        <v>115</v>
      </c>
      <c r="G22" s="118">
        <v>0.88690000000000002</v>
      </c>
      <c r="H22" s="116" t="s">
        <v>116</v>
      </c>
      <c r="I22" s="118">
        <v>0.99550000000000005</v>
      </c>
      <c r="J22" s="116" t="s">
        <v>80</v>
      </c>
      <c r="K22" s="24"/>
    </row>
    <row r="23" spans="2:11" ht="16.5" thickBot="1">
      <c r="B23" s="27"/>
      <c r="C23" s="112" t="s">
        <v>138</v>
      </c>
      <c r="D23" s="113">
        <v>7</v>
      </c>
      <c r="E23" s="114">
        <v>0.45179999999999998</v>
      </c>
      <c r="F23" s="115" t="s">
        <v>117</v>
      </c>
      <c r="G23" s="114">
        <v>0.90049999999999997</v>
      </c>
      <c r="H23" s="115" t="s">
        <v>118</v>
      </c>
      <c r="I23" s="114">
        <v>0.99629999999999996</v>
      </c>
      <c r="J23" s="115" t="s">
        <v>119</v>
      </c>
      <c r="K23" s="24"/>
    </row>
    <row r="24" spans="2:11">
      <c r="B24" s="27"/>
      <c r="C24" s="27"/>
      <c r="D24" s="27"/>
      <c r="E24" s="27"/>
      <c r="F24" s="27"/>
      <c r="G24" s="27"/>
      <c r="H24" s="27"/>
      <c r="I24" s="27"/>
      <c r="J24" s="27"/>
      <c r="K24" s="24"/>
    </row>
  </sheetData>
  <mergeCells count="7">
    <mergeCell ref="C3:D3"/>
    <mergeCell ref="E3:J3"/>
    <mergeCell ref="E4:F4"/>
    <mergeCell ref="G4:H4"/>
    <mergeCell ref="I4:J4"/>
    <mergeCell ref="C4:C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T10" sqref="T10:AB16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  <col min="21" max="21" width="6.7109375" bestFit="1" customWidth="1"/>
    <col min="22" max="22" width="7.5703125" bestFit="1" customWidth="1"/>
    <col min="23" max="23" width="11.140625" bestFit="1" customWidth="1"/>
    <col min="24" max="24" width="7.5703125" bestFit="1" customWidth="1"/>
    <col min="25" max="25" width="11.140625" bestFit="1" customWidth="1"/>
    <col min="26" max="26" width="8.5703125" bestFit="1" customWidth="1"/>
    <col min="27" max="27" width="12.140625" bestFit="1" customWidth="1"/>
  </cols>
  <sheetData>
    <row r="1" spans="1:28"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19"/>
    </row>
    <row r="2" spans="1:28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28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28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28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28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28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28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28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28" ht="16.5" thickBot="1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  <c r="T10" s="29"/>
      <c r="U10" s="30"/>
      <c r="V10" s="29"/>
      <c r="W10" s="29"/>
      <c r="X10" s="29"/>
      <c r="Y10" s="29"/>
      <c r="Z10" s="29"/>
      <c r="AA10" s="29"/>
      <c r="AB10" s="29"/>
    </row>
    <row r="11" spans="1:28" ht="16.5" thickBot="1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  <c r="T11" s="30"/>
      <c r="U11" s="30"/>
      <c r="V11" s="49" t="s">
        <v>4</v>
      </c>
      <c r="W11" s="31" t="s">
        <v>54</v>
      </c>
      <c r="X11" s="32" t="s">
        <v>5</v>
      </c>
      <c r="Y11" s="31" t="s">
        <v>55</v>
      </c>
      <c r="Z11" s="32" t="s">
        <v>66</v>
      </c>
      <c r="AA11" s="31" t="s">
        <v>67</v>
      </c>
      <c r="AB11" s="29"/>
    </row>
    <row r="12" spans="1:28" ht="15.75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  <c r="T12" s="29"/>
      <c r="U12" s="34" t="s">
        <v>51</v>
      </c>
      <c r="V12" s="50">
        <v>6.2899999999999991</v>
      </c>
      <c r="W12" s="35">
        <v>4.201992008810258</v>
      </c>
      <c r="X12" s="36">
        <v>4.4950000000000001</v>
      </c>
      <c r="Y12" s="35">
        <v>3.5779257442796295</v>
      </c>
      <c r="Z12" s="36">
        <v>2.8448866791300001E-2</v>
      </c>
      <c r="AA12" s="35">
        <v>2.2580199958345971E-2</v>
      </c>
      <c r="AB12" s="29"/>
    </row>
    <row r="13" spans="1:28" ht="15.75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  <c r="T13" s="29"/>
      <c r="U13" s="38" t="s">
        <v>52</v>
      </c>
      <c r="V13" s="51">
        <v>4.1599999999999993</v>
      </c>
      <c r="W13" s="39">
        <v>3.1640081176288177</v>
      </c>
      <c r="X13" s="40">
        <v>2.875</v>
      </c>
      <c r="Y13" s="39">
        <v>2.9723063878338469</v>
      </c>
      <c r="Z13" s="40">
        <v>2.8797932641499997E-2</v>
      </c>
      <c r="AA13" s="39">
        <v>2.8653518245907981E-2</v>
      </c>
      <c r="AB13" s="29"/>
    </row>
    <row r="14" spans="1:28" ht="15.75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  <c r="T14" s="29"/>
      <c r="U14" s="38" t="s">
        <v>53</v>
      </c>
      <c r="V14" s="51">
        <v>6.3500000000000005</v>
      </c>
      <c r="W14" s="39">
        <v>4.5486261662176624</v>
      </c>
      <c r="X14" s="40">
        <v>2.3650000000000002</v>
      </c>
      <c r="Y14" s="39">
        <v>1.8904956186700155</v>
      </c>
      <c r="Z14" s="40">
        <v>2.2689280262999999E-2</v>
      </c>
      <c r="AA14" s="39">
        <v>1.1604868132979061E-2</v>
      </c>
      <c r="AB14" s="29"/>
    </row>
    <row r="15" spans="1:28" ht="16.5" thickBot="1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  <c r="T15" s="29"/>
      <c r="U15" s="52" t="s">
        <v>7</v>
      </c>
      <c r="V15" s="53">
        <v>5.6000000000000005</v>
      </c>
      <c r="W15" s="54">
        <v>3.9715420975522462</v>
      </c>
      <c r="X15" s="55">
        <v>3.2449999999999997</v>
      </c>
      <c r="Y15" s="54">
        <v>2.8135759169278312</v>
      </c>
      <c r="Z15" s="55">
        <v>2.6645359898599997E-2</v>
      </c>
      <c r="AA15" s="54">
        <v>2.0946195445744335E-2</v>
      </c>
      <c r="AB15" s="29"/>
    </row>
    <row r="16" spans="1:28" ht="15.75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  <c r="T16" s="29"/>
      <c r="U16" s="29"/>
      <c r="V16" s="29"/>
      <c r="W16" s="29"/>
      <c r="X16" s="29"/>
      <c r="Y16" s="29"/>
      <c r="Z16" s="29"/>
      <c r="AA16" s="29"/>
      <c r="AB16" s="29"/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A32" s="6">
        <f>C24</f>
        <v>4.4950000000000001</v>
      </c>
      <c r="B32" s="6">
        <f>B24</f>
        <v>6.2899999999999991</v>
      </c>
      <c r="C32" s="6">
        <f>D24</f>
        <v>1.6300000000000001</v>
      </c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:18">
      <c r="A33" s="6">
        <f>F24</f>
        <v>2.875</v>
      </c>
      <c r="B33" s="6">
        <f>E24</f>
        <v>4.1599999999999993</v>
      </c>
      <c r="C33" s="6">
        <f>G24</f>
        <v>1.65</v>
      </c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4" spans="1:18">
      <c r="A34" s="6">
        <f>I24</f>
        <v>2.3650000000000002</v>
      </c>
      <c r="B34" s="6">
        <f>H24</f>
        <v>6.3500000000000005</v>
      </c>
      <c r="C34" s="6">
        <f>J24</f>
        <v>1.3</v>
      </c>
    </row>
    <row r="35" spans="1:18">
      <c r="A35" s="6">
        <f>AVERAGE(A32:A34)</f>
        <v>3.2449999999999997</v>
      </c>
      <c r="B35" s="6">
        <f>AVERAGE(B32:B34)</f>
        <v>5.6000000000000005</v>
      </c>
      <c r="C35" s="6">
        <f>AVERAGE(C32:C34)</f>
        <v>1.5266666666666666</v>
      </c>
      <c r="M35" s="13" t="s">
        <v>4</v>
      </c>
      <c r="N35" s="13" t="s">
        <v>54</v>
      </c>
      <c r="O35" s="13" t="s">
        <v>5</v>
      </c>
      <c r="P35" s="13" t="s">
        <v>55</v>
      </c>
      <c r="Q35" s="21" t="s">
        <v>64</v>
      </c>
      <c r="R35" s="21" t="s">
        <v>65</v>
      </c>
    </row>
    <row r="36" spans="1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  <row r="39" spans="1:18">
      <c r="L39" s="18" t="s">
        <v>7</v>
      </c>
      <c r="M39" s="12">
        <f>AVERAGE(M36:M38)</f>
        <v>5.6000000000000005</v>
      </c>
      <c r="N39" s="12">
        <f t="shared" ref="N39:R39" si="7">AVERAGE(N36:N38)</f>
        <v>3.9715420975522462</v>
      </c>
      <c r="O39" s="12">
        <f t="shared" si="7"/>
        <v>3.2449999999999997</v>
      </c>
      <c r="P39" s="12">
        <f t="shared" si="7"/>
        <v>2.8135759169278312</v>
      </c>
      <c r="Q39" s="12">
        <f t="shared" si="7"/>
        <v>2.6645359898599997E-2</v>
      </c>
      <c r="R39" s="12">
        <f t="shared" si="7"/>
        <v>2.0946195445744335E-2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zoomScale="110" zoomScaleNormal="110" workbookViewId="0">
      <selection activeCell="G2" sqref="G2"/>
    </sheetView>
  </sheetViews>
  <sheetFormatPr defaultRowHeight="15"/>
  <sheetData>
    <row r="1" spans="2:17">
      <c r="C1" s="13" t="s">
        <v>58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59</v>
      </c>
      <c r="H2" t="s">
        <v>57</v>
      </c>
      <c r="L2" s="13" t="s">
        <v>24</v>
      </c>
      <c r="M2" t="s">
        <v>54</v>
      </c>
      <c r="N2" s="13" t="s">
        <v>19</v>
      </c>
      <c r="O2" t="s">
        <v>55</v>
      </c>
      <c r="P2" s="16" t="s">
        <v>59</v>
      </c>
      <c r="Q2" t="s">
        <v>57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opLeftCell="N1" workbookViewId="0">
      <selection activeCell="V2" sqref="V2:AA9"/>
    </sheetView>
  </sheetViews>
  <sheetFormatPr defaultRowHeight="15.75"/>
  <cols>
    <col min="2" max="2" width="7.140625" bestFit="1" customWidth="1"/>
    <col min="3" max="5" width="13.5703125" customWidth="1"/>
    <col min="10" max="12" width="13.85546875" customWidth="1"/>
    <col min="16" max="16" width="14.42578125" style="28" bestFit="1" customWidth="1"/>
    <col min="17" max="17" width="11.5703125" style="28" bestFit="1" customWidth="1"/>
    <col min="18" max="18" width="12.7109375" style="28" bestFit="1" customWidth="1"/>
    <col min="19" max="19" width="12" style="28" bestFit="1" customWidth="1"/>
    <col min="20" max="20" width="12.28515625" style="28" bestFit="1" customWidth="1"/>
    <col min="22" max="22" width="9.140625" customWidth="1"/>
    <col min="23" max="23" width="7.140625" style="28" bestFit="1" customWidth="1"/>
    <col min="24" max="24" width="8.42578125" style="28" bestFit="1" customWidth="1"/>
    <col min="25" max="26" width="12" style="28" bestFit="1" customWidth="1"/>
  </cols>
  <sheetData>
    <row r="1" spans="1:27" ht="16.5" thickBot="1">
      <c r="A1" s="24"/>
      <c r="B1" s="23"/>
      <c r="C1" s="24"/>
      <c r="D1" s="24"/>
      <c r="E1" s="24"/>
      <c r="F1" s="24"/>
      <c r="G1" s="22"/>
      <c r="H1" s="24"/>
      <c r="I1" s="23"/>
      <c r="J1" s="24"/>
      <c r="K1" s="24"/>
      <c r="L1" s="24"/>
      <c r="M1" s="24"/>
      <c r="O1" s="24"/>
      <c r="P1" s="29"/>
      <c r="Q1" s="29"/>
      <c r="R1" s="29"/>
      <c r="S1" s="29"/>
      <c r="T1" s="29"/>
      <c r="U1" s="24"/>
    </row>
    <row r="2" spans="1:27" ht="16.5" thickBot="1">
      <c r="A2" s="23"/>
      <c r="B2" s="119"/>
      <c r="C2" s="120" t="s">
        <v>140</v>
      </c>
      <c r="D2" s="121"/>
      <c r="E2" s="122"/>
      <c r="F2" s="24"/>
      <c r="G2" s="22"/>
      <c r="H2" s="23"/>
      <c r="I2" s="62"/>
      <c r="J2" s="90" t="s">
        <v>140</v>
      </c>
      <c r="K2" s="93"/>
      <c r="L2" s="91"/>
      <c r="M2" s="24"/>
      <c r="O2" s="24"/>
      <c r="P2" s="120" t="s">
        <v>144</v>
      </c>
      <c r="Q2" s="121"/>
      <c r="R2" s="121"/>
      <c r="S2" s="121"/>
      <c r="T2" s="122"/>
      <c r="U2" s="24"/>
      <c r="V2" s="24"/>
      <c r="W2" s="29"/>
      <c r="X2" s="29"/>
      <c r="Y2" s="29"/>
      <c r="Z2" s="29"/>
      <c r="AA2" s="24"/>
    </row>
    <row r="3" spans="1:27" ht="16.5" thickBot="1">
      <c r="A3" s="23"/>
      <c r="B3" s="119"/>
      <c r="C3" s="123" t="s">
        <v>141</v>
      </c>
      <c r="D3" s="123" t="s">
        <v>142</v>
      </c>
      <c r="E3" s="124" t="s">
        <v>143</v>
      </c>
      <c r="F3" s="24"/>
      <c r="G3" s="22"/>
      <c r="H3" s="23"/>
      <c r="I3" s="62"/>
      <c r="J3" s="63" t="s">
        <v>141</v>
      </c>
      <c r="K3" s="64" t="s">
        <v>142</v>
      </c>
      <c r="L3" s="63" t="s">
        <v>143</v>
      </c>
      <c r="M3" s="24"/>
      <c r="O3" s="24"/>
      <c r="P3" s="123" t="s">
        <v>145</v>
      </c>
      <c r="Q3" s="123" t="s">
        <v>146</v>
      </c>
      <c r="R3" s="123" t="s">
        <v>147</v>
      </c>
      <c r="S3" s="123" t="s">
        <v>148</v>
      </c>
      <c r="T3" s="123" t="s">
        <v>149</v>
      </c>
      <c r="U3" s="24"/>
      <c r="V3" s="24"/>
      <c r="W3" s="62"/>
      <c r="X3" s="90" t="s">
        <v>150</v>
      </c>
      <c r="Y3" s="93"/>
      <c r="Z3" s="91"/>
      <c r="AA3" s="24"/>
    </row>
    <row r="4" spans="1:27" ht="16.5" thickBot="1">
      <c r="A4" s="24"/>
      <c r="B4" s="125" t="s">
        <v>15</v>
      </c>
      <c r="C4" s="126">
        <v>1</v>
      </c>
      <c r="D4" s="126">
        <v>0</v>
      </c>
      <c r="E4" s="127">
        <v>0</v>
      </c>
      <c r="F4" s="24"/>
      <c r="G4" s="22"/>
      <c r="H4" s="24"/>
      <c r="I4" s="65" t="s">
        <v>15</v>
      </c>
      <c r="J4" s="66">
        <v>1</v>
      </c>
      <c r="K4" s="67">
        <v>0</v>
      </c>
      <c r="L4" s="66">
        <v>0</v>
      </c>
      <c r="M4" s="24"/>
      <c r="O4" s="24"/>
      <c r="P4" s="138">
        <v>1.1972</v>
      </c>
      <c r="Q4" s="138">
        <v>2.1716000000000002</v>
      </c>
      <c r="R4" s="138">
        <v>1.0318000000000001</v>
      </c>
      <c r="S4" s="138">
        <v>14.75333</v>
      </c>
      <c r="T4" s="138">
        <v>3.0264000000000002</v>
      </c>
      <c r="U4" s="24"/>
      <c r="V4" s="24"/>
      <c r="W4" s="62"/>
      <c r="X4" s="63" t="s">
        <v>38</v>
      </c>
      <c r="Y4" s="63" t="s">
        <v>39</v>
      </c>
      <c r="Z4" s="77" t="s">
        <v>40</v>
      </c>
      <c r="AA4" s="24"/>
    </row>
    <row r="5" spans="1:27">
      <c r="A5" s="24"/>
      <c r="B5" s="128" t="s">
        <v>17</v>
      </c>
      <c r="C5" s="129">
        <v>1.2</v>
      </c>
      <c r="D5" s="129">
        <f>-1 *0.15</f>
        <v>-0.15</v>
      </c>
      <c r="E5" s="130">
        <f>-1*0.11</f>
        <v>-0.11</v>
      </c>
      <c r="F5" s="24"/>
      <c r="G5" s="22"/>
      <c r="H5" s="24"/>
      <c r="I5" s="68" t="s">
        <v>17</v>
      </c>
      <c r="J5" s="69">
        <v>0.75</v>
      </c>
      <c r="K5" s="70">
        <v>0</v>
      </c>
      <c r="L5" s="69">
        <v>0</v>
      </c>
      <c r="M5" s="24"/>
      <c r="O5" s="24"/>
      <c r="P5" s="81">
        <v>0.50939999999999996</v>
      </c>
      <c r="Q5" s="81">
        <v>0.69450000000000001</v>
      </c>
      <c r="R5" s="81">
        <v>0.37419999999999998</v>
      </c>
      <c r="S5" s="81">
        <v>7.9462999999999999</v>
      </c>
      <c r="T5" s="81">
        <v>0.81810000000000005</v>
      </c>
      <c r="U5" s="24"/>
      <c r="V5" s="24"/>
      <c r="W5" s="65" t="s">
        <v>15</v>
      </c>
      <c r="X5" s="141" t="s">
        <v>151</v>
      </c>
      <c r="Y5" s="141" t="s">
        <v>152</v>
      </c>
      <c r="Z5" s="142" t="s">
        <v>152</v>
      </c>
      <c r="AA5" s="24"/>
    </row>
    <row r="6" spans="1:27" ht="16.5" thickBot="1">
      <c r="A6" s="24"/>
      <c r="B6" s="84" t="s">
        <v>18</v>
      </c>
      <c r="C6" s="131">
        <v>1.2</v>
      </c>
      <c r="D6" s="131">
        <v>0.15</v>
      </c>
      <c r="E6" s="132">
        <f>0.11</f>
        <v>0.11</v>
      </c>
      <c r="F6" s="24"/>
      <c r="G6" s="22"/>
      <c r="H6" s="24"/>
      <c r="I6" s="68" t="s">
        <v>18</v>
      </c>
      <c r="J6" s="69">
        <v>1.1599999999999999</v>
      </c>
      <c r="K6" s="70">
        <v>0.12</v>
      </c>
      <c r="L6" s="69">
        <v>-0.09</v>
      </c>
      <c r="M6" s="24"/>
      <c r="O6" s="24"/>
      <c r="P6" s="139">
        <v>1.0656000000000001</v>
      </c>
      <c r="Q6" s="139">
        <v>1.6354</v>
      </c>
      <c r="R6" s="139">
        <v>0.90800000000000003</v>
      </c>
      <c r="S6" s="139">
        <v>7.5823999999999998</v>
      </c>
      <c r="T6" s="139">
        <v>2.5236000000000001</v>
      </c>
      <c r="U6" s="24"/>
      <c r="V6" s="24"/>
      <c r="W6" s="68" t="s">
        <v>17</v>
      </c>
      <c r="X6" s="66" t="s">
        <v>151</v>
      </c>
      <c r="Y6" s="69" t="s">
        <v>153</v>
      </c>
      <c r="Z6" s="83" t="s">
        <v>153</v>
      </c>
      <c r="AA6" s="24"/>
    </row>
    <row r="7" spans="1:27">
      <c r="A7" s="24"/>
      <c r="B7" s="24"/>
      <c r="C7" s="24"/>
      <c r="D7" s="24"/>
      <c r="E7" s="24"/>
      <c r="F7" s="24"/>
      <c r="G7" s="22"/>
      <c r="H7" s="24"/>
      <c r="I7" s="68" t="s">
        <v>60</v>
      </c>
      <c r="J7" s="135">
        <v>0.91</v>
      </c>
      <c r="K7" s="136">
        <v>0.12</v>
      </c>
      <c r="L7" s="135">
        <v>-0.09</v>
      </c>
      <c r="M7" s="24"/>
      <c r="O7" s="24"/>
      <c r="P7" s="29"/>
      <c r="Q7" s="29"/>
      <c r="R7" s="29"/>
      <c r="S7" s="29"/>
      <c r="T7" s="29"/>
      <c r="U7" s="24"/>
      <c r="V7" s="24"/>
      <c r="W7" s="68" t="s">
        <v>18</v>
      </c>
      <c r="X7" s="66" t="s">
        <v>151</v>
      </c>
      <c r="Y7" s="69" t="s">
        <v>154</v>
      </c>
      <c r="Z7" s="83" t="s">
        <v>154</v>
      </c>
      <c r="AA7" s="24"/>
    </row>
    <row r="8" spans="1:27" ht="16.5" thickBot="1">
      <c r="G8" s="22"/>
      <c r="H8" s="23"/>
      <c r="I8" s="68" t="s">
        <v>61</v>
      </c>
      <c r="J8" s="69">
        <v>1.1599999999999999</v>
      </c>
      <c r="K8" s="70">
        <v>-0.12</v>
      </c>
      <c r="L8" s="69">
        <v>0.09</v>
      </c>
      <c r="M8" s="23"/>
      <c r="V8" s="24"/>
      <c r="W8" s="88" t="s">
        <v>60</v>
      </c>
      <c r="X8" s="140" t="s">
        <v>151</v>
      </c>
      <c r="Y8" s="133" t="s">
        <v>155</v>
      </c>
      <c r="Z8" s="134" t="s">
        <v>155</v>
      </c>
      <c r="AA8" s="24"/>
    </row>
    <row r="9" spans="1:27" ht="16.5" thickBot="1">
      <c r="H9" s="24"/>
      <c r="I9" s="88" t="s">
        <v>62</v>
      </c>
      <c r="J9" s="133">
        <v>0.91</v>
      </c>
      <c r="K9" s="137">
        <v>-0.12</v>
      </c>
      <c r="L9" s="133">
        <v>0.09</v>
      </c>
      <c r="M9" s="24"/>
      <c r="V9" s="24"/>
      <c r="W9" s="29"/>
      <c r="X9" s="29"/>
      <c r="Y9" s="29"/>
      <c r="Z9" s="29"/>
      <c r="AA9" s="24"/>
    </row>
    <row r="10" spans="1:27">
      <c r="H10" s="24"/>
      <c r="I10" s="24"/>
      <c r="J10" s="24"/>
      <c r="K10" s="24"/>
      <c r="L10" s="24"/>
      <c r="M10" s="24"/>
    </row>
  </sheetData>
  <mergeCells count="4">
    <mergeCell ref="C2:E2"/>
    <mergeCell ref="J2:L2"/>
    <mergeCell ref="P2:T2"/>
    <mergeCell ref="X3: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opLeftCell="AD1" zoomScale="170" zoomScaleNormal="170" workbookViewId="0">
      <selection activeCell="AL2" sqref="AL2:AT11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2.140625" bestFit="1" customWidth="1"/>
    <col min="24" max="24" width="5.85546875" bestFit="1" customWidth="1"/>
    <col min="25" max="25" width="10.42578125" bestFit="1" customWidth="1"/>
    <col min="26" max="26" width="7" bestFit="1" customWidth="1"/>
    <col min="27" max="27" width="10.42578125" bestFit="1" customWidth="1"/>
    <col min="28" max="28" width="7" bestFit="1" customWidth="1"/>
    <col min="29" max="29" width="10.28515625" bestFit="1" customWidth="1"/>
    <col min="33" max="33" width="10.42578125" bestFit="1" customWidth="1"/>
    <col min="34" max="34" width="7.28515625" bestFit="1" customWidth="1"/>
    <col min="35" max="35" width="10.42578125" bestFit="1" customWidth="1"/>
    <col min="36" max="36" width="7.140625" bestFit="1" customWidth="1"/>
    <col min="37" max="37" width="10.28515625" bestFit="1" customWidth="1"/>
    <col min="39" max="39" width="7.140625" bestFit="1" customWidth="1"/>
    <col min="40" max="40" width="8.42578125" bestFit="1" customWidth="1"/>
    <col min="41" max="41" width="12" bestFit="1" customWidth="1"/>
    <col min="42" max="42" width="8.42578125" bestFit="1" customWidth="1"/>
    <col min="43" max="43" width="12" bestFit="1" customWidth="1"/>
    <col min="44" max="44" width="8.42578125" bestFit="1" customWidth="1"/>
    <col min="45" max="45" width="12" bestFit="1" customWidth="1"/>
  </cols>
  <sheetData>
    <row r="1" spans="1:46">
      <c r="A1" t="s">
        <v>10</v>
      </c>
      <c r="B1" t="s">
        <v>11</v>
      </c>
      <c r="C1" t="s">
        <v>12</v>
      </c>
    </row>
    <row r="2" spans="1:46" ht="16.5" thickBot="1">
      <c r="A2" s="2">
        <v>16.099842308845801</v>
      </c>
      <c r="B2" s="2">
        <v>7.5330532033764399</v>
      </c>
      <c r="C2" s="2">
        <v>5.4400704441410603</v>
      </c>
      <c r="AL2" s="29"/>
      <c r="AM2" s="30"/>
      <c r="AN2" s="29"/>
      <c r="AO2" s="29"/>
      <c r="AP2" s="29"/>
      <c r="AQ2" s="29"/>
      <c r="AR2" s="29"/>
      <c r="AS2" s="29"/>
      <c r="AT2" s="29"/>
    </row>
    <row r="3" spans="1:46" ht="16.5" thickBot="1">
      <c r="X3" t="s">
        <v>24</v>
      </c>
      <c r="Y3" t="s">
        <v>48</v>
      </c>
      <c r="Z3" t="s">
        <v>19</v>
      </c>
      <c r="AA3" t="s">
        <v>49</v>
      </c>
      <c r="AB3" t="s">
        <v>63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  <c r="AL3" s="30"/>
      <c r="AM3" s="30"/>
      <c r="AN3" s="31" t="s">
        <v>38</v>
      </c>
      <c r="AO3" s="32" t="s">
        <v>48</v>
      </c>
      <c r="AP3" s="31" t="s">
        <v>39</v>
      </c>
      <c r="AQ3" s="32" t="s">
        <v>49</v>
      </c>
      <c r="AR3" s="31" t="s">
        <v>40</v>
      </c>
      <c r="AS3" s="33" t="s">
        <v>50</v>
      </c>
      <c r="AT3" s="29"/>
    </row>
    <row r="4" spans="1:46" ht="15.75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  <c r="AL4" s="29"/>
      <c r="AM4" s="56" t="s">
        <v>15</v>
      </c>
      <c r="AN4" s="57">
        <v>50.411645755102043</v>
      </c>
      <c r="AO4" s="58">
        <v>22.812616890718406</v>
      </c>
      <c r="AP4" s="57">
        <v>148.87388379591954</v>
      </c>
      <c r="AQ4" s="58">
        <v>12.329816685869007</v>
      </c>
      <c r="AR4" s="57">
        <v>150.96087085714242</v>
      </c>
      <c r="AS4" s="59">
        <v>12.613304472821564</v>
      </c>
      <c r="AT4" s="29"/>
    </row>
    <row r="5" spans="1:46" ht="15.75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60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  <c r="AL5" s="29"/>
      <c r="AM5" s="60" t="s">
        <v>17</v>
      </c>
      <c r="AN5" s="39">
        <v>23.71209908612245</v>
      </c>
      <c r="AO5" s="40">
        <v>16.059335823724702</v>
      </c>
      <c r="AP5" s="39">
        <v>151.81541017551143</v>
      </c>
      <c r="AQ5" s="40">
        <v>6.8562847757825898</v>
      </c>
      <c r="AR5" s="39">
        <v>117.5712866857139</v>
      </c>
      <c r="AS5" s="41">
        <v>12.807851760857263</v>
      </c>
      <c r="AT5" s="29"/>
    </row>
    <row r="6" spans="1:46" ht="15.75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25">
        <f>173.235411346938*0.6</f>
        <v>103.9412468081628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  <c r="AL6" s="29"/>
      <c r="AM6" s="60" t="s">
        <v>18</v>
      </c>
      <c r="AN6" s="39">
        <v>23.060372204081638</v>
      </c>
      <c r="AO6" s="40">
        <v>14.85094483747665</v>
      </c>
      <c r="AP6" s="39">
        <v>128.38769693877666</v>
      </c>
      <c r="AQ6" s="40">
        <v>11.482378513474547</v>
      </c>
      <c r="AR6" s="39">
        <f>173.235411346938 * 0.6</f>
        <v>103.9412468081628</v>
      </c>
      <c r="AS6" s="41">
        <v>23.235821145735382</v>
      </c>
      <c r="AT6" s="29"/>
    </row>
    <row r="7" spans="1:46" ht="15.75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24.355517121775517</v>
      </c>
      <c r="Y7" s="12">
        <v>17.472085512364</v>
      </c>
      <c r="Z7" s="12">
        <v>138.65597546530731</v>
      </c>
      <c r="AA7" s="12">
        <v>6.772731672518213</v>
      </c>
      <c r="AB7" s="12">
        <v>42.796422130611809</v>
      </c>
      <c r="AC7" s="12">
        <v>16.371628170412606</v>
      </c>
      <c r="AE7" t="s">
        <v>61</v>
      </c>
      <c r="AF7" s="12">
        <v>24.355517121775517</v>
      </c>
      <c r="AG7" s="12">
        <v>17.472085512364</v>
      </c>
      <c r="AH7" s="12">
        <v>138.65597546530731</v>
      </c>
      <c r="AI7" s="12">
        <v>6.772731672518213</v>
      </c>
      <c r="AJ7" s="12">
        <v>42.796422130611809</v>
      </c>
      <c r="AK7" s="12">
        <v>16.371628170412606</v>
      </c>
      <c r="AL7" s="29"/>
      <c r="AM7" s="60" t="s">
        <v>60</v>
      </c>
      <c r="AN7" s="39">
        <v>24.355517121775517</v>
      </c>
      <c r="AO7" s="40">
        <v>17.472085512364</v>
      </c>
      <c r="AP7" s="39">
        <v>138.65597546530731</v>
      </c>
      <c r="AQ7" s="40">
        <v>6.772731672518213</v>
      </c>
      <c r="AR7" s="39">
        <v>42.796422130611809</v>
      </c>
      <c r="AS7" s="41">
        <v>16.371628170412606</v>
      </c>
      <c r="AT7" s="29"/>
    </row>
    <row r="8" spans="1:46" ht="15.75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37.186069959183662</v>
      </c>
      <c r="Y8" s="12">
        <v>14.850241997686163</v>
      </c>
      <c r="Z8" s="12">
        <v>183.2115121224478</v>
      </c>
      <c r="AA8" s="12">
        <v>7.296972233069174</v>
      </c>
      <c r="AB8" s="12">
        <v>115.84973551020366</v>
      </c>
      <c r="AC8" s="12">
        <v>16.265329219752218</v>
      </c>
      <c r="AE8" t="s">
        <v>18</v>
      </c>
      <c r="AF8" s="12">
        <v>37.186069959183662</v>
      </c>
      <c r="AG8" s="12">
        <v>14.850241997686163</v>
      </c>
      <c r="AH8" s="12">
        <v>183.2115121224478</v>
      </c>
      <c r="AI8" s="12">
        <v>7.296972233069174</v>
      </c>
      <c r="AJ8" s="12">
        <v>115.84973551020366</v>
      </c>
      <c r="AK8" s="12">
        <v>16.265329219752218</v>
      </c>
      <c r="AL8" s="29"/>
      <c r="AM8" s="60" t="s">
        <v>61</v>
      </c>
      <c r="AN8" s="39">
        <v>37.186069959183662</v>
      </c>
      <c r="AO8" s="40">
        <v>14.850241997686163</v>
      </c>
      <c r="AP8" s="39">
        <v>183.2115121224478</v>
      </c>
      <c r="AQ8" s="40">
        <v>7.296972233069174</v>
      </c>
      <c r="AR8" s="39">
        <v>115.84973551020366</v>
      </c>
      <c r="AS8" s="41">
        <v>16.265329219752218</v>
      </c>
      <c r="AT8" s="29"/>
    </row>
    <row r="9" spans="1:46" ht="16.5" thickBot="1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62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  <c r="AL9" s="29"/>
      <c r="AM9" s="61" t="s">
        <v>62</v>
      </c>
      <c r="AN9" s="43">
        <v>39.156004204081619</v>
      </c>
      <c r="AO9" s="44">
        <v>23.520518842993702</v>
      </c>
      <c r="AP9" s="43">
        <v>7.2727680816338607</v>
      </c>
      <c r="AQ9" s="44">
        <v>3.7018294549017585</v>
      </c>
      <c r="AR9" s="43">
        <v>105.24139840816285</v>
      </c>
      <c r="AS9" s="45">
        <v>9.1609169978277656</v>
      </c>
      <c r="AT9" s="29"/>
    </row>
    <row r="10" spans="1:46" ht="16.5" thickBot="1">
      <c r="D10" s="9" t="s">
        <v>23</v>
      </c>
      <c r="M10" s="5"/>
      <c r="N10" s="5"/>
      <c r="O10" s="5"/>
      <c r="P10" s="5"/>
      <c r="AE10" t="s">
        <v>7</v>
      </c>
      <c r="AF10" s="12">
        <f>AVERAGE(AF4:AF9)</f>
        <v>32.980284721724487</v>
      </c>
      <c r="AG10" s="12">
        <f t="shared" ref="AG10:AK10" si="0">AVERAGE(AG4:AG9)</f>
        <v>18.260957317493936</v>
      </c>
      <c r="AH10" s="12">
        <f t="shared" si="0"/>
        <v>126.36954109659945</v>
      </c>
      <c r="AI10" s="12">
        <f t="shared" si="0"/>
        <v>8.0733355559358824</v>
      </c>
      <c r="AJ10" s="12">
        <f t="shared" si="0"/>
        <v>117.60918748979549</v>
      </c>
      <c r="AK10" s="12">
        <f t="shared" si="0"/>
        <v>15.075808627901134</v>
      </c>
      <c r="AL10" s="29"/>
      <c r="AM10" s="49" t="s">
        <v>7</v>
      </c>
      <c r="AN10" s="46">
        <f>AVERAGE(AN4:AN9)</f>
        <v>32.980284721724487</v>
      </c>
      <c r="AO10" s="47">
        <f t="shared" ref="AO10:AS10" si="1">AVERAGE(AO4:AO9)</f>
        <v>18.260957317493936</v>
      </c>
      <c r="AP10" s="46">
        <f t="shared" si="1"/>
        <v>126.36954109659945</v>
      </c>
      <c r="AQ10" s="47">
        <f t="shared" si="1"/>
        <v>8.0733355559358824</v>
      </c>
      <c r="AR10" s="46">
        <f t="shared" si="1"/>
        <v>106.06016006666624</v>
      </c>
      <c r="AS10" s="48">
        <f t="shared" si="1"/>
        <v>15.075808627901134</v>
      </c>
      <c r="AT10" s="29"/>
    </row>
    <row r="11" spans="1:46" ht="15.75">
      <c r="D11" s="20" t="s">
        <v>15</v>
      </c>
      <c r="E11" s="20"/>
      <c r="F11" s="20"/>
      <c r="G11" s="20"/>
      <c r="H11" s="20"/>
      <c r="I11" s="20"/>
      <c r="J11" s="20" t="s">
        <v>17</v>
      </c>
      <c r="K11" s="20"/>
      <c r="L11" s="20"/>
      <c r="M11" s="20"/>
      <c r="N11" s="20"/>
      <c r="O11" s="20"/>
      <c r="P11" s="20" t="s">
        <v>18</v>
      </c>
      <c r="Q11" s="20"/>
      <c r="R11" s="20"/>
      <c r="S11" s="20"/>
      <c r="T11" s="20"/>
      <c r="U11" s="20"/>
      <c r="AL11" s="29"/>
      <c r="AM11" s="29"/>
      <c r="AN11" s="29"/>
      <c r="AO11" s="29"/>
      <c r="AP11" s="29"/>
      <c r="AQ11" s="29"/>
      <c r="AR11" s="29"/>
      <c r="AS11" s="29"/>
      <c r="AT11" s="29"/>
    </row>
    <row r="12" spans="1:46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46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46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46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46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2">AVERAGE(E13:E17)</f>
        <v>0.14887388379591954</v>
      </c>
      <c r="F18">
        <f t="shared" si="2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3">AVERAGE(K13:K17)</f>
        <v>0.12838769693877666</v>
      </c>
      <c r="L18">
        <f t="shared" si="3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20" t="s">
        <v>15</v>
      </c>
      <c r="E27" s="20"/>
      <c r="F27" s="20"/>
      <c r="G27" s="20"/>
      <c r="H27" s="20"/>
      <c r="I27" s="20"/>
      <c r="J27" s="20" t="s">
        <v>17</v>
      </c>
      <c r="K27" s="20"/>
      <c r="L27" s="20"/>
      <c r="M27" s="20"/>
      <c r="N27" s="20"/>
      <c r="O27" s="20"/>
      <c r="P27" s="20" t="s">
        <v>18</v>
      </c>
      <c r="Q27" s="20"/>
      <c r="R27" s="20"/>
      <c r="S27" s="20"/>
      <c r="T27" s="20"/>
      <c r="U27" s="20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4">AVERAGE(E29:E33)</f>
        <v>0.15181541017551142</v>
      </c>
      <c r="F34">
        <f t="shared" ref="F34" si="5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6">AVERAGE(K29:K33)</f>
        <v>0.13865597546530731</v>
      </c>
      <c r="L34">
        <f t="shared" ref="L34" si="7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8">AVERAGE(P29:P33)</f>
        <v>3.9156004204081621E-2</v>
      </c>
      <c r="Q34">
        <f t="shared" ref="Q34" si="9">AVERAGE(Q29:Q33)</f>
        <v>7.2727680816338609E-3</v>
      </c>
      <c r="R34">
        <f t="shared" ref="R34" si="10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11">E38*1000</f>
        <v>22.812616890718406</v>
      </c>
      <c r="F43" s="12">
        <f t="shared" si="11"/>
        <v>148.87388379591954</v>
      </c>
      <c r="G43" s="12">
        <f t="shared" si="11"/>
        <v>12.329816685869007</v>
      </c>
      <c r="H43" s="12">
        <f t="shared" si="11"/>
        <v>150.96087085714242</v>
      </c>
      <c r="I43" s="12">
        <f t="shared" si="11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2">M38*1000</f>
        <v>16.059335823724702</v>
      </c>
      <c r="N43" s="12">
        <f t="shared" si="12"/>
        <v>151.81541017551143</v>
      </c>
      <c r="O43" s="12">
        <f t="shared" si="12"/>
        <v>6.8562847757825898</v>
      </c>
      <c r="P43" s="12">
        <f t="shared" si="12"/>
        <v>117.5712866857139</v>
      </c>
      <c r="Q43" s="12">
        <f t="shared" si="12"/>
        <v>12.807851760857263</v>
      </c>
    </row>
    <row r="44" spans="3:21">
      <c r="C44" s="13" t="s">
        <v>17</v>
      </c>
      <c r="D44" s="12">
        <f t="shared" ref="D44:I44" si="13">D39*1000</f>
        <v>23.060372204081638</v>
      </c>
      <c r="E44" s="12">
        <f t="shared" si="13"/>
        <v>14.85094483747665</v>
      </c>
      <c r="F44" s="12">
        <f t="shared" si="13"/>
        <v>128.38769693877666</v>
      </c>
      <c r="G44" s="12">
        <f t="shared" si="13"/>
        <v>11.482378513474547</v>
      </c>
      <c r="H44" s="12">
        <f t="shared" si="13"/>
        <v>173.23541134693838</v>
      </c>
      <c r="I44" s="12">
        <f t="shared" si="13"/>
        <v>23.235821145735382</v>
      </c>
      <c r="J44" s="4"/>
      <c r="K44" s="13" t="s">
        <v>17</v>
      </c>
      <c r="L44" s="12">
        <f t="shared" ref="L44:Q44" si="14">L39*1000</f>
        <v>24.355517121775517</v>
      </c>
      <c r="M44" s="12">
        <f t="shared" si="14"/>
        <v>17.472085512364</v>
      </c>
      <c r="N44" s="12">
        <f t="shared" si="14"/>
        <v>138.65597546530731</v>
      </c>
      <c r="O44" s="12">
        <f t="shared" si="14"/>
        <v>6.772731672518213</v>
      </c>
      <c r="P44" s="12">
        <f t="shared" si="14"/>
        <v>42.796422130611809</v>
      </c>
      <c r="Q44" s="12">
        <f t="shared" si="14"/>
        <v>16.371628170412606</v>
      </c>
    </row>
    <row r="45" spans="3:21">
      <c r="C45" s="13" t="s">
        <v>18</v>
      </c>
      <c r="D45" s="12">
        <f t="shared" ref="D45:I45" si="15">D40*1000</f>
        <v>37.186069959183662</v>
      </c>
      <c r="E45" s="12">
        <f t="shared" si="15"/>
        <v>14.850241997686163</v>
      </c>
      <c r="F45" s="12">
        <f t="shared" si="15"/>
        <v>183.2115121224478</v>
      </c>
      <c r="G45" s="12">
        <f t="shared" si="15"/>
        <v>7.296972233069174</v>
      </c>
      <c r="H45" s="12">
        <f t="shared" si="15"/>
        <v>115.84973551020366</v>
      </c>
      <c r="I45" s="12">
        <f t="shared" si="15"/>
        <v>16.265329219752218</v>
      </c>
      <c r="J45" s="4"/>
      <c r="K45" s="13" t="s">
        <v>18</v>
      </c>
      <c r="L45" s="12">
        <f t="shared" ref="L45:Q45" si="16">L40*1000</f>
        <v>39.156004204081619</v>
      </c>
      <c r="M45" s="12">
        <f t="shared" si="16"/>
        <v>23.520518842993702</v>
      </c>
      <c r="N45" s="12">
        <f t="shared" si="16"/>
        <v>7.2727680816338607</v>
      </c>
      <c r="O45" s="12">
        <f t="shared" si="16"/>
        <v>3.7018294549017585</v>
      </c>
      <c r="P45" s="12">
        <f t="shared" si="16"/>
        <v>105.24139840816285</v>
      </c>
      <c r="Q45" s="12">
        <f t="shared" si="16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6" workbookViewId="0">
      <selection activeCell="H260" sqref="H260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H1" zoomScale="110" zoomScaleNormal="110" workbookViewId="0">
      <selection activeCell="V3" sqref="V3:AD9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7.140625" bestFit="1" customWidth="1"/>
    <col min="24" max="24" width="8.42578125" bestFit="1" customWidth="1"/>
    <col min="25" max="25" width="12" bestFit="1" customWidth="1"/>
    <col min="26" max="26" width="8.42578125" bestFit="1" customWidth="1"/>
    <col min="27" max="27" width="12" bestFit="1" customWidth="1"/>
    <col min="28" max="28" width="8.42578125" bestFit="1" customWidth="1"/>
    <col min="29" max="29" width="12" bestFit="1" customWidth="1"/>
  </cols>
  <sheetData>
    <row r="1" spans="1:30">
      <c r="A1" s="1" t="s">
        <v>10</v>
      </c>
      <c r="B1" s="1" t="s">
        <v>11</v>
      </c>
      <c r="C1" s="1" t="s">
        <v>12</v>
      </c>
    </row>
    <row r="2" spans="1:30">
      <c r="A2" s="2">
        <v>19.995878498652999</v>
      </c>
      <c r="B2" s="2">
        <v>15.228777232838899</v>
      </c>
      <c r="C2" s="2">
        <v>6.57517699388079</v>
      </c>
    </row>
    <row r="3" spans="1:30" ht="16.5" thickBot="1">
      <c r="V3" s="29"/>
      <c r="W3" s="30"/>
      <c r="X3" s="29"/>
      <c r="Y3" s="29"/>
      <c r="Z3" s="29"/>
      <c r="AA3" s="29"/>
      <c r="AB3" s="29"/>
      <c r="AC3" s="29"/>
      <c r="AD3" s="29"/>
    </row>
    <row r="4" spans="1:30" ht="16.5" thickBot="1">
      <c r="V4" s="30"/>
      <c r="W4" s="62"/>
      <c r="X4" s="63" t="s">
        <v>38</v>
      </c>
      <c r="Y4" s="63" t="s">
        <v>48</v>
      </c>
      <c r="Z4" s="64" t="s">
        <v>39</v>
      </c>
      <c r="AA4" s="63" t="s">
        <v>49</v>
      </c>
      <c r="AB4" s="64" t="s">
        <v>40</v>
      </c>
      <c r="AC4" s="63" t="s">
        <v>50</v>
      </c>
      <c r="AD4" s="29"/>
    </row>
    <row r="5" spans="1:30" ht="15.75">
      <c r="E5" t="s">
        <v>13</v>
      </c>
      <c r="F5" t="s">
        <v>14</v>
      </c>
      <c r="G5" s="3" t="s">
        <v>6</v>
      </c>
      <c r="V5" s="29"/>
      <c r="W5" s="65" t="s">
        <v>15</v>
      </c>
      <c r="X5" s="66">
        <v>14.321220326530609</v>
      </c>
      <c r="Y5" s="66">
        <v>9.7528125996814889</v>
      </c>
      <c r="Z5" s="67">
        <v>4.0354551428582948</v>
      </c>
      <c r="AA5" s="66">
        <v>1.6514173157597045</v>
      </c>
      <c r="AB5" s="67">
        <v>84.768485061224908</v>
      </c>
      <c r="AC5" s="66">
        <v>2.4998927479912481</v>
      </c>
      <c r="AD5" s="29"/>
    </row>
    <row r="6" spans="1:30" ht="15.75">
      <c r="D6" t="s">
        <v>15</v>
      </c>
      <c r="E6">
        <v>1</v>
      </c>
      <c r="F6">
        <v>0</v>
      </c>
      <c r="G6">
        <v>0</v>
      </c>
      <c r="H6" t="s">
        <v>16</v>
      </c>
      <c r="V6" s="29"/>
      <c r="W6" s="68" t="s">
        <v>17</v>
      </c>
      <c r="X6" s="69">
        <v>163.85187742857153</v>
      </c>
      <c r="Y6" s="69">
        <v>57.584815382371353</v>
      </c>
      <c r="Z6" s="70">
        <v>36.317941673470571</v>
      </c>
      <c r="AA6" s="69">
        <v>9.6522160335718805</v>
      </c>
      <c r="AB6" s="70">
        <v>25.307936734694252</v>
      </c>
      <c r="AC6" s="69">
        <v>12.457090225613635</v>
      </c>
      <c r="AD6" s="29"/>
    </row>
    <row r="7" spans="1:30" ht="16.5" thickBot="1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V7" s="29"/>
      <c r="W7" s="71" t="s">
        <v>18</v>
      </c>
      <c r="X7" s="72">
        <v>84.326396204081604</v>
      </c>
      <c r="Y7" s="72">
        <v>44.373595731223702</v>
      </c>
      <c r="Z7" s="73">
        <v>50.308531224488604</v>
      </c>
      <c r="AA7" s="72">
        <v>5.4778867845783301</v>
      </c>
      <c r="AB7" s="73">
        <v>55.235647632653496</v>
      </c>
      <c r="AC7" s="72">
        <v>8.5709948617078737</v>
      </c>
      <c r="AD7" s="29"/>
    </row>
    <row r="8" spans="1:30" ht="16.5" thickBot="1">
      <c r="D8" t="s">
        <v>18</v>
      </c>
      <c r="E8">
        <f>1.2</f>
        <v>1.2</v>
      </c>
      <c r="F8">
        <v>-0.152</v>
      </c>
      <c r="G8">
        <v>6.6</v>
      </c>
      <c r="H8" t="s">
        <v>16</v>
      </c>
      <c r="V8" s="29"/>
      <c r="W8" s="63" t="s">
        <v>7</v>
      </c>
      <c r="X8" s="74">
        <f>AVERAGE(X5:X7)</f>
        <v>87.499831319727903</v>
      </c>
      <c r="Y8" s="74">
        <f t="shared" ref="Y8:AC8" si="0">AVERAGE(Y5:Y7)</f>
        <v>37.23707457109218</v>
      </c>
      <c r="Z8" s="75">
        <f t="shared" si="0"/>
        <v>30.220642680272491</v>
      </c>
      <c r="AA8" s="74">
        <f t="shared" si="0"/>
        <v>5.5938400446366385</v>
      </c>
      <c r="AB8" s="75">
        <f t="shared" si="0"/>
        <v>55.104023142857557</v>
      </c>
      <c r="AC8" s="74">
        <f t="shared" si="0"/>
        <v>7.8426592784375861</v>
      </c>
      <c r="AD8" s="29"/>
    </row>
    <row r="9" spans="1:30" ht="15.75"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D10" s="9" t="s">
        <v>23</v>
      </c>
    </row>
    <row r="11" spans="1:30">
      <c r="D11" s="20" t="s">
        <v>15</v>
      </c>
      <c r="E11" s="20"/>
      <c r="F11" s="20"/>
      <c r="G11" s="20"/>
      <c r="H11" s="20"/>
      <c r="I11" s="20"/>
      <c r="J11" s="20" t="s">
        <v>17</v>
      </c>
      <c r="K11" s="20"/>
      <c r="L11" s="20"/>
      <c r="M11" s="20"/>
      <c r="N11" s="20"/>
      <c r="O11" s="20"/>
      <c r="P11" s="20" t="s">
        <v>18</v>
      </c>
      <c r="Q11" s="20"/>
      <c r="R11" s="20"/>
      <c r="S11" s="20"/>
      <c r="T11" s="20"/>
      <c r="U11" s="20"/>
    </row>
    <row r="12" spans="1:30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0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30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30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30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1">AVERAGE(K13:K17)</f>
        <v>3.631794167347057E-2</v>
      </c>
      <c r="L18">
        <f t="shared" si="1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63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2">E21*1000</f>
        <v>9.7528125996814889</v>
      </c>
      <c r="F26" s="12">
        <f t="shared" si="2"/>
        <v>4.0354551428582948</v>
      </c>
      <c r="G26" s="12">
        <f t="shared" si="2"/>
        <v>1.6514173157597045</v>
      </c>
      <c r="H26" s="12">
        <f t="shared" si="2"/>
        <v>84.768485061224908</v>
      </c>
      <c r="I26" s="12">
        <f t="shared" si="2"/>
        <v>2.4998927479912481</v>
      </c>
    </row>
    <row r="27" spans="3:21">
      <c r="C27" s="13">
        <v>2</v>
      </c>
      <c r="D27" s="12">
        <f t="shared" ref="D27:I27" si="3">D22*1000</f>
        <v>163.85187742857153</v>
      </c>
      <c r="E27" s="12">
        <f t="shared" si="3"/>
        <v>57.584815382371353</v>
      </c>
      <c r="F27" s="12">
        <f t="shared" si="3"/>
        <v>36.317941673470571</v>
      </c>
      <c r="G27" s="12">
        <f t="shared" si="3"/>
        <v>9.6522160335718805</v>
      </c>
      <c r="H27" s="12">
        <f t="shared" si="3"/>
        <v>25.307936734694252</v>
      </c>
      <c r="I27" s="12">
        <f t="shared" si="3"/>
        <v>12.457090225613635</v>
      </c>
    </row>
    <row r="28" spans="3:21">
      <c r="C28" s="13">
        <v>3</v>
      </c>
      <c r="D28" s="12">
        <f t="shared" ref="D28:I28" si="4">D23*1000</f>
        <v>84.326396204081604</v>
      </c>
      <c r="E28" s="12">
        <f t="shared" si="4"/>
        <v>44.373595731223702</v>
      </c>
      <c r="F28" s="12">
        <f t="shared" si="4"/>
        <v>50.308531224488604</v>
      </c>
      <c r="G28" s="12">
        <f t="shared" si="4"/>
        <v>5.4778867845783301</v>
      </c>
      <c r="H28" s="12">
        <f t="shared" si="4"/>
        <v>55.235647632653496</v>
      </c>
      <c r="I28" s="12">
        <f t="shared" si="4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Fetch_Nav</vt:lpstr>
      <vt:lpstr>Sheet4</vt:lpstr>
      <vt:lpstr>Husky_Nav</vt:lpstr>
      <vt:lpstr>Sheet3</vt:lpstr>
      <vt:lpstr>Sheet6</vt:lpstr>
      <vt:lpstr>Fetch_AR</vt:lpstr>
      <vt:lpstr>Sheet2</vt:lpstr>
      <vt:lpstr>Husky_AR</vt:lpstr>
      <vt:lpstr>Sheet1</vt:lpstr>
      <vt:lpstr>Feature Detection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2016-11-14T05:41:00Z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