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les.wustl.edu\jonesly\Data\Metabolism data\"/>
    </mc:Choice>
  </mc:AlternateContent>
  <bookViews>
    <workbookView xWindow="0" yWindow="0" windowWidth="22284" windowHeight="8412" tabRatio="831" activeTab="6"/>
  </bookViews>
  <sheets>
    <sheet name="ASEM metabolites Jimmy plan" sheetId="20" r:id="rId1"/>
    <sheet name="PET room ART line times 2h" sheetId="13" r:id="rId2"/>
    <sheet name="BloodPlasma curve GC counts" sheetId="19" r:id="rId3"/>
    <sheet name="Data sheet HPLC GC ppt" sheetId="17" r:id="rId4"/>
    <sheet name="Sample Handling Guidelines" sheetId="16" r:id="rId5"/>
    <sheet name="Protein PPT metabolism" sheetId="18" r:id="rId6"/>
    <sheet name="EB NHP FF" sheetId="11" r:id="rId7"/>
    <sheet name="BloodPlasma curve counts manual" sheetId="15" r:id="rId8"/>
  </sheets>
  <definedNames>
    <definedName name="_Parse_Out" localSheetId="7" hidden="1">#REF!</definedName>
    <definedName name="_Parse_Out" localSheetId="2" hidden="1">#REF!</definedName>
    <definedName name="_Parse_Out" hidden="1">#REF!</definedName>
    <definedName name="brain" localSheetId="7" hidden="1">#REF!</definedName>
    <definedName name="brain" localSheetId="2" hidden="1">#REF!</definedName>
    <definedName name="brain" hidden="1">#REF!</definedName>
    <definedName name="_xlnm.Print_Area" localSheetId="7">'BloodPlasma curve counts manual'!$A$1:$H$55</definedName>
    <definedName name="_xlnm.Print_Area" localSheetId="2">'BloodPlasma curve GC counts'!$A$1:$H$55</definedName>
    <definedName name="_xlnm.Print_Area" localSheetId="3">'Data sheet HPLC GC ppt'!$A$1:$F$101</definedName>
    <definedName name="_xlnm.Print_Area" localSheetId="6">'EB NHP FF'!$A$1:$H$46</definedName>
    <definedName name="_xlnm.Print_Area" localSheetId="1">'PET room ART line times 2h'!$A$1:$E$59</definedName>
    <definedName name="_xlnm.Print_Titles" localSheetId="3">'Data sheet HPLC GC ppt'!$1:$3</definedName>
    <definedName name="_xlnm.Print_Titles" localSheetId="1">'PET room ART line times 2h'!$1:$5</definedName>
    <definedName name="_xlnm.Print_Titles" localSheetId="5">'Protein PPT metabolism'!$1:$1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0" i="19" l="1"/>
  <c r="L50" i="19"/>
  <c r="M50" i="19" s="1"/>
  <c r="K50" i="19"/>
  <c r="L49" i="19"/>
  <c r="O49" i="19" s="1"/>
  <c r="K49" i="19"/>
  <c r="L48" i="19"/>
  <c r="M48" i="19" s="1"/>
  <c r="K48" i="19"/>
  <c r="L47" i="19"/>
  <c r="O47" i="19" s="1"/>
  <c r="K47" i="19"/>
  <c r="O46" i="19"/>
  <c r="L46" i="19"/>
  <c r="M46" i="19" s="1"/>
  <c r="K46" i="19"/>
  <c r="O45" i="19"/>
  <c r="M45" i="19"/>
  <c r="L45" i="19"/>
  <c r="K45" i="19"/>
  <c r="O44" i="19"/>
  <c r="L44" i="19"/>
  <c r="M44" i="19" s="1"/>
  <c r="K44" i="19"/>
  <c r="O43" i="19"/>
  <c r="M43" i="19"/>
  <c r="L43" i="19"/>
  <c r="K43" i="19"/>
  <c r="O42" i="19"/>
  <c r="L42" i="19"/>
  <c r="M42" i="19" s="1"/>
  <c r="K42" i="19"/>
  <c r="O41" i="19"/>
  <c r="M41" i="19"/>
  <c r="L41" i="19"/>
  <c r="K41" i="19"/>
  <c r="O40" i="19"/>
  <c r="L40" i="19"/>
  <c r="M40" i="19" s="1"/>
  <c r="K40" i="19"/>
  <c r="O39" i="19"/>
  <c r="M39" i="19"/>
  <c r="L39" i="19"/>
  <c r="K39" i="19"/>
  <c r="O38" i="19"/>
  <c r="L38" i="19"/>
  <c r="M38" i="19" s="1"/>
  <c r="K38" i="19"/>
  <c r="O37" i="19"/>
  <c r="M37" i="19"/>
  <c r="L37" i="19"/>
  <c r="K37" i="19"/>
  <c r="O36" i="19"/>
  <c r="L36" i="19"/>
  <c r="M36" i="19" s="1"/>
  <c r="K36" i="19"/>
  <c r="O35" i="19"/>
  <c r="M35" i="19"/>
  <c r="L35" i="19"/>
  <c r="K35" i="19"/>
  <c r="O34" i="19"/>
  <c r="L34" i="19"/>
  <c r="M34" i="19" s="1"/>
  <c r="K34" i="19"/>
  <c r="L27" i="19"/>
  <c r="M27" i="19" s="1"/>
  <c r="K27" i="19"/>
  <c r="O26" i="19"/>
  <c r="L26" i="19"/>
  <c r="M26" i="19" s="1"/>
  <c r="K26" i="19"/>
  <c r="O25" i="19"/>
  <c r="L25" i="19"/>
  <c r="M25" i="19" s="1"/>
  <c r="K25" i="19"/>
  <c r="O24" i="19"/>
  <c r="L24" i="19"/>
  <c r="M24" i="19" s="1"/>
  <c r="K24" i="19"/>
  <c r="O23" i="19"/>
  <c r="L23" i="19"/>
  <c r="M23" i="19" s="1"/>
  <c r="K23" i="19"/>
  <c r="O22" i="19"/>
  <c r="L22" i="19"/>
  <c r="M22" i="19" s="1"/>
  <c r="K22" i="19"/>
  <c r="O21" i="19"/>
  <c r="L21" i="19"/>
  <c r="M21" i="19" s="1"/>
  <c r="K21" i="19"/>
  <c r="O20" i="19"/>
  <c r="L20" i="19"/>
  <c r="M20" i="19" s="1"/>
  <c r="K20" i="19"/>
  <c r="O19" i="19"/>
  <c r="L19" i="19"/>
  <c r="M19" i="19" s="1"/>
  <c r="K19" i="19"/>
  <c r="L18" i="19"/>
  <c r="O18" i="19" s="1"/>
  <c r="K18" i="19"/>
  <c r="O17" i="19"/>
  <c r="L17" i="19"/>
  <c r="M17" i="19" s="1"/>
  <c r="K17" i="19"/>
  <c r="O16" i="19"/>
  <c r="L16" i="19"/>
  <c r="M16" i="19" s="1"/>
  <c r="K16" i="19"/>
  <c r="O15" i="19"/>
  <c r="L15" i="19"/>
  <c r="M15" i="19" s="1"/>
  <c r="K15" i="19"/>
  <c r="L14" i="19"/>
  <c r="O14" i="19" s="1"/>
  <c r="K14" i="19"/>
  <c r="O13" i="19"/>
  <c r="L13" i="19"/>
  <c r="M13" i="19" s="1"/>
  <c r="K13" i="19"/>
  <c r="L12" i="19"/>
  <c r="O12" i="19" s="1"/>
  <c r="K12" i="19"/>
  <c r="O11" i="19"/>
  <c r="L11" i="19"/>
  <c r="M11" i="19" s="1"/>
  <c r="K11" i="19"/>
  <c r="L10" i="19"/>
  <c r="O10" i="19" s="1"/>
  <c r="K10" i="19"/>
  <c r="O9" i="19"/>
  <c r="L9" i="19"/>
  <c r="M9" i="19" s="1"/>
  <c r="K9" i="19"/>
  <c r="L8" i="19"/>
  <c r="L7" i="19"/>
  <c r="L6" i="19"/>
  <c r="M6" i="19" s="1"/>
  <c r="K8" i="19"/>
  <c r="K7" i="19"/>
  <c r="K6" i="19"/>
  <c r="O48" i="19" l="1"/>
  <c r="M49" i="19"/>
  <c r="M47" i="19"/>
  <c r="O27" i="19"/>
  <c r="M10" i="19"/>
  <c r="M12" i="19"/>
  <c r="M14" i="19"/>
  <c r="M18" i="19"/>
  <c r="O8" i="19"/>
  <c r="O7" i="19"/>
  <c r="M7" i="19"/>
  <c r="M8" i="19"/>
  <c r="A7" i="19" l="1"/>
  <c r="A8" i="19" s="1"/>
  <c r="A9" i="19" s="1"/>
  <c r="A10" i="19" s="1"/>
  <c r="A11" i="19" s="1"/>
  <c r="A12" i="19" s="1"/>
  <c r="A13" i="19" s="1"/>
  <c r="A14" i="19" s="1"/>
  <c r="A15" i="19" s="1"/>
  <c r="A7" i="15"/>
  <c r="A8" i="15" s="1"/>
  <c r="A9" i="15" s="1"/>
  <c r="A10" i="15" s="1"/>
  <c r="A11" i="15" s="1"/>
  <c r="A12" i="15" s="1"/>
  <c r="A13" i="15" s="1"/>
  <c r="A14" i="15" s="1"/>
  <c r="A15" i="15" s="1"/>
  <c r="A7" i="13" l="1"/>
  <c r="A8" i="13" s="1"/>
  <c r="A9" i="13" s="1"/>
  <c r="A10" i="13" s="1"/>
  <c r="A11" i="13" s="1"/>
  <c r="A12" i="13" s="1"/>
  <c r="A13" i="13" s="1"/>
  <c r="A14" i="13" s="1"/>
  <c r="A15" i="13" s="1"/>
  <c r="G172" i="11" l="1"/>
  <c r="F172" i="11"/>
  <c r="E172" i="11"/>
  <c r="G170" i="11"/>
  <c r="F170" i="11"/>
  <c r="E170" i="11"/>
  <c r="G168" i="11"/>
  <c r="F168" i="11"/>
  <c r="E168" i="11"/>
  <c r="G166" i="11"/>
  <c r="F166" i="11"/>
  <c r="E166" i="11"/>
  <c r="G164" i="11"/>
  <c r="F164" i="11"/>
  <c r="E164" i="11"/>
  <c r="G162" i="11"/>
  <c r="F162" i="11"/>
  <c r="E162" i="11"/>
  <c r="G160" i="11"/>
  <c r="F160" i="11"/>
  <c r="E160" i="11"/>
  <c r="G158" i="11"/>
  <c r="F158" i="11"/>
  <c r="E158" i="11"/>
  <c r="G156" i="11"/>
  <c r="F156" i="11"/>
  <c r="E156" i="11"/>
  <c r="G154" i="11"/>
  <c r="F154" i="11"/>
  <c r="E154" i="11"/>
  <c r="G152" i="11"/>
  <c r="F152" i="11"/>
  <c r="E152" i="11"/>
  <c r="G150" i="11"/>
  <c r="F150" i="11"/>
  <c r="E150" i="11"/>
  <c r="G148" i="11"/>
  <c r="F148" i="11"/>
  <c r="E148" i="11"/>
  <c r="G146" i="11"/>
  <c r="F146" i="11"/>
  <c r="E146" i="11"/>
  <c r="G144" i="11"/>
  <c r="F144" i="11"/>
  <c r="E144" i="11"/>
  <c r="G142" i="11"/>
  <c r="F142" i="11"/>
  <c r="E142" i="11"/>
  <c r="G140" i="11"/>
  <c r="F140" i="11"/>
  <c r="E140" i="11"/>
  <c r="G138" i="11"/>
  <c r="F138" i="11"/>
  <c r="E138" i="11"/>
  <c r="G136" i="11"/>
  <c r="F136" i="11"/>
  <c r="E136" i="11"/>
  <c r="G134" i="11"/>
  <c r="F134" i="11"/>
  <c r="E134" i="11"/>
  <c r="G132" i="11"/>
  <c r="F132" i="11"/>
  <c r="E132" i="11"/>
  <c r="G130" i="11"/>
  <c r="F130" i="11"/>
  <c r="E130" i="11"/>
  <c r="G128" i="11"/>
  <c r="F128" i="11"/>
  <c r="E128" i="11"/>
  <c r="G126" i="11"/>
  <c r="F126" i="11"/>
  <c r="M63" i="11" s="1"/>
  <c r="E126" i="11"/>
  <c r="G124" i="11"/>
  <c r="K102" i="11" s="1"/>
  <c r="F124" i="11"/>
  <c r="E124" i="11"/>
  <c r="I102" i="11" s="1"/>
  <c r="G122" i="11"/>
  <c r="F122" i="11"/>
  <c r="J100" i="11" s="1"/>
  <c r="E122" i="11"/>
  <c r="G120" i="11"/>
  <c r="F120" i="11"/>
  <c r="E120" i="11"/>
  <c r="I96" i="11" s="1"/>
  <c r="G118" i="11"/>
  <c r="K97" i="11" s="1"/>
  <c r="F118" i="11"/>
  <c r="J97" i="11" s="1"/>
  <c r="E118" i="11"/>
  <c r="I97" i="11" s="1"/>
  <c r="G116" i="11"/>
  <c r="F116" i="11"/>
  <c r="E116" i="11"/>
  <c r="G114" i="11"/>
  <c r="K93" i="11" s="1"/>
  <c r="F114" i="11"/>
  <c r="E114" i="11"/>
  <c r="I93" i="11" s="1"/>
  <c r="G112" i="11"/>
  <c r="F112" i="11"/>
  <c r="E112" i="11"/>
  <c r="G110" i="11"/>
  <c r="F110" i="11"/>
  <c r="E110" i="11"/>
  <c r="I89" i="11" s="1"/>
  <c r="G108" i="11"/>
  <c r="K88" i="11" s="1"/>
  <c r="F108" i="11"/>
  <c r="J88" i="11" s="1"/>
  <c r="E108" i="11"/>
  <c r="I88" i="11" s="1"/>
  <c r="G106" i="11"/>
  <c r="F106" i="11"/>
  <c r="J87" i="11" s="1"/>
  <c r="E106" i="11"/>
  <c r="G104" i="11"/>
  <c r="F104" i="11"/>
  <c r="E104" i="11"/>
  <c r="Q102" i="11"/>
  <c r="J102" i="11"/>
  <c r="G102" i="11"/>
  <c r="K85" i="11" s="1"/>
  <c r="F102" i="11"/>
  <c r="J85" i="11" s="1"/>
  <c r="E102" i="11"/>
  <c r="Q100" i="11"/>
  <c r="K100" i="11"/>
  <c r="I100" i="11"/>
  <c r="G100" i="11"/>
  <c r="K84" i="11" s="1"/>
  <c r="F100" i="11"/>
  <c r="J84" i="11" s="1"/>
  <c r="E100" i="11"/>
  <c r="I84" i="11" s="1"/>
  <c r="G98" i="11"/>
  <c r="F98" i="11"/>
  <c r="E98" i="11"/>
  <c r="I83" i="11" s="1"/>
  <c r="Q97" i="11"/>
  <c r="Q96" i="11"/>
  <c r="K96" i="11"/>
  <c r="J96" i="11"/>
  <c r="G96" i="11"/>
  <c r="F96" i="11"/>
  <c r="E96" i="11"/>
  <c r="G94" i="11"/>
  <c r="F94" i="11"/>
  <c r="E94" i="11"/>
  <c r="Q93" i="11"/>
  <c r="J93" i="11"/>
  <c r="Q92" i="11"/>
  <c r="K92" i="11"/>
  <c r="I92" i="11"/>
  <c r="G92" i="11"/>
  <c r="K80" i="11" s="1"/>
  <c r="F92" i="11"/>
  <c r="E92" i="11"/>
  <c r="I80" i="11" s="1"/>
  <c r="G90" i="11"/>
  <c r="K79" i="11" s="1"/>
  <c r="F90" i="11"/>
  <c r="E90" i="11"/>
  <c r="Q89" i="11"/>
  <c r="K89" i="11"/>
  <c r="J89" i="11"/>
  <c r="Q88" i="11"/>
  <c r="G88" i="11"/>
  <c r="F88" i="11"/>
  <c r="E88" i="11"/>
  <c r="Q87" i="11"/>
  <c r="K87" i="11"/>
  <c r="I87" i="11"/>
  <c r="G86" i="11"/>
  <c r="F86" i="11"/>
  <c r="J77" i="11" s="1"/>
  <c r="E86" i="11"/>
  <c r="I77" i="11" s="1"/>
  <c r="Q85" i="11"/>
  <c r="I85" i="11"/>
  <c r="Q84" i="11"/>
  <c r="G84" i="11"/>
  <c r="F84" i="11"/>
  <c r="H84" i="11" s="1"/>
  <c r="M76" i="11" s="1"/>
  <c r="E84" i="11"/>
  <c r="Q83" i="11"/>
  <c r="K83" i="11"/>
  <c r="J83" i="11"/>
  <c r="G82" i="11"/>
  <c r="F82" i="11"/>
  <c r="J75" i="11" s="1"/>
  <c r="E82" i="11"/>
  <c r="Q81" i="11"/>
  <c r="K81" i="11"/>
  <c r="J81" i="11"/>
  <c r="I81" i="11"/>
  <c r="Q80" i="11"/>
  <c r="J80" i="11"/>
  <c r="G80" i="11"/>
  <c r="F80" i="11"/>
  <c r="E80" i="11"/>
  <c r="Q79" i="11"/>
  <c r="J79" i="11"/>
  <c r="I79" i="11"/>
  <c r="G78" i="11"/>
  <c r="K73" i="11" s="1"/>
  <c r="F78" i="11"/>
  <c r="E78" i="11"/>
  <c r="I73" i="11" s="1"/>
  <c r="Q77" i="11"/>
  <c r="K77" i="11"/>
  <c r="Q76" i="11"/>
  <c r="K76" i="11"/>
  <c r="J76" i="11"/>
  <c r="I76" i="11"/>
  <c r="G76" i="11"/>
  <c r="K72" i="11" s="1"/>
  <c r="F76" i="11"/>
  <c r="H76" i="11" s="1"/>
  <c r="M72" i="11" s="1"/>
  <c r="E76" i="11"/>
  <c r="Q75" i="11"/>
  <c r="K75" i="11"/>
  <c r="I75" i="11"/>
  <c r="G74" i="11"/>
  <c r="F74" i="11"/>
  <c r="J71" i="11" s="1"/>
  <c r="E74" i="11"/>
  <c r="Q73" i="11"/>
  <c r="J73" i="11"/>
  <c r="Q72" i="11"/>
  <c r="J72" i="11"/>
  <c r="I72" i="11"/>
  <c r="G72" i="11"/>
  <c r="F72" i="11"/>
  <c r="H72" i="11" s="1"/>
  <c r="E72" i="11"/>
  <c r="Q71" i="11"/>
  <c r="K71" i="11"/>
  <c r="I71" i="11"/>
  <c r="G70" i="11"/>
  <c r="F70" i="11"/>
  <c r="E70" i="11"/>
  <c r="I69" i="11" s="1"/>
  <c r="Q69" i="11"/>
  <c r="K69" i="11"/>
  <c r="J69" i="11"/>
  <c r="Q68" i="11"/>
  <c r="G68" i="11"/>
  <c r="K68" i="11" s="1"/>
  <c r="F68" i="11"/>
  <c r="J68" i="11" s="1"/>
  <c r="E68" i="11"/>
  <c r="I68" i="11" s="1"/>
  <c r="Q67" i="11"/>
  <c r="G66" i="11"/>
  <c r="K67" i="11" s="1"/>
  <c r="F66" i="11"/>
  <c r="J67" i="11" s="1"/>
  <c r="E66" i="11"/>
  <c r="I67" i="11" s="1"/>
  <c r="G64" i="11"/>
  <c r="F64" i="11"/>
  <c r="E64" i="11"/>
  <c r="M62" i="11"/>
  <c r="H172" i="11" s="1"/>
  <c r="I43" i="11"/>
  <c r="I42" i="11"/>
  <c r="P37" i="11"/>
  <c r="N37" i="11"/>
  <c r="O37" i="11" s="1"/>
  <c r="J37" i="11"/>
  <c r="K37" i="11" s="1"/>
  <c r="I37" i="11"/>
  <c r="H36" i="11"/>
  <c r="B36" i="11"/>
  <c r="M35" i="11"/>
  <c r="K35" i="11"/>
  <c r="L33" i="11"/>
  <c r="L32" i="11"/>
  <c r="L30" i="11"/>
  <c r="N18" i="11"/>
  <c r="O18" i="11" s="1"/>
  <c r="J18" i="11"/>
  <c r="K18" i="11" s="1"/>
  <c r="N17" i="11"/>
  <c r="O17" i="11" s="1"/>
  <c r="J17" i="11"/>
  <c r="K17" i="11" s="1"/>
  <c r="N16" i="11"/>
  <c r="O16" i="11" s="1"/>
  <c r="J16" i="11"/>
  <c r="K16" i="11" s="1"/>
  <c r="M15" i="11"/>
  <c r="L15" i="11"/>
  <c r="M14" i="11"/>
  <c r="K14" i="11"/>
  <c r="I14" i="11"/>
  <c r="L13" i="11"/>
  <c r="H13" i="11"/>
  <c r="B13" i="11"/>
  <c r="L12" i="11"/>
  <c r="L10" i="11"/>
  <c r="N9" i="11"/>
  <c r="N8" i="11"/>
  <c r="N7" i="11"/>
  <c r="N6" i="11"/>
  <c r="N5" i="11"/>
  <c r="N4" i="11"/>
  <c r="H68" i="11" l="1"/>
  <c r="M68" i="11" s="1"/>
  <c r="H80" i="11"/>
  <c r="L16" i="11"/>
  <c r="H64" i="11"/>
  <c r="H96" i="11"/>
  <c r="H102" i="11"/>
  <c r="M85" i="11" s="1"/>
  <c r="H104" i="11"/>
  <c r="H116" i="11"/>
  <c r="M92" i="11" s="1"/>
  <c r="H88" i="11"/>
  <c r="H112" i="11"/>
  <c r="M18" i="11"/>
  <c r="H94" i="11"/>
  <c r="M81" i="11" s="1"/>
  <c r="H106" i="11"/>
  <c r="M87" i="11" s="1"/>
  <c r="H114" i="11"/>
  <c r="M93" i="11" s="1"/>
  <c r="M106" i="11" s="1"/>
  <c r="M16" i="11"/>
  <c r="M17" i="11"/>
  <c r="L18" i="11"/>
  <c r="L17" i="11"/>
  <c r="J92" i="11"/>
  <c r="H66" i="11"/>
  <c r="M67" i="11" s="1"/>
  <c r="H70" i="11"/>
  <c r="M69" i="11" s="1"/>
  <c r="H74" i="11"/>
  <c r="M71" i="11" s="1"/>
  <c r="H78" i="11"/>
  <c r="M73" i="11" s="1"/>
  <c r="H82" i="11"/>
  <c r="M75" i="11" s="1"/>
  <c r="H86" i="11"/>
  <c r="M77" i="11" s="1"/>
  <c r="H90" i="11"/>
  <c r="M79" i="11" s="1"/>
  <c r="H92" i="11"/>
  <c r="M80" i="11" s="1"/>
  <c r="H98" i="11"/>
  <c r="M83" i="11" s="1"/>
  <c r="H100" i="11"/>
  <c r="M84" i="11" s="1"/>
  <c r="H108" i="11"/>
  <c r="M88" i="11" s="1"/>
  <c r="H110" i="11"/>
  <c r="M89" i="11" s="1"/>
  <c r="H118" i="11"/>
  <c r="M97" i="11" s="1"/>
  <c r="M111" i="11" s="1"/>
  <c r="H120" i="11"/>
  <c r="M96" i="11" s="1"/>
  <c r="H122" i="11"/>
  <c r="M100" i="11" s="1"/>
  <c r="H124" i="11"/>
  <c r="M102" i="11" s="1"/>
  <c r="H126" i="11"/>
  <c r="H128" i="11"/>
  <c r="H130" i="11"/>
  <c r="H132" i="11"/>
  <c r="H134" i="11"/>
  <c r="H136" i="11"/>
  <c r="H138" i="11"/>
  <c r="H140" i="11"/>
  <c r="H142" i="11"/>
  <c r="H144" i="11"/>
  <c r="H146" i="11"/>
  <c r="H148" i="11"/>
  <c r="H150" i="11"/>
  <c r="H152" i="11"/>
  <c r="H154" i="11"/>
  <c r="H156" i="11"/>
  <c r="H158" i="11"/>
  <c r="H160" i="11"/>
  <c r="H162" i="11"/>
  <c r="H164" i="11"/>
  <c r="H166" i="11"/>
  <c r="H168" i="11"/>
  <c r="H170" i="11"/>
  <c r="P89" i="11" l="1"/>
  <c r="M117" i="11"/>
  <c r="M110" i="11"/>
  <c r="Q110" i="11" s="1"/>
  <c r="P85" i="11"/>
  <c r="K50" i="11" s="1"/>
  <c r="P77" i="11"/>
  <c r="M115" i="11"/>
  <c r="P81" i="11"/>
  <c r="P73" i="11"/>
  <c r="M112" i="11"/>
  <c r="O111" i="11" s="1"/>
  <c r="P69" i="11"/>
  <c r="M105" i="11"/>
  <c r="O110" i="11" l="1"/>
  <c r="M107" i="11"/>
  <c r="O106" i="11" s="1"/>
  <c r="K54" i="11" s="1"/>
  <c r="O105" i="11"/>
  <c r="K52" i="11" s="1"/>
  <c r="Q105" i="11"/>
  <c r="K48" i="11"/>
  <c r="K45" i="11"/>
</calcChain>
</file>

<file path=xl/sharedStrings.xml><?xml version="1.0" encoding="utf-8"?>
<sst xmlns="http://schemas.openxmlformats.org/spreadsheetml/2006/main" count="805" uniqueCount="501">
  <si>
    <t>Quantification</t>
  </si>
  <si>
    <t>Run a known standard on gamma counter every time.</t>
  </si>
  <si>
    <t xml:space="preserve">Goal :determine % parent vs. % metabolite(s) from chromatogram - after validation. </t>
  </si>
  <si>
    <t>HPLC eluent will be counted on gamma counter to determine percent recovery.</t>
  </si>
  <si>
    <t>Pre scan Baseline blood/injectate</t>
  </si>
  <si>
    <t>Note: 2 tubes of pre-scan blood - HPLC is held on ice, free fraction held at RT</t>
  </si>
  <si>
    <t>Set aside 2-3 mL pre-scan blood in a heparinized vacutainer on ice</t>
  </si>
  <si>
    <t>Reserve ~ 500-800 µL injectate in a syringe.  (Also needed for free fraction blood/PBS)</t>
  </si>
  <si>
    <t>PET Suite</t>
  </si>
  <si>
    <t>Pipette exactly 1 mL whole blood into microcentrifuge tube.</t>
  </si>
  <si>
    <t>HPLC lab</t>
  </si>
  <si>
    <t>Get samples from PET suite as quickly as poassible</t>
  </si>
  <si>
    <t>Record postion of all patient samples on data sheet AND printout.</t>
  </si>
  <si>
    <t>As soon as the HPLC injectate is counted, determine if there is sufficient activity for analysis.</t>
  </si>
  <si>
    <t>Samples with &lt;500 cpm will not have enough counts for peak detection on GC.</t>
  </si>
  <si>
    <t>PRC</t>
  </si>
  <si>
    <t>plasma</t>
  </si>
  <si>
    <t>Study ID</t>
  </si>
  <si>
    <t>dose inj. (mCi)</t>
  </si>
  <si>
    <t>Radiotracer</t>
  </si>
  <si>
    <t>time injected</t>
  </si>
  <si>
    <t>GC start time</t>
  </si>
  <si>
    <t>Date</t>
  </si>
  <si>
    <t>subject wt (kg)</t>
  </si>
  <si>
    <t>kg</t>
  </si>
  <si>
    <t>samples needed:</t>
  </si>
  <si>
    <t>Draw time</t>
  </si>
  <si>
    <t>Sample ID</t>
  </si>
  <si>
    <t>counts/position</t>
  </si>
  <si>
    <t>clock</t>
  </si>
  <si>
    <t>count time</t>
  </si>
  <si>
    <t>Notes</t>
  </si>
  <si>
    <t>calculated</t>
  </si>
  <si>
    <t>GC</t>
  </si>
  <si>
    <t>fractions (range)</t>
  </si>
  <si>
    <t>5 min Whole Blood - 1 mL</t>
  </si>
  <si>
    <t>5 min Packed Red Cells</t>
  </si>
  <si>
    <t>5 min Plasma</t>
  </si>
  <si>
    <t>5 min remaining plasma</t>
  </si>
  <si>
    <t>5 min 400 µL plasma in 1.2 mL Acetonitrile</t>
  </si>
  <si>
    <t>5 min protein pellet</t>
  </si>
  <si>
    <t xml:space="preserve">5 min supernat. </t>
  </si>
  <si>
    <t>60 min Whole Blood - 1 mL</t>
  </si>
  <si>
    <t>60 min Packed Red Cells</t>
  </si>
  <si>
    <t>60 min Plasma</t>
  </si>
  <si>
    <t>60 min remaining plasma</t>
  </si>
  <si>
    <t>60 min 400 µL plasma in 1.2 mL Acetonitrile</t>
  </si>
  <si>
    <t>60 min protein pellet</t>
  </si>
  <si>
    <t xml:space="preserve">60 min supernat. </t>
  </si>
  <si>
    <t>(remaining 0.6 mL)</t>
  </si>
  <si>
    <t>POS</t>
  </si>
  <si>
    <t>CPM</t>
  </si>
  <si>
    <t xml:space="preserve">ELTIME  </t>
  </si>
  <si>
    <t>5 min HPLC supernat (0.4 mL = twice inj. vol.)</t>
  </si>
  <si>
    <t>5 min remaining HPLC supernatant (0.2 mL)</t>
  </si>
  <si>
    <t>60 min remaining HPLC supernatant (0.2 mL)</t>
  </si>
  <si>
    <t>60 min HPLC supernat (0.4 mL = twice inj. vol.)</t>
  </si>
  <si>
    <t xml:space="preserve">Study: </t>
  </si>
  <si>
    <t>ex vivo free fraction</t>
  </si>
  <si>
    <t>µL aliquot</t>
  </si>
  <si>
    <t xml:space="preserve">Date: </t>
  </si>
  <si>
    <t xml:space="preserve"> µL sample loaded</t>
  </si>
  <si>
    <t xml:space="preserve">Tracer: </t>
  </si>
  <si>
    <t xml:space="preserve">Counting method: </t>
  </si>
  <si>
    <t>Filter device:</t>
  </si>
  <si>
    <t>F = aliquot of filtrate</t>
  </si>
  <si>
    <t>Centrifuge:</t>
  </si>
  <si>
    <t>R = remaining filtrate in bottom tube</t>
  </si>
  <si>
    <t>Temp:</t>
  </si>
  <si>
    <t>room temp</t>
  </si>
  <si>
    <t>T = top portion of device including filter</t>
  </si>
  <si>
    <t>Anticoagulant:</t>
  </si>
  <si>
    <t>Bkg = background</t>
  </si>
  <si>
    <t>Sample:</t>
  </si>
  <si>
    <t>A</t>
  </si>
  <si>
    <t>Counts</t>
  </si>
  <si>
    <t>Time</t>
  </si>
  <si>
    <t>B</t>
  </si>
  <si>
    <t>whole blood</t>
  </si>
  <si>
    <t>filtrate aliquot</t>
  </si>
  <si>
    <t>remaining</t>
  </si>
  <si>
    <t>Top</t>
  </si>
  <si>
    <t>Bkg</t>
  </si>
  <si>
    <t>E</t>
  </si>
  <si>
    <t>F</t>
  </si>
  <si>
    <t>C</t>
  </si>
  <si>
    <t>D</t>
  </si>
  <si>
    <t>FF = [(Filtrate-Bkg)/aliquot volume]/[((F-Bkg) + (remaining- Bkg) + (Top-Bkg))/sample volume]</t>
  </si>
  <si>
    <t xml:space="preserve">Subject ID: </t>
  </si>
  <si>
    <t>Date:</t>
  </si>
  <si>
    <t>Subject wt (kg)</t>
  </si>
  <si>
    <t>Dose (mCi):</t>
  </si>
  <si>
    <t>Start Inj (clock):</t>
  </si>
  <si>
    <t>Finish inj (clock):</t>
  </si>
  <si>
    <t>Sample</t>
  </si>
  <si>
    <t>Timepoint</t>
  </si>
  <si>
    <t>cpm  1 mL sample blood</t>
  </si>
  <si>
    <t>El. Time (count) blood</t>
  </si>
  <si>
    <t>cpm  0.4 mL sample plasma</t>
  </si>
  <si>
    <t>El. Time (count) plasma</t>
  </si>
  <si>
    <t>notes/bkgd cpm</t>
  </si>
  <si>
    <t>5mHPLC</t>
  </si>
  <si>
    <t>XX</t>
  </si>
  <si>
    <t>60mHPLC</t>
  </si>
  <si>
    <t xml:space="preserve">Comments/Notes: </t>
  </si>
  <si>
    <t>PSS 602 cetnrifuge is a house-brand UNICO (United Products and Instrumentation)  centrifuge</t>
  </si>
  <si>
    <t>UNICO PowerSpin Clinical Centrifuge, Model C856 , SKU C856, variable speed, 6-position, 102 mm fixed angle rotor.</t>
  </si>
  <si>
    <t>half-life (min)</t>
  </si>
  <si>
    <t>RCF</t>
  </si>
  <si>
    <t>RPM</t>
  </si>
  <si>
    <t>DC/GC</t>
  </si>
  <si>
    <t>Study number:</t>
  </si>
  <si>
    <t>RCF (g-force)= 1.12 * 102mm *( krpm)*(krpm)</t>
  </si>
  <si>
    <t>PSS 602 fixed rotor - (set speed at 3.5 K RPM)</t>
  </si>
  <si>
    <t xml:space="preserve">Previous studies done at 1.38 ×g </t>
  </si>
  <si>
    <t>centrif. force:</t>
  </si>
  <si>
    <t>1,400  x G (20 min)</t>
  </si>
  <si>
    <t>Li Heparin, heparinized syringe</t>
  </si>
  <si>
    <t>Leftover dose = ___mCi/    mL    _____ delivered, diluted to: _______)</t>
  </si>
  <si>
    <t>GC start time:</t>
  </si>
  <si>
    <t xml:space="preserve">              </t>
  </si>
  <si>
    <t>Note - decay of FF samples adjusted to ET for first sample.</t>
  </si>
  <si>
    <t>ET for first FF sample:</t>
  </si>
  <si>
    <t>300  µL=</t>
  </si>
  <si>
    <t>at (time)</t>
  </si>
  <si>
    <t>blood</t>
  </si>
  <si>
    <t>Decay Corrected</t>
  </si>
  <si>
    <t>pre count</t>
  </si>
  <si>
    <t>post count</t>
  </si>
  <si>
    <t>Added</t>
  </si>
  <si>
    <t xml:space="preserve"> µCi/ 150 µL  to  4.15 mL  whole blood in polypropylene tube at</t>
  </si>
  <si>
    <t>Incubated at room temperature for **10 minutes.  Divided into 2 x   2.0   mL aliquots.</t>
  </si>
  <si>
    <t>aliquot</t>
  </si>
  <si>
    <t>sample</t>
  </si>
  <si>
    <t>el time</t>
  </si>
  <si>
    <t>Counts (µCi)</t>
  </si>
  <si>
    <t>GC posit</t>
  </si>
  <si>
    <t>Plasma</t>
  </si>
  <si>
    <t>early  bkgd</t>
  </si>
  <si>
    <t>HPLC -draw  300 µL in syringe</t>
  </si>
  <si>
    <t>post</t>
  </si>
  <si>
    <t>PBS (Ca/MG free)</t>
  </si>
  <si>
    <t xml:space="preserve">Cellgro 1× PBS (Phosphate Buffered Saline) </t>
  </si>
  <si>
    <t>Cat. No. 21-040-CM</t>
  </si>
  <si>
    <t>150  µL=</t>
  </si>
  <si>
    <t xml:space="preserve">Added </t>
  </si>
  <si>
    <t xml:space="preserve">µCi per 150 µL to 4.15  mL PBS in  polypropylene tube at </t>
  </si>
  <si>
    <r>
      <t xml:space="preserve">Incubated at room temperature for </t>
    </r>
    <r>
      <rPr>
        <b/>
        <sz val="11"/>
        <color theme="1"/>
        <rFont val="Calibri"/>
        <family val="2"/>
        <scheme val="minor"/>
      </rPr>
      <t>10 minutes</t>
    </r>
    <r>
      <rPr>
        <sz val="11"/>
        <color theme="1"/>
        <rFont val="Calibri"/>
        <family val="2"/>
        <scheme val="minor"/>
      </rPr>
      <t>.  Divided into 2 x    2.0   mL aliquots.</t>
    </r>
  </si>
  <si>
    <t>PBS</t>
  </si>
  <si>
    <t>Final Free Fraction calculations</t>
  </si>
  <si>
    <t>plasma normalized to PBS</t>
  </si>
  <si>
    <t>(4 plasma samples and duplicate PBS)</t>
  </si>
  <si>
    <t>plasma average</t>
  </si>
  <si>
    <t>n=4</t>
  </si>
  <si>
    <t>PBS average</t>
  </si>
  <si>
    <t>n=2</t>
  </si>
  <si>
    <t>Plasma partition</t>
  </si>
  <si>
    <t>RBC partition</t>
  </si>
  <si>
    <t>http://ukpmc.ac.uk/articles/PMC2856602</t>
  </si>
  <si>
    <t>Influence of Efavirenz and Ritonavir on Human Brain P-Glycoprotein Activity using PET Imaging</t>
  </si>
  <si>
    <t>Plasma free fraction of parent radiotracer was not significantly different between groups, being 14.6 ± 1.7% at baseline</t>
  </si>
  <si>
    <t>Paste counts data after deleting extra columns</t>
  </si>
  <si>
    <t>CCIR - 10th floor West pav.</t>
  </si>
  <si>
    <t>Background</t>
  </si>
  <si>
    <t>Beckman 8000</t>
  </si>
  <si>
    <t>Ave</t>
  </si>
  <si>
    <t>Sum (cpm)</t>
  </si>
  <si>
    <t>ELTIME</t>
  </si>
  <si>
    <t xml:space="preserve">CPM - Decay and bkg. corr </t>
  </si>
  <si>
    <t>std dev</t>
  </si>
  <si>
    <t>Check all formula references in calculations columns, move as needed.</t>
  </si>
  <si>
    <t>A FF</t>
  </si>
  <si>
    <t>position</t>
  </si>
  <si>
    <t>Sum Chann CPM</t>
  </si>
  <si>
    <t>El time</t>
  </si>
  <si>
    <t>Corr CPM</t>
  </si>
  <si>
    <t xml:space="preserve">confirm position </t>
  </si>
  <si>
    <t>B FF</t>
  </si>
  <si>
    <t>C FF</t>
  </si>
  <si>
    <t>D FF</t>
  </si>
  <si>
    <t>remaining Plas</t>
  </si>
  <si>
    <t>E FF</t>
  </si>
  <si>
    <t>remaining sample</t>
  </si>
  <si>
    <t>1 total Plasma</t>
  </si>
  <si>
    <t>of total plasma loaded</t>
  </si>
  <si>
    <t>F FF</t>
  </si>
  <si>
    <t>1 PRC</t>
  </si>
  <si>
    <t>Total 1</t>
  </si>
  <si>
    <t>2 total Plasma</t>
  </si>
  <si>
    <t>2 PRC</t>
  </si>
  <si>
    <t>Total 2</t>
  </si>
  <si>
    <t>Total E</t>
  </si>
  <si>
    <t>1 plasma</t>
  </si>
  <si>
    <t>Total F</t>
  </si>
  <si>
    <t>2 plas</t>
  </si>
  <si>
    <t>Volume injected (mL):</t>
  </si>
  <si>
    <t>Elapsed Time (draw)</t>
  </si>
  <si>
    <t>Notes/Vitals</t>
  </si>
  <si>
    <t>spare1</t>
  </si>
  <si>
    <t>spare2</t>
  </si>
  <si>
    <t>page 1 of 2</t>
  </si>
  <si>
    <t>Well Counter:</t>
  </si>
  <si>
    <t>page 2 of 2</t>
  </si>
  <si>
    <t>30mHPLC</t>
  </si>
  <si>
    <t xml:space="preserve">Page 2 of 2      Tracer: </t>
  </si>
  <si>
    <t xml:space="preserve">                                                                                                                                                                                                                                                                                                                                                                                                                                                                                                                                                                                                                                                                                                                                                                                                                                                                                                                                                                                                                                                                                                                                                                                                                                                                                                                                                                                                                                                                                                                                                                                                                                                                                                                                                                                                                                                                                                                                                                                                                                                                                                                                                                                                                                                                                                                                                                                                                                                                                                                                                                                                                                                                                                                                                                                                                                                                                                                                                                                                                                                                                                                                                                                                                                                                                                                                                                                                                                                                                                                                                                                                                                                                                                                                                                                                                                                                                                                                                                                                                                                                                                                                                                                                                                                                                                                                                                                                                                                                                                                                                                                                                                                                                                     b                                                                                 nbbnbnbbbbbbbbbbbbbbbbbbbbbbbbbbbbbn</t>
  </si>
  <si>
    <t>PBS pre</t>
  </si>
  <si>
    <t>in vitro PBS</t>
  </si>
  <si>
    <t>30 min Whole Blood - 1 mL</t>
  </si>
  <si>
    <t>30 min Packed Red Cells</t>
  </si>
  <si>
    <t>30 min Plasma</t>
  </si>
  <si>
    <t>30 min remaining plasma</t>
  </si>
  <si>
    <t>30 min 400 µL plasma in 1.2 mL Acetonitrile</t>
  </si>
  <si>
    <t>30 min protein pellet</t>
  </si>
  <si>
    <t xml:space="preserve">30 min supernat. </t>
  </si>
  <si>
    <t>30 min HPLC supernat (0.4 mL = twice inj. vol.)</t>
  </si>
  <si>
    <t>30 min remaining HPLC supernatant (0.2 mL)</t>
  </si>
  <si>
    <t>end of session 2</t>
  </si>
  <si>
    <t>end of session 3</t>
  </si>
  <si>
    <t>maybe more:</t>
  </si>
  <si>
    <t>Supplies for blood draw:</t>
  </si>
  <si>
    <t>1,000 units/mL Sodium heparin (&gt;5 mL bottle)</t>
  </si>
  <si>
    <t>Monoject syringe tip caps (flat)</t>
  </si>
  <si>
    <t>Note - patient studies use aseptic technique to prepare heparinized syringes:</t>
  </si>
  <si>
    <t>Pre-study preparation</t>
  </si>
  <si>
    <t>3 mL syringes plus 23-25G needle</t>
  </si>
  <si>
    <t>sterile syringes, sterile caps, and a second sterile needle with a sterile vent filter</t>
  </si>
  <si>
    <t>Heparinize 3 mL syringes before study -  (draw up ~ 1 mL then expel)</t>
  </si>
  <si>
    <t>If inverting bottle to draw, use a shorter needle to draw heparin and a longer needle for vent.</t>
  </si>
  <si>
    <t>Cap syringes</t>
  </si>
  <si>
    <t xml:space="preserve">Prepare in biosafety cabinet, and store (double bag) in a dated ziplock bag. </t>
  </si>
  <si>
    <t>Number syringes and cap (can color code)</t>
  </si>
  <si>
    <t>Hold one tube on ice HPLC control (this can be 3 mL)</t>
  </si>
  <si>
    <t>Hold one tube at RT free fraction (need~ 4.5 mL, but if QNS, can pool with remaining HPLC sample)</t>
  </si>
  <si>
    <t>Drawing guideline (stopwatch starts when injection starts)</t>
  </si>
  <si>
    <t xml:space="preserve">Minutes 1-5 post injection need 4 people </t>
  </si>
  <si>
    <t>PET tech 1 will inject tracer IV: 20 second bolus followed by 10 mL flush, also post-count</t>
  </si>
  <si>
    <t>PET tech 2 draws blood (contralateral artery)</t>
  </si>
  <si>
    <t>PET tech 2 assits PET tech 1 with syringe handling (and monitors vitals)</t>
  </si>
  <si>
    <t>Sample processing prep:</t>
  </si>
  <si>
    <t>Prepare a rack of labeled microcentrifuge tubes for HPLC samples</t>
  </si>
  <si>
    <t>Usual tubes for each HPLC time point - color code (initial WB can be dark, ACN tube must be 2 mL volume and pale, HPLC injectate tube should be clear 1.5 mL)</t>
  </si>
  <si>
    <t>Aliquot 1.2 mL ACN into labeled tube and hold on ice.</t>
  </si>
  <si>
    <t>Prepare a rack of labeled microcentrifuge tubes for blood and plasma curve</t>
  </si>
  <si>
    <t xml:space="preserve"> (4 tubes for each syringe - color code: residual WB (not counted); PRC from 1 mL; residual plasma; 0.4 ml plasma)</t>
  </si>
  <si>
    <t>For combined metabolism timepoints (~2.5-3 mL blood) transer ~1.2 mL to HPLC tube rack, transer balance to blood curve rack</t>
  </si>
  <si>
    <t>Wipe off syringe and cap - verify that number on cap matches number on syringe</t>
  </si>
  <si>
    <t>Place syringes in lead safe, shield biowaste if possible  - minimize background activity near the well counter.</t>
  </si>
  <si>
    <t>Count each syringe in Ludlum scaler ratemeter.</t>
  </si>
  <si>
    <t>Count and record background before each syringe</t>
  </si>
  <si>
    <t>Record bkg counts, syringe counts, clock time, and count duration or ratemeter setting (i.e. a 12 second count is 2 on the dial with the switch at 0.1)</t>
  </si>
  <si>
    <t>After syringes are counted, take to lab across the hall for weighing - we probably need a separate sheet for weights.</t>
  </si>
  <si>
    <t>Weigh capped/numbered syringes (record dry weight to 2-3 decimal places) analytical balance</t>
  </si>
  <si>
    <t>After syringes are weighed, proceed to process for blood/plasma curve on GC</t>
  </si>
  <si>
    <t>PI tech (metab rack) should process all metabolism samples immediately</t>
  </si>
  <si>
    <t>PI radiochemist will perform HPLC injections</t>
  </si>
  <si>
    <t>HPLC fractions and blood partition tubes must be counted on the same gamma counter</t>
  </si>
  <si>
    <t>Using calibrated micropipetter - transfer exactly 1 ml WB into microcentrifuge tube.</t>
  </si>
  <si>
    <t>If QNS, record actual exact volume of WB</t>
  </si>
  <si>
    <t>Centrifuge 1 mL WB, then transfer all plasma to residual plasma tube (do not disturb buffy coat)</t>
  </si>
  <si>
    <t>pulse to pellet red cells if needed</t>
  </si>
  <si>
    <t>If QNS, record actual exact volume of plams</t>
  </si>
  <si>
    <t>three samples per syringe PRC, residual plasma and plasma aliquot.</t>
  </si>
  <si>
    <t>record GC start time</t>
  </si>
  <si>
    <t>Preparation of in vitro control, injectate control and free fraction (PI tech 1)</t>
  </si>
  <si>
    <t>Lynne's job</t>
  </si>
  <si>
    <t>Rinse 6 Centrifree units with 0.5- 1 mL PBS</t>
  </si>
  <si>
    <t>discard PBS, label Centrfree components and lid</t>
  </si>
  <si>
    <t>300 µL injectate -assay in dose calibrator, determine if dilution needed</t>
  </si>
  <si>
    <t>one syringe for HPLC, one syringe for free fraction - each will be 0.3 mL</t>
  </si>
  <si>
    <t>give spiked samples to PI tech for HPLC</t>
  </si>
  <si>
    <t>injectate for free fraction - 150 µL into 4 mL blood (ambient) and 150 µL into 4 mL PBS</t>
  </si>
  <si>
    <t>process (4 for plasma and two for PBS)</t>
  </si>
  <si>
    <t>Count with blood curve samples on GC (at end)</t>
  </si>
  <si>
    <t>Immediately pre scan - reserve some 0.75 mL injectate in tube for free fraction and HPLC controls</t>
  </si>
  <si>
    <t xml:space="preserve">PI tech 2 collects syringes </t>
  </si>
  <si>
    <t>Transfer blood from syringe to microcentrifuge tube. Count 1 mL whole blood then 0.4 mL plasma in well counter</t>
  </si>
  <si>
    <t>For blood/plamsa curve, transfer contents of syringe to labeled centrifuge tube.</t>
  </si>
  <si>
    <t>PI tech (blood curve rack)  transfer all blood from syringe to appropriate tube in the blood and plasma rack.</t>
  </si>
  <si>
    <t>Count and record background before each 2-3 samples</t>
  </si>
  <si>
    <t>Count each 0.4 mL plasma sample in Ludlum scaler ratemeter.</t>
  </si>
  <si>
    <t>(Optional) Count samples on gamma counter (not used for metabolism)</t>
  </si>
  <si>
    <t>Clock Time (count) blood</t>
  </si>
  <si>
    <t>Counts  1 mL sample blood</t>
  </si>
  <si>
    <t>Counts  0.4 mL sample plasma</t>
  </si>
  <si>
    <t>Clock Time (count) plasma</t>
  </si>
  <si>
    <t xml:space="preserve">bkgd counts </t>
  </si>
  <si>
    <t>WC count time:</t>
  </si>
  <si>
    <t>In vitro PBS - dilute 200 µCi/1 mL after all samples</t>
  </si>
  <si>
    <t>In vitro PBS 1 mL</t>
  </si>
  <si>
    <t>In vitro PBS 400 µL  in 1.2 mL Acetonitrile</t>
  </si>
  <si>
    <t xml:space="preserve">In vitro PBS remaining supernat. </t>
  </si>
  <si>
    <t>In vitro PBS HPLC supernat (0.8 mL = twice inj. vol.)</t>
  </si>
  <si>
    <t>In vitro PBS remaining HPLC supernatant (0.4 mL)</t>
  </si>
  <si>
    <t>In vitro blood Whole Blood - 1 mL</t>
  </si>
  <si>
    <t>In vitro blood Packed Red Cells</t>
  </si>
  <si>
    <t>In vitro blood Plasma</t>
  </si>
  <si>
    <t>In vitro blood remaining plasma</t>
  </si>
  <si>
    <t>In vitro blood 400 µL plasma in 1.2 mL Acetonitrile</t>
  </si>
  <si>
    <t>In vitro blood protein pellet</t>
  </si>
  <si>
    <t xml:space="preserve">In vitro blood supernat. </t>
  </si>
  <si>
    <t>In vitro blood HPLC supernat (0.4 mL = twice inj. vol.)</t>
  </si>
  <si>
    <t>In vitro blood remining HPLC supernatant (0.2 mL)</t>
  </si>
  <si>
    <t>Injectate - inject ~ 20-50 µL reserved dose after all samples</t>
  </si>
  <si>
    <t>Aliquot twice desired volume (count in well counter)</t>
  </si>
  <si>
    <t xml:space="preserve">Injectate remaining aliquot </t>
  </si>
  <si>
    <t>Notes:</t>
  </si>
  <si>
    <t>If combining syringes, need ~ 2.5-3 mL for combined blood curve and metabolism timepoints (or separate syringes)</t>
  </si>
  <si>
    <t>Guidelines for arterial blood sampling and sample processing</t>
  </si>
  <si>
    <t>Need two tubes of pre-scan blood (each ~6-8 mL if possible)  Save any extra plasma!!</t>
  </si>
  <si>
    <t>Tubes: residual WB (discard); PRC from 1 mL; residual plasma; 0.4 ml plasma w/ACN(protein ppt), residual supernatent; 0.4 ml HPLC injection (inject half, count balance)</t>
  </si>
  <si>
    <t>Syringe handling for blood curve: (PI tech 2 or 3) - Modified to match CCIR blood handling (eliminates weighing)</t>
  </si>
  <si>
    <t>Syringe handling for blood curve: (PI tech 3) - Modified to match CCIR blood handling (eliminates weighing)</t>
  </si>
  <si>
    <t>PI tech 2 uncaps and recaps syringes?</t>
  </si>
  <si>
    <t>Need ~ 1.2 mL volume for all samples</t>
  </si>
  <si>
    <t>Syringe handling for metabolism: (PI tech 1)</t>
  </si>
  <si>
    <t>PET tech  will prompt for later time points. 15 second warning and 5 second countdown</t>
  </si>
  <si>
    <t>PI tech 1 records times - must watch injection and record draw times for first 5 min</t>
  </si>
  <si>
    <t>Draw as fast as possible from 0-90 seconds.  (PI tech 1 must watch carefully, record any notes)</t>
  </si>
  <si>
    <t>Follow standard method for radiometabolism studies (attached)</t>
  </si>
  <si>
    <t>Want &gt;20 µCi F-18 total after all blood samples and fractions are complete</t>
  </si>
  <si>
    <t>Want &gt;250 µCi C-11 total after all blood samples and fractions are complete</t>
  </si>
  <si>
    <t>Injectate uses fewer tubes; no need to separate supernatant from pellet.</t>
  </si>
  <si>
    <t>Draw 1.2-1.5 mL whole blood in heparinized syringe, record draw time.</t>
  </si>
  <si>
    <t>Hot lab</t>
  </si>
  <si>
    <t>Transfer all blood from syringe to  2 mL microcentrifuge tube. (Do NOT reserve  to count.)</t>
  </si>
  <si>
    <t>Centrifuge at 1400 rpm for 1 min and carefully separate all plasma (small amount of PRC is ok)</t>
  </si>
  <si>
    <t>Set aside to Count packed red cells</t>
  </si>
  <si>
    <t>Pulse spin separated plasma (need clean 400 µL)</t>
  </si>
  <si>
    <t>Transfer 400 µL clean plasma  to 2 mL centrifuge tube with 1.2 mL ice cold Acetonitrile.</t>
  </si>
  <si>
    <t>Set aside remaining plasma to Count left over plasma</t>
  </si>
  <si>
    <t>Vortex ice cold 400 µL plasma in 1200 µl ice-cold acetonitrile (ACN).</t>
  </si>
  <si>
    <t>Centrifuge ice-cold solvent extract at max speed for 5 min.</t>
  </si>
  <si>
    <t>Transfer supernatent (all of it) from pellet (note if pellet is colored or not solid).</t>
  </si>
  <si>
    <t>Re-chill then pulse  supernatant at max speed (need clean 400 µL).</t>
  </si>
  <si>
    <t xml:space="preserve">Acentonitrile tubes must be held on ice. </t>
  </si>
  <si>
    <t>Plasma proteins precipitate poorly unless solvent is very cold.</t>
  </si>
  <si>
    <t>A few pellets of dry ice can be placed in styro box beore filling with crushed ice.</t>
  </si>
  <si>
    <t>Injectate control does not need separate tubes for ACN versus supernatent.</t>
  </si>
  <si>
    <t>Injectae control does not require plasma tube, or centrifugation at any point.</t>
  </si>
  <si>
    <t>Count later samples (10, 20 min) first, 5 min, BL and injectate are injected last.</t>
  </si>
  <si>
    <t>Count diluted supernatant first, then remainder of blood partition samples from same time point</t>
  </si>
  <si>
    <t>Only 1/2 the activity provided will be injected on the HPLC</t>
  </si>
  <si>
    <t>The elapsed time between injection and counting the eluted fractions is almost one half-life</t>
  </si>
  <si>
    <t>Radioactivity detector on HPLC should be more sensitive than gamma counter.</t>
  </si>
  <si>
    <t>count all fractions, record positon on worksheet AND printout.</t>
  </si>
  <si>
    <t>calculate recovery from HPLC based on sum of fractions and balance of activity in tube.</t>
  </si>
  <si>
    <t>The HPLC now has an inline radioactivity detector - activity is recorded using the HPLC software</t>
  </si>
  <si>
    <t>Peaks can be integrated to calculate the percent parent and percent metabolite.</t>
  </si>
  <si>
    <t>The software should correct the data for decay - this needs to be confirmed.</t>
  </si>
  <si>
    <t>There should be a way to also quantify total activity and decay correct that result to time of injection.</t>
  </si>
  <si>
    <t>After peak quantification using detector is validated, HPLC eluent can be pooled to count on GC.</t>
  </si>
  <si>
    <t>Set-up for each blood sample and injectate control</t>
  </si>
  <si>
    <t>color-coded 2 mL microcentrifuge tubes</t>
  </si>
  <si>
    <t>clear 1.5 mL microcentrifuge tubes.</t>
  </si>
  <si>
    <t>prep</t>
  </si>
  <si>
    <t>initial</t>
  </si>
  <si>
    <t>tube</t>
  </si>
  <si>
    <t>post process counting</t>
  </si>
  <si>
    <t>syringe blood</t>
  </si>
  <si>
    <t>colored 2 mL (dark)</t>
  </si>
  <si>
    <t>discard - do not count</t>
  </si>
  <si>
    <t xml:space="preserve">1 ml whole blood </t>
  </si>
  <si>
    <t>clear 2 mL</t>
  </si>
  <si>
    <t>1.5 mL</t>
  </si>
  <si>
    <t>remaining plasma</t>
  </si>
  <si>
    <t>1.2 mL ACN</t>
  </si>
  <si>
    <t>ACN</t>
  </si>
  <si>
    <t>colored 2 mL (light)</t>
  </si>
  <si>
    <t>pellet</t>
  </si>
  <si>
    <t>supernatant</t>
  </si>
  <si>
    <t>remaining supernatant</t>
  </si>
  <si>
    <t>0.4 mL water</t>
  </si>
  <si>
    <t>HPLC injectate</t>
  </si>
  <si>
    <t>injectate/remaining injectate</t>
  </si>
  <si>
    <t>Note: HPLC injectate tube is counted twice: pre-injection and post-injection</t>
  </si>
  <si>
    <t>Pre-count with blood partitions; post-count with HPLC eluent.</t>
  </si>
  <si>
    <t xml:space="preserve">Will use ~ 100 µL for injectate HPLC analysis </t>
  </si>
  <si>
    <t xml:space="preserve">Will use ~ 300 µL for  HPLC in vitro blood and PBS control  </t>
  </si>
  <si>
    <t xml:space="preserve">Will use ~ 300 µL for  free fraction  in vitro blood and PBS samples  </t>
  </si>
  <si>
    <t>After the final patient HPLC injection, count reserved activity in 300 µl syringe - aliquot as needed</t>
  </si>
  <si>
    <t>Metabolism Sample Processing Protocol (revised - to match clinical)</t>
  </si>
  <si>
    <t>in vitro blood</t>
  </si>
  <si>
    <t>Inject 200 µL diluted supernatant onto HPLC, reserve remaining 200 µL to count with HPLC eluent.</t>
  </si>
  <si>
    <t>count leftover diluted supernatant (200 µL) after all fractions for each timepoint.</t>
  </si>
  <si>
    <t>For F-18, dilute injecate to ~ 5-10 µCi/1 mL saline.  Aliquot 1 mL and draw up 300 µL</t>
  </si>
  <si>
    <t xml:space="preserve">Spike 1.8  mL whole blood (on ice) with 150 µL injectate. </t>
  </si>
  <si>
    <t>Process IMMEDIATELY for HPLC analysis.</t>
  </si>
  <si>
    <t xml:space="preserve">Spike 1.8  mL PBS  with 150 µL injectate. </t>
  </si>
  <si>
    <t>"Process" PBS as if for blood (add 0.4 mL aliquot to acetonitrile, mix and then remove 0.4 mL for HPLC).</t>
  </si>
  <si>
    <t>Mix then transfer exactly 1 mL to fresh tube.</t>
  </si>
  <si>
    <t>Radiometabolite Samples:</t>
  </si>
  <si>
    <t>Centrifree 30,000 MW ( 0.5 mL PBS rinsed)</t>
  </si>
  <si>
    <t xml:space="preserve">Free fraction spreadsheet is attached, </t>
  </si>
  <si>
    <t>injectate for HPLC - 150 µL into 1.8 mL blood (on ice) and 150 µL into 1.8 mL PBS</t>
  </si>
  <si>
    <t>Using calibrated micropipetter - transfer exactly 0.4 ml plasma into microcentrifuge tube.</t>
  </si>
  <si>
    <t>add 150 µL to 1.8 mL  blood</t>
  </si>
  <si>
    <t>add 150 µL to 1.8 mL  PBS</t>
  </si>
  <si>
    <t>HPLC control prep</t>
  </si>
  <si>
    <t xml:space="preserve"> in vitro Blood (count/time)</t>
  </si>
  <si>
    <t>in vitro PBS (count/time)</t>
  </si>
  <si>
    <t>20mHPLC</t>
  </si>
  <si>
    <t>10mHPLC</t>
  </si>
  <si>
    <t>90mHPLC</t>
  </si>
  <si>
    <t>Lot R1CB88195  exp 3-1-2024</t>
  </si>
  <si>
    <t>Count each 1 mL whole blood sample in Ludlum scaler ratemeter. (or gamma counter)</t>
  </si>
  <si>
    <t xml:space="preserve">     Tracer: </t>
  </si>
  <si>
    <t>Stopwatch El time</t>
  </si>
  <si>
    <t>minutes El time</t>
  </si>
  <si>
    <t>Stopwatch interval</t>
  </si>
  <si>
    <t>Draw Time start</t>
  </si>
  <si>
    <t>blood vol (µL)   pipette 1.0 mL</t>
  </si>
  <si>
    <t>GC position blood</t>
  </si>
  <si>
    <r>
      <t>post centrif.</t>
    </r>
    <r>
      <rPr>
        <b/>
        <sz val="9"/>
        <color rgb="FFFF0000"/>
        <rFont val="Arial"/>
        <family val="2"/>
      </rPr>
      <t xml:space="preserve">     04 mL </t>
    </r>
    <r>
      <rPr>
        <b/>
        <sz val="9"/>
        <rFont val="Arial"/>
        <family val="2"/>
      </rPr>
      <t xml:space="preserve"> plasma</t>
    </r>
  </si>
  <si>
    <t>GC position plasma</t>
  </si>
  <si>
    <t>CS1P1</t>
  </si>
  <si>
    <t>Dose (mCi)@:</t>
  </si>
  <si>
    <t>1179-</t>
  </si>
  <si>
    <t>Vol. inj (mL):</t>
  </si>
  <si>
    <t>GC/location:</t>
  </si>
  <si>
    <t>CCIR GC</t>
  </si>
  <si>
    <t>GC Start time:</t>
  </si>
  <si>
    <t>Sealed source ID:</t>
  </si>
  <si>
    <t>Source  cpm:</t>
  </si>
  <si>
    <t>Well counter:</t>
  </si>
  <si>
    <t>Settings:</t>
  </si>
  <si>
    <t>Positron - 1/2 minute counts</t>
  </si>
  <si>
    <t xml:space="preserve">Bkg cpm (initial): </t>
  </si>
  <si>
    <t>10 min Whole Blood - 1 mL</t>
  </si>
  <si>
    <t>10 min Packed Red Cells</t>
  </si>
  <si>
    <t>10 min Plasma</t>
  </si>
  <si>
    <t>10 min remaining plasma</t>
  </si>
  <si>
    <t>10 min 400 µL plasma in 1.2 mL Acetonitrile</t>
  </si>
  <si>
    <t>10 min protein pellet</t>
  </si>
  <si>
    <t xml:space="preserve">10 min supernat. </t>
  </si>
  <si>
    <t>10 min HPLC supernat (0.4 mL = twice inj. vol.)</t>
  </si>
  <si>
    <t>10 min remaining HPLC supernatant (0.2 mL)</t>
  </si>
  <si>
    <t>20 min Whole Blood - 1 mL</t>
  </si>
  <si>
    <t>20 min Packed Red Cells</t>
  </si>
  <si>
    <t>20 min Plasma</t>
  </si>
  <si>
    <t>20 min remaining plasma</t>
  </si>
  <si>
    <t>20 min 400 µL plasma in 1.2 mL Acetonitrile</t>
  </si>
  <si>
    <t>20 min protein pellet</t>
  </si>
  <si>
    <t xml:space="preserve">20 min supernat. </t>
  </si>
  <si>
    <t>20 min HPLC supernat (0.4 mL = twice inj. vol.)</t>
  </si>
  <si>
    <t>20 min remaining HPLC supernatant (0.2 mL)</t>
  </si>
  <si>
    <t>90 min Whole Blood - 1 mL</t>
  </si>
  <si>
    <t>90 min Packed Red Cells</t>
  </si>
  <si>
    <t>90 min Plasma</t>
  </si>
  <si>
    <t>90 min remaining plasma</t>
  </si>
  <si>
    <t>90 min 400 µL plasma in 1.2 mL Acetonitrile</t>
  </si>
  <si>
    <t>90 min protein pellet</t>
  </si>
  <si>
    <t xml:space="preserve">90 min supernat. </t>
  </si>
  <si>
    <t>90 min HPLC supernat (0.4 mL = twice inj. vol.)</t>
  </si>
  <si>
    <t>90 min remaining HPLC supernatant (0.2 mL)</t>
  </si>
  <si>
    <t>5, 10, 20, 30, 60 min, 90,  in vitro blood, in vitro PBS, injectate (7)</t>
  </si>
  <si>
    <t>Blood sampling for metabolites</t>
  </si>
  <si>
    <t xml:space="preserve">Blood volume for HPLC analysis (1 mL), larger blood volumes will not help metabolite analysis since we are not using the column switch method. </t>
  </si>
  <si>
    <t>Larger volume at t=0 is desired for plasma free fraction (4.5 mL) if we want to do that, see below.</t>
  </si>
  <si>
    <t>minutes</t>
  </si>
  <si>
    <t>0 + dose</t>
  </si>
  <si>
    <t>-</t>
  </si>
  <si>
    <t>Materials needed</t>
  </si>
  <si>
    <t>HPLC setup</t>
  </si>
  <si>
    <t>Fraction collection, 1 minute / fraction, no on-line radio detector. Guard column cartridge (Nova-Pak C18 Guard-Pak Insert, 60Å, 4 µm)</t>
  </si>
  <si>
    <t>Need to verify retention time with reference standards. Use 100 µg/ml and inject 10 µL from mobile phase.</t>
  </si>
  <si>
    <t>Load all collected 1 minute fractions onto the gamma counter, after each run. Add a blank before the first fraction tube. Make sure to load them in order and note down the positions.</t>
  </si>
  <si>
    <t>Flow (I will try 0.7 mL/min later this week. I tried 1 mL/min but separation in terms of time might be inadequate based on metabolite data from Hopkins and retention time, 0.7 mL/min should improve it)</t>
  </si>
  <si>
    <t>For AZAN, we need to verify that the peak shape is nice and at the correct retention time from injecting reference standard from 75% MeCN in water (100 µL). If it is not, we have to dilute the metabolite samples with water prior injection but after separation of supernatant.</t>
  </si>
  <si>
    <t>Sample preparation for injection onto HPLC for metabolite analysis.</t>
  </si>
  <si>
    <t>HPLC metabolite analysis</t>
  </si>
  <si>
    <t xml:space="preserve">Inject radiotracer from dose into HPLC to confirm retention time and recovery of injected activity. </t>
  </si>
  <si>
    <t xml:space="preserve">Inject a known volume and determine the count rate for an equal volume using the gamma counter. </t>
  </si>
  <si>
    <t xml:space="preserve">Determine the countrate and volume of the radioligand dose sample. </t>
  </si>
  <si>
    <t>Prepare a reference sample by mixing radioligand with whole blood (t=0) by performing the below sequence.</t>
  </si>
  <si>
    <t>We need to co-inject a known concentration of carrier reference standard mixed with plasma and radioligand directly onto HPLC to verify UV retention time for at least one of the metabolite injections. We can alternatively do the same with leftover dose and a spiked sample.</t>
  </si>
  <si>
    <t>[18F]ASEM</t>
  </si>
  <si>
    <t>Mobile phase buffer preparation - filtered using our filtration setup.</t>
  </si>
  <si>
    <t>[18F]ASEM - Water (1 L), triethylamine (8 ml), phosphoric acid (2.6 mL), pH 7.4</t>
  </si>
  <si>
    <t>HPLC column - Waters, XBridge BEH, 5 µM, 4.6 x 250 mm) with a guard column.</t>
  </si>
  <si>
    <t>HPLC mobile phase and solvent system (40 % MeCN, 60% H2O (100 mM NEt3, pH 7.2), 0.7 mL/min</t>
  </si>
  <si>
    <t>1)</t>
  </si>
  <si>
    <t>Transfer whole blood (~1 mL) from syringe into an Eppendorf vial.</t>
  </si>
  <si>
    <t>2)</t>
  </si>
  <si>
    <t>Spin down blood (Eppendorf MiniSpin Plus, 14500 rpm for 60 sec).</t>
  </si>
  <si>
    <t>3)</t>
  </si>
  <si>
    <t>Pipette out 200 uL plasma into a new Eppendorf vial, count the vial.</t>
  </si>
  <si>
    <t>4)</t>
  </si>
  <si>
    <t xml:space="preserve">Cool the vial on ice for a few minutes and add 2.5 volumes (500 uL) of ice cold acetonitrile. </t>
  </si>
  <si>
    <t>5)</t>
  </si>
  <si>
    <t xml:space="preserve">Spin down precipitated proteins. E.g. 3000 g for 5 min. The higher g the better. (I don't have details about the centrifuge that we are using). I intended to find out next [11C]CS1P1 monkey study). </t>
  </si>
  <si>
    <t>6)</t>
  </si>
  <si>
    <t>Dilute 300uL MeCN/H2O extracted plasma with 300 uL water and inject 200 uL of the liquid phase onto HPLC. Transfer 200 uL into another Eppendorf vial and count the vials.</t>
  </si>
  <si>
    <t>7)</t>
  </si>
  <si>
    <t xml:space="preserve">Count the collection tubes - 1 min fractions. </t>
  </si>
  <si>
    <t>8)</t>
  </si>
  <si>
    <t>(Probably 15 min run time per sample, maybe 18. I will find out tomorrow.</t>
  </si>
  <si>
    <t>Transfer all radioligand sample solution from Eppendorf vial into a new Eppendorf vial and determine countrate for the "empty vial".</t>
  </si>
  <si>
    <t>HPLC - Extra check - In vitro mixing of radioligand and plasma</t>
  </si>
  <si>
    <t>Clock Time start</t>
  </si>
  <si>
    <t>Clock Time 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</si>
</sst>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409]h:mm\ AM/PM;@"/>
    <numFmt numFmtId="165" formatCode="h:mm:ss;@"/>
    <numFmt numFmtId="166" formatCode="_(* #,##0_);_(* \(#,##0\);_(* &quot;-&quot;??_);_(@_)"/>
    <numFmt numFmtId="167" formatCode="[$-409]h:mm:ss\ AM/PM;@"/>
    <numFmt numFmtId="168" formatCode="0.0"/>
    <numFmt numFmtId="169" formatCode="0.000;[Red]0.000"/>
    <numFmt numFmtId="170" formatCode="m/d/yy;@"/>
    <numFmt numFmtId="171" formatCode="0.0%"/>
    <numFmt numFmtId="172" formatCode="[$-F400]h:mm:ss\ AM/PM"/>
  </numFmts>
  <fonts count="42" x14ac:knownFonts="1">
    <font>
      <sz val="11"/>
      <color theme="1"/>
      <name val="Calibri"/>
      <family val="2"/>
      <scheme val="minor"/>
    </font>
    <font>
      <b/>
      <sz val="11"/>
      <color theme="1"/>
      <name val="Calibri"/>
      <family val="2"/>
      <scheme val="minor"/>
    </font>
    <font>
      <sz val="10"/>
      <name val="Arial"/>
      <family val="2"/>
    </font>
    <font>
      <b/>
      <u/>
      <sz val="14"/>
      <name val="Arial"/>
      <family val="2"/>
    </font>
    <font>
      <sz val="14"/>
      <name val="Arial"/>
      <family val="2"/>
    </font>
    <font>
      <b/>
      <u/>
      <sz val="12"/>
      <name val="Arial"/>
      <family val="2"/>
    </font>
    <font>
      <sz val="11"/>
      <name val="Arial"/>
      <family val="2"/>
    </font>
    <font>
      <b/>
      <sz val="10"/>
      <name val="Arial"/>
      <family val="2"/>
    </font>
    <font>
      <sz val="12"/>
      <name val="Arial"/>
      <family val="2"/>
    </font>
    <font>
      <u/>
      <sz val="11"/>
      <color theme="1"/>
      <name val="Calibri"/>
      <family val="2"/>
      <scheme val="minor"/>
    </font>
    <font>
      <sz val="11"/>
      <color theme="1"/>
      <name val="Calibri"/>
      <family val="2"/>
      <scheme val="minor"/>
    </font>
    <font>
      <sz val="10"/>
      <name val="Arial"/>
    </font>
    <font>
      <sz val="8"/>
      <name val="Arial"/>
      <family val="2"/>
    </font>
    <font>
      <sz val="11"/>
      <color rgb="FFFF0000"/>
      <name val="Calibri"/>
      <family val="2"/>
      <scheme val="minor"/>
    </font>
    <font>
      <sz val="8"/>
      <color theme="1"/>
      <name val="Arial"/>
      <family val="2"/>
    </font>
    <font>
      <b/>
      <sz val="10"/>
      <color indexed="8"/>
      <name val="Arial"/>
      <family val="2"/>
    </font>
    <font>
      <sz val="11"/>
      <color theme="1"/>
      <name val="Arial"/>
      <family val="2"/>
    </font>
    <font>
      <b/>
      <sz val="12"/>
      <color theme="1"/>
      <name val="Arial"/>
      <family val="2"/>
    </font>
    <font>
      <b/>
      <sz val="10"/>
      <color theme="1"/>
      <name val="Arial"/>
      <family val="2"/>
    </font>
    <font>
      <sz val="11"/>
      <color indexed="8"/>
      <name val="Arial"/>
      <family val="2"/>
    </font>
    <font>
      <sz val="12"/>
      <color theme="1"/>
      <name val="Arial"/>
      <family val="2"/>
    </font>
    <font>
      <sz val="8"/>
      <color theme="1"/>
      <name val="Calibri"/>
      <family val="2"/>
      <scheme val="minor"/>
    </font>
    <font>
      <sz val="9"/>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u/>
      <sz val="11"/>
      <color theme="10"/>
      <name val="Calibri"/>
      <family val="2"/>
      <scheme val="minor"/>
    </font>
    <font>
      <i/>
      <sz val="11"/>
      <color theme="1"/>
      <name val="Calibri"/>
      <family val="2"/>
      <scheme val="minor"/>
    </font>
    <font>
      <sz val="12"/>
      <color rgb="FFFF0000"/>
      <name val="Arial"/>
      <family val="2"/>
    </font>
    <font>
      <sz val="12"/>
      <color rgb="FF000000"/>
      <name val="Arial"/>
      <family val="2"/>
    </font>
    <font>
      <sz val="10"/>
      <color rgb="FFFF0000"/>
      <name val="Arial"/>
      <family val="2"/>
    </font>
    <font>
      <sz val="14"/>
      <color rgb="FFFF0000"/>
      <name val="Arial"/>
      <family val="2"/>
    </font>
    <font>
      <b/>
      <sz val="12"/>
      <name val="Arial"/>
      <family val="2"/>
    </font>
    <font>
      <i/>
      <sz val="12"/>
      <name val="Arial"/>
      <family val="2"/>
    </font>
    <font>
      <u/>
      <sz val="12"/>
      <name val="Arial"/>
      <family val="2"/>
    </font>
    <font>
      <b/>
      <sz val="9"/>
      <name val="Arial"/>
      <family val="2"/>
    </font>
    <font>
      <b/>
      <sz val="9"/>
      <color rgb="FFFF0000"/>
      <name val="Arial"/>
      <family val="2"/>
    </font>
    <font>
      <b/>
      <sz val="9"/>
      <color indexed="8"/>
      <name val="Arial"/>
      <family val="2"/>
    </font>
    <font>
      <b/>
      <sz val="9"/>
      <color theme="1"/>
      <name val="Arial"/>
      <family val="2"/>
    </font>
    <font>
      <sz val="10"/>
      <color theme="1"/>
      <name val="Arial"/>
      <family val="2"/>
    </font>
    <font>
      <sz val="9"/>
      <color theme="1"/>
      <name val="Arial"/>
      <family val="2"/>
    </font>
    <font>
      <b/>
      <u/>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0"/>
        <bgColor indexed="64"/>
      </patternFill>
    </fill>
    <fill>
      <patternFill patternType="solid">
        <fgColor indexed="55"/>
        <bgColor indexed="64"/>
      </patternFill>
    </fill>
    <fill>
      <patternFill patternType="solid">
        <fgColor theme="0" tint="-4.9989318521683403E-2"/>
        <bgColor indexed="64"/>
      </patternFill>
    </fill>
    <fill>
      <patternFill patternType="solid">
        <fgColor theme="4" tint="0.39997558519241921"/>
        <bgColor indexed="64"/>
      </patternFill>
    </fill>
  </fills>
  <borders count="58">
    <border>
      <left/>
      <right/>
      <top/>
      <bottom/>
      <diagonal/>
    </border>
    <border>
      <left/>
      <right/>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ck">
        <color rgb="FFFF0000"/>
      </right>
      <top/>
      <bottom style="thick">
        <color rgb="FFFF0000"/>
      </bottom>
      <diagonal/>
    </border>
    <border>
      <left style="medium">
        <color indexed="64"/>
      </left>
      <right style="thick">
        <color rgb="FFFF0000"/>
      </right>
      <top style="thick">
        <color rgb="FFFF0000"/>
      </top>
      <bottom style="thick">
        <color rgb="FFFF0000"/>
      </bottom>
      <diagonal/>
    </border>
    <border>
      <left style="medium">
        <color indexed="64"/>
      </left>
      <right style="thick">
        <color rgb="FFFF0000"/>
      </right>
      <top style="thick">
        <color rgb="FFFF0000"/>
      </top>
      <bottom style="thick">
        <color auto="1"/>
      </bottom>
      <diagonal/>
    </border>
    <border>
      <left style="medium">
        <color indexed="64"/>
      </left>
      <right style="thick">
        <color rgb="FF00B050"/>
      </right>
      <top/>
      <bottom style="thick">
        <color rgb="FF00B050"/>
      </bottom>
      <diagonal/>
    </border>
    <border>
      <left style="medium">
        <color indexed="64"/>
      </left>
      <right style="thick">
        <color rgb="FF00B050"/>
      </right>
      <top style="thick">
        <color rgb="FF00B050"/>
      </top>
      <bottom style="thick">
        <color rgb="FF00B050"/>
      </bottom>
      <diagonal/>
    </border>
    <border>
      <left style="medium">
        <color indexed="64"/>
      </left>
      <right style="thick">
        <color rgb="FF00B050"/>
      </right>
      <top style="thick">
        <color rgb="FF00B050"/>
      </top>
      <bottom style="thick">
        <color theme="1"/>
      </bottom>
      <diagonal/>
    </border>
    <border>
      <left style="medium">
        <color indexed="64"/>
      </left>
      <right style="thick">
        <color rgb="FF00B0F0"/>
      </right>
      <top/>
      <bottom style="thick">
        <color rgb="FF00B0F0"/>
      </bottom>
      <diagonal/>
    </border>
    <border>
      <left style="medium">
        <color indexed="64"/>
      </left>
      <right style="thick">
        <color rgb="FF00B0F0"/>
      </right>
      <top style="thick">
        <color rgb="FF00B0F0"/>
      </top>
      <bottom style="thick">
        <color rgb="FF00B0F0"/>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ck">
        <color rgb="FF00B0F0"/>
      </right>
      <top style="thick">
        <color rgb="FF00B0F0"/>
      </top>
      <bottom/>
      <diagonal/>
    </border>
    <border>
      <left style="thick">
        <color rgb="FF7030A0"/>
      </left>
      <right style="thick">
        <color rgb="FF7030A0"/>
      </right>
      <top style="thick">
        <color rgb="FF7030A0"/>
      </top>
      <bottom style="thick">
        <color rgb="FF7030A0"/>
      </bottom>
      <diagonal/>
    </border>
    <border>
      <left style="medium">
        <color indexed="64"/>
      </left>
      <right style="thick">
        <color rgb="FF7030A0"/>
      </right>
      <top style="thick">
        <color rgb="FF7030A0"/>
      </top>
      <bottom style="thick">
        <color rgb="FF7030A0"/>
      </bottom>
      <diagonal/>
    </border>
    <border>
      <left style="medium">
        <color indexed="64"/>
      </left>
      <right style="thick">
        <color rgb="FF7030A0"/>
      </right>
      <top style="thick">
        <color rgb="FF7030A0"/>
      </top>
      <bottom style="medium">
        <color indexed="64"/>
      </bottom>
      <diagonal/>
    </border>
    <border>
      <left style="medium">
        <color indexed="64"/>
      </left>
      <right style="thick">
        <color rgb="FF00B0F0"/>
      </right>
      <top style="thick">
        <color rgb="FF00B0F0"/>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ck">
        <color rgb="FFFF0000"/>
      </right>
      <top style="medium">
        <color indexed="64"/>
      </top>
      <bottom style="thick">
        <color rgb="FFFF0000"/>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ck">
        <color rgb="FF00B0F0"/>
      </right>
      <top style="medium">
        <color indexed="64"/>
      </top>
      <bottom/>
      <diagonal/>
    </border>
  </borders>
  <cellStyleXfs count="12">
    <xf numFmtId="0" fontId="0" fillId="0" borderId="0"/>
    <xf numFmtId="0" fontId="2" fillId="0" borderId="0"/>
    <xf numFmtId="0" fontId="11" fillId="0" borderId="0"/>
    <xf numFmtId="0" fontId="10" fillId="0" borderId="0"/>
    <xf numFmtId="43"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0" fontId="14" fillId="0" borderId="0"/>
    <xf numFmtId="0" fontId="26" fillId="0" borderId="0" applyNumberFormat="0" applyFill="0" applyBorder="0" applyAlignment="0" applyProtection="0"/>
    <xf numFmtId="0" fontId="2" fillId="0" borderId="0"/>
    <xf numFmtId="0" fontId="2" fillId="0" borderId="0"/>
    <xf numFmtId="0" fontId="10" fillId="0" borderId="0"/>
  </cellStyleXfs>
  <cellXfs count="345">
    <xf numFmtId="0" fontId="0" fillId="0" borderId="0" xfId="0"/>
    <xf numFmtId="0" fontId="3" fillId="0" borderId="0" xfId="1" applyFont="1"/>
    <xf numFmtId="0" fontId="2" fillId="0" borderId="0" xfId="1"/>
    <xf numFmtId="0" fontId="4" fillId="0" borderId="0" xfId="1" applyFont="1" applyBorder="1"/>
    <xf numFmtId="0" fontId="2" fillId="0" borderId="0" xfId="1" applyFont="1"/>
    <xf numFmtId="0" fontId="4" fillId="0" borderId="0" xfId="1" applyFont="1"/>
    <xf numFmtId="0" fontId="5" fillId="0" borderId="0" xfId="1" applyFont="1" applyAlignment="1">
      <alignment horizontal="right"/>
    </xf>
    <xf numFmtId="0" fontId="5" fillId="0" borderId="0" xfId="1" applyFont="1"/>
    <xf numFmtId="0" fontId="2" fillId="0" borderId="0" xfId="1" applyFont="1" applyBorder="1"/>
    <xf numFmtId="0" fontId="6" fillId="0" borderId="0" xfId="1" applyFont="1" applyAlignment="1">
      <alignment horizontal="left"/>
    </xf>
    <xf numFmtId="0" fontId="4" fillId="0" borderId="0" xfId="1" applyFont="1" applyAlignment="1">
      <alignment horizontal="right"/>
    </xf>
    <xf numFmtId="0" fontId="7" fillId="0" borderId="0" xfId="1" applyFont="1"/>
    <xf numFmtId="0" fontId="8" fillId="0" borderId="0" xfId="1" applyFont="1"/>
    <xf numFmtId="0" fontId="2" fillId="0" borderId="0" xfId="1" applyFont="1" applyFill="1" applyBorder="1"/>
    <xf numFmtId="0" fontId="2" fillId="0" borderId="0" xfId="1" applyAlignment="1">
      <alignment horizontal="right"/>
    </xf>
    <xf numFmtId="0" fontId="1" fillId="0" borderId="0" xfId="0" applyFont="1"/>
    <xf numFmtId="0" fontId="0" fillId="0" borderId="0" xfId="0" applyAlignment="1">
      <alignment horizontal="right"/>
    </xf>
    <xf numFmtId="0" fontId="2" fillId="0" borderId="0" xfId="2" applyFont="1" applyAlignment="1">
      <alignment horizontal="right"/>
    </xf>
    <xf numFmtId="1" fontId="8" fillId="0" borderId="1" xfId="2" applyNumberFormat="1" applyFont="1" applyBorder="1"/>
    <xf numFmtId="18" fontId="2" fillId="0" borderId="0" xfId="2" applyNumberFormat="1" applyFont="1" applyAlignment="1">
      <alignment horizontal="right"/>
    </xf>
    <xf numFmtId="0" fontId="8" fillId="0" borderId="1" xfId="2" applyFont="1" applyBorder="1"/>
    <xf numFmtId="0" fontId="8" fillId="0" borderId="0" xfId="2" applyFont="1" applyBorder="1" applyAlignment="1">
      <alignment horizontal="right"/>
    </xf>
    <xf numFmtId="0" fontId="11" fillId="0" borderId="0" xfId="2"/>
    <xf numFmtId="0" fontId="8" fillId="0" borderId="1" xfId="2" applyFont="1" applyFill="1" applyBorder="1"/>
    <xf numFmtId="164" fontId="8" fillId="0" borderId="2" xfId="2" applyNumberFormat="1" applyFont="1" applyBorder="1"/>
    <xf numFmtId="0" fontId="2" fillId="0" borderId="0" xfId="2" applyFont="1" applyBorder="1" applyAlignment="1">
      <alignment horizontal="right"/>
    </xf>
    <xf numFmtId="14" fontId="8" fillId="0" borderId="1" xfId="2" applyNumberFormat="1" applyFont="1" applyFill="1" applyBorder="1"/>
    <xf numFmtId="1" fontId="8" fillId="0" borderId="2" xfId="2" applyNumberFormat="1" applyFont="1" applyBorder="1"/>
    <xf numFmtId="0" fontId="8" fillId="0" borderId="0" xfId="2" applyFont="1" applyBorder="1"/>
    <xf numFmtId="0" fontId="8" fillId="0" borderId="0" xfId="2" applyFont="1"/>
    <xf numFmtId="0" fontId="8" fillId="3" borderId="5" xfId="3" applyFont="1" applyFill="1" applyBorder="1"/>
    <xf numFmtId="0" fontId="10" fillId="0" borderId="4" xfId="3" applyBorder="1"/>
    <xf numFmtId="0" fontId="4" fillId="0" borderId="0" xfId="2" applyFont="1"/>
    <xf numFmtId="3" fontId="8" fillId="4" borderId="7" xfId="3" applyNumberFormat="1" applyFont="1" applyFill="1" applyBorder="1"/>
    <xf numFmtId="166" fontId="8" fillId="0" borderId="0" xfId="4" applyNumberFormat="1" applyFont="1"/>
    <xf numFmtId="169" fontId="15" fillId="0" borderId="0" xfId="7" applyNumberFormat="1" applyFont="1" applyFill="1" applyBorder="1" applyAlignment="1">
      <alignment horizontal="right"/>
    </xf>
    <xf numFmtId="0" fontId="16" fillId="0" borderId="1" xfId="0" applyFont="1" applyBorder="1"/>
    <xf numFmtId="169" fontId="15" fillId="0" borderId="0" xfId="7" applyNumberFormat="1" applyFont="1" applyFill="1" applyBorder="1" applyAlignment="1">
      <alignment horizontal="left"/>
    </xf>
    <xf numFmtId="0" fontId="17" fillId="0" borderId="1" xfId="0" applyFont="1" applyFill="1" applyBorder="1" applyAlignment="1"/>
    <xf numFmtId="0" fontId="15" fillId="0" borderId="0" xfId="7" applyFont="1" applyFill="1" applyBorder="1" applyAlignment="1">
      <alignment horizontal="right"/>
    </xf>
    <xf numFmtId="14" fontId="18" fillId="0" borderId="1" xfId="0" applyNumberFormat="1" applyFont="1" applyBorder="1" applyAlignment="1"/>
    <xf numFmtId="0" fontId="18" fillId="0" borderId="1" xfId="0" applyFont="1" applyBorder="1" applyAlignment="1"/>
    <xf numFmtId="0" fontId="14" fillId="0" borderId="0" xfId="0" applyFont="1" applyBorder="1" applyAlignment="1">
      <alignment horizontal="right"/>
    </xf>
    <xf numFmtId="0" fontId="18" fillId="0" borderId="0" xfId="0" applyFont="1" applyBorder="1" applyAlignment="1">
      <alignment horizontal="right" wrapText="1"/>
    </xf>
    <xf numFmtId="0" fontId="18" fillId="0" borderId="0" xfId="0" applyFont="1" applyBorder="1" applyAlignment="1">
      <alignment horizontal="right"/>
    </xf>
    <xf numFmtId="0" fontId="14" fillId="0" borderId="0" xfId="0" applyFont="1"/>
    <xf numFmtId="165" fontId="20" fillId="0" borderId="7" xfId="0" applyNumberFormat="1" applyFont="1" applyBorder="1" applyAlignment="1">
      <alignment horizontal="center"/>
    </xf>
    <xf numFmtId="2" fontId="20" fillId="6" borderId="7" xfId="0" applyNumberFormat="1" applyFont="1" applyFill="1" applyBorder="1" applyAlignment="1">
      <alignment horizontal="center"/>
    </xf>
    <xf numFmtId="49" fontId="20" fillId="0" borderId="21" xfId="0" applyNumberFormat="1" applyFont="1" applyBorder="1" applyAlignment="1">
      <alignment horizontal="center"/>
    </xf>
    <xf numFmtId="0" fontId="17" fillId="0" borderId="16" xfId="0" applyFont="1" applyBorder="1" applyAlignment="1">
      <alignment horizontal="center"/>
    </xf>
    <xf numFmtId="165" fontId="17" fillId="0" borderId="7" xfId="0" applyNumberFormat="1" applyFont="1" applyBorder="1" applyAlignment="1">
      <alignment horizontal="center"/>
    </xf>
    <xf numFmtId="49" fontId="20" fillId="0" borderId="15" xfId="0" applyNumberFormat="1" applyFont="1" applyBorder="1" applyAlignment="1">
      <alignment horizontal="center"/>
    </xf>
    <xf numFmtId="49" fontId="20" fillId="0" borderId="8" xfId="0" applyNumberFormat="1" applyFont="1" applyBorder="1" applyAlignment="1">
      <alignment horizontal="center"/>
    </xf>
    <xf numFmtId="165" fontId="20" fillId="0" borderId="7" xfId="0" applyNumberFormat="1" applyFont="1" applyFill="1" applyBorder="1" applyAlignment="1">
      <alignment horizontal="center"/>
    </xf>
    <xf numFmtId="165" fontId="20" fillId="0" borderId="14" xfId="0" applyNumberFormat="1" applyFont="1" applyFill="1" applyBorder="1" applyAlignment="1">
      <alignment horizontal="center"/>
    </xf>
    <xf numFmtId="165" fontId="20" fillId="0" borderId="9" xfId="0" applyNumberFormat="1" applyFont="1" applyBorder="1" applyAlignment="1">
      <alignment horizontal="center"/>
    </xf>
    <xf numFmtId="0" fontId="18" fillId="0" borderId="22" xfId="0" applyFont="1" applyBorder="1" applyAlignment="1"/>
    <xf numFmtId="0" fontId="14" fillId="0" borderId="0" xfId="0" applyFont="1" applyBorder="1"/>
    <xf numFmtId="0" fontId="0" fillId="0" borderId="0" xfId="0" applyBorder="1"/>
    <xf numFmtId="0" fontId="0" fillId="0" borderId="0" xfId="0" applyFont="1" applyBorder="1"/>
    <xf numFmtId="0" fontId="0" fillId="0" borderId="0" xfId="0" applyFont="1" applyBorder="1" applyAlignment="1">
      <alignment horizontal="right"/>
    </xf>
    <xf numFmtId="0" fontId="9" fillId="0" borderId="0" xfId="0" applyFont="1" applyBorder="1" applyAlignment="1">
      <alignment horizontal="left"/>
    </xf>
    <xf numFmtId="0" fontId="0" fillId="0" borderId="1" xfId="0" applyFont="1" applyBorder="1"/>
    <xf numFmtId="14" fontId="1" fillId="0" borderId="1" xfId="0" applyNumberFormat="1" applyFont="1" applyBorder="1" applyAlignment="1">
      <alignment horizontal="left"/>
    </xf>
    <xf numFmtId="0" fontId="1" fillId="0" borderId="2" xfId="0" applyFont="1" applyBorder="1"/>
    <xf numFmtId="0" fontId="0" fillId="0" borderId="0" xfId="0" applyFont="1" applyFill="1" applyBorder="1"/>
    <xf numFmtId="0" fontId="21" fillId="0" borderId="0" xfId="0" applyFont="1" applyBorder="1" applyAlignment="1">
      <alignment horizontal="right"/>
    </xf>
    <xf numFmtId="0" fontId="0" fillId="0" borderId="0" xfId="0" applyFill="1"/>
    <xf numFmtId="0" fontId="1" fillId="0" borderId="1" xfId="0" applyFont="1" applyBorder="1" applyAlignment="1">
      <alignment horizontal="left"/>
    </xf>
    <xf numFmtId="0" fontId="0" fillId="0" borderId="1" xfId="0" applyBorder="1"/>
    <xf numFmtId="11" fontId="0" fillId="0" borderId="0" xfId="0" applyNumberFormat="1"/>
    <xf numFmtId="0" fontId="0" fillId="0" borderId="0" xfId="0" applyBorder="1" applyAlignment="1">
      <alignment vertical="center"/>
    </xf>
    <xf numFmtId="168" fontId="0" fillId="0" borderId="1" xfId="0" applyNumberFormat="1" applyFill="1" applyBorder="1" applyAlignment="1">
      <alignment horizontal="left"/>
    </xf>
    <xf numFmtId="11" fontId="1" fillId="0" borderId="0" xfId="0" applyNumberFormat="1" applyFont="1"/>
    <xf numFmtId="20" fontId="0" fillId="0" borderId="0" xfId="0" applyNumberFormat="1" applyBorder="1"/>
    <xf numFmtId="168" fontId="0" fillId="0" borderId="0" xfId="0" applyNumberFormat="1" applyFill="1" applyBorder="1" applyAlignment="1">
      <alignment horizontal="left"/>
    </xf>
    <xf numFmtId="0" fontId="0" fillId="0" borderId="0" xfId="0" applyFill="1" applyBorder="1"/>
    <xf numFmtId="0" fontId="0" fillId="0" borderId="18" xfId="0" applyFill="1" applyBorder="1" applyAlignment="1">
      <alignment vertical="center"/>
    </xf>
    <xf numFmtId="0" fontId="0" fillId="0" borderId="18" xfId="0" applyBorder="1" applyAlignment="1">
      <alignment horizontal="left"/>
    </xf>
    <xf numFmtId="0" fontId="0" fillId="0" borderId="18" xfId="0" applyBorder="1"/>
    <xf numFmtId="0" fontId="1" fillId="0" borderId="18" xfId="0" applyFont="1" applyBorder="1" applyAlignment="1">
      <alignment horizontal="right"/>
    </xf>
    <xf numFmtId="18" fontId="0" fillId="0" borderId="2" xfId="0" applyNumberFormat="1" applyBorder="1"/>
    <xf numFmtId="0" fontId="0" fillId="0" borderId="0" xfId="0" applyFill="1" applyBorder="1" applyAlignment="1">
      <alignment vertical="center"/>
    </xf>
    <xf numFmtId="0" fontId="1" fillId="0" borderId="0" xfId="0" applyFont="1" applyBorder="1" applyAlignment="1">
      <alignment horizontal="left"/>
    </xf>
    <xf numFmtId="0" fontId="0" fillId="0" borderId="2" xfId="0" applyBorder="1"/>
    <xf numFmtId="168" fontId="0" fillId="0" borderId="0" xfId="0" applyNumberFormat="1" applyBorder="1"/>
    <xf numFmtId="168" fontId="0" fillId="0" borderId="1" xfId="0" applyNumberFormat="1" applyFill="1" applyBorder="1" applyAlignment="1"/>
    <xf numFmtId="20" fontId="0" fillId="0" borderId="1" xfId="0" applyNumberFormat="1" applyBorder="1" applyAlignment="1">
      <alignment horizontal="left"/>
    </xf>
    <xf numFmtId="0" fontId="1" fillId="0" borderId="0" xfId="0" applyFont="1" applyAlignment="1">
      <alignment horizontal="center"/>
    </xf>
    <xf numFmtId="0" fontId="1" fillId="0" borderId="0" xfId="0" applyFont="1" applyFill="1" applyBorder="1" applyAlignment="1">
      <alignment horizontal="center" vertical="center"/>
    </xf>
    <xf numFmtId="0" fontId="0" fillId="0" borderId="0" xfId="0" applyFont="1" applyBorder="1" applyAlignment="1">
      <alignment horizontal="left"/>
    </xf>
    <xf numFmtId="0" fontId="1" fillId="0" borderId="0" xfId="0" applyFont="1" applyBorder="1" applyAlignment="1">
      <alignment horizontal="right"/>
    </xf>
    <xf numFmtId="170" fontId="0" fillId="0" borderId="0" xfId="0" applyNumberFormat="1" applyAlignment="1">
      <alignment horizontal="center"/>
    </xf>
    <xf numFmtId="168" fontId="0" fillId="0" borderId="0" xfId="0" applyNumberFormat="1" applyFont="1" applyFill="1" applyBorder="1" applyAlignment="1">
      <alignment horizontal="right"/>
    </xf>
    <xf numFmtId="168" fontId="0" fillId="0" borderId="0" xfId="0" applyNumberFormat="1" applyFont="1" applyFill="1" applyBorder="1" applyAlignment="1">
      <alignment horizontal="left"/>
    </xf>
    <xf numFmtId="0" fontId="1" fillId="0" borderId="0" xfId="0" applyFont="1" applyFill="1" applyBorder="1" applyAlignment="1">
      <alignment vertical="center"/>
    </xf>
    <xf numFmtId="0" fontId="1" fillId="0" borderId="0" xfId="0" applyFont="1" applyBorder="1" applyAlignment="1">
      <alignment horizontal="center"/>
    </xf>
    <xf numFmtId="20" fontId="0" fillId="0" borderId="0" xfId="0" applyNumberFormat="1" applyAlignment="1">
      <alignment horizontal="left"/>
    </xf>
    <xf numFmtId="14" fontId="0" fillId="0" borderId="0" xfId="0" applyNumberFormat="1" applyAlignment="1">
      <alignment horizontal="center"/>
    </xf>
    <xf numFmtId="18" fontId="1" fillId="0" borderId="0" xfId="0" applyNumberFormat="1" applyFont="1" applyBorder="1" applyAlignment="1">
      <alignment horizontal="left"/>
    </xf>
    <xf numFmtId="0" fontId="0" fillId="0" borderId="1" xfId="0" applyBorder="1" applyAlignment="1">
      <alignment horizontal="left"/>
    </xf>
    <xf numFmtId="0" fontId="0" fillId="0" borderId="1" xfId="0" applyFont="1" applyBorder="1" applyAlignment="1">
      <alignment horizontal="left"/>
    </xf>
    <xf numFmtId="0" fontId="1" fillId="0" borderId="0" xfId="0" applyFont="1" applyAlignment="1">
      <alignment horizontal="left"/>
    </xf>
    <xf numFmtId="0" fontId="0" fillId="0" borderId="0" xfId="0" applyBorder="1" applyAlignment="1">
      <alignment horizontal="left"/>
    </xf>
    <xf numFmtId="0" fontId="1" fillId="0" borderId="0" xfId="0" applyNumberFormat="1" applyFont="1"/>
    <xf numFmtId="0" fontId="0" fillId="0" borderId="0" xfId="0" applyFill="1" applyBorder="1" applyAlignment="1">
      <alignment horizontal="right" vertical="center"/>
    </xf>
    <xf numFmtId="0" fontId="0" fillId="0" borderId="1" xfId="0" applyBorder="1" applyAlignment="1">
      <alignment horizontal="center"/>
    </xf>
    <xf numFmtId="20" fontId="0" fillId="0" borderId="1" xfId="0" applyNumberFormat="1" applyBorder="1" applyAlignment="1">
      <alignment horizontal="right"/>
    </xf>
    <xf numFmtId="0" fontId="21" fillId="0" borderId="0" xfId="0" applyFont="1" applyFill="1" applyBorder="1" applyAlignment="1">
      <alignment horizontal="right" vertical="center"/>
    </xf>
    <xf numFmtId="4" fontId="0" fillId="0" borderId="0" xfId="0" applyNumberFormat="1"/>
    <xf numFmtId="9" fontId="0" fillId="0" borderId="0" xfId="5" applyNumberFormat="1" applyFont="1" applyAlignment="1">
      <alignment horizontal="left"/>
    </xf>
    <xf numFmtId="0" fontId="0" fillId="0" borderId="1" xfId="0" applyFill="1" applyBorder="1" applyAlignment="1">
      <alignment horizontal="center"/>
    </xf>
    <xf numFmtId="0" fontId="0" fillId="0" borderId="2" xfId="0" applyFill="1" applyBorder="1" applyAlignment="1">
      <alignment horizontal="center"/>
    </xf>
    <xf numFmtId="0" fontId="1" fillId="0" borderId="0" xfId="0" applyFont="1" applyFill="1" applyBorder="1" applyAlignment="1">
      <alignment horizontal="right"/>
    </xf>
    <xf numFmtId="0" fontId="1" fillId="0" borderId="0" xfId="0" applyFont="1" applyFill="1" applyBorder="1" applyAlignment="1">
      <alignment horizontal="left"/>
    </xf>
    <xf numFmtId="0" fontId="22" fillId="0" borderId="0" xfId="0" applyFont="1" applyFill="1" applyBorder="1" applyAlignment="1">
      <alignment horizontal="right" vertical="center"/>
    </xf>
    <xf numFmtId="0" fontId="0" fillId="0" borderId="0" xfId="0" applyBorder="1" applyAlignment="1">
      <alignment horizontal="center"/>
    </xf>
    <xf numFmtId="20" fontId="0" fillId="0" borderId="0" xfId="0" applyNumberFormat="1" applyBorder="1" applyAlignment="1">
      <alignment horizontal="right"/>
    </xf>
    <xf numFmtId="3" fontId="0" fillId="0" borderId="0" xfId="0" applyNumberFormat="1"/>
    <xf numFmtId="0" fontId="1" fillId="0" borderId="0" xfId="0" applyFont="1" applyBorder="1"/>
    <xf numFmtId="20" fontId="0" fillId="0" borderId="25" xfId="0" applyNumberFormat="1" applyBorder="1"/>
    <xf numFmtId="0" fontId="0" fillId="0" borderId="0" xfId="0" applyBorder="1" applyAlignment="1">
      <alignment horizontal="right"/>
    </xf>
    <xf numFmtId="0" fontId="0" fillId="0" borderId="26" xfId="0" applyBorder="1"/>
    <xf numFmtId="0" fontId="0" fillId="0" borderId="27" xfId="0" applyBorder="1" applyAlignment="1">
      <alignment horizontal="right"/>
    </xf>
    <xf numFmtId="0" fontId="0" fillId="0" borderId="26" xfId="0" applyBorder="1" applyAlignment="1">
      <alignment horizontal="right"/>
    </xf>
    <xf numFmtId="0" fontId="0" fillId="0" borderId="23" xfId="0" applyBorder="1"/>
    <xf numFmtId="0" fontId="0" fillId="0" borderId="28" xfId="0" applyBorder="1"/>
    <xf numFmtId="9" fontId="0" fillId="0" borderId="0" xfId="5" applyFont="1" applyBorder="1"/>
    <xf numFmtId="10" fontId="1" fillId="0" borderId="0" xfId="5" applyNumberFormat="1" applyFont="1" applyBorder="1"/>
    <xf numFmtId="0" fontId="0" fillId="0" borderId="26" xfId="0" applyFill="1" applyBorder="1" applyAlignment="1">
      <alignment horizontal="right"/>
    </xf>
    <xf numFmtId="0" fontId="0" fillId="0" borderId="22" xfId="0" applyBorder="1"/>
    <xf numFmtId="10" fontId="0" fillId="0" borderId="0" xfId="5" applyNumberFormat="1" applyFont="1" applyBorder="1"/>
    <xf numFmtId="49" fontId="1" fillId="0" borderId="18" xfId="0" applyNumberFormat="1" applyFont="1" applyFill="1" applyBorder="1" applyAlignment="1">
      <alignment horizontal="left" vertical="center"/>
    </xf>
    <xf numFmtId="0" fontId="0" fillId="0" borderId="0" xfId="0" applyFill="1" applyAlignment="1">
      <alignment horizontal="right"/>
    </xf>
    <xf numFmtId="20" fontId="0" fillId="0" borderId="1" xfId="0" applyNumberFormat="1" applyFill="1" applyBorder="1" applyAlignment="1">
      <alignment horizontal="left"/>
    </xf>
    <xf numFmtId="0" fontId="0" fillId="0" borderId="0" xfId="0" applyFill="1" applyBorder="1" applyAlignment="1">
      <alignment horizontal="right"/>
    </xf>
    <xf numFmtId="168" fontId="0" fillId="0" borderId="0" xfId="0" applyNumberFormat="1"/>
    <xf numFmtId="20" fontId="0" fillId="0" borderId="1" xfId="0" applyNumberFormat="1" applyBorder="1"/>
    <xf numFmtId="0" fontId="1" fillId="0" borderId="29" xfId="0" applyFont="1" applyFill="1" applyBorder="1" applyAlignment="1">
      <alignment horizontal="right"/>
    </xf>
    <xf numFmtId="0" fontId="0" fillId="0" borderId="13" xfId="0" applyBorder="1"/>
    <xf numFmtId="4" fontId="0" fillId="0" borderId="13" xfId="0" applyNumberFormat="1" applyBorder="1"/>
    <xf numFmtId="9" fontId="0" fillId="0" borderId="13" xfId="5" applyNumberFormat="1" applyFont="1" applyBorder="1" applyAlignment="1">
      <alignment horizontal="left"/>
    </xf>
    <xf numFmtId="0" fontId="1" fillId="0" borderId="13" xfId="0" applyFont="1" applyFill="1" applyBorder="1" applyAlignment="1">
      <alignment horizontal="left"/>
    </xf>
    <xf numFmtId="0" fontId="0" fillId="0" borderId="30" xfId="0" applyBorder="1"/>
    <xf numFmtId="0" fontId="0" fillId="0" borderId="11" xfId="0" applyBorder="1" applyAlignment="1">
      <alignment horizontal="left"/>
    </xf>
    <xf numFmtId="2" fontId="0" fillId="0" borderId="0" xfId="0" applyNumberFormat="1" applyBorder="1"/>
    <xf numFmtId="3" fontId="0" fillId="0" borderId="0" xfId="0" applyNumberFormat="1" applyBorder="1"/>
    <xf numFmtId="0" fontId="22" fillId="0" borderId="0" xfId="0" applyFont="1" applyBorder="1" applyAlignment="1">
      <alignment horizontal="right"/>
    </xf>
    <xf numFmtId="0" fontId="0" fillId="0" borderId="31" xfId="0" applyBorder="1"/>
    <xf numFmtId="14" fontId="0" fillId="0" borderId="11" xfId="0" applyNumberFormat="1" applyBorder="1"/>
    <xf numFmtId="3" fontId="23" fillId="2" borderId="0" xfId="0" applyNumberFormat="1" applyFont="1" applyFill="1" applyBorder="1"/>
    <xf numFmtId="0" fontId="23" fillId="2" borderId="0" xfId="0" applyFont="1" applyFill="1" applyBorder="1" applyAlignment="1">
      <alignment horizontal="right"/>
    </xf>
    <xf numFmtId="0" fontId="23" fillId="2" borderId="0" xfId="0" applyFont="1" applyFill="1" applyBorder="1"/>
    <xf numFmtId="2" fontId="24" fillId="0" borderId="0" xfId="0" applyNumberFormat="1" applyFont="1" applyBorder="1"/>
    <xf numFmtId="3" fontId="24" fillId="0" borderId="0" xfId="0" applyNumberFormat="1" applyFont="1" applyBorder="1"/>
    <xf numFmtId="0" fontId="0" fillId="0" borderId="11" xfId="0" applyBorder="1"/>
    <xf numFmtId="0" fontId="24" fillId="0" borderId="0" xfId="0" applyFont="1" applyBorder="1" applyAlignment="1">
      <alignment horizontal="right"/>
    </xf>
    <xf numFmtId="0" fontId="24" fillId="0" borderId="0" xfId="0" applyFont="1" applyBorder="1"/>
    <xf numFmtId="171" fontId="23" fillId="2" borderId="0" xfId="5" applyNumberFormat="1" applyFont="1" applyFill="1" applyBorder="1"/>
    <xf numFmtId="0" fontId="24" fillId="2" borderId="0" xfId="0" applyFont="1" applyFill="1" applyBorder="1"/>
    <xf numFmtId="3" fontId="24" fillId="2" borderId="0" xfId="0" applyNumberFormat="1" applyFont="1" applyFill="1" applyBorder="1"/>
    <xf numFmtId="0" fontId="0" fillId="2" borderId="0" xfId="0" applyFill="1" applyBorder="1"/>
    <xf numFmtId="9" fontId="0" fillId="0" borderId="11" xfId="5" applyFont="1" applyBorder="1"/>
    <xf numFmtId="10" fontId="23" fillId="2" borderId="0" xfId="5" applyNumberFormat="1" applyFont="1" applyFill="1" applyBorder="1"/>
    <xf numFmtId="10" fontId="23" fillId="0" borderId="0" xfId="5" applyNumberFormat="1" applyFont="1" applyBorder="1"/>
    <xf numFmtId="9" fontId="24" fillId="0" borderId="0" xfId="5" applyFont="1" applyBorder="1"/>
    <xf numFmtId="10" fontId="24" fillId="0" borderId="0" xfId="5" applyNumberFormat="1" applyFont="1" applyBorder="1"/>
    <xf numFmtId="9" fontId="24" fillId="2" borderId="0" xfId="5" applyFont="1" applyFill="1" applyBorder="1"/>
    <xf numFmtId="171" fontId="25" fillId="0" borderId="0" xfId="5" applyNumberFormat="1" applyFont="1" applyBorder="1"/>
    <xf numFmtId="171" fontId="25" fillId="0" borderId="0" xfId="0" applyNumberFormat="1" applyFont="1" applyBorder="1"/>
    <xf numFmtId="0" fontId="0" fillId="0" borderId="0" xfId="0" applyAlignment="1">
      <alignment vertical="center"/>
    </xf>
    <xf numFmtId="0" fontId="0" fillId="0" borderId="32" xfId="0" applyBorder="1"/>
    <xf numFmtId="0" fontId="0" fillId="0" borderId="4" xfId="0" applyBorder="1"/>
    <xf numFmtId="0" fontId="0" fillId="0" borderId="3" xfId="0" applyBorder="1"/>
    <xf numFmtId="0" fontId="26" fillId="0" borderId="0" xfId="8"/>
    <xf numFmtId="0" fontId="1" fillId="0" borderId="0" xfId="0" applyFont="1" applyAlignment="1">
      <alignment vertical="center"/>
    </xf>
    <xf numFmtId="0" fontId="13" fillId="2" borderId="0" xfId="0" applyFont="1" applyFill="1"/>
    <xf numFmtId="0" fontId="0" fillId="2" borderId="0" xfId="0" applyFill="1"/>
    <xf numFmtId="0" fontId="2" fillId="0" borderId="0" xfId="9" applyFont="1"/>
    <xf numFmtId="0" fontId="2" fillId="0" borderId="0" xfId="1" applyNumberFormat="1"/>
    <xf numFmtId="14" fontId="2" fillId="0" borderId="0" xfId="9" applyNumberFormat="1"/>
    <xf numFmtId="3" fontId="2" fillId="0" borderId="0" xfId="1" applyNumberFormat="1"/>
    <xf numFmtId="18" fontId="2" fillId="0" borderId="0" xfId="9" applyNumberFormat="1"/>
    <xf numFmtId="0" fontId="27" fillId="0" borderId="0" xfId="0" applyFont="1"/>
    <xf numFmtId="3" fontId="27" fillId="0" borderId="0" xfId="0" applyNumberFormat="1" applyFont="1"/>
    <xf numFmtId="0" fontId="0" fillId="0" borderId="0" xfId="0" applyAlignment="1">
      <alignment horizontal="center"/>
    </xf>
    <xf numFmtId="10" fontId="0" fillId="0" borderId="0" xfId="5" applyNumberFormat="1" applyFont="1"/>
    <xf numFmtId="0" fontId="0" fillId="0" borderId="0" xfId="0" applyAlignment="1">
      <alignment horizontal="left"/>
    </xf>
    <xf numFmtId="10" fontId="0" fillId="0" borderId="0" xfId="0" applyNumberFormat="1"/>
    <xf numFmtId="171" fontId="0" fillId="0" borderId="0" xfId="0" applyNumberFormat="1"/>
    <xf numFmtId="171" fontId="0" fillId="0" borderId="0" xfId="5" applyNumberFormat="1" applyFont="1"/>
    <xf numFmtId="9" fontId="0" fillId="0" borderId="0" xfId="5" applyFont="1"/>
    <xf numFmtId="3" fontId="27" fillId="7" borderId="0" xfId="0" applyNumberFormat="1" applyFont="1" applyFill="1"/>
    <xf numFmtId="2" fontId="27" fillId="7" borderId="0" xfId="0" applyNumberFormat="1" applyFont="1" applyFill="1"/>
    <xf numFmtId="3" fontId="0" fillId="7" borderId="0" xfId="0" applyNumberFormat="1" applyFill="1"/>
    <xf numFmtId="0" fontId="0" fillId="0" borderId="0" xfId="0" applyFill="1" applyBorder="1" applyAlignment="1">
      <alignment horizontal="left"/>
    </xf>
    <xf numFmtId="2" fontId="0" fillId="0" borderId="0" xfId="0" applyNumberFormat="1"/>
    <xf numFmtId="0" fontId="2" fillId="0" borderId="0" xfId="9"/>
    <xf numFmtId="0" fontId="0" fillId="7" borderId="0" xfId="0" applyFill="1"/>
    <xf numFmtId="9" fontId="0" fillId="7" borderId="0" xfId="5" applyFont="1" applyFill="1"/>
    <xf numFmtId="9" fontId="0" fillId="0" borderId="0" xfId="5" applyFont="1" applyFill="1"/>
    <xf numFmtId="0" fontId="2" fillId="7" borderId="0" xfId="9" applyFont="1" applyFill="1"/>
    <xf numFmtId="3" fontId="2" fillId="7" borderId="0" xfId="9" applyNumberFormat="1" applyFill="1"/>
    <xf numFmtId="0" fontId="2" fillId="7" borderId="0" xfId="9" quotePrefix="1" applyFill="1"/>
    <xf numFmtId="9" fontId="2" fillId="7" borderId="0" xfId="5" applyFont="1" applyFill="1"/>
    <xf numFmtId="0" fontId="2" fillId="7" borderId="0" xfId="9" applyFill="1"/>
    <xf numFmtId="0" fontId="2" fillId="0" borderId="0" xfId="9" applyFill="1"/>
    <xf numFmtId="0" fontId="2" fillId="0" borderId="0" xfId="1" applyFill="1"/>
    <xf numFmtId="0" fontId="2" fillId="0" borderId="0" xfId="10"/>
    <xf numFmtId="3" fontId="2" fillId="0" borderId="0" xfId="10" applyNumberFormat="1"/>
    <xf numFmtId="14" fontId="18" fillId="0" borderId="1" xfId="0" applyNumberFormat="1" applyFont="1" applyFill="1" applyBorder="1" applyAlignment="1">
      <alignment horizontal="right"/>
    </xf>
    <xf numFmtId="0" fontId="14" fillId="0" borderId="1" xfId="0" applyFont="1" applyBorder="1" applyAlignment="1">
      <alignment horizontal="right"/>
    </xf>
    <xf numFmtId="0" fontId="14" fillId="0" borderId="2" xfId="0" applyNumberFormat="1" applyFont="1" applyBorder="1" applyAlignment="1"/>
    <xf numFmtId="0" fontId="18" fillId="0" borderId="1" xfId="0" applyFont="1" applyFill="1" applyBorder="1" applyAlignment="1">
      <alignment horizontal="right"/>
    </xf>
    <xf numFmtId="20" fontId="18" fillId="0" borderId="1" xfId="0" applyNumberFormat="1" applyFont="1" applyBorder="1" applyAlignment="1"/>
    <xf numFmtId="18" fontId="18" fillId="0" borderId="0" xfId="0" applyNumberFormat="1" applyFont="1" applyBorder="1" applyAlignment="1"/>
    <xf numFmtId="0" fontId="7" fillId="6" borderId="33" xfId="0" applyFont="1" applyFill="1" applyBorder="1" applyAlignment="1">
      <alignment horizontal="left"/>
    </xf>
    <xf numFmtId="0" fontId="7" fillId="6" borderId="34" xfId="0" applyFont="1" applyFill="1" applyBorder="1" applyAlignment="1">
      <alignment horizontal="left"/>
    </xf>
    <xf numFmtId="0" fontId="7" fillId="6" borderId="35" xfId="0" applyFont="1" applyFill="1" applyBorder="1" applyAlignment="1">
      <alignment horizontal="left" wrapText="1"/>
    </xf>
    <xf numFmtId="0" fontId="7" fillId="6" borderId="35" xfId="0" applyFont="1" applyFill="1" applyBorder="1" applyAlignment="1">
      <alignment horizontal="left"/>
    </xf>
    <xf numFmtId="0" fontId="28" fillId="0" borderId="36" xfId="0" applyFont="1" applyBorder="1" applyAlignment="1">
      <alignment horizontal="center"/>
    </xf>
    <xf numFmtId="165" fontId="20" fillId="0" borderId="23" xfId="0" applyNumberFormat="1" applyFont="1" applyBorder="1" applyAlignment="1">
      <alignment horizontal="center"/>
    </xf>
    <xf numFmtId="21" fontId="20" fillId="0" borderId="17" xfId="0" applyNumberFormat="1" applyFont="1" applyBorder="1" applyAlignment="1">
      <alignment horizontal="center"/>
    </xf>
    <xf numFmtId="49" fontId="20" fillId="0" borderId="17" xfId="0" applyNumberFormat="1" applyFont="1" applyBorder="1" applyAlignment="1">
      <alignment horizontal="center"/>
    </xf>
    <xf numFmtId="0" fontId="28" fillId="0" borderId="37" xfId="0" applyFont="1" applyBorder="1" applyAlignment="1">
      <alignment horizontal="center"/>
    </xf>
    <xf numFmtId="21" fontId="20" fillId="0" borderId="8" xfId="0" applyNumberFormat="1" applyFont="1" applyBorder="1" applyAlignment="1">
      <alignment horizontal="center"/>
    </xf>
    <xf numFmtId="0" fontId="20" fillId="0" borderId="37" xfId="0" applyFont="1" applyBorder="1" applyAlignment="1">
      <alignment horizontal="center"/>
    </xf>
    <xf numFmtId="0" fontId="20" fillId="0" borderId="38" xfId="0" applyFont="1" applyBorder="1" applyAlignment="1">
      <alignment horizontal="center"/>
    </xf>
    <xf numFmtId="0" fontId="8" fillId="0" borderId="39" xfId="0" applyFont="1" applyBorder="1" applyAlignment="1">
      <alignment horizontal="center"/>
    </xf>
    <xf numFmtId="165" fontId="20" fillId="0" borderId="28" xfId="0" applyNumberFormat="1" applyFont="1" applyBorder="1" applyAlignment="1">
      <alignment horizontal="center"/>
    </xf>
    <xf numFmtId="0" fontId="8" fillId="0" borderId="40" xfId="0" applyFont="1" applyBorder="1" applyAlignment="1">
      <alignment horizontal="center"/>
    </xf>
    <xf numFmtId="21" fontId="20" fillId="4" borderId="8" xfId="0" applyNumberFormat="1" applyFont="1" applyFill="1" applyBorder="1" applyAlignment="1">
      <alignment horizontal="center"/>
    </xf>
    <xf numFmtId="49" fontId="20" fillId="4" borderId="8" xfId="0" applyNumberFormat="1" applyFont="1" applyFill="1" applyBorder="1" applyAlignment="1">
      <alignment horizontal="center"/>
    </xf>
    <xf numFmtId="21" fontId="20" fillId="0" borderId="8" xfId="0" applyNumberFormat="1" applyFont="1" applyFill="1" applyBorder="1" applyAlignment="1">
      <alignment horizontal="center"/>
    </xf>
    <xf numFmtId="49" fontId="20" fillId="0" borderId="8" xfId="0" applyNumberFormat="1" applyFont="1" applyFill="1" applyBorder="1" applyAlignment="1">
      <alignment horizontal="center"/>
    </xf>
    <xf numFmtId="0" fontId="8" fillId="0" borderId="41"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165" fontId="17" fillId="0" borderId="28" xfId="0" applyNumberFormat="1" applyFont="1" applyBorder="1" applyAlignment="1">
      <alignment horizontal="center"/>
    </xf>
    <xf numFmtId="21" fontId="20" fillId="0" borderId="7" xfId="0" applyNumberFormat="1" applyFont="1" applyBorder="1" applyAlignment="1">
      <alignment horizontal="center"/>
    </xf>
    <xf numFmtId="21" fontId="20" fillId="0" borderId="9" xfId="0" applyNumberFormat="1" applyFont="1" applyBorder="1" applyAlignment="1">
      <alignment horizontal="center"/>
    </xf>
    <xf numFmtId="169" fontId="19" fillId="0" borderId="0" xfId="7" applyNumberFormat="1" applyFont="1" applyFill="1" applyBorder="1" applyAlignment="1">
      <alignment horizontal="right"/>
    </xf>
    <xf numFmtId="2" fontId="7" fillId="6" borderId="34" xfId="0" applyNumberFormat="1" applyFont="1" applyFill="1" applyBorder="1" applyAlignment="1">
      <alignment horizontal="left" wrapText="1"/>
    </xf>
    <xf numFmtId="0" fontId="7" fillId="6" borderId="44" xfId="0" applyFont="1" applyFill="1" applyBorder="1" applyAlignment="1">
      <alignment horizontal="left" wrapText="1"/>
    </xf>
    <xf numFmtId="165" fontId="20" fillId="6" borderId="7" xfId="0" applyNumberFormat="1" applyFont="1" applyFill="1" applyBorder="1" applyAlignment="1">
      <alignment horizontal="center"/>
    </xf>
    <xf numFmtId="49" fontId="20" fillId="6" borderId="8" xfId="0" applyNumberFormat="1" applyFont="1" applyFill="1" applyBorder="1" applyAlignment="1">
      <alignment horizontal="center"/>
    </xf>
    <xf numFmtId="165" fontId="20" fillId="0" borderId="0" xfId="0" applyNumberFormat="1" applyFont="1" applyBorder="1" applyAlignment="1">
      <alignment horizontal="center"/>
    </xf>
    <xf numFmtId="0" fontId="20" fillId="0" borderId="0" xfId="0" applyFont="1" applyBorder="1" applyAlignment="1">
      <alignment horizontal="center"/>
    </xf>
    <xf numFmtId="49" fontId="20" fillId="0" borderId="0" xfId="0" applyNumberFormat="1" applyFont="1" applyBorder="1" applyAlignment="1">
      <alignment horizontal="center"/>
    </xf>
    <xf numFmtId="2" fontId="20" fillId="0" borderId="7" xfId="0" applyNumberFormat="1" applyFont="1" applyBorder="1" applyAlignment="1">
      <alignment horizontal="center"/>
    </xf>
    <xf numFmtId="2" fontId="20" fillId="0" borderId="9" xfId="0" applyNumberFormat="1" applyFont="1" applyBorder="1" applyAlignment="1">
      <alignment horizontal="center"/>
    </xf>
    <xf numFmtId="0" fontId="17" fillId="0" borderId="46" xfId="0" applyFont="1" applyBorder="1" applyAlignment="1">
      <alignment horizontal="center"/>
    </xf>
    <xf numFmtId="0" fontId="20" fillId="0" borderId="47" xfId="0" applyFont="1" applyBorder="1" applyAlignment="1">
      <alignment horizontal="center"/>
    </xf>
    <xf numFmtId="21" fontId="20" fillId="0" borderId="0" xfId="0" applyNumberFormat="1" applyFont="1" applyBorder="1" applyAlignment="1">
      <alignment horizontal="center"/>
    </xf>
    <xf numFmtId="0" fontId="9" fillId="2" borderId="0" xfId="0" applyFont="1" applyFill="1" applyAlignment="1">
      <alignment horizontal="left"/>
    </xf>
    <xf numFmtId="20" fontId="0" fillId="0" borderId="23" xfId="0" applyNumberFormat="1" applyBorder="1" applyAlignment="1">
      <alignment horizontal="right"/>
    </xf>
    <xf numFmtId="0" fontId="0" fillId="0" borderId="26" xfId="0" applyBorder="1" applyAlignment="1">
      <alignment horizontal="left"/>
    </xf>
    <xf numFmtId="0" fontId="0" fillId="0" borderId="26" xfId="0" applyFill="1" applyBorder="1" applyAlignment="1">
      <alignment horizontal="left"/>
    </xf>
    <xf numFmtId="2" fontId="29" fillId="0" borderId="5" xfId="0" applyNumberFormat="1" applyFont="1" applyBorder="1" applyAlignment="1">
      <alignment horizontal="center"/>
    </xf>
    <xf numFmtId="165" fontId="29" fillId="0" borderId="5" xfId="0" applyNumberFormat="1" applyFont="1" applyBorder="1" applyAlignment="1">
      <alignment horizontal="center"/>
    </xf>
    <xf numFmtId="165" fontId="20" fillId="0" borderId="5" xfId="0" applyNumberFormat="1" applyFont="1" applyBorder="1" applyAlignment="1">
      <alignment horizontal="center"/>
    </xf>
    <xf numFmtId="49" fontId="20" fillId="0" borderId="20" xfId="0" applyNumberFormat="1" applyFont="1" applyBorder="1" applyAlignment="1">
      <alignment horizontal="center"/>
    </xf>
    <xf numFmtId="2" fontId="29" fillId="0" borderId="7" xfId="0" applyNumberFormat="1" applyFont="1" applyBorder="1" applyAlignment="1">
      <alignment horizontal="center"/>
    </xf>
    <xf numFmtId="165" fontId="29" fillId="0" borderId="7" xfId="0" applyNumberFormat="1" applyFont="1" applyBorder="1" applyAlignment="1">
      <alignment horizontal="center"/>
    </xf>
    <xf numFmtId="0" fontId="17" fillId="0" borderId="0" xfId="0" applyFont="1" applyFill="1" applyBorder="1" applyAlignment="1"/>
    <xf numFmtId="0" fontId="18" fillId="0" borderId="0" xfId="0" applyFont="1" applyBorder="1" applyAlignment="1"/>
    <xf numFmtId="165" fontId="20" fillId="0" borderId="19" xfId="0" applyNumberFormat="1" applyFont="1" applyBorder="1" applyAlignment="1">
      <alignment horizontal="center"/>
    </xf>
    <xf numFmtId="0" fontId="20" fillId="0" borderId="48" xfId="0" applyFont="1" applyBorder="1" applyAlignment="1">
      <alignment horizontal="center"/>
    </xf>
    <xf numFmtId="0" fontId="20" fillId="0" borderId="49" xfId="0" applyFont="1" applyBorder="1" applyAlignment="1">
      <alignment horizontal="center"/>
    </xf>
    <xf numFmtId="2" fontId="20" fillId="0" borderId="14" xfId="0" applyNumberFormat="1" applyFont="1" applyBorder="1" applyAlignment="1">
      <alignment horizontal="center"/>
    </xf>
    <xf numFmtId="165" fontId="20" fillId="0" borderId="14" xfId="0" applyNumberFormat="1" applyFont="1" applyBorder="1" applyAlignment="1">
      <alignment horizontal="center"/>
    </xf>
    <xf numFmtId="0" fontId="7" fillId="0" borderId="0" xfId="2" applyFont="1"/>
    <xf numFmtId="0" fontId="7" fillId="0" borderId="0" xfId="2" applyFont="1" applyBorder="1"/>
    <xf numFmtId="0" fontId="2" fillId="0" borderId="0" xfId="2" applyFont="1"/>
    <xf numFmtId="0" fontId="2" fillId="0" borderId="0" xfId="2" applyFont="1" applyAlignment="1">
      <alignment horizontal="center"/>
    </xf>
    <xf numFmtId="0" fontId="12" fillId="0" borderId="5" xfId="2" applyFont="1" applyBorder="1"/>
    <xf numFmtId="0" fontId="8" fillId="3" borderId="5" xfId="2" applyFont="1" applyFill="1" applyBorder="1"/>
    <xf numFmtId="3" fontId="8" fillId="4" borderId="5" xfId="2" applyNumberFormat="1" applyFont="1" applyFill="1" applyBorder="1"/>
    <xf numFmtId="165" fontId="12" fillId="5" borderId="6" xfId="2" applyNumberFormat="1" applyFont="1" applyFill="1" applyBorder="1"/>
    <xf numFmtId="0" fontId="12" fillId="0" borderId="7" xfId="2" applyFont="1" applyBorder="1"/>
    <xf numFmtId="3" fontId="8" fillId="4" borderId="7" xfId="2" applyNumberFormat="1" applyFont="1" applyFill="1" applyBorder="1"/>
    <xf numFmtId="0" fontId="8" fillId="0" borderId="8" xfId="2" applyFont="1" applyBorder="1"/>
    <xf numFmtId="165" fontId="8" fillId="5" borderId="6" xfId="2" applyNumberFormat="1" applyFont="1" applyFill="1" applyBorder="1"/>
    <xf numFmtId="167" fontId="8" fillId="4" borderId="7" xfId="2" applyNumberFormat="1" applyFont="1" applyFill="1" applyBorder="1"/>
    <xf numFmtId="0" fontId="12" fillId="0" borderId="9" xfId="2" applyFont="1" applyBorder="1"/>
    <xf numFmtId="0" fontId="12" fillId="0" borderId="10" xfId="2" applyFont="1" applyBorder="1"/>
    <xf numFmtId="0" fontId="11" fillId="0" borderId="11" xfId="2" applyBorder="1"/>
    <xf numFmtId="0" fontId="12" fillId="0" borderId="0" xfId="2" applyFont="1" applyBorder="1"/>
    <xf numFmtId="167" fontId="11" fillId="0" borderId="4" xfId="2" applyNumberFormat="1" applyBorder="1"/>
    <xf numFmtId="0" fontId="8" fillId="0" borderId="12" xfId="2" applyFont="1" applyFill="1" applyBorder="1"/>
    <xf numFmtId="0" fontId="11" fillId="0" borderId="4" xfId="2" applyBorder="1"/>
    <xf numFmtId="0" fontId="11" fillId="0" borderId="0" xfId="2" applyBorder="1"/>
    <xf numFmtId="49" fontId="8" fillId="4" borderId="7" xfId="3" applyNumberFormat="1" applyFont="1" applyFill="1" applyBorder="1"/>
    <xf numFmtId="0" fontId="2" fillId="0" borderId="1" xfId="2" applyFont="1" applyBorder="1"/>
    <xf numFmtId="0" fontId="4" fillId="0" borderId="1" xfId="2" applyFont="1" applyBorder="1"/>
    <xf numFmtId="0" fontId="6" fillId="0" borderId="0" xfId="2" applyFont="1" applyBorder="1" applyAlignment="1">
      <alignment horizontal="left"/>
    </xf>
    <xf numFmtId="0" fontId="0" fillId="0" borderId="0" xfId="3" applyFont="1" applyBorder="1" applyAlignment="1">
      <alignment horizontal="center"/>
    </xf>
    <xf numFmtId="0" fontId="24" fillId="0" borderId="0" xfId="0" applyFont="1"/>
    <xf numFmtId="0" fontId="0" fillId="0" borderId="0" xfId="0" applyFont="1"/>
    <xf numFmtId="0" fontId="30" fillId="0" borderId="0" xfId="1" applyFont="1" applyBorder="1"/>
    <xf numFmtId="0" fontId="30" fillId="0" borderId="0" xfId="1" applyFont="1"/>
    <xf numFmtId="0" fontId="31" fillId="0" borderId="0" xfId="1" applyFont="1"/>
    <xf numFmtId="0" fontId="2" fillId="0" borderId="0" xfId="1" applyFont="1" applyAlignment="1">
      <alignment horizontal="right"/>
    </xf>
    <xf numFmtId="0" fontId="32" fillId="0" borderId="0" xfId="1" applyFont="1"/>
    <xf numFmtId="0" fontId="33" fillId="0" borderId="0" xfId="1" applyFont="1"/>
    <xf numFmtId="0" fontId="34" fillId="0" borderId="0" xfId="1" applyFont="1"/>
    <xf numFmtId="0" fontId="34" fillId="0" borderId="0" xfId="1" applyFont="1" applyAlignment="1">
      <alignment horizontal="center"/>
    </xf>
    <xf numFmtId="0" fontId="34" fillId="0" borderId="0" xfId="1" applyFont="1" applyAlignment="1">
      <alignment horizontal="left"/>
    </xf>
    <xf numFmtId="0" fontId="8" fillId="0" borderId="0" xfId="1" applyFont="1" applyAlignment="1">
      <alignment horizontal="right"/>
    </xf>
    <xf numFmtId="0" fontId="1" fillId="0" borderId="24" xfId="0" applyFont="1" applyBorder="1" applyAlignment="1">
      <alignment horizontal="left"/>
    </xf>
    <xf numFmtId="0" fontId="0" fillId="0" borderId="18" xfId="0" applyFill="1" applyBorder="1"/>
    <xf numFmtId="0" fontId="1" fillId="0" borderId="18" xfId="0" applyFont="1" applyFill="1" applyBorder="1" applyAlignment="1">
      <alignment horizontal="left"/>
    </xf>
    <xf numFmtId="0" fontId="0" fillId="0" borderId="18" xfId="0" applyFill="1" applyBorder="1" applyAlignment="1">
      <alignment horizontal="right"/>
    </xf>
    <xf numFmtId="0" fontId="16" fillId="0" borderId="0" xfId="0" applyFont="1" applyBorder="1"/>
    <xf numFmtId="0" fontId="14" fillId="0" borderId="0" xfId="0" applyFont="1" applyAlignment="1">
      <alignment wrapText="1"/>
    </xf>
    <xf numFmtId="0" fontId="35" fillId="6" borderId="35" xfId="0" applyFont="1" applyFill="1" applyBorder="1" applyAlignment="1">
      <alignment horizontal="left" wrapText="1"/>
    </xf>
    <xf numFmtId="2" fontId="35" fillId="6" borderId="34" xfId="0" applyNumberFormat="1" applyFont="1" applyFill="1" applyBorder="1" applyAlignment="1">
      <alignment horizontal="left" wrapText="1"/>
    </xf>
    <xf numFmtId="169" fontId="37" fillId="0" borderId="0" xfId="7" applyNumberFormat="1" applyFont="1" applyFill="1" applyBorder="1" applyAlignment="1">
      <alignment horizontal="right"/>
    </xf>
    <xf numFmtId="0" fontId="38" fillId="0" borderId="0" xfId="0" applyFont="1" applyBorder="1" applyAlignment="1">
      <alignment horizontal="right"/>
    </xf>
    <xf numFmtId="172" fontId="39" fillId="0" borderId="1" xfId="0" applyNumberFormat="1" applyFont="1" applyBorder="1" applyAlignment="1"/>
    <xf numFmtId="0" fontId="37" fillId="0" borderId="0" xfId="7" applyFont="1" applyFill="1" applyBorder="1" applyAlignment="1">
      <alignment horizontal="right"/>
    </xf>
    <xf numFmtId="0" fontId="39" fillId="0" borderId="1" xfId="0" applyFont="1" applyBorder="1" applyAlignment="1">
      <alignment horizontal="left"/>
    </xf>
    <xf numFmtId="21" fontId="39" fillId="0" borderId="1" xfId="0" applyNumberFormat="1" applyFont="1" applyFill="1" applyBorder="1" applyAlignment="1">
      <alignment horizontal="right"/>
    </xf>
    <xf numFmtId="0" fontId="14" fillId="0" borderId="1" xfId="0" applyFont="1" applyBorder="1" applyAlignment="1">
      <alignment horizontal="left"/>
    </xf>
    <xf numFmtId="21" fontId="14" fillId="0" borderId="1" xfId="0" applyNumberFormat="1" applyFont="1" applyBorder="1" applyAlignment="1">
      <alignment horizontal="right"/>
    </xf>
    <xf numFmtId="18" fontId="38" fillId="0" borderId="0" xfId="0" applyNumberFormat="1" applyFont="1" applyBorder="1" applyAlignment="1">
      <alignment horizontal="right"/>
    </xf>
    <xf numFmtId="0" fontId="40" fillId="0" borderId="0" xfId="0" applyFont="1" applyBorder="1" applyAlignment="1">
      <alignment horizontal="left"/>
    </xf>
    <xf numFmtId="18" fontId="38" fillId="0" borderId="0" xfId="0" applyNumberFormat="1" applyFont="1" applyBorder="1" applyAlignment="1"/>
    <xf numFmtId="21" fontId="10" fillId="0" borderId="0" xfId="11" applyNumberFormat="1"/>
    <xf numFmtId="2" fontId="10" fillId="0" borderId="0" xfId="11" applyNumberFormat="1"/>
    <xf numFmtId="21" fontId="0" fillId="0" borderId="0" xfId="0" applyNumberFormat="1"/>
    <xf numFmtId="0" fontId="41" fillId="0" borderId="0" xfId="0" applyFont="1"/>
    <xf numFmtId="21" fontId="20" fillId="0" borderId="51" xfId="0" applyNumberFormat="1" applyFont="1" applyBorder="1" applyAlignment="1">
      <alignment horizontal="center"/>
    </xf>
    <xf numFmtId="21" fontId="20" fillId="0" borderId="52" xfId="0" applyNumberFormat="1" applyFont="1" applyBorder="1" applyAlignment="1">
      <alignment horizontal="center"/>
    </xf>
    <xf numFmtId="0" fontId="28" fillId="0" borderId="53" xfId="0" applyFont="1" applyBorder="1" applyAlignment="1">
      <alignment horizontal="center"/>
    </xf>
    <xf numFmtId="0" fontId="8" fillId="0" borderId="50" xfId="0" applyFont="1" applyBorder="1" applyAlignment="1">
      <alignment horizontal="center"/>
    </xf>
    <xf numFmtId="165" fontId="20" fillId="0" borderId="45" xfId="0" applyNumberFormat="1" applyFont="1" applyBorder="1" applyAlignment="1">
      <alignment horizontal="center"/>
    </xf>
    <xf numFmtId="0" fontId="7" fillId="6" borderId="54" xfId="0" applyFont="1" applyFill="1" applyBorder="1" applyAlignment="1">
      <alignment horizontal="left"/>
    </xf>
    <xf numFmtId="0" fontId="7" fillId="6" borderId="55" xfId="0" applyFont="1" applyFill="1" applyBorder="1" applyAlignment="1">
      <alignment horizontal="left"/>
    </xf>
    <xf numFmtId="2" fontId="7" fillId="6" borderId="55" xfId="0" applyNumberFormat="1" applyFont="1" applyFill="1" applyBorder="1" applyAlignment="1">
      <alignment horizontal="left" wrapText="1"/>
    </xf>
    <xf numFmtId="0" fontId="7" fillId="6" borderId="56" xfId="0" applyFont="1" applyFill="1" applyBorder="1" applyAlignment="1">
      <alignment horizontal="left" wrapText="1"/>
    </xf>
    <xf numFmtId="0" fontId="7" fillId="6" borderId="13" xfId="0" applyFont="1" applyFill="1" applyBorder="1" applyAlignment="1">
      <alignment horizontal="left" wrapText="1"/>
    </xf>
    <xf numFmtId="0" fontId="7" fillId="6" borderId="56" xfId="0" applyFont="1" applyFill="1" applyBorder="1" applyAlignment="1">
      <alignment horizontal="left"/>
    </xf>
    <xf numFmtId="0" fontId="17" fillId="0" borderId="57" xfId="0" applyFont="1" applyBorder="1" applyAlignment="1">
      <alignment horizontal="center"/>
    </xf>
    <xf numFmtId="165" fontId="17" fillId="0" borderId="19" xfId="0" applyNumberFormat="1" applyFont="1" applyBorder="1" applyAlignment="1">
      <alignment horizontal="center"/>
    </xf>
  </cellXfs>
  <cellStyles count="12">
    <cellStyle name="Comma 2" xfId="4"/>
    <cellStyle name="Hyperlink" xfId="8" builtinId="8"/>
    <cellStyle name="Normal" xfId="0" builtinId="0"/>
    <cellStyle name="Normal 2" xfId="2"/>
    <cellStyle name="Normal 2 2" xfId="7"/>
    <cellStyle name="Normal 2 4" xfId="1"/>
    <cellStyle name="Normal 3" xfId="9"/>
    <cellStyle name="Normal 4" xfId="3"/>
    <cellStyle name="Normal 4 2" xfId="10"/>
    <cellStyle name="Normal 6" xfId="11"/>
    <cellStyle name="Percent" xfId="5"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ukpmc.ac.uk/articles/PMC285660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activeCell="N25" sqref="N25"/>
    </sheetView>
  </sheetViews>
  <sheetFormatPr defaultRowHeight="14.4" x14ac:dyDescent="0.3"/>
  <sheetData>
    <row r="1" spans="1:3" x14ac:dyDescent="0.3">
      <c r="A1" s="331" t="s">
        <v>456</v>
      </c>
    </row>
    <row r="2" spans="1:3" x14ac:dyDescent="0.3">
      <c r="A2" t="s">
        <v>457</v>
      </c>
    </row>
    <row r="3" spans="1:3" x14ac:dyDescent="0.3">
      <c r="A3" t="s">
        <v>458</v>
      </c>
    </row>
    <row r="4" spans="1:3" x14ac:dyDescent="0.3">
      <c r="C4" t="s">
        <v>476</v>
      </c>
    </row>
    <row r="5" spans="1:3" x14ac:dyDescent="0.3">
      <c r="A5" t="s">
        <v>94</v>
      </c>
      <c r="C5" t="s">
        <v>459</v>
      </c>
    </row>
    <row r="6" spans="1:3" x14ac:dyDescent="0.3">
      <c r="A6">
        <v>1</v>
      </c>
      <c r="C6" t="s">
        <v>460</v>
      </c>
    </row>
    <row r="7" spans="1:3" x14ac:dyDescent="0.3">
      <c r="A7">
        <v>2</v>
      </c>
      <c r="C7">
        <v>5</v>
      </c>
    </row>
    <row r="8" spans="1:3" x14ac:dyDescent="0.3">
      <c r="A8">
        <v>3</v>
      </c>
      <c r="C8">
        <v>10</v>
      </c>
    </row>
    <row r="9" spans="1:3" x14ac:dyDescent="0.3">
      <c r="A9">
        <v>4</v>
      </c>
      <c r="C9">
        <v>20</v>
      </c>
    </row>
    <row r="10" spans="1:3" x14ac:dyDescent="0.3">
      <c r="A10">
        <v>5</v>
      </c>
      <c r="C10">
        <v>30</v>
      </c>
    </row>
    <row r="11" spans="1:3" x14ac:dyDescent="0.3">
      <c r="A11">
        <v>6</v>
      </c>
      <c r="C11">
        <v>60</v>
      </c>
    </row>
    <row r="12" spans="1:3" x14ac:dyDescent="0.3">
      <c r="A12">
        <v>7</v>
      </c>
      <c r="C12">
        <v>90</v>
      </c>
    </row>
    <row r="13" spans="1:3" x14ac:dyDescent="0.3">
      <c r="A13">
        <v>8</v>
      </c>
      <c r="C13" t="s">
        <v>461</v>
      </c>
    </row>
    <row r="14" spans="1:3" x14ac:dyDescent="0.3">
      <c r="A14">
        <v>9</v>
      </c>
      <c r="C14" t="s">
        <v>461</v>
      </c>
    </row>
    <row r="16" spans="1:3" x14ac:dyDescent="0.3">
      <c r="A16" t="s">
        <v>462</v>
      </c>
    </row>
    <row r="17" spans="1:2" x14ac:dyDescent="0.3">
      <c r="A17" t="s">
        <v>463</v>
      </c>
    </row>
    <row r="18" spans="1:2" x14ac:dyDescent="0.3">
      <c r="A18" t="s">
        <v>464</v>
      </c>
    </row>
    <row r="19" spans="1:2" x14ac:dyDescent="0.3">
      <c r="A19" t="s">
        <v>465</v>
      </c>
    </row>
    <row r="20" spans="1:2" x14ac:dyDescent="0.3">
      <c r="A20" t="s">
        <v>466</v>
      </c>
    </row>
    <row r="22" spans="1:2" x14ac:dyDescent="0.3">
      <c r="A22" t="s">
        <v>477</v>
      </c>
    </row>
    <row r="23" spans="1:2" x14ac:dyDescent="0.3">
      <c r="A23" t="s">
        <v>478</v>
      </c>
    </row>
    <row r="24" spans="1:2" x14ac:dyDescent="0.3">
      <c r="B24" t="s">
        <v>467</v>
      </c>
    </row>
    <row r="26" spans="1:2" x14ac:dyDescent="0.3">
      <c r="A26" t="s">
        <v>468</v>
      </c>
    </row>
    <row r="28" spans="1:2" x14ac:dyDescent="0.3">
      <c r="A28" t="s">
        <v>476</v>
      </c>
    </row>
    <row r="29" spans="1:2" x14ac:dyDescent="0.3">
      <c r="A29" t="s">
        <v>479</v>
      </c>
    </row>
    <row r="30" spans="1:2" x14ac:dyDescent="0.3">
      <c r="A30" t="s">
        <v>480</v>
      </c>
    </row>
    <row r="32" spans="1:2" x14ac:dyDescent="0.3">
      <c r="A32" t="s">
        <v>469</v>
      </c>
    </row>
    <row r="33" spans="1:2" x14ac:dyDescent="0.3">
      <c r="A33" t="s">
        <v>481</v>
      </c>
      <c r="B33" t="s">
        <v>482</v>
      </c>
    </row>
    <row r="34" spans="1:2" x14ac:dyDescent="0.3">
      <c r="A34" t="s">
        <v>483</v>
      </c>
      <c r="B34" t="s">
        <v>484</v>
      </c>
    </row>
    <row r="35" spans="1:2" x14ac:dyDescent="0.3">
      <c r="A35" t="s">
        <v>485</v>
      </c>
      <c r="B35" t="s">
        <v>486</v>
      </c>
    </row>
    <row r="36" spans="1:2" x14ac:dyDescent="0.3">
      <c r="A36" t="s">
        <v>487</v>
      </c>
      <c r="B36" t="s">
        <v>488</v>
      </c>
    </row>
    <row r="37" spans="1:2" x14ac:dyDescent="0.3">
      <c r="A37" t="s">
        <v>489</v>
      </c>
      <c r="B37" t="s">
        <v>490</v>
      </c>
    </row>
    <row r="38" spans="1:2" x14ac:dyDescent="0.3">
      <c r="A38" t="s">
        <v>491</v>
      </c>
      <c r="B38" t="s">
        <v>492</v>
      </c>
    </row>
    <row r="39" spans="1:2" x14ac:dyDescent="0.3">
      <c r="A39" t="s">
        <v>493</v>
      </c>
      <c r="B39" t="s">
        <v>494</v>
      </c>
    </row>
    <row r="40" spans="1:2" x14ac:dyDescent="0.3">
      <c r="A40" t="s">
        <v>495</v>
      </c>
      <c r="B40" t="s">
        <v>496</v>
      </c>
    </row>
    <row r="42" spans="1:2" x14ac:dyDescent="0.3">
      <c r="A42" t="s">
        <v>470</v>
      </c>
    </row>
    <row r="43" spans="1:2" x14ac:dyDescent="0.3">
      <c r="A43" t="s">
        <v>471</v>
      </c>
    </row>
    <row r="44" spans="1:2" x14ac:dyDescent="0.3">
      <c r="A44" t="s">
        <v>472</v>
      </c>
    </row>
    <row r="45" spans="1:2" x14ac:dyDescent="0.3">
      <c r="A45" t="s">
        <v>473</v>
      </c>
    </row>
    <row r="46" spans="1:2" x14ac:dyDescent="0.3">
      <c r="A46" t="s">
        <v>497</v>
      </c>
    </row>
    <row r="47" spans="1:2" x14ac:dyDescent="0.3">
      <c r="A47" t="s">
        <v>474</v>
      </c>
    </row>
    <row r="49" spans="1:1" x14ac:dyDescent="0.3">
      <c r="A49" t="s">
        <v>498</v>
      </c>
    </row>
    <row r="50" spans="1:1" x14ac:dyDescent="0.3">
      <c r="A50" t="s">
        <v>475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D14" sqref="D14"/>
    </sheetView>
  </sheetViews>
  <sheetFormatPr defaultRowHeight="14.4" x14ac:dyDescent="0.3"/>
  <cols>
    <col min="1" max="1" width="20.5546875" style="45" customWidth="1"/>
    <col min="2" max="2" width="16.44140625" style="45" customWidth="1"/>
    <col min="3" max="3" width="16.33203125" style="45" customWidth="1"/>
    <col min="4" max="4" width="19.109375" style="45" customWidth="1"/>
    <col min="5" max="5" width="25.6640625" style="57" customWidth="1"/>
  </cols>
  <sheetData>
    <row r="1" spans="1:5" x14ac:dyDescent="0.3">
      <c r="A1" s="35" t="s">
        <v>406</v>
      </c>
      <c r="B1" s="36"/>
      <c r="C1" s="39"/>
      <c r="D1" s="39" t="s">
        <v>89</v>
      </c>
      <c r="E1" s="210"/>
    </row>
    <row r="2" spans="1:5" x14ac:dyDescent="0.3">
      <c r="A2" s="35" t="s">
        <v>88</v>
      </c>
      <c r="B2" s="211"/>
      <c r="C2" s="35"/>
      <c r="D2" s="35" t="s">
        <v>90</v>
      </c>
      <c r="E2" s="212"/>
    </row>
    <row r="3" spans="1:5" x14ac:dyDescent="0.3">
      <c r="A3" s="44" t="s">
        <v>91</v>
      </c>
      <c r="B3" s="213"/>
      <c r="C3" s="44"/>
      <c r="D3" s="44" t="s">
        <v>92</v>
      </c>
      <c r="E3" s="214"/>
    </row>
    <row r="4" spans="1:5" ht="15" thickBot="1" x14ac:dyDescent="0.35">
      <c r="A4" s="44" t="s">
        <v>195</v>
      </c>
      <c r="B4" s="44"/>
      <c r="C4" s="44"/>
      <c r="D4" s="44" t="s">
        <v>93</v>
      </c>
      <c r="E4" s="215"/>
    </row>
    <row r="5" spans="1:5" ht="19.8" customHeight="1" thickBot="1" x14ac:dyDescent="0.35">
      <c r="A5" s="216" t="s">
        <v>94</v>
      </c>
      <c r="B5" s="217" t="s">
        <v>95</v>
      </c>
      <c r="C5" s="218" t="s">
        <v>499</v>
      </c>
      <c r="D5" s="218" t="s">
        <v>500</v>
      </c>
      <c r="E5" s="219" t="s">
        <v>31</v>
      </c>
    </row>
    <row r="6" spans="1:5" ht="18" customHeight="1" thickBot="1" x14ac:dyDescent="0.35">
      <c r="A6" s="220">
        <v>1</v>
      </c>
      <c r="B6" s="221">
        <v>6.9444444444444444E-5</v>
      </c>
      <c r="C6" s="222"/>
      <c r="D6" s="222"/>
      <c r="E6" s="223"/>
    </row>
    <row r="7" spans="1:5" ht="18" customHeight="1" thickTop="1" thickBot="1" x14ac:dyDescent="0.35">
      <c r="A7" s="224">
        <f>A6+1</f>
        <v>2</v>
      </c>
      <c r="B7" s="221">
        <v>1.3888888888888889E-4</v>
      </c>
      <c r="C7" s="222"/>
      <c r="D7" s="222"/>
      <c r="E7" s="52"/>
    </row>
    <row r="8" spans="1:5" ht="18" customHeight="1" thickTop="1" thickBot="1" x14ac:dyDescent="0.35">
      <c r="A8" s="224">
        <f t="shared" ref="A8:A15" si="0">A7+1</f>
        <v>3</v>
      </c>
      <c r="B8" s="221">
        <v>2.0833333333333299E-4</v>
      </c>
      <c r="C8" s="222"/>
      <c r="D8" s="222"/>
      <c r="E8" s="52"/>
    </row>
    <row r="9" spans="1:5" ht="18" customHeight="1" thickTop="1" thickBot="1" x14ac:dyDescent="0.35">
      <c r="A9" s="224">
        <f t="shared" si="0"/>
        <v>4</v>
      </c>
      <c r="B9" s="221">
        <v>2.7777777777777702E-4</v>
      </c>
      <c r="C9" s="222"/>
      <c r="D9" s="222"/>
      <c r="E9" s="52"/>
    </row>
    <row r="10" spans="1:5" ht="18" customHeight="1" thickTop="1" thickBot="1" x14ac:dyDescent="0.35">
      <c r="A10" s="224">
        <f t="shared" si="0"/>
        <v>5</v>
      </c>
      <c r="B10" s="221">
        <v>3.4722222222222202E-4</v>
      </c>
      <c r="C10" s="225"/>
      <c r="D10" s="225"/>
      <c r="E10" s="52"/>
    </row>
    <row r="11" spans="1:5" ht="18" customHeight="1" thickTop="1" thickBot="1" x14ac:dyDescent="0.35">
      <c r="A11" s="224">
        <f t="shared" si="0"/>
        <v>6</v>
      </c>
      <c r="B11" s="221">
        <v>4.1666666666666599E-4</v>
      </c>
      <c r="C11" s="225"/>
      <c r="D11" s="225"/>
      <c r="E11" s="52"/>
    </row>
    <row r="12" spans="1:5" ht="18" customHeight="1" thickTop="1" thickBot="1" x14ac:dyDescent="0.35">
      <c r="A12" s="224">
        <f t="shared" si="0"/>
        <v>7</v>
      </c>
      <c r="B12" s="221">
        <v>4.8611111111111099E-4</v>
      </c>
      <c r="C12" s="225"/>
      <c r="D12" s="225"/>
      <c r="E12" s="52"/>
    </row>
    <row r="13" spans="1:5" ht="18" customHeight="1" thickTop="1" thickBot="1" x14ac:dyDescent="0.35">
      <c r="A13" s="224">
        <f t="shared" si="0"/>
        <v>8</v>
      </c>
      <c r="B13" s="221">
        <v>5.5555555555555501E-4</v>
      </c>
      <c r="C13" s="225"/>
      <c r="D13" s="225"/>
      <c r="E13" s="52"/>
    </row>
    <row r="14" spans="1:5" ht="18" customHeight="1" thickTop="1" thickBot="1" x14ac:dyDescent="0.35">
      <c r="A14" s="224">
        <f t="shared" si="0"/>
        <v>9</v>
      </c>
      <c r="B14" s="221">
        <v>6.2500000000000001E-4</v>
      </c>
      <c r="C14" s="225"/>
      <c r="D14" s="225"/>
      <c r="E14" s="52"/>
    </row>
    <row r="15" spans="1:5" ht="18" customHeight="1" thickTop="1" thickBot="1" x14ac:dyDescent="0.35">
      <c r="A15" s="224">
        <f t="shared" si="0"/>
        <v>10</v>
      </c>
      <c r="B15" s="221">
        <v>6.9444444444444404E-4</v>
      </c>
      <c r="C15" s="225"/>
      <c r="D15" s="225"/>
      <c r="E15" s="52"/>
    </row>
    <row r="16" spans="1:5" ht="18" customHeight="1" thickTop="1" thickBot="1" x14ac:dyDescent="0.35">
      <c r="A16" s="226" t="s">
        <v>198</v>
      </c>
      <c r="B16" s="221" t="s">
        <v>102</v>
      </c>
      <c r="C16" s="225"/>
      <c r="D16" s="225"/>
      <c r="E16" s="52"/>
    </row>
    <row r="17" spans="1:5" ht="18" customHeight="1" thickTop="1" thickBot="1" x14ac:dyDescent="0.35">
      <c r="A17" s="226" t="s">
        <v>199</v>
      </c>
      <c r="B17" s="221" t="s">
        <v>102</v>
      </c>
      <c r="C17" s="225"/>
      <c r="D17" s="225"/>
      <c r="E17" s="52"/>
    </row>
    <row r="18" spans="1:5" ht="18" customHeight="1" thickTop="1" thickBot="1" x14ac:dyDescent="0.35">
      <c r="A18" s="228">
        <v>11</v>
      </c>
      <c r="B18" s="229">
        <v>8.1018518518518516E-4</v>
      </c>
      <c r="C18" s="225"/>
      <c r="D18" s="225"/>
      <c r="E18" s="52"/>
    </row>
    <row r="19" spans="1:5" ht="18" customHeight="1" thickTop="1" thickBot="1" x14ac:dyDescent="0.35">
      <c r="A19" s="230">
        <v>12</v>
      </c>
      <c r="B19" s="221">
        <v>9.2592592592592596E-4</v>
      </c>
      <c r="C19" s="231"/>
      <c r="D19" s="231"/>
      <c r="E19" s="232"/>
    </row>
    <row r="20" spans="1:5" ht="18" customHeight="1" thickTop="1" thickBot="1" x14ac:dyDescent="0.35">
      <c r="A20" s="230">
        <v>13</v>
      </c>
      <c r="B20" s="229">
        <v>1.0416666666666699E-3</v>
      </c>
      <c r="C20" s="233"/>
      <c r="D20" s="233"/>
      <c r="E20" s="234"/>
    </row>
    <row r="21" spans="1:5" ht="18" customHeight="1" thickTop="1" thickBot="1" x14ac:dyDescent="0.35">
      <c r="A21" s="230">
        <v>14</v>
      </c>
      <c r="B21" s="221">
        <v>1.1574074074074099E-3</v>
      </c>
      <c r="C21" s="233"/>
      <c r="D21" s="233"/>
      <c r="E21" s="234"/>
    </row>
    <row r="22" spans="1:5" ht="18" customHeight="1" thickTop="1" thickBot="1" x14ac:dyDescent="0.35">
      <c r="A22" s="230">
        <v>15</v>
      </c>
      <c r="B22" s="229">
        <v>1.27314814814815E-3</v>
      </c>
      <c r="C22" s="233"/>
      <c r="D22" s="233"/>
      <c r="E22" s="234"/>
    </row>
    <row r="23" spans="1:5" ht="18" customHeight="1" thickTop="1" thickBot="1" x14ac:dyDescent="0.35">
      <c r="A23" s="235">
        <v>16</v>
      </c>
      <c r="B23" s="221">
        <v>1.38888888888889E-3</v>
      </c>
      <c r="C23" s="225"/>
      <c r="D23" s="225"/>
      <c r="E23" s="52"/>
    </row>
    <row r="24" spans="1:5" ht="18" customHeight="1" thickTop="1" thickBot="1" x14ac:dyDescent="0.35">
      <c r="A24" s="236">
        <v>17</v>
      </c>
      <c r="B24" s="229">
        <v>2.0833333333333333E-3</v>
      </c>
      <c r="C24" s="225"/>
      <c r="D24" s="225"/>
      <c r="E24" s="52"/>
    </row>
    <row r="25" spans="1:5" ht="18" customHeight="1" thickTop="1" thickBot="1" x14ac:dyDescent="0.35">
      <c r="A25" s="237">
        <v>18</v>
      </c>
      <c r="B25" s="221">
        <v>2.7777777777777801E-3</v>
      </c>
      <c r="C25" s="225"/>
      <c r="D25" s="225"/>
      <c r="E25" s="52"/>
    </row>
    <row r="26" spans="1:5" ht="18" customHeight="1" thickTop="1" thickBot="1" x14ac:dyDescent="0.35">
      <c r="A26" s="251" t="s">
        <v>101</v>
      </c>
      <c r="B26" s="238">
        <v>3.4722222222222199E-3</v>
      </c>
      <c r="C26" s="225"/>
      <c r="D26" s="225"/>
      <c r="E26" s="52"/>
    </row>
    <row r="27" spans="1:5" ht="18" customHeight="1" thickTop="1" thickBot="1" x14ac:dyDescent="0.35">
      <c r="A27" s="237">
        <v>19</v>
      </c>
      <c r="B27" s="229">
        <v>3.4722222222222199E-3</v>
      </c>
      <c r="C27" s="225"/>
      <c r="D27" s="225"/>
      <c r="E27" s="52"/>
    </row>
    <row r="28" spans="1:5" ht="18" customHeight="1" thickTop="1" thickBot="1" x14ac:dyDescent="0.35">
      <c r="A28" s="251" t="s">
        <v>402</v>
      </c>
      <c r="B28" s="238">
        <v>3.4722222222222199E-3</v>
      </c>
      <c r="C28" s="225"/>
      <c r="D28" s="225"/>
      <c r="E28" s="52"/>
    </row>
    <row r="29" spans="1:5" ht="18" customHeight="1" thickTop="1" thickBot="1" x14ac:dyDescent="0.35">
      <c r="A29" s="252">
        <v>20</v>
      </c>
      <c r="B29" s="229">
        <v>6.9444444444444441E-3</v>
      </c>
      <c r="C29" s="239"/>
      <c r="D29" s="332"/>
      <c r="E29" s="52"/>
    </row>
    <row r="30" spans="1:5" ht="18" customHeight="1" thickTop="1" thickBot="1" x14ac:dyDescent="0.35">
      <c r="A30" s="252">
        <v>21</v>
      </c>
      <c r="B30" s="46">
        <v>1.0416666666666701E-2</v>
      </c>
      <c r="C30" s="239"/>
      <c r="D30" s="332"/>
      <c r="E30" s="52"/>
    </row>
    <row r="31" spans="1:5" ht="18" customHeight="1" thickTop="1" thickBot="1" x14ac:dyDescent="0.35">
      <c r="A31" s="49" t="s">
        <v>401</v>
      </c>
      <c r="B31" s="50">
        <v>1.3888888888888888E-2</v>
      </c>
      <c r="C31" s="239"/>
      <c r="D31" s="332"/>
      <c r="E31" s="52"/>
    </row>
    <row r="32" spans="1:5" ht="18" customHeight="1" thickTop="1" thickBot="1" x14ac:dyDescent="0.35">
      <c r="A32" s="252">
        <v>22</v>
      </c>
      <c r="B32" s="46">
        <v>1.38888888888889E-2</v>
      </c>
      <c r="C32" s="239"/>
      <c r="D32" s="332"/>
      <c r="E32" s="52"/>
    </row>
    <row r="33" spans="1:5" ht="18" customHeight="1" thickTop="1" thickBot="1" x14ac:dyDescent="0.35">
      <c r="A33" s="252">
        <v>23</v>
      </c>
      <c r="B33" s="46">
        <v>1.7361111111111101E-2</v>
      </c>
      <c r="C33" s="239"/>
      <c r="D33" s="332"/>
      <c r="E33" s="52"/>
    </row>
    <row r="34" spans="1:5" ht="18" customHeight="1" thickTop="1" thickBot="1" x14ac:dyDescent="0.35">
      <c r="A34" s="49" t="s">
        <v>203</v>
      </c>
      <c r="B34" s="50">
        <v>2.0833333333333332E-2</v>
      </c>
      <c r="C34" s="239"/>
      <c r="D34" s="332"/>
      <c r="E34" s="52"/>
    </row>
    <row r="35" spans="1:5" ht="18" customHeight="1" thickTop="1" thickBot="1" x14ac:dyDescent="0.35">
      <c r="A35" s="252">
        <v>24</v>
      </c>
      <c r="B35" s="53">
        <v>2.0833333333333332E-2</v>
      </c>
      <c r="C35" s="239"/>
      <c r="D35" s="332"/>
      <c r="E35" s="52"/>
    </row>
    <row r="36" spans="1:5" ht="18" customHeight="1" thickTop="1" thickBot="1" x14ac:dyDescent="0.35">
      <c r="A36" s="252">
        <v>25</v>
      </c>
      <c r="B36" s="53">
        <v>2.4305555555555556E-2</v>
      </c>
      <c r="C36" s="239"/>
      <c r="D36" s="332"/>
      <c r="E36" s="52"/>
    </row>
    <row r="37" spans="1:5" ht="18" customHeight="1" thickTop="1" thickBot="1" x14ac:dyDescent="0.35">
      <c r="A37" s="252">
        <v>26</v>
      </c>
      <c r="B37" s="46">
        <v>2.7777777777777776E-2</v>
      </c>
      <c r="C37" s="239"/>
      <c r="D37" s="332"/>
      <c r="E37" s="52"/>
    </row>
    <row r="38" spans="1:5" ht="18" customHeight="1" thickTop="1" thickBot="1" x14ac:dyDescent="0.35">
      <c r="A38" s="252">
        <v>27</v>
      </c>
      <c r="B38" s="46">
        <v>3.125E-2</v>
      </c>
      <c r="C38" s="239"/>
      <c r="D38" s="332"/>
      <c r="E38" s="52"/>
    </row>
    <row r="39" spans="1:5" ht="18" customHeight="1" thickTop="1" thickBot="1" x14ac:dyDescent="0.35">
      <c r="A39" s="252">
        <v>28</v>
      </c>
      <c r="B39" s="53">
        <v>4.1666666666666664E-2</v>
      </c>
      <c r="C39" s="239"/>
      <c r="D39" s="332"/>
      <c r="E39" s="52"/>
    </row>
    <row r="40" spans="1:5" ht="18" customHeight="1" thickTop="1" thickBot="1" x14ac:dyDescent="0.35">
      <c r="A40" s="49" t="s">
        <v>103</v>
      </c>
      <c r="B40" s="50">
        <v>4.1666666666666664E-2</v>
      </c>
      <c r="C40" s="239"/>
      <c r="D40" s="332"/>
      <c r="E40" s="52"/>
    </row>
    <row r="41" spans="1:5" ht="18.600000000000001" hidden="1" customHeight="1" x14ac:dyDescent="0.3">
      <c r="A41" s="44"/>
      <c r="B41" s="44"/>
      <c r="C41" s="44"/>
      <c r="D41" s="44"/>
      <c r="E41" s="44"/>
    </row>
    <row r="42" spans="1:5" ht="18.600000000000001" hidden="1" customHeight="1" x14ac:dyDescent="0.3">
      <c r="A42" s="35" t="s">
        <v>204</v>
      </c>
      <c r="B42" s="36"/>
      <c r="C42" s="39" t="s">
        <v>89</v>
      </c>
      <c r="D42" s="39"/>
      <c r="E42" s="210"/>
    </row>
    <row r="43" spans="1:5" ht="18.600000000000001" hidden="1" customHeight="1" x14ac:dyDescent="0.3">
      <c r="A43" s="35" t="s">
        <v>88</v>
      </c>
      <c r="B43" s="211"/>
      <c r="C43" s="44"/>
      <c r="D43" s="44"/>
      <c r="E43" s="44"/>
    </row>
    <row r="44" spans="1:5" ht="18.600000000000001" hidden="1" customHeight="1" x14ac:dyDescent="0.3">
      <c r="A44" s="44"/>
      <c r="B44" s="44"/>
      <c r="C44" s="44"/>
      <c r="D44" s="44"/>
      <c r="E44" s="44"/>
    </row>
    <row r="45" spans="1:5" ht="18.600000000000001" hidden="1" customHeight="1" thickBot="1" x14ac:dyDescent="0.35">
      <c r="A45" s="44"/>
      <c r="B45" s="44"/>
      <c r="C45" s="44"/>
      <c r="D45" s="44"/>
      <c r="E45" s="215"/>
    </row>
    <row r="46" spans="1:5" ht="19.8" hidden="1" customHeight="1" thickBot="1" x14ac:dyDescent="0.35">
      <c r="A46" s="216" t="s">
        <v>94</v>
      </c>
      <c r="B46" s="217" t="s">
        <v>95</v>
      </c>
      <c r="C46" s="218" t="s">
        <v>196</v>
      </c>
      <c r="D46" s="218"/>
      <c r="E46" s="219" t="s">
        <v>197</v>
      </c>
    </row>
    <row r="47" spans="1:5" ht="18" customHeight="1" thickTop="1" thickBot="1" x14ac:dyDescent="0.35">
      <c r="A47" s="252">
        <v>29</v>
      </c>
      <c r="B47" s="54">
        <v>5.2083333333333336E-2</v>
      </c>
      <c r="C47" s="239"/>
      <c r="D47" s="332"/>
      <c r="E47" s="52"/>
    </row>
    <row r="48" spans="1:5" ht="18" customHeight="1" thickTop="1" thickBot="1" x14ac:dyDescent="0.35">
      <c r="A48" s="49" t="s">
        <v>403</v>
      </c>
      <c r="B48" s="50">
        <v>6.25E-2</v>
      </c>
      <c r="C48" s="239"/>
      <c r="D48" s="332"/>
      <c r="E48" s="52"/>
    </row>
    <row r="49" spans="1:5" ht="18" customHeight="1" thickTop="1" thickBot="1" x14ac:dyDescent="0.35">
      <c r="A49" s="252">
        <v>30</v>
      </c>
      <c r="B49" s="55">
        <v>6.25E-2</v>
      </c>
      <c r="C49" s="240"/>
      <c r="D49" s="333"/>
      <c r="E49" s="48"/>
    </row>
    <row r="50" spans="1:5" ht="18" customHeight="1" thickTop="1" thickBot="1" x14ac:dyDescent="0.35">
      <c r="A50" s="252">
        <v>31</v>
      </c>
      <c r="B50" s="55">
        <v>8.3333333333333329E-2</v>
      </c>
      <c r="C50" s="240"/>
      <c r="D50" s="333"/>
      <c r="E50" s="48"/>
    </row>
    <row r="51" spans="1:5" ht="18" hidden="1" customHeight="1" thickTop="1" thickBot="1" x14ac:dyDescent="0.35">
      <c r="A51" s="252"/>
      <c r="B51" s="55" t="s">
        <v>219</v>
      </c>
      <c r="C51" s="240"/>
      <c r="D51" s="333"/>
      <c r="E51" s="48"/>
    </row>
    <row r="52" spans="1:5" ht="18" hidden="1" customHeight="1" thickTop="1" thickBot="1" x14ac:dyDescent="0.35">
      <c r="A52" s="252"/>
      <c r="B52" s="55" t="s">
        <v>217</v>
      </c>
      <c r="C52" s="240"/>
      <c r="D52" s="333"/>
      <c r="E52" s="48"/>
    </row>
    <row r="53" spans="1:5" ht="18" hidden="1" customHeight="1" thickTop="1" thickBot="1" x14ac:dyDescent="0.35">
      <c r="A53" s="252"/>
      <c r="B53" s="55" t="s">
        <v>218</v>
      </c>
      <c r="C53" s="240"/>
      <c r="D53" s="333"/>
      <c r="E53" s="48"/>
    </row>
    <row r="54" spans="1:5" ht="18" customHeight="1" thickTop="1" x14ac:dyDescent="0.3">
      <c r="A54" s="247"/>
      <c r="B54" s="246"/>
      <c r="C54" s="253"/>
      <c r="D54" s="253"/>
      <c r="E54" s="248"/>
    </row>
    <row r="55" spans="1:5" ht="21.6" customHeight="1" x14ac:dyDescent="0.3">
      <c r="A55" s="56" t="s">
        <v>104</v>
      </c>
      <c r="B55" s="41"/>
      <c r="C55" s="41"/>
      <c r="D55" s="41"/>
      <c r="E55" s="41"/>
    </row>
    <row r="56" spans="1:5" ht="19.2" customHeight="1" x14ac:dyDescent="0.3">
      <c r="A56" s="41"/>
      <c r="B56" s="41"/>
      <c r="C56" s="41"/>
      <c r="D56" s="41"/>
      <c r="E56" s="41"/>
    </row>
    <row r="57" spans="1:5" ht="19.2" customHeight="1" x14ac:dyDescent="0.3">
      <c r="A57" s="41"/>
      <c r="B57" s="41"/>
      <c r="C57" s="41"/>
      <c r="D57" s="41"/>
      <c r="E57" s="41"/>
    </row>
    <row r="58" spans="1:5" ht="19.2" customHeight="1" x14ac:dyDescent="0.3">
      <c r="A58" s="41"/>
      <c r="B58" s="41"/>
      <c r="C58" s="41"/>
      <c r="D58" s="41"/>
      <c r="E58" s="41"/>
    </row>
    <row r="59" spans="1:5" ht="19.2" customHeight="1" x14ac:dyDescent="0.3">
      <c r="A59" s="41"/>
      <c r="B59" s="41"/>
      <c r="C59" s="41"/>
      <c r="D59" s="41"/>
      <c r="E59" s="41"/>
    </row>
  </sheetData>
  <pageMargins left="0.25" right="0.25" top="0.5" bottom="0.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opLeftCell="A16" workbookViewId="0">
      <selection activeCell="D44" sqref="D44"/>
    </sheetView>
  </sheetViews>
  <sheetFormatPr defaultRowHeight="14.4" x14ac:dyDescent="0.3"/>
  <cols>
    <col min="1" max="1" width="18.21875" style="45" customWidth="1"/>
    <col min="2" max="2" width="14" style="45" customWidth="1"/>
    <col min="3" max="3" width="11.21875" style="45" customWidth="1"/>
    <col min="4" max="4" width="13.88671875" style="45" customWidth="1"/>
    <col min="5" max="5" width="15.21875" style="57" customWidth="1"/>
    <col min="6" max="6" width="12.33203125" style="57" customWidth="1"/>
    <col min="7" max="7" width="15.77734375" customWidth="1"/>
    <col min="8" max="8" width="24.88671875" customWidth="1"/>
  </cols>
  <sheetData>
    <row r="1" spans="1:15" x14ac:dyDescent="0.3">
      <c r="A1" s="317" t="s">
        <v>62</v>
      </c>
      <c r="B1" s="36" t="s">
        <v>415</v>
      </c>
      <c r="C1" s="318" t="s">
        <v>416</v>
      </c>
      <c r="D1" s="213"/>
      <c r="E1" s="318" t="s">
        <v>92</v>
      </c>
      <c r="F1" s="319"/>
      <c r="G1" s="320" t="s">
        <v>89</v>
      </c>
      <c r="H1" s="210">
        <v>44449</v>
      </c>
    </row>
    <row r="2" spans="1:15" x14ac:dyDescent="0.3">
      <c r="A2" s="317" t="s">
        <v>88</v>
      </c>
      <c r="B2" s="321" t="s">
        <v>417</v>
      </c>
      <c r="C2" s="318" t="s">
        <v>418</v>
      </c>
      <c r="D2" s="213"/>
      <c r="E2" s="318" t="s">
        <v>93</v>
      </c>
      <c r="F2" s="322"/>
      <c r="G2" s="317" t="s">
        <v>90</v>
      </c>
      <c r="H2" s="210"/>
    </row>
    <row r="3" spans="1:15" x14ac:dyDescent="0.3">
      <c r="A3" s="317" t="s">
        <v>419</v>
      </c>
      <c r="B3" s="323" t="s">
        <v>420</v>
      </c>
      <c r="C3" s="318" t="s">
        <v>421</v>
      </c>
      <c r="D3" s="324"/>
      <c r="E3" s="317" t="s">
        <v>422</v>
      </c>
      <c r="F3" s="211"/>
      <c r="G3" s="325" t="s">
        <v>423</v>
      </c>
      <c r="H3" s="211"/>
    </row>
    <row r="4" spans="1:15" ht="15" thickBot="1" x14ac:dyDescent="0.35">
      <c r="A4" s="317" t="s">
        <v>424</v>
      </c>
      <c r="B4" s="42"/>
      <c r="C4" s="318" t="s">
        <v>425</v>
      </c>
      <c r="D4" s="326" t="s">
        <v>426</v>
      </c>
      <c r="E4" s="327" t="s">
        <v>427</v>
      </c>
      <c r="F4" s="35"/>
    </row>
    <row r="5" spans="1:15" ht="30.6" customHeight="1" thickBot="1" x14ac:dyDescent="0.35">
      <c r="A5" s="216" t="s">
        <v>94</v>
      </c>
      <c r="B5" s="217" t="s">
        <v>95</v>
      </c>
      <c r="C5" s="315" t="s">
        <v>410</v>
      </c>
      <c r="D5" s="315" t="s">
        <v>411</v>
      </c>
      <c r="E5" s="316" t="s">
        <v>412</v>
      </c>
      <c r="F5" s="316" t="s">
        <v>413</v>
      </c>
      <c r="G5" s="316" t="s">
        <v>414</v>
      </c>
      <c r="H5" s="315" t="s">
        <v>31</v>
      </c>
      <c r="K5" s="45"/>
      <c r="L5" s="314" t="s">
        <v>407</v>
      </c>
      <c r="M5" s="314" t="s">
        <v>408</v>
      </c>
      <c r="N5" s="45"/>
      <c r="O5" s="314" t="s">
        <v>409</v>
      </c>
    </row>
    <row r="6" spans="1:15" ht="18" customHeight="1" thickBot="1" x14ac:dyDescent="0.35">
      <c r="A6" s="334">
        <v>1</v>
      </c>
      <c r="B6" s="266">
        <v>6.9444444444444444E-5</v>
      </c>
      <c r="C6" s="266"/>
      <c r="D6" s="258"/>
      <c r="E6" s="259"/>
      <c r="F6" s="259"/>
      <c r="G6" s="258"/>
      <c r="H6" s="261"/>
      <c r="K6">
        <f t="shared" ref="K6:K12" si="0">A6</f>
        <v>1</v>
      </c>
      <c r="L6" s="328">
        <f>C6-$F$1</f>
        <v>0</v>
      </c>
      <c r="M6" s="329">
        <f t="shared" ref="M6:M12" si="1">1440*L6</f>
        <v>0</v>
      </c>
    </row>
    <row r="7" spans="1:15" ht="18" customHeight="1" thickTop="1" thickBot="1" x14ac:dyDescent="0.35">
      <c r="A7" s="224">
        <f>A6+1</f>
        <v>2</v>
      </c>
      <c r="B7" s="221">
        <v>1.3888888888888889E-4</v>
      </c>
      <c r="C7" s="221"/>
      <c r="D7" s="249"/>
      <c r="E7" s="46"/>
      <c r="F7" s="46"/>
      <c r="G7" s="249"/>
      <c r="H7" s="52"/>
      <c r="K7">
        <f t="shared" si="0"/>
        <v>2</v>
      </c>
      <c r="L7" s="328">
        <f>C7-$F$1</f>
        <v>0</v>
      </c>
      <c r="M7" s="329">
        <f t="shared" si="1"/>
        <v>0</v>
      </c>
      <c r="O7" s="330">
        <f t="shared" ref="O7:O12" si="2">L7-L6</f>
        <v>0</v>
      </c>
    </row>
    <row r="8" spans="1:15" ht="18" customHeight="1" thickTop="1" thickBot="1" x14ac:dyDescent="0.35">
      <c r="A8" s="224">
        <f t="shared" ref="A8:A15" si="3">A7+1</f>
        <v>3</v>
      </c>
      <c r="B8" s="221">
        <v>2.0833333333333299E-4</v>
      </c>
      <c r="C8" s="221"/>
      <c r="D8" s="249"/>
      <c r="E8" s="46"/>
      <c r="F8" s="46"/>
      <c r="G8" s="249"/>
      <c r="H8" s="52"/>
      <c r="K8">
        <f t="shared" si="0"/>
        <v>3</v>
      </c>
      <c r="L8" s="328">
        <f>C8-$F$1</f>
        <v>0</v>
      </c>
      <c r="M8" s="329">
        <f t="shared" si="1"/>
        <v>0</v>
      </c>
      <c r="O8" s="330">
        <f t="shared" si="2"/>
        <v>0</v>
      </c>
    </row>
    <row r="9" spans="1:15" ht="18" customHeight="1" thickTop="1" thickBot="1" x14ac:dyDescent="0.35">
      <c r="A9" s="224">
        <f t="shared" si="3"/>
        <v>4</v>
      </c>
      <c r="B9" s="221">
        <v>2.7777777777777702E-4</v>
      </c>
      <c r="C9" s="221"/>
      <c r="D9" s="249"/>
      <c r="E9" s="46"/>
      <c r="F9" s="46"/>
      <c r="G9" s="249"/>
      <c r="H9" s="52"/>
      <c r="K9">
        <f t="shared" ref="K9:K27" si="4">A9</f>
        <v>4</v>
      </c>
      <c r="L9" s="328">
        <f t="shared" ref="L9:L27" si="5">C9-$F$1</f>
        <v>0</v>
      </c>
      <c r="M9" s="329">
        <f t="shared" ref="M9:M27" si="6">1440*L9</f>
        <v>0</v>
      </c>
      <c r="O9" s="330">
        <f t="shared" ref="O9:O27" si="7">L9-L8</f>
        <v>0</v>
      </c>
    </row>
    <row r="10" spans="1:15" ht="18" customHeight="1" thickTop="1" thickBot="1" x14ac:dyDescent="0.35">
      <c r="A10" s="224">
        <f t="shared" si="3"/>
        <v>5</v>
      </c>
      <c r="B10" s="221">
        <v>3.4722222222222202E-4</v>
      </c>
      <c r="C10" s="221"/>
      <c r="D10" s="249"/>
      <c r="E10" s="46"/>
      <c r="F10" s="46"/>
      <c r="G10" s="249"/>
      <c r="H10" s="52"/>
      <c r="K10">
        <f t="shared" si="4"/>
        <v>5</v>
      </c>
      <c r="L10" s="328">
        <f t="shared" si="5"/>
        <v>0</v>
      </c>
      <c r="M10" s="329">
        <f t="shared" si="6"/>
        <v>0</v>
      </c>
      <c r="O10" s="330">
        <f t="shared" si="7"/>
        <v>0</v>
      </c>
    </row>
    <row r="11" spans="1:15" ht="18" customHeight="1" thickTop="1" thickBot="1" x14ac:dyDescent="0.35">
      <c r="A11" s="224">
        <f t="shared" si="3"/>
        <v>6</v>
      </c>
      <c r="B11" s="221">
        <v>4.1666666666666599E-4</v>
      </c>
      <c r="C11" s="221"/>
      <c r="D11" s="249"/>
      <c r="E11" s="46"/>
      <c r="F11" s="46"/>
      <c r="G11" s="249"/>
      <c r="H11" s="52"/>
      <c r="K11">
        <f t="shared" si="4"/>
        <v>6</v>
      </c>
      <c r="L11" s="328">
        <f t="shared" si="5"/>
        <v>0</v>
      </c>
      <c r="M11" s="329">
        <f t="shared" si="6"/>
        <v>0</v>
      </c>
      <c r="O11" s="330">
        <f t="shared" si="7"/>
        <v>0</v>
      </c>
    </row>
    <row r="12" spans="1:15" ht="18" customHeight="1" thickTop="1" thickBot="1" x14ac:dyDescent="0.35">
      <c r="A12" s="224">
        <f t="shared" si="3"/>
        <v>7</v>
      </c>
      <c r="B12" s="221">
        <v>4.8611111111111099E-4</v>
      </c>
      <c r="C12" s="221"/>
      <c r="D12" s="249"/>
      <c r="E12" s="46"/>
      <c r="F12" s="46"/>
      <c r="G12" s="249"/>
      <c r="H12" s="52"/>
      <c r="K12">
        <f t="shared" si="4"/>
        <v>7</v>
      </c>
      <c r="L12" s="328">
        <f t="shared" si="5"/>
        <v>0</v>
      </c>
      <c r="M12" s="329">
        <f t="shared" si="6"/>
        <v>0</v>
      </c>
      <c r="O12" s="330">
        <f t="shared" si="7"/>
        <v>0</v>
      </c>
    </row>
    <row r="13" spans="1:15" ht="18" customHeight="1" thickTop="1" thickBot="1" x14ac:dyDescent="0.35">
      <c r="A13" s="224">
        <f t="shared" si="3"/>
        <v>8</v>
      </c>
      <c r="B13" s="221">
        <v>5.5555555555555501E-4</v>
      </c>
      <c r="C13" s="221"/>
      <c r="D13" s="249"/>
      <c r="E13" s="46"/>
      <c r="F13" s="46"/>
      <c r="G13" s="249"/>
      <c r="H13" s="52"/>
      <c r="K13">
        <f t="shared" si="4"/>
        <v>8</v>
      </c>
      <c r="L13" s="328">
        <f t="shared" si="5"/>
        <v>0</v>
      </c>
      <c r="M13" s="329">
        <f t="shared" si="6"/>
        <v>0</v>
      </c>
      <c r="O13" s="330">
        <f t="shared" si="7"/>
        <v>0</v>
      </c>
    </row>
    <row r="14" spans="1:15" ht="18" customHeight="1" thickTop="1" thickBot="1" x14ac:dyDescent="0.35">
      <c r="A14" s="224">
        <f t="shared" si="3"/>
        <v>9</v>
      </c>
      <c r="B14" s="221">
        <v>6.2500000000000001E-4</v>
      </c>
      <c r="C14" s="221"/>
      <c r="D14" s="249"/>
      <c r="E14" s="46"/>
      <c r="F14" s="46"/>
      <c r="G14" s="249"/>
      <c r="H14" s="52"/>
      <c r="K14">
        <f t="shared" si="4"/>
        <v>9</v>
      </c>
      <c r="L14" s="328">
        <f t="shared" si="5"/>
        <v>0</v>
      </c>
      <c r="M14" s="329">
        <f t="shared" si="6"/>
        <v>0</v>
      </c>
      <c r="O14" s="330">
        <f t="shared" si="7"/>
        <v>0</v>
      </c>
    </row>
    <row r="15" spans="1:15" ht="18" customHeight="1" thickTop="1" thickBot="1" x14ac:dyDescent="0.35">
      <c r="A15" s="224">
        <f t="shared" si="3"/>
        <v>10</v>
      </c>
      <c r="B15" s="221">
        <v>6.9444444444444404E-4</v>
      </c>
      <c r="C15" s="221"/>
      <c r="D15" s="249"/>
      <c r="E15" s="46"/>
      <c r="F15" s="46"/>
      <c r="G15" s="249"/>
      <c r="H15" s="52"/>
      <c r="K15">
        <f t="shared" si="4"/>
        <v>10</v>
      </c>
      <c r="L15" s="328">
        <f t="shared" si="5"/>
        <v>0</v>
      </c>
      <c r="M15" s="329">
        <f t="shared" si="6"/>
        <v>0</v>
      </c>
      <c r="O15" s="330">
        <f t="shared" si="7"/>
        <v>0</v>
      </c>
    </row>
    <row r="16" spans="1:15" ht="18" customHeight="1" thickTop="1" thickBot="1" x14ac:dyDescent="0.35">
      <c r="A16" s="226" t="s">
        <v>198</v>
      </c>
      <c r="B16" s="221" t="s">
        <v>102</v>
      </c>
      <c r="C16" s="221"/>
      <c r="D16" s="47"/>
      <c r="E16" s="244"/>
      <c r="F16" s="244"/>
      <c r="G16" s="47"/>
      <c r="H16" s="245"/>
      <c r="K16" t="str">
        <f t="shared" si="4"/>
        <v>spare1</v>
      </c>
      <c r="L16" s="328">
        <f t="shared" si="5"/>
        <v>0</v>
      </c>
      <c r="M16" s="329">
        <f t="shared" si="6"/>
        <v>0</v>
      </c>
      <c r="O16" s="330">
        <f t="shared" si="7"/>
        <v>0</v>
      </c>
    </row>
    <row r="17" spans="1:15" ht="18" customHeight="1" thickTop="1" thickBot="1" x14ac:dyDescent="0.35">
      <c r="A17" s="227" t="s">
        <v>199</v>
      </c>
      <c r="B17" s="221" t="s">
        <v>102</v>
      </c>
      <c r="C17" s="221"/>
      <c r="D17" s="47"/>
      <c r="E17" s="244"/>
      <c r="F17" s="244"/>
      <c r="G17" s="47"/>
      <c r="H17" s="245"/>
      <c r="K17" t="str">
        <f t="shared" si="4"/>
        <v>spare2</v>
      </c>
      <c r="L17" s="328">
        <f t="shared" si="5"/>
        <v>0</v>
      </c>
      <c r="M17" s="329">
        <f t="shared" si="6"/>
        <v>0</v>
      </c>
      <c r="O17" s="330">
        <f t="shared" si="7"/>
        <v>0</v>
      </c>
    </row>
    <row r="18" spans="1:15" ht="18" customHeight="1" thickTop="1" thickBot="1" x14ac:dyDescent="0.35">
      <c r="A18" s="228">
        <v>11</v>
      </c>
      <c r="B18" s="229">
        <v>8.1018518518518516E-4</v>
      </c>
      <c r="C18" s="229"/>
      <c r="D18" s="262"/>
      <c r="E18" s="263"/>
      <c r="F18" s="263"/>
      <c r="G18" s="262"/>
      <c r="H18" s="52"/>
      <c r="K18">
        <f t="shared" si="4"/>
        <v>11</v>
      </c>
      <c r="L18" s="328">
        <f t="shared" si="5"/>
        <v>0</v>
      </c>
      <c r="M18" s="329">
        <f t="shared" si="6"/>
        <v>0</v>
      </c>
      <c r="O18" s="330">
        <f t="shared" si="7"/>
        <v>0</v>
      </c>
    </row>
    <row r="19" spans="1:15" ht="18" customHeight="1" thickTop="1" thickBot="1" x14ac:dyDescent="0.35">
      <c r="A19" s="230">
        <v>12</v>
      </c>
      <c r="B19" s="221">
        <v>9.2592592592592596E-4</v>
      </c>
      <c r="C19" s="221"/>
      <c r="D19" s="249"/>
      <c r="E19" s="46"/>
      <c r="F19" s="46"/>
      <c r="G19" s="249"/>
      <c r="H19" s="52"/>
      <c r="K19">
        <f t="shared" si="4"/>
        <v>12</v>
      </c>
      <c r="L19" s="328">
        <f t="shared" si="5"/>
        <v>0</v>
      </c>
      <c r="M19" s="329">
        <f t="shared" si="6"/>
        <v>0</v>
      </c>
      <c r="O19" s="330">
        <f t="shared" si="7"/>
        <v>0</v>
      </c>
    </row>
    <row r="20" spans="1:15" ht="18" customHeight="1" thickTop="1" thickBot="1" x14ac:dyDescent="0.35">
      <c r="A20" s="230">
        <v>13</v>
      </c>
      <c r="B20" s="229">
        <v>1.0416666666666699E-3</v>
      </c>
      <c r="C20" s="229"/>
      <c r="D20" s="249"/>
      <c r="E20" s="46"/>
      <c r="F20" s="46"/>
      <c r="G20" s="249"/>
      <c r="H20" s="52"/>
      <c r="K20">
        <f t="shared" si="4"/>
        <v>13</v>
      </c>
      <c r="L20" s="328">
        <f t="shared" si="5"/>
        <v>0</v>
      </c>
      <c r="M20" s="329">
        <f t="shared" si="6"/>
        <v>0</v>
      </c>
      <c r="O20" s="330">
        <f t="shared" si="7"/>
        <v>0</v>
      </c>
    </row>
    <row r="21" spans="1:15" ht="18" customHeight="1" thickTop="1" thickBot="1" x14ac:dyDescent="0.35">
      <c r="A21" s="230">
        <v>14</v>
      </c>
      <c r="B21" s="221">
        <v>1.1574074074074099E-3</v>
      </c>
      <c r="C21" s="221"/>
      <c r="D21" s="249"/>
      <c r="E21" s="46"/>
      <c r="F21" s="46"/>
      <c r="G21" s="249"/>
      <c r="H21" s="52"/>
      <c r="K21">
        <f t="shared" si="4"/>
        <v>14</v>
      </c>
      <c r="L21" s="328">
        <f t="shared" si="5"/>
        <v>0</v>
      </c>
      <c r="M21" s="329">
        <f t="shared" si="6"/>
        <v>0</v>
      </c>
      <c r="O21" s="330">
        <f t="shared" si="7"/>
        <v>0</v>
      </c>
    </row>
    <row r="22" spans="1:15" ht="18" customHeight="1" thickTop="1" thickBot="1" x14ac:dyDescent="0.35">
      <c r="A22" s="230">
        <v>15</v>
      </c>
      <c r="B22" s="229">
        <v>1.27314814814815E-3</v>
      </c>
      <c r="C22" s="229"/>
      <c r="D22" s="249"/>
      <c r="E22" s="46"/>
      <c r="F22" s="46"/>
      <c r="G22" s="249"/>
      <c r="H22" s="52"/>
      <c r="K22">
        <f t="shared" si="4"/>
        <v>15</v>
      </c>
      <c r="L22" s="328">
        <f t="shared" si="5"/>
        <v>0</v>
      </c>
      <c r="M22" s="329">
        <f t="shared" si="6"/>
        <v>0</v>
      </c>
      <c r="O22" s="330">
        <f t="shared" si="7"/>
        <v>0</v>
      </c>
    </row>
    <row r="23" spans="1:15" ht="18" customHeight="1" thickTop="1" thickBot="1" x14ac:dyDescent="0.35">
      <c r="A23" s="235">
        <v>16</v>
      </c>
      <c r="B23" s="221">
        <v>1.38888888888889E-3</v>
      </c>
      <c r="C23" s="221"/>
      <c r="D23" s="249"/>
      <c r="E23" s="46"/>
      <c r="F23" s="46"/>
      <c r="G23" s="249"/>
      <c r="H23" s="52"/>
      <c r="K23">
        <f t="shared" si="4"/>
        <v>16</v>
      </c>
      <c r="L23" s="328">
        <f t="shared" si="5"/>
        <v>0</v>
      </c>
      <c r="M23" s="329">
        <f t="shared" si="6"/>
        <v>0</v>
      </c>
      <c r="O23" s="330">
        <f t="shared" si="7"/>
        <v>0</v>
      </c>
    </row>
    <row r="24" spans="1:15" ht="18" customHeight="1" thickTop="1" thickBot="1" x14ac:dyDescent="0.35">
      <c r="A24" s="236">
        <v>17</v>
      </c>
      <c r="B24" s="229">
        <v>2.0833333333333333E-3</v>
      </c>
      <c r="C24" s="229"/>
      <c r="D24" s="249"/>
      <c r="E24" s="46"/>
      <c r="F24" s="46"/>
      <c r="G24" s="249"/>
      <c r="H24" s="52"/>
      <c r="K24">
        <f t="shared" si="4"/>
        <v>17</v>
      </c>
      <c r="L24" s="328">
        <f t="shared" si="5"/>
        <v>0</v>
      </c>
      <c r="M24" s="329">
        <f t="shared" si="6"/>
        <v>0</v>
      </c>
      <c r="O24" s="330">
        <f t="shared" si="7"/>
        <v>0</v>
      </c>
    </row>
    <row r="25" spans="1:15" ht="18" customHeight="1" thickTop="1" thickBot="1" x14ac:dyDescent="0.35">
      <c r="A25" s="237">
        <v>18</v>
      </c>
      <c r="B25" s="221">
        <v>2.7777777777777801E-3</v>
      </c>
      <c r="C25" s="221"/>
      <c r="D25" s="249"/>
      <c r="E25" s="46"/>
      <c r="F25" s="46"/>
      <c r="G25" s="249"/>
      <c r="H25" s="52"/>
      <c r="K25">
        <f t="shared" si="4"/>
        <v>18</v>
      </c>
      <c r="L25" s="328">
        <f t="shared" si="5"/>
        <v>0</v>
      </c>
      <c r="M25" s="329">
        <f t="shared" si="6"/>
        <v>0</v>
      </c>
      <c r="O25" s="330">
        <f t="shared" si="7"/>
        <v>0</v>
      </c>
    </row>
    <row r="26" spans="1:15" ht="18" customHeight="1" thickTop="1" thickBot="1" x14ac:dyDescent="0.35">
      <c r="A26" s="251" t="s">
        <v>101</v>
      </c>
      <c r="B26" s="238">
        <v>3.4722222222222199E-3</v>
      </c>
      <c r="C26" s="238"/>
      <c r="D26" s="249" t="s">
        <v>102</v>
      </c>
      <c r="E26" s="46" t="s">
        <v>102</v>
      </c>
      <c r="F26" s="46"/>
      <c r="G26" s="249" t="s">
        <v>102</v>
      </c>
      <c r="H26" s="52"/>
      <c r="K26" t="str">
        <f t="shared" si="4"/>
        <v>5mHPLC</v>
      </c>
      <c r="L26" s="328">
        <f t="shared" si="5"/>
        <v>0</v>
      </c>
      <c r="M26" s="329">
        <f t="shared" si="6"/>
        <v>0</v>
      </c>
      <c r="O26" s="330">
        <f t="shared" si="7"/>
        <v>0</v>
      </c>
    </row>
    <row r="27" spans="1:15" ht="18" customHeight="1" thickTop="1" thickBot="1" x14ac:dyDescent="0.35">
      <c r="A27" s="335">
        <v>19</v>
      </c>
      <c r="B27" s="336">
        <v>3.4722222222222199E-3</v>
      </c>
      <c r="C27" s="55"/>
      <c r="D27" s="250"/>
      <c r="E27" s="55"/>
      <c r="F27" s="55"/>
      <c r="G27" s="250"/>
      <c r="H27" s="48"/>
      <c r="K27">
        <f t="shared" si="4"/>
        <v>19</v>
      </c>
      <c r="L27" s="328">
        <f t="shared" si="5"/>
        <v>0</v>
      </c>
      <c r="M27" s="329">
        <f t="shared" si="6"/>
        <v>0</v>
      </c>
      <c r="O27" s="330">
        <f t="shared" si="7"/>
        <v>0</v>
      </c>
    </row>
    <row r="28" spans="1:15" ht="19.2" customHeight="1" x14ac:dyDescent="0.3">
      <c r="A28" s="41" t="s">
        <v>104</v>
      </c>
      <c r="B28" s="41"/>
      <c r="C28" s="41"/>
      <c r="D28" s="41"/>
      <c r="E28" s="41"/>
      <c r="F28" s="41"/>
      <c r="G28" s="41"/>
      <c r="H28" s="41"/>
    </row>
    <row r="29" spans="1:15" ht="19.2" customHeight="1" x14ac:dyDescent="0.3">
      <c r="A29" s="41"/>
      <c r="B29" s="41"/>
      <c r="C29" s="41"/>
      <c r="D29" s="41"/>
      <c r="E29" s="41"/>
      <c r="F29" s="41"/>
      <c r="G29" s="41"/>
      <c r="H29" s="41"/>
    </row>
    <row r="30" spans="1:15" ht="19.2" customHeight="1" x14ac:dyDescent="0.3">
      <c r="A30" s="41"/>
      <c r="B30" s="41"/>
      <c r="C30" s="41"/>
      <c r="D30" s="41"/>
      <c r="E30" s="41"/>
      <c r="F30" s="41"/>
      <c r="G30" s="41"/>
      <c r="H30" s="41"/>
    </row>
    <row r="31" spans="1:15" ht="21" customHeight="1" x14ac:dyDescent="0.3">
      <c r="A31" s="35" t="s">
        <v>62</v>
      </c>
      <c r="B31" s="36"/>
      <c r="C31" s="313"/>
      <c r="D31" s="37"/>
      <c r="E31" s="35" t="s">
        <v>88</v>
      </c>
      <c r="F31" s="36"/>
      <c r="G31" s="39"/>
      <c r="H31" s="40"/>
    </row>
    <row r="32" spans="1:15" ht="22.2" customHeight="1" thickBot="1" x14ac:dyDescent="0.35">
      <c r="A32" s="44" t="s">
        <v>202</v>
      </c>
      <c r="B32" s="44"/>
      <c r="C32" s="44"/>
      <c r="D32" s="37"/>
      <c r="E32" s="44"/>
      <c r="F32" s="44"/>
      <c r="G32" s="264"/>
      <c r="H32" s="265"/>
    </row>
    <row r="33" spans="1:15" ht="38.4" customHeight="1" thickBot="1" x14ac:dyDescent="0.35">
      <c r="A33" s="337" t="s">
        <v>94</v>
      </c>
      <c r="B33" s="338" t="s">
        <v>95</v>
      </c>
      <c r="C33" s="338"/>
      <c r="D33" s="339" t="s">
        <v>96</v>
      </c>
      <c r="E33" s="340" t="s">
        <v>97</v>
      </c>
      <c r="F33" s="341"/>
      <c r="G33" s="339" t="s">
        <v>98</v>
      </c>
      <c r="H33" s="342" t="s">
        <v>100</v>
      </c>
    </row>
    <row r="34" spans="1:15" ht="18" customHeight="1" thickBot="1" x14ac:dyDescent="0.35">
      <c r="A34" s="343" t="s">
        <v>402</v>
      </c>
      <c r="B34" s="344">
        <v>6.9444444444444441E-3</v>
      </c>
      <c r="C34" s="344"/>
      <c r="D34" s="258" t="s">
        <v>102</v>
      </c>
      <c r="E34" s="259" t="s">
        <v>102</v>
      </c>
      <c r="F34" s="259"/>
      <c r="G34" s="258" t="s">
        <v>102</v>
      </c>
      <c r="H34" s="261"/>
      <c r="K34" t="str">
        <f t="shared" ref="K34:K50" si="8">A34</f>
        <v>10mHPLC</v>
      </c>
      <c r="L34" s="328">
        <f t="shared" ref="L34:L50" si="9">C34-$F$1</f>
        <v>0</v>
      </c>
      <c r="M34" s="329">
        <f t="shared" ref="M34:M50" si="10">1440*L34</f>
        <v>0</v>
      </c>
      <c r="O34" s="330">
        <f t="shared" ref="O34:O50" si="11">L34-L33</f>
        <v>0</v>
      </c>
    </row>
    <row r="35" spans="1:15" ht="18" customHeight="1" thickTop="1" thickBot="1" x14ac:dyDescent="0.35">
      <c r="A35" s="267">
        <v>20</v>
      </c>
      <c r="B35" s="229">
        <v>6.9444444444444441E-3</v>
      </c>
      <c r="C35" s="229"/>
      <c r="D35" s="249"/>
      <c r="E35" s="46"/>
      <c r="F35" s="46"/>
      <c r="G35" s="249"/>
      <c r="H35" s="52"/>
      <c r="K35">
        <f t="shared" si="8"/>
        <v>20</v>
      </c>
      <c r="L35" s="328">
        <f t="shared" si="9"/>
        <v>0</v>
      </c>
      <c r="M35" s="329">
        <f t="shared" si="10"/>
        <v>0</v>
      </c>
      <c r="O35" s="330">
        <f t="shared" si="11"/>
        <v>0</v>
      </c>
    </row>
    <row r="36" spans="1:15" ht="18" customHeight="1" thickTop="1" thickBot="1" x14ac:dyDescent="0.35">
      <c r="A36" s="267">
        <v>21</v>
      </c>
      <c r="B36" s="46">
        <v>1.0416666666666701E-2</v>
      </c>
      <c r="C36" s="46"/>
      <c r="D36" s="249"/>
      <c r="E36" s="46"/>
      <c r="F36" s="46"/>
      <c r="G36" s="249"/>
      <c r="H36" s="52"/>
      <c r="K36">
        <f t="shared" si="8"/>
        <v>21</v>
      </c>
      <c r="L36" s="328">
        <f t="shared" si="9"/>
        <v>0</v>
      </c>
      <c r="M36" s="329">
        <f t="shared" si="10"/>
        <v>0</v>
      </c>
      <c r="O36" s="330">
        <f t="shared" si="11"/>
        <v>0</v>
      </c>
    </row>
    <row r="37" spans="1:15" ht="18" customHeight="1" thickTop="1" thickBot="1" x14ac:dyDescent="0.35">
      <c r="A37" s="49" t="s">
        <v>401</v>
      </c>
      <c r="B37" s="50">
        <v>1.3888888888888888E-2</v>
      </c>
      <c r="C37" s="50"/>
      <c r="D37" s="249" t="s">
        <v>102</v>
      </c>
      <c r="E37" s="46" t="s">
        <v>102</v>
      </c>
      <c r="F37" s="46"/>
      <c r="G37" s="249" t="s">
        <v>102</v>
      </c>
      <c r="H37" s="52"/>
      <c r="K37" t="str">
        <f t="shared" si="8"/>
        <v>20mHPLC</v>
      </c>
      <c r="L37" s="328">
        <f t="shared" si="9"/>
        <v>0</v>
      </c>
      <c r="M37" s="329">
        <f t="shared" si="10"/>
        <v>0</v>
      </c>
      <c r="O37" s="330">
        <f t="shared" si="11"/>
        <v>0</v>
      </c>
    </row>
    <row r="38" spans="1:15" ht="18" customHeight="1" thickTop="1" thickBot="1" x14ac:dyDescent="0.35">
      <c r="A38" s="267">
        <v>22</v>
      </c>
      <c r="B38" s="46">
        <v>1.38888888888889E-2</v>
      </c>
      <c r="C38" s="46"/>
      <c r="D38" s="249"/>
      <c r="E38" s="46"/>
      <c r="F38" s="46"/>
      <c r="G38" s="249"/>
      <c r="H38" s="52"/>
      <c r="K38">
        <f t="shared" si="8"/>
        <v>22</v>
      </c>
      <c r="L38" s="328">
        <f t="shared" si="9"/>
        <v>0</v>
      </c>
      <c r="M38" s="329">
        <f t="shared" si="10"/>
        <v>0</v>
      </c>
      <c r="O38" s="330">
        <f t="shared" si="11"/>
        <v>0</v>
      </c>
    </row>
    <row r="39" spans="1:15" ht="18" customHeight="1" thickTop="1" thickBot="1" x14ac:dyDescent="0.35">
      <c r="A39" s="267">
        <v>23</v>
      </c>
      <c r="B39" s="46">
        <v>1.7361111111111101E-2</v>
      </c>
      <c r="C39" s="46"/>
      <c r="D39" s="249"/>
      <c r="E39" s="46"/>
      <c r="F39" s="46"/>
      <c r="G39" s="249"/>
      <c r="H39" s="52"/>
      <c r="K39">
        <f t="shared" si="8"/>
        <v>23</v>
      </c>
      <c r="L39" s="328">
        <f t="shared" si="9"/>
        <v>0</v>
      </c>
      <c r="M39" s="329">
        <f t="shared" si="10"/>
        <v>0</v>
      </c>
      <c r="O39" s="330">
        <f t="shared" si="11"/>
        <v>0</v>
      </c>
    </row>
    <row r="40" spans="1:15" ht="18" customHeight="1" thickTop="1" thickBot="1" x14ac:dyDescent="0.35">
      <c r="A40" s="49" t="s">
        <v>203</v>
      </c>
      <c r="B40" s="50">
        <v>2.0833333333333332E-2</v>
      </c>
      <c r="C40" s="50"/>
      <c r="D40" s="249" t="s">
        <v>102</v>
      </c>
      <c r="E40" s="46" t="s">
        <v>102</v>
      </c>
      <c r="F40" s="46"/>
      <c r="G40" s="249" t="s">
        <v>102</v>
      </c>
      <c r="H40" s="52"/>
      <c r="K40" t="str">
        <f t="shared" si="8"/>
        <v>30mHPLC</v>
      </c>
      <c r="L40" s="328">
        <f t="shared" si="9"/>
        <v>0</v>
      </c>
      <c r="M40" s="329">
        <f t="shared" si="10"/>
        <v>0</v>
      </c>
      <c r="O40" s="330">
        <f t="shared" si="11"/>
        <v>0</v>
      </c>
    </row>
    <row r="41" spans="1:15" ht="18" customHeight="1" thickTop="1" thickBot="1" x14ac:dyDescent="0.35">
      <c r="A41" s="267">
        <v>24</v>
      </c>
      <c r="B41" s="53">
        <v>2.0833333333333332E-2</v>
      </c>
      <c r="C41" s="53"/>
      <c r="D41" s="262"/>
      <c r="E41" s="263"/>
      <c r="F41" s="263"/>
      <c r="G41" s="262"/>
      <c r="H41" s="52"/>
      <c r="K41">
        <f t="shared" si="8"/>
        <v>24</v>
      </c>
      <c r="L41" s="328">
        <f t="shared" si="9"/>
        <v>0</v>
      </c>
      <c r="M41" s="329">
        <f t="shared" si="10"/>
        <v>0</v>
      </c>
      <c r="O41" s="330">
        <f t="shared" si="11"/>
        <v>0</v>
      </c>
    </row>
    <row r="42" spans="1:15" ht="18" customHeight="1" thickTop="1" thickBot="1" x14ac:dyDescent="0.35">
      <c r="A42" s="267">
        <v>25</v>
      </c>
      <c r="B42" s="53">
        <v>2.4305555555555556E-2</v>
      </c>
      <c r="C42" s="53"/>
      <c r="D42" s="249"/>
      <c r="E42" s="46"/>
      <c r="F42" s="46"/>
      <c r="G42" s="249"/>
      <c r="H42" s="52"/>
      <c r="K42">
        <f t="shared" si="8"/>
        <v>25</v>
      </c>
      <c r="L42" s="328">
        <f t="shared" si="9"/>
        <v>0</v>
      </c>
      <c r="M42" s="329">
        <f t="shared" si="10"/>
        <v>0</v>
      </c>
      <c r="O42" s="330">
        <f t="shared" si="11"/>
        <v>0</v>
      </c>
    </row>
    <row r="43" spans="1:15" ht="18" customHeight="1" thickTop="1" thickBot="1" x14ac:dyDescent="0.35">
      <c r="A43" s="267">
        <v>26</v>
      </c>
      <c r="B43" s="46">
        <v>2.7777777777777776E-2</v>
      </c>
      <c r="C43" s="46"/>
      <c r="D43" s="249"/>
      <c r="E43" s="46"/>
      <c r="F43" s="46"/>
      <c r="G43" s="249"/>
      <c r="H43" s="52"/>
      <c r="K43">
        <f t="shared" si="8"/>
        <v>26</v>
      </c>
      <c r="L43" s="328">
        <f t="shared" si="9"/>
        <v>0</v>
      </c>
      <c r="M43" s="329">
        <f t="shared" si="10"/>
        <v>0</v>
      </c>
      <c r="O43" s="330">
        <f t="shared" si="11"/>
        <v>0</v>
      </c>
    </row>
    <row r="44" spans="1:15" ht="18" customHeight="1" thickTop="1" thickBot="1" x14ac:dyDescent="0.35">
      <c r="A44" s="267">
        <v>27</v>
      </c>
      <c r="B44" s="46">
        <v>3.125E-2</v>
      </c>
      <c r="C44" s="46"/>
      <c r="D44" s="249"/>
      <c r="E44" s="46"/>
      <c r="F44" s="46"/>
      <c r="G44" s="249"/>
      <c r="H44" s="52"/>
      <c r="K44">
        <f t="shared" si="8"/>
        <v>27</v>
      </c>
      <c r="L44" s="328">
        <f t="shared" si="9"/>
        <v>0</v>
      </c>
      <c r="M44" s="329">
        <f t="shared" si="10"/>
        <v>0</v>
      </c>
      <c r="O44" s="330">
        <f t="shared" si="11"/>
        <v>0</v>
      </c>
    </row>
    <row r="45" spans="1:15" ht="18" customHeight="1" thickTop="1" thickBot="1" x14ac:dyDescent="0.35">
      <c r="A45" s="49" t="s">
        <v>103</v>
      </c>
      <c r="B45" s="50">
        <v>4.1666666666666664E-2</v>
      </c>
      <c r="C45" s="50"/>
      <c r="D45" s="249" t="s">
        <v>102</v>
      </c>
      <c r="E45" s="46" t="s">
        <v>102</v>
      </c>
      <c r="F45" s="46"/>
      <c r="G45" s="249" t="s">
        <v>102</v>
      </c>
      <c r="H45" s="52"/>
      <c r="K45" t="str">
        <f t="shared" si="8"/>
        <v>60mHPLC</v>
      </c>
      <c r="L45" s="328">
        <f t="shared" si="9"/>
        <v>0</v>
      </c>
      <c r="M45" s="329">
        <f t="shared" si="10"/>
        <v>0</v>
      </c>
      <c r="O45" s="330">
        <f t="shared" si="11"/>
        <v>0</v>
      </c>
    </row>
    <row r="46" spans="1:15" ht="18" customHeight="1" thickTop="1" thickBot="1" x14ac:dyDescent="0.35">
      <c r="A46" s="267">
        <v>28</v>
      </c>
      <c r="B46" s="46">
        <v>4.1666666666666664E-2</v>
      </c>
      <c r="C46" s="46"/>
      <c r="D46" s="249"/>
      <c r="E46" s="46"/>
      <c r="F46" s="46"/>
      <c r="G46" s="249"/>
      <c r="H46" s="52"/>
      <c r="K46">
        <f t="shared" si="8"/>
        <v>28</v>
      </c>
      <c r="L46" s="328">
        <f t="shared" si="9"/>
        <v>0</v>
      </c>
      <c r="M46" s="329">
        <f t="shared" si="10"/>
        <v>0</v>
      </c>
      <c r="O46" s="330">
        <f t="shared" si="11"/>
        <v>0</v>
      </c>
    </row>
    <row r="47" spans="1:15" ht="18" customHeight="1" thickTop="1" thickBot="1" x14ac:dyDescent="0.35">
      <c r="A47" s="267">
        <v>29</v>
      </c>
      <c r="B47" s="54">
        <v>5.2083333333333336E-2</v>
      </c>
      <c r="C47" s="46"/>
      <c r="D47" s="249"/>
      <c r="E47" s="46"/>
      <c r="F47" s="46"/>
      <c r="G47" s="249"/>
      <c r="H47" s="52"/>
      <c r="K47">
        <f t="shared" si="8"/>
        <v>29</v>
      </c>
      <c r="L47" s="328">
        <f t="shared" si="9"/>
        <v>0</v>
      </c>
      <c r="M47" s="329">
        <f t="shared" si="10"/>
        <v>0</v>
      </c>
      <c r="O47" s="330">
        <f t="shared" si="11"/>
        <v>0</v>
      </c>
    </row>
    <row r="48" spans="1:15" ht="18" customHeight="1" thickTop="1" thickBot="1" x14ac:dyDescent="0.35">
      <c r="A48" s="49" t="s">
        <v>403</v>
      </c>
      <c r="B48" s="50">
        <v>6.25E-2</v>
      </c>
      <c r="C48" s="50"/>
      <c r="D48" s="249" t="s">
        <v>102</v>
      </c>
      <c r="E48" s="46" t="s">
        <v>102</v>
      </c>
      <c r="F48" s="46"/>
      <c r="G48" s="249" t="s">
        <v>102</v>
      </c>
      <c r="H48" s="52"/>
      <c r="K48" t="str">
        <f t="shared" si="8"/>
        <v>90mHPLC</v>
      </c>
      <c r="L48" s="328">
        <f t="shared" si="9"/>
        <v>0</v>
      </c>
      <c r="M48" s="329">
        <f t="shared" si="10"/>
        <v>0</v>
      </c>
      <c r="O48" s="330">
        <f t="shared" si="11"/>
        <v>0</v>
      </c>
    </row>
    <row r="49" spans="1:15" ht="18" customHeight="1" thickTop="1" thickBot="1" x14ac:dyDescent="0.35">
      <c r="A49" s="267">
        <v>30</v>
      </c>
      <c r="B49" s="55">
        <v>6.25E-2</v>
      </c>
      <c r="C49" s="46"/>
      <c r="D49" s="249"/>
      <c r="E49" s="46"/>
      <c r="F49" s="46"/>
      <c r="G49" s="249"/>
      <c r="H49" s="52"/>
      <c r="K49">
        <f t="shared" si="8"/>
        <v>30</v>
      </c>
      <c r="L49" s="328">
        <f t="shared" si="9"/>
        <v>0</v>
      </c>
      <c r="M49" s="329">
        <f t="shared" si="10"/>
        <v>0</v>
      </c>
      <c r="O49" s="330">
        <f t="shared" si="11"/>
        <v>0</v>
      </c>
    </row>
    <row r="50" spans="1:15" ht="18" customHeight="1" thickTop="1" thickBot="1" x14ac:dyDescent="0.35">
      <c r="A50" s="267">
        <v>31</v>
      </c>
      <c r="B50" s="55">
        <v>8.3333333333333329E-2</v>
      </c>
      <c r="C50" s="270"/>
      <c r="D50" s="269"/>
      <c r="E50" s="270"/>
      <c r="F50" s="270"/>
      <c r="G50" s="269"/>
      <c r="H50" s="51"/>
      <c r="K50">
        <f t="shared" si="8"/>
        <v>31</v>
      </c>
      <c r="L50" s="328">
        <f t="shared" si="9"/>
        <v>0</v>
      </c>
      <c r="M50" s="329">
        <f t="shared" si="10"/>
        <v>0</v>
      </c>
      <c r="O50" s="330">
        <f t="shared" si="11"/>
        <v>0</v>
      </c>
    </row>
    <row r="51" spans="1:15" ht="18" customHeight="1" thickTop="1" thickBot="1" x14ac:dyDescent="0.35">
      <c r="A51" s="268"/>
      <c r="B51" s="55"/>
      <c r="C51" s="55"/>
      <c r="D51" s="250"/>
      <c r="E51" s="55"/>
      <c r="F51" s="55"/>
      <c r="G51" s="250"/>
      <c r="H51" s="48"/>
    </row>
    <row r="52" spans="1:15" ht="21.6" customHeight="1" x14ac:dyDescent="0.3">
      <c r="A52" s="56" t="s">
        <v>104</v>
      </c>
      <c r="B52" s="41"/>
      <c r="C52" s="41"/>
      <c r="D52" s="41"/>
      <c r="E52" s="41"/>
      <c r="F52" s="41"/>
      <c r="G52" s="41"/>
      <c r="H52" s="41"/>
    </row>
    <row r="53" spans="1:15" ht="19.2" customHeight="1" x14ac:dyDescent="0.3">
      <c r="A53" s="41"/>
      <c r="B53" s="41"/>
      <c r="C53" s="41"/>
      <c r="D53" s="41"/>
      <c r="E53" s="41"/>
      <c r="F53" s="41"/>
      <c r="G53" s="41"/>
      <c r="H53" s="41"/>
    </row>
    <row r="54" spans="1:15" ht="19.2" customHeight="1" x14ac:dyDescent="0.3">
      <c r="A54" s="41"/>
      <c r="B54" s="41"/>
      <c r="C54" s="41"/>
      <c r="D54" s="41"/>
      <c r="E54" s="41"/>
      <c r="F54" s="41"/>
      <c r="G54" s="41"/>
      <c r="H54" s="41"/>
    </row>
    <row r="55" spans="1:15" ht="19.2" customHeight="1" x14ac:dyDescent="0.3">
      <c r="A55" s="41"/>
      <c r="B55" s="41"/>
      <c r="C55" s="41"/>
      <c r="D55" s="41"/>
      <c r="E55" s="41"/>
      <c r="F55" s="41"/>
      <c r="G55" s="41"/>
      <c r="H55" s="41"/>
    </row>
  </sheetData>
  <pageMargins left="0.25" right="0.25" top="0.5" bottom="0.2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zoomScale="145" zoomScaleNormal="145" workbookViewId="0">
      <selection activeCell="C4" sqref="C4"/>
    </sheetView>
  </sheetViews>
  <sheetFormatPr defaultRowHeight="17.399999999999999" x14ac:dyDescent="0.3"/>
  <cols>
    <col min="1" max="1" width="12.5546875" style="32" customWidth="1"/>
    <col min="2" max="2" width="31.5546875" style="29" customWidth="1"/>
    <col min="3" max="4" width="15.21875" style="32" customWidth="1"/>
    <col min="5" max="5" width="11.77734375" style="32" customWidth="1"/>
    <col min="6" max="6" width="13.44140625" style="32" customWidth="1"/>
    <col min="7" max="16384" width="8.88671875" style="22"/>
  </cols>
  <sheetData>
    <row r="1" spans="1:6" ht="15" x14ac:dyDescent="0.25">
      <c r="A1" s="17" t="s">
        <v>17</v>
      </c>
      <c r="B1" s="18"/>
      <c r="C1" s="19" t="s">
        <v>18</v>
      </c>
      <c r="D1" s="20"/>
      <c r="E1" s="21"/>
      <c r="F1" s="28"/>
    </row>
    <row r="2" spans="1:6" ht="15" x14ac:dyDescent="0.25">
      <c r="A2" s="17" t="s">
        <v>19</v>
      </c>
      <c r="B2" s="23"/>
      <c r="C2" s="17" t="s">
        <v>20</v>
      </c>
      <c r="D2" s="24"/>
      <c r="E2" s="25" t="s">
        <v>21</v>
      </c>
      <c r="F2" s="20"/>
    </row>
    <row r="3" spans="1:6" ht="15" x14ac:dyDescent="0.25">
      <c r="A3" s="17" t="s">
        <v>22</v>
      </c>
      <c r="B3" s="26"/>
      <c r="C3" s="17" t="s">
        <v>23</v>
      </c>
      <c r="D3" s="27"/>
      <c r="E3" s="295" t="s">
        <v>24</v>
      </c>
      <c r="F3" s="28"/>
    </row>
    <row r="4" spans="1:6" x14ac:dyDescent="0.3">
      <c r="A4" s="29"/>
      <c r="B4" s="21" t="s">
        <v>25</v>
      </c>
      <c r="C4" s="293" t="s">
        <v>455</v>
      </c>
      <c r="D4" s="294"/>
      <c r="E4" s="20"/>
      <c r="F4" s="20"/>
    </row>
    <row r="5" spans="1:6" ht="13.8" thickBot="1" x14ac:dyDescent="0.3">
      <c r="A5" s="271" t="s">
        <v>26</v>
      </c>
      <c r="B5" s="272" t="s">
        <v>27</v>
      </c>
      <c r="C5" s="273" t="s">
        <v>28</v>
      </c>
      <c r="D5" s="273" t="s">
        <v>29</v>
      </c>
      <c r="E5" s="274" t="s">
        <v>30</v>
      </c>
      <c r="F5" s="272" t="s">
        <v>31</v>
      </c>
    </row>
    <row r="6" spans="1:6" ht="15.6" thickBot="1" x14ac:dyDescent="0.3">
      <c r="A6" s="24"/>
      <c r="B6" s="275" t="s">
        <v>35</v>
      </c>
      <c r="C6" s="30"/>
      <c r="D6" s="276"/>
      <c r="E6" s="276"/>
      <c r="F6" s="277" t="s">
        <v>32</v>
      </c>
    </row>
    <row r="7" spans="1:6" ht="15.6" thickBot="1" x14ac:dyDescent="0.3">
      <c r="A7" s="278" t="s">
        <v>33</v>
      </c>
      <c r="B7" s="279" t="s">
        <v>36</v>
      </c>
      <c r="C7" s="33"/>
      <c r="D7" s="280"/>
      <c r="E7" s="276"/>
      <c r="F7" s="281"/>
    </row>
    <row r="8" spans="1:6" ht="15.6" thickBot="1" x14ac:dyDescent="0.3">
      <c r="A8" s="282"/>
      <c r="B8" s="279" t="s">
        <v>37</v>
      </c>
      <c r="C8" s="30"/>
      <c r="D8" s="276"/>
      <c r="E8" s="276"/>
      <c r="F8" s="280" t="s">
        <v>32</v>
      </c>
    </row>
    <row r="9" spans="1:6" ht="15.6" thickBot="1" x14ac:dyDescent="0.3">
      <c r="A9" s="278" t="s">
        <v>33</v>
      </c>
      <c r="B9" s="279" t="s">
        <v>38</v>
      </c>
      <c r="C9" s="33"/>
      <c r="D9" s="280"/>
      <c r="E9" s="276"/>
      <c r="F9" s="281"/>
    </row>
    <row r="10" spans="1:6" ht="15.6" thickBot="1" x14ac:dyDescent="0.3">
      <c r="A10" s="282"/>
      <c r="B10" s="279" t="s">
        <v>39</v>
      </c>
      <c r="C10" s="30"/>
      <c r="D10" s="276"/>
      <c r="E10" s="276"/>
      <c r="F10" s="280" t="s">
        <v>32</v>
      </c>
    </row>
    <row r="11" spans="1:6" ht="15.6" thickBot="1" x14ac:dyDescent="0.3">
      <c r="A11" s="278" t="s">
        <v>33</v>
      </c>
      <c r="B11" s="279" t="s">
        <v>40</v>
      </c>
      <c r="C11" s="34"/>
      <c r="D11" s="283"/>
      <c r="E11" s="276"/>
      <c r="F11" s="281"/>
    </row>
    <row r="12" spans="1:6" ht="15.6" thickBot="1" x14ac:dyDescent="0.3">
      <c r="A12" s="278" t="s">
        <v>33</v>
      </c>
      <c r="B12" s="284" t="s">
        <v>41</v>
      </c>
      <c r="C12" s="33"/>
      <c r="D12" s="283"/>
      <c r="E12" s="276"/>
      <c r="F12" s="281"/>
    </row>
    <row r="13" spans="1:6" ht="15.6" thickBot="1" x14ac:dyDescent="0.3">
      <c r="A13" s="278" t="s">
        <v>33</v>
      </c>
      <c r="B13" s="285" t="s">
        <v>53</v>
      </c>
      <c r="C13" s="33"/>
      <c r="D13" s="283"/>
      <c r="E13" s="276"/>
      <c r="F13" s="281"/>
    </row>
    <row r="14" spans="1:6" ht="15.6" thickBot="1" x14ac:dyDescent="0.3">
      <c r="A14" s="278" t="s">
        <v>33</v>
      </c>
      <c r="B14" s="279" t="s">
        <v>34</v>
      </c>
      <c r="C14" s="33"/>
      <c r="D14" s="283"/>
      <c r="E14" s="276"/>
      <c r="F14" s="281"/>
    </row>
    <row r="15" spans="1:6" ht="15.6" thickBot="1" x14ac:dyDescent="0.3">
      <c r="A15" s="278" t="s">
        <v>33</v>
      </c>
      <c r="B15" s="279" t="s">
        <v>54</v>
      </c>
      <c r="C15" s="33"/>
      <c r="D15" s="283"/>
      <c r="E15" s="276"/>
      <c r="F15" s="281"/>
    </row>
    <row r="16" spans="1:6" ht="16.2" thickBot="1" x14ac:dyDescent="0.35">
      <c r="A16" s="286"/>
      <c r="B16" s="287"/>
      <c r="C16" s="31"/>
      <c r="D16" s="288"/>
      <c r="E16" s="289"/>
      <c r="F16" s="290"/>
    </row>
    <row r="17" spans="1:6" ht="15.6" thickBot="1" x14ac:dyDescent="0.3">
      <c r="A17" s="24"/>
      <c r="B17" s="275" t="s">
        <v>428</v>
      </c>
      <c r="C17" s="30"/>
      <c r="D17" s="276"/>
      <c r="E17" s="276"/>
      <c r="F17" s="277" t="s">
        <v>32</v>
      </c>
    </row>
    <row r="18" spans="1:6" ht="15.6" thickBot="1" x14ac:dyDescent="0.3">
      <c r="A18" s="278" t="s">
        <v>33</v>
      </c>
      <c r="B18" s="279" t="s">
        <v>429</v>
      </c>
      <c r="C18" s="33"/>
      <c r="D18" s="280"/>
      <c r="E18" s="276"/>
      <c r="F18" s="281"/>
    </row>
    <row r="19" spans="1:6" ht="15.6" thickBot="1" x14ac:dyDescent="0.3">
      <c r="A19" s="282"/>
      <c r="B19" s="279" t="s">
        <v>430</v>
      </c>
      <c r="C19" s="30"/>
      <c r="D19" s="276"/>
      <c r="E19" s="276"/>
      <c r="F19" s="280" t="s">
        <v>32</v>
      </c>
    </row>
    <row r="20" spans="1:6" ht="15.6" thickBot="1" x14ac:dyDescent="0.3">
      <c r="A20" s="278" t="s">
        <v>33</v>
      </c>
      <c r="B20" s="279" t="s">
        <v>431</v>
      </c>
      <c r="C20" s="33"/>
      <c r="D20" s="280"/>
      <c r="E20" s="276"/>
      <c r="F20" s="281"/>
    </row>
    <row r="21" spans="1:6" ht="15.6" thickBot="1" x14ac:dyDescent="0.3">
      <c r="A21" s="282"/>
      <c r="B21" s="279" t="s">
        <v>432</v>
      </c>
      <c r="C21" s="30"/>
      <c r="D21" s="276"/>
      <c r="E21" s="276"/>
      <c r="F21" s="280" t="s">
        <v>32</v>
      </c>
    </row>
    <row r="22" spans="1:6" ht="15.6" thickBot="1" x14ac:dyDescent="0.3">
      <c r="A22" s="278" t="s">
        <v>33</v>
      </c>
      <c r="B22" s="279" t="s">
        <v>433</v>
      </c>
      <c r="C22" s="34"/>
      <c r="D22" s="283"/>
      <c r="E22" s="276"/>
      <c r="F22" s="281"/>
    </row>
    <row r="23" spans="1:6" ht="15.6" thickBot="1" x14ac:dyDescent="0.3">
      <c r="A23" s="278" t="s">
        <v>33</v>
      </c>
      <c r="B23" s="284" t="s">
        <v>434</v>
      </c>
      <c r="C23" s="33"/>
      <c r="D23" s="283"/>
      <c r="E23" s="276"/>
      <c r="F23" s="281"/>
    </row>
    <row r="24" spans="1:6" ht="15.6" thickBot="1" x14ac:dyDescent="0.3">
      <c r="A24" s="278" t="s">
        <v>33</v>
      </c>
      <c r="B24" s="285" t="s">
        <v>435</v>
      </c>
      <c r="C24" s="33"/>
      <c r="D24" s="283"/>
      <c r="E24" s="276"/>
      <c r="F24" s="281"/>
    </row>
    <row r="25" spans="1:6" ht="15.6" thickBot="1" x14ac:dyDescent="0.3">
      <c r="A25" s="278" t="s">
        <v>33</v>
      </c>
      <c r="B25" s="279" t="s">
        <v>34</v>
      </c>
      <c r="C25" s="33"/>
      <c r="D25" s="283"/>
      <c r="E25" s="276"/>
      <c r="F25" s="281"/>
    </row>
    <row r="26" spans="1:6" ht="15.6" thickBot="1" x14ac:dyDescent="0.3">
      <c r="A26" s="278" t="s">
        <v>33</v>
      </c>
      <c r="B26" s="279" t="s">
        <v>436</v>
      </c>
      <c r="C26" s="33"/>
      <c r="D26" s="283"/>
      <c r="E26" s="276"/>
      <c r="F26" s="281"/>
    </row>
    <row r="27" spans="1:6" ht="16.2" thickBot="1" x14ac:dyDescent="0.35">
      <c r="A27" s="286"/>
      <c r="B27" s="287"/>
      <c r="C27" s="31"/>
      <c r="D27" s="288"/>
      <c r="E27" s="289"/>
      <c r="F27" s="290"/>
    </row>
    <row r="28" spans="1:6" ht="15.6" thickBot="1" x14ac:dyDescent="0.3">
      <c r="A28" s="24"/>
      <c r="B28" s="275" t="s">
        <v>437</v>
      </c>
      <c r="C28" s="30"/>
      <c r="D28" s="276"/>
      <c r="E28" s="276"/>
      <c r="F28" s="277" t="s">
        <v>32</v>
      </c>
    </row>
    <row r="29" spans="1:6" ht="15.6" thickBot="1" x14ac:dyDescent="0.3">
      <c r="A29" s="278" t="s">
        <v>33</v>
      </c>
      <c r="B29" s="279" t="s">
        <v>438</v>
      </c>
      <c r="C29" s="33"/>
      <c r="D29" s="280"/>
      <c r="E29" s="276"/>
      <c r="F29" s="281"/>
    </row>
    <row r="30" spans="1:6" ht="15.6" thickBot="1" x14ac:dyDescent="0.3">
      <c r="A30" s="282"/>
      <c r="B30" s="279" t="s">
        <v>439</v>
      </c>
      <c r="C30" s="30"/>
      <c r="D30" s="276"/>
      <c r="E30" s="276"/>
      <c r="F30" s="280" t="s">
        <v>32</v>
      </c>
    </row>
    <row r="31" spans="1:6" ht="15.6" thickBot="1" x14ac:dyDescent="0.3">
      <c r="A31" s="278" t="s">
        <v>33</v>
      </c>
      <c r="B31" s="279" t="s">
        <v>440</v>
      </c>
      <c r="C31" s="33"/>
      <c r="D31" s="280"/>
      <c r="E31" s="276"/>
      <c r="F31" s="281"/>
    </row>
    <row r="32" spans="1:6" ht="15.6" thickBot="1" x14ac:dyDescent="0.3">
      <c r="A32" s="282"/>
      <c r="B32" s="279" t="s">
        <v>441</v>
      </c>
      <c r="C32" s="30"/>
      <c r="D32" s="276"/>
      <c r="E32" s="276"/>
      <c r="F32" s="280" t="s">
        <v>32</v>
      </c>
    </row>
    <row r="33" spans="1:6" ht="15.6" thickBot="1" x14ac:dyDescent="0.3">
      <c r="A33" s="278" t="s">
        <v>33</v>
      </c>
      <c r="B33" s="279" t="s">
        <v>442</v>
      </c>
      <c r="C33" s="34"/>
      <c r="D33" s="283"/>
      <c r="E33" s="276"/>
      <c r="F33" s="281"/>
    </row>
    <row r="34" spans="1:6" ht="15.6" thickBot="1" x14ac:dyDescent="0.3">
      <c r="A34" s="278" t="s">
        <v>33</v>
      </c>
      <c r="B34" s="284" t="s">
        <v>443</v>
      </c>
      <c r="C34" s="33"/>
      <c r="D34" s="283"/>
      <c r="E34" s="276"/>
      <c r="F34" s="281"/>
    </row>
    <row r="35" spans="1:6" ht="15.6" thickBot="1" x14ac:dyDescent="0.3">
      <c r="A35" s="278" t="s">
        <v>33</v>
      </c>
      <c r="B35" s="285" t="s">
        <v>444</v>
      </c>
      <c r="C35" s="33"/>
      <c r="D35" s="283"/>
      <c r="E35" s="276"/>
      <c r="F35" s="281"/>
    </row>
    <row r="36" spans="1:6" ht="15.6" thickBot="1" x14ac:dyDescent="0.3">
      <c r="A36" s="278" t="s">
        <v>33</v>
      </c>
      <c r="B36" s="279" t="s">
        <v>34</v>
      </c>
      <c r="C36" s="33"/>
      <c r="D36" s="283"/>
      <c r="E36" s="276"/>
      <c r="F36" s="281"/>
    </row>
    <row r="37" spans="1:6" ht="15.6" thickBot="1" x14ac:dyDescent="0.3">
      <c r="A37" s="278" t="s">
        <v>33</v>
      </c>
      <c r="B37" s="279" t="s">
        <v>445</v>
      </c>
      <c r="C37" s="33"/>
      <c r="D37" s="283"/>
      <c r="E37" s="276"/>
      <c r="F37" s="281"/>
    </row>
    <row r="38" spans="1:6" ht="16.2" thickBot="1" x14ac:dyDescent="0.35">
      <c r="A38" s="286"/>
      <c r="B38" s="287"/>
      <c r="C38" s="31"/>
      <c r="D38" s="288"/>
      <c r="E38" s="289"/>
      <c r="F38" s="290"/>
    </row>
    <row r="39" spans="1:6" ht="15.6" thickBot="1" x14ac:dyDescent="0.3">
      <c r="A39" s="24"/>
      <c r="B39" s="275" t="s">
        <v>208</v>
      </c>
      <c r="C39" s="30"/>
      <c r="D39" s="276"/>
      <c r="E39" s="276"/>
      <c r="F39" s="277" t="s">
        <v>32</v>
      </c>
    </row>
    <row r="40" spans="1:6" ht="15.6" thickBot="1" x14ac:dyDescent="0.3">
      <c r="A40" s="278" t="s">
        <v>33</v>
      </c>
      <c r="B40" s="279" t="s">
        <v>209</v>
      </c>
      <c r="C40" s="33"/>
      <c r="D40" s="280"/>
      <c r="E40" s="276"/>
      <c r="F40" s="281"/>
    </row>
    <row r="41" spans="1:6" ht="15.6" thickBot="1" x14ac:dyDescent="0.3">
      <c r="A41" s="282"/>
      <c r="B41" s="279" t="s">
        <v>210</v>
      </c>
      <c r="C41" s="30"/>
      <c r="D41" s="276"/>
      <c r="E41" s="276"/>
      <c r="F41" s="280" t="s">
        <v>32</v>
      </c>
    </row>
    <row r="42" spans="1:6" ht="15.6" thickBot="1" x14ac:dyDescent="0.3">
      <c r="A42" s="278" t="s">
        <v>33</v>
      </c>
      <c r="B42" s="279" t="s">
        <v>211</v>
      </c>
      <c r="C42" s="33"/>
      <c r="D42" s="280"/>
      <c r="E42" s="276"/>
      <c r="F42" s="281"/>
    </row>
    <row r="43" spans="1:6" ht="15.6" thickBot="1" x14ac:dyDescent="0.3">
      <c r="A43" s="282"/>
      <c r="B43" s="279" t="s">
        <v>212</v>
      </c>
      <c r="C43" s="30"/>
      <c r="D43" s="276"/>
      <c r="E43" s="276"/>
      <c r="F43" s="280" t="s">
        <v>32</v>
      </c>
    </row>
    <row r="44" spans="1:6" ht="15.6" thickBot="1" x14ac:dyDescent="0.3">
      <c r="A44" s="278" t="s">
        <v>33</v>
      </c>
      <c r="B44" s="279" t="s">
        <v>213</v>
      </c>
      <c r="C44" s="34"/>
      <c r="D44" s="283"/>
      <c r="E44" s="276"/>
      <c r="F44" s="281"/>
    </row>
    <row r="45" spans="1:6" ht="15.6" thickBot="1" x14ac:dyDescent="0.3">
      <c r="A45" s="278" t="s">
        <v>33</v>
      </c>
      <c r="B45" s="284" t="s">
        <v>214</v>
      </c>
      <c r="C45" s="33"/>
      <c r="D45" s="283"/>
      <c r="E45" s="276"/>
      <c r="F45" s="281"/>
    </row>
    <row r="46" spans="1:6" ht="15.6" thickBot="1" x14ac:dyDescent="0.3">
      <c r="A46" s="278" t="s">
        <v>33</v>
      </c>
      <c r="B46" s="285" t="s">
        <v>215</v>
      </c>
      <c r="C46" s="33"/>
      <c r="D46" s="283"/>
      <c r="E46" s="276"/>
      <c r="F46" s="281"/>
    </row>
    <row r="47" spans="1:6" ht="15.6" thickBot="1" x14ac:dyDescent="0.3">
      <c r="A47" s="278" t="s">
        <v>33</v>
      </c>
      <c r="B47" s="279" t="s">
        <v>34</v>
      </c>
      <c r="C47" s="33"/>
      <c r="D47" s="283"/>
      <c r="E47" s="276"/>
      <c r="F47" s="281"/>
    </row>
    <row r="48" spans="1:6" ht="15.6" thickBot="1" x14ac:dyDescent="0.3">
      <c r="A48" s="278" t="s">
        <v>33</v>
      </c>
      <c r="B48" s="279" t="s">
        <v>216</v>
      </c>
      <c r="C48" s="33"/>
      <c r="D48" s="283"/>
      <c r="E48" s="276"/>
      <c r="F48" s="281"/>
    </row>
    <row r="49" spans="1:6" ht="16.2" thickBot="1" x14ac:dyDescent="0.35">
      <c r="A49" s="286"/>
      <c r="B49" s="287"/>
      <c r="C49" s="31"/>
      <c r="D49" s="288"/>
      <c r="E49" s="289"/>
      <c r="F49" s="290"/>
    </row>
    <row r="50" spans="1:6" ht="15.6" thickBot="1" x14ac:dyDescent="0.3">
      <c r="A50" s="24"/>
      <c r="B50" s="275" t="s">
        <v>42</v>
      </c>
      <c r="C50" s="30"/>
      <c r="D50" s="276"/>
      <c r="E50" s="276"/>
      <c r="F50" s="277" t="s">
        <v>32</v>
      </c>
    </row>
    <row r="51" spans="1:6" ht="15.6" thickBot="1" x14ac:dyDescent="0.3">
      <c r="A51" s="278" t="s">
        <v>33</v>
      </c>
      <c r="B51" s="279" t="s">
        <v>43</v>
      </c>
      <c r="C51" s="33"/>
      <c r="D51" s="280"/>
      <c r="E51" s="276"/>
      <c r="F51" s="281"/>
    </row>
    <row r="52" spans="1:6" ht="15.6" thickBot="1" x14ac:dyDescent="0.3">
      <c r="A52" s="282"/>
      <c r="B52" s="279" t="s">
        <v>44</v>
      </c>
      <c r="C52" s="30"/>
      <c r="D52" s="276"/>
      <c r="E52" s="276"/>
      <c r="F52" s="280" t="s">
        <v>32</v>
      </c>
    </row>
    <row r="53" spans="1:6" ht="15.6" thickBot="1" x14ac:dyDescent="0.3">
      <c r="A53" s="278" t="s">
        <v>33</v>
      </c>
      <c r="B53" s="279" t="s">
        <v>45</v>
      </c>
      <c r="C53" s="33"/>
      <c r="D53" s="280"/>
      <c r="E53" s="276"/>
      <c r="F53" s="281"/>
    </row>
    <row r="54" spans="1:6" ht="15.6" thickBot="1" x14ac:dyDescent="0.3">
      <c r="A54" s="282"/>
      <c r="B54" s="279" t="s">
        <v>46</v>
      </c>
      <c r="C54" s="30"/>
      <c r="D54" s="276"/>
      <c r="E54" s="276"/>
      <c r="F54" s="280" t="s">
        <v>32</v>
      </c>
    </row>
    <row r="55" spans="1:6" ht="15.6" thickBot="1" x14ac:dyDescent="0.3">
      <c r="A55" s="278" t="s">
        <v>33</v>
      </c>
      <c r="B55" s="279" t="s">
        <v>47</v>
      </c>
      <c r="C55" s="34"/>
      <c r="D55" s="283"/>
      <c r="E55" s="276"/>
      <c r="F55" s="281"/>
    </row>
    <row r="56" spans="1:6" ht="15.6" thickBot="1" x14ac:dyDescent="0.3">
      <c r="A56" s="278" t="s">
        <v>33</v>
      </c>
      <c r="B56" s="284" t="s">
        <v>48</v>
      </c>
      <c r="C56" s="33"/>
      <c r="D56" s="283"/>
      <c r="E56" s="276"/>
      <c r="F56" s="281"/>
    </row>
    <row r="57" spans="1:6" ht="15.6" thickBot="1" x14ac:dyDescent="0.3">
      <c r="A57" s="278" t="s">
        <v>33</v>
      </c>
      <c r="B57" s="285" t="s">
        <v>56</v>
      </c>
      <c r="C57" s="33"/>
      <c r="D57" s="283"/>
      <c r="E57" s="276"/>
      <c r="F57" s="281"/>
    </row>
    <row r="58" spans="1:6" ht="15.6" thickBot="1" x14ac:dyDescent="0.3">
      <c r="A58" s="278" t="s">
        <v>33</v>
      </c>
      <c r="B58" s="279" t="s">
        <v>34</v>
      </c>
      <c r="C58" s="33"/>
      <c r="D58" s="283"/>
      <c r="E58" s="276"/>
      <c r="F58" s="281"/>
    </row>
    <row r="59" spans="1:6" ht="15.6" thickBot="1" x14ac:dyDescent="0.3">
      <c r="A59" s="278" t="s">
        <v>33</v>
      </c>
      <c r="B59" s="279" t="s">
        <v>55</v>
      </c>
      <c r="C59" s="33"/>
      <c r="D59" s="283"/>
      <c r="E59" s="276"/>
      <c r="F59" s="281"/>
    </row>
    <row r="60" spans="1:6" ht="16.2" thickBot="1" x14ac:dyDescent="0.35">
      <c r="A60" s="286"/>
      <c r="B60" s="287"/>
      <c r="C60" s="31"/>
      <c r="D60" s="288"/>
      <c r="E60" s="289"/>
      <c r="F60" s="290"/>
    </row>
    <row r="61" spans="1:6" ht="15.6" thickBot="1" x14ac:dyDescent="0.3">
      <c r="A61" s="24"/>
      <c r="B61" s="275" t="s">
        <v>446</v>
      </c>
      <c r="C61" s="30"/>
      <c r="D61" s="276"/>
      <c r="E61" s="276"/>
      <c r="F61" s="277" t="s">
        <v>32</v>
      </c>
    </row>
    <row r="62" spans="1:6" ht="15.6" thickBot="1" x14ac:dyDescent="0.3">
      <c r="A62" s="278" t="s">
        <v>33</v>
      </c>
      <c r="B62" s="279" t="s">
        <v>447</v>
      </c>
      <c r="C62" s="33"/>
      <c r="D62" s="280"/>
      <c r="E62" s="276"/>
      <c r="F62" s="281"/>
    </row>
    <row r="63" spans="1:6" ht="15.6" thickBot="1" x14ac:dyDescent="0.3">
      <c r="A63" s="282"/>
      <c r="B63" s="279" t="s">
        <v>448</v>
      </c>
      <c r="C63" s="30"/>
      <c r="D63" s="276"/>
      <c r="E63" s="276"/>
      <c r="F63" s="280" t="s">
        <v>32</v>
      </c>
    </row>
    <row r="64" spans="1:6" ht="15.6" thickBot="1" x14ac:dyDescent="0.3">
      <c r="A64" s="278" t="s">
        <v>33</v>
      </c>
      <c r="B64" s="279" t="s">
        <v>449</v>
      </c>
      <c r="C64" s="33"/>
      <c r="D64" s="280"/>
      <c r="E64" s="276"/>
      <c r="F64" s="281"/>
    </row>
    <row r="65" spans="1:6" ht="15.6" thickBot="1" x14ac:dyDescent="0.3">
      <c r="A65" s="282"/>
      <c r="B65" s="279" t="s">
        <v>450</v>
      </c>
      <c r="C65" s="30"/>
      <c r="D65" s="276"/>
      <c r="E65" s="276"/>
      <c r="F65" s="280" t="s">
        <v>32</v>
      </c>
    </row>
    <row r="66" spans="1:6" ht="15.6" thickBot="1" x14ac:dyDescent="0.3">
      <c r="A66" s="278" t="s">
        <v>33</v>
      </c>
      <c r="B66" s="279" t="s">
        <v>451</v>
      </c>
      <c r="C66" s="34"/>
      <c r="D66" s="283"/>
      <c r="E66" s="276"/>
      <c r="F66" s="281"/>
    </row>
    <row r="67" spans="1:6" ht="15.6" thickBot="1" x14ac:dyDescent="0.3">
      <c r="A67" s="278" t="s">
        <v>33</v>
      </c>
      <c r="B67" s="284" t="s">
        <v>452</v>
      </c>
      <c r="C67" s="33"/>
      <c r="D67" s="283"/>
      <c r="E67" s="276"/>
      <c r="F67" s="281"/>
    </row>
    <row r="68" spans="1:6" ht="15.6" thickBot="1" x14ac:dyDescent="0.3">
      <c r="A68" s="278" t="s">
        <v>33</v>
      </c>
      <c r="B68" s="285" t="s">
        <v>453</v>
      </c>
      <c r="C68" s="33"/>
      <c r="D68" s="283"/>
      <c r="E68" s="276"/>
      <c r="F68" s="281"/>
    </row>
    <row r="69" spans="1:6" ht="15.6" thickBot="1" x14ac:dyDescent="0.3">
      <c r="A69" s="278" t="s">
        <v>33</v>
      </c>
      <c r="B69" s="279" t="s">
        <v>34</v>
      </c>
      <c r="C69" s="33"/>
      <c r="D69" s="283"/>
      <c r="E69" s="276"/>
      <c r="F69" s="281"/>
    </row>
    <row r="70" spans="1:6" ht="15.6" thickBot="1" x14ac:dyDescent="0.3">
      <c r="A70" s="278" t="s">
        <v>33</v>
      </c>
      <c r="B70" s="279" t="s">
        <v>454</v>
      </c>
      <c r="C70" s="33"/>
      <c r="D70" s="283"/>
      <c r="E70" s="276"/>
      <c r="F70" s="281"/>
    </row>
    <row r="71" spans="1:6" ht="16.2" thickBot="1" x14ac:dyDescent="0.35">
      <c r="A71" s="286"/>
      <c r="B71" s="287"/>
      <c r="C71" s="31"/>
      <c r="D71" s="288"/>
      <c r="E71" s="289"/>
      <c r="F71" s="290"/>
    </row>
    <row r="72" spans="1:6" ht="15.6" thickBot="1" x14ac:dyDescent="0.3">
      <c r="A72" s="24"/>
      <c r="B72" s="275" t="s">
        <v>294</v>
      </c>
      <c r="C72" s="30"/>
      <c r="D72" s="276"/>
      <c r="E72" s="276"/>
      <c r="F72" s="277" t="s">
        <v>32</v>
      </c>
    </row>
    <row r="73" spans="1:6" ht="15.6" thickBot="1" x14ac:dyDescent="0.3">
      <c r="A73" s="278" t="s">
        <v>33</v>
      </c>
      <c r="B73" s="279" t="s">
        <v>295</v>
      </c>
      <c r="C73" s="33"/>
      <c r="D73" s="280"/>
      <c r="E73" s="276"/>
      <c r="F73" s="281"/>
    </row>
    <row r="74" spans="1:6" ht="15.6" thickBot="1" x14ac:dyDescent="0.3">
      <c r="A74" s="282"/>
      <c r="B74" s="279" t="s">
        <v>296</v>
      </c>
      <c r="C74" s="30"/>
      <c r="D74" s="276"/>
      <c r="E74" s="276"/>
      <c r="F74" s="280" t="s">
        <v>32</v>
      </c>
    </row>
    <row r="75" spans="1:6" ht="15.6" thickBot="1" x14ac:dyDescent="0.3">
      <c r="A75" s="278" t="s">
        <v>33</v>
      </c>
      <c r="B75" s="279" t="s">
        <v>297</v>
      </c>
      <c r="C75" s="33"/>
      <c r="D75" s="280"/>
      <c r="E75" s="276"/>
      <c r="F75" s="281"/>
    </row>
    <row r="76" spans="1:6" ht="15.6" thickBot="1" x14ac:dyDescent="0.3">
      <c r="A76" s="282"/>
      <c r="B76" s="279" t="s">
        <v>298</v>
      </c>
      <c r="C76" s="30"/>
      <c r="D76" s="276"/>
      <c r="E76" s="276"/>
      <c r="F76" s="280" t="s">
        <v>32</v>
      </c>
    </row>
    <row r="77" spans="1:6" ht="15.6" thickBot="1" x14ac:dyDescent="0.3">
      <c r="A77" s="278" t="s">
        <v>33</v>
      </c>
      <c r="B77" s="279" t="s">
        <v>299</v>
      </c>
      <c r="C77" s="34"/>
      <c r="D77" s="283"/>
      <c r="E77" s="276"/>
      <c r="F77" s="281"/>
    </row>
    <row r="78" spans="1:6" ht="15.6" thickBot="1" x14ac:dyDescent="0.3">
      <c r="A78" s="278" t="s">
        <v>33</v>
      </c>
      <c r="B78" s="284" t="s">
        <v>300</v>
      </c>
      <c r="C78" s="33"/>
      <c r="D78" s="283"/>
      <c r="E78" s="276"/>
      <c r="F78" s="281"/>
    </row>
    <row r="79" spans="1:6" ht="15.6" thickBot="1" x14ac:dyDescent="0.3">
      <c r="A79" s="278" t="s">
        <v>33</v>
      </c>
      <c r="B79" s="285" t="s">
        <v>301</v>
      </c>
      <c r="C79" s="33"/>
      <c r="D79" s="283"/>
      <c r="E79" s="276"/>
      <c r="F79" s="281"/>
    </row>
    <row r="80" spans="1:6" ht="15.6" thickBot="1" x14ac:dyDescent="0.3">
      <c r="A80" s="278" t="s">
        <v>33</v>
      </c>
      <c r="B80" s="279" t="s">
        <v>34</v>
      </c>
      <c r="C80" s="292"/>
      <c r="D80" s="283"/>
      <c r="E80" s="276"/>
      <c r="F80" s="281"/>
    </row>
    <row r="81" spans="1:6" ht="15.6" thickBot="1" x14ac:dyDescent="0.3">
      <c r="A81" s="278" t="s">
        <v>33</v>
      </c>
      <c r="B81" s="279" t="s">
        <v>302</v>
      </c>
      <c r="C81" s="33"/>
      <c r="D81" s="283"/>
      <c r="E81" s="276"/>
      <c r="F81" s="281"/>
    </row>
    <row r="82" spans="1:6" ht="16.2" thickBot="1" x14ac:dyDescent="0.35">
      <c r="A82" s="286"/>
      <c r="B82" s="287"/>
      <c r="C82" s="31"/>
      <c r="D82" s="288"/>
      <c r="E82" s="289"/>
      <c r="F82" s="290"/>
    </row>
    <row r="83" spans="1:6" ht="15.6" thickBot="1" x14ac:dyDescent="0.3">
      <c r="A83" s="24"/>
      <c r="B83" s="275" t="s">
        <v>288</v>
      </c>
      <c r="C83" s="30"/>
      <c r="D83" s="276"/>
      <c r="E83" s="276"/>
      <c r="F83" s="277" t="s">
        <v>32</v>
      </c>
    </row>
    <row r="84" spans="1:6" ht="15.6" thickBot="1" x14ac:dyDescent="0.3">
      <c r="A84" s="278" t="s">
        <v>33</v>
      </c>
      <c r="B84" s="279" t="s">
        <v>289</v>
      </c>
      <c r="C84" s="30"/>
      <c r="D84" s="276"/>
      <c r="E84" s="276"/>
      <c r="F84" s="277" t="s">
        <v>32</v>
      </c>
    </row>
    <row r="85" spans="1:6" ht="15.6" thickBot="1" x14ac:dyDescent="0.3">
      <c r="A85" s="278" t="s">
        <v>33</v>
      </c>
      <c r="B85" s="279" t="s">
        <v>49</v>
      </c>
      <c r="C85" s="33"/>
      <c r="D85" s="280"/>
      <c r="E85" s="276"/>
      <c r="F85" s="281"/>
    </row>
    <row r="86" spans="1:6" ht="15.6" thickBot="1" x14ac:dyDescent="0.3">
      <c r="A86" s="282"/>
      <c r="B86" s="279" t="s">
        <v>290</v>
      </c>
      <c r="C86" s="30"/>
      <c r="D86" s="276"/>
      <c r="E86" s="276"/>
      <c r="F86" s="280" t="s">
        <v>32</v>
      </c>
    </row>
    <row r="87" spans="1:6" ht="15.6" thickBot="1" x14ac:dyDescent="0.3">
      <c r="A87" s="278" t="s">
        <v>33</v>
      </c>
      <c r="B87" s="284" t="s">
        <v>291</v>
      </c>
      <c r="C87" s="33"/>
      <c r="D87" s="283"/>
      <c r="E87" s="276"/>
      <c r="F87" s="281"/>
    </row>
    <row r="88" spans="1:6" ht="15.6" thickBot="1" x14ac:dyDescent="0.3">
      <c r="A88" s="278" t="s">
        <v>33</v>
      </c>
      <c r="B88" s="285" t="s">
        <v>292</v>
      </c>
      <c r="C88" s="33"/>
      <c r="D88" s="283"/>
      <c r="E88" s="276"/>
      <c r="F88" s="281"/>
    </row>
    <row r="89" spans="1:6" ht="15.6" thickBot="1" x14ac:dyDescent="0.3">
      <c r="A89" s="278" t="s">
        <v>33</v>
      </c>
      <c r="B89" s="279" t="s">
        <v>34</v>
      </c>
      <c r="C89" s="292"/>
      <c r="D89" s="283"/>
      <c r="E89" s="276"/>
      <c r="F89" s="281"/>
    </row>
    <row r="90" spans="1:6" ht="15.6" thickBot="1" x14ac:dyDescent="0.3">
      <c r="A90" s="278" t="s">
        <v>33</v>
      </c>
      <c r="B90" s="279" t="s">
        <v>293</v>
      </c>
      <c r="C90" s="33"/>
      <c r="D90" s="283"/>
      <c r="E90" s="276"/>
      <c r="F90" s="281"/>
    </row>
    <row r="91" spans="1:6" ht="16.2" thickBot="1" x14ac:dyDescent="0.35">
      <c r="A91" s="286"/>
      <c r="B91" s="287"/>
      <c r="C91" s="31"/>
      <c r="D91" s="288"/>
      <c r="E91" s="289"/>
      <c r="F91" s="290"/>
    </row>
    <row r="92" spans="1:6" ht="15.6" thickBot="1" x14ac:dyDescent="0.3">
      <c r="A92" s="24"/>
      <c r="B92" s="275" t="s">
        <v>303</v>
      </c>
      <c r="C92" s="30"/>
      <c r="D92" s="276"/>
      <c r="E92" s="276"/>
      <c r="F92" s="277"/>
    </row>
    <row r="93" spans="1:6" ht="15.6" thickBot="1" x14ac:dyDescent="0.3">
      <c r="A93" s="282"/>
      <c r="B93" s="279" t="s">
        <v>304</v>
      </c>
      <c r="C93" s="30"/>
      <c r="D93" s="276"/>
      <c r="E93" s="276"/>
      <c r="F93" s="280" t="s">
        <v>32</v>
      </c>
    </row>
    <row r="94" spans="1:6" ht="15.6" thickBot="1" x14ac:dyDescent="0.3">
      <c r="A94" s="278" t="s">
        <v>33</v>
      </c>
      <c r="B94" s="279" t="s">
        <v>34</v>
      </c>
      <c r="C94" s="292"/>
      <c r="D94" s="283"/>
      <c r="E94" s="276"/>
      <c r="F94" s="281"/>
    </row>
    <row r="95" spans="1:6" ht="15" x14ac:dyDescent="0.25">
      <c r="A95" s="278" t="s">
        <v>33</v>
      </c>
      <c r="B95" s="279" t="s">
        <v>305</v>
      </c>
      <c r="C95" s="33"/>
      <c r="D95" s="283"/>
      <c r="E95" s="276"/>
      <c r="F95" s="281"/>
    </row>
    <row r="96" spans="1:6" s="291" customFormat="1" ht="13.2" x14ac:dyDescent="0.25"/>
    <row r="97" spans="1:6" ht="15" thickBot="1" x14ac:dyDescent="0.35">
      <c r="A97" s="296" t="s">
        <v>306</v>
      </c>
      <c r="B97" s="31"/>
      <c r="C97" s="31"/>
      <c r="D97" s="31"/>
      <c r="E97" s="31"/>
      <c r="F97" s="290"/>
    </row>
    <row r="98" spans="1:6" ht="16.2" thickBot="1" x14ac:dyDescent="0.35">
      <c r="A98" s="31"/>
      <c r="B98" s="31"/>
      <c r="C98" s="31"/>
      <c r="D98" s="288"/>
      <c r="E98" s="289"/>
      <c r="F98" s="290"/>
    </row>
    <row r="99" spans="1:6" ht="16.2" thickBot="1" x14ac:dyDescent="0.35">
      <c r="A99" s="31"/>
      <c r="B99" s="31"/>
      <c r="C99" s="31"/>
      <c r="D99" s="288"/>
      <c r="E99" s="289"/>
      <c r="F99" s="290"/>
    </row>
    <row r="100" spans="1:6" ht="16.2" thickBot="1" x14ac:dyDescent="0.35">
      <c r="A100" s="31"/>
      <c r="B100" s="31"/>
      <c r="C100" s="31"/>
      <c r="D100" s="288"/>
      <c r="E100" s="289"/>
      <c r="F100" s="290"/>
    </row>
    <row r="101" spans="1:6" ht="16.2" thickBot="1" x14ac:dyDescent="0.35">
      <c r="A101" s="31"/>
      <c r="B101" s="31"/>
      <c r="C101" s="31"/>
      <c r="D101" s="288"/>
      <c r="E101" s="289"/>
      <c r="F101" s="290"/>
    </row>
  </sheetData>
  <pageMargins left="0.25" right="0.25" top="0.25" bottom="0.2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4"/>
  <sheetViews>
    <sheetView topLeftCell="A29" workbookViewId="0">
      <selection activeCell="D60" sqref="D60"/>
    </sheetView>
  </sheetViews>
  <sheetFormatPr defaultRowHeight="14.4" x14ac:dyDescent="0.3"/>
  <sheetData>
    <row r="1" spans="1:7" ht="18" x14ac:dyDescent="0.35">
      <c r="B1" s="297" t="s">
        <v>308</v>
      </c>
    </row>
    <row r="2" spans="1:7" x14ac:dyDescent="0.3">
      <c r="D2" t="s">
        <v>220</v>
      </c>
    </row>
    <row r="3" spans="1:7" x14ac:dyDescent="0.3">
      <c r="E3" t="s">
        <v>221</v>
      </c>
    </row>
    <row r="4" spans="1:7" x14ac:dyDescent="0.3">
      <c r="E4" t="s">
        <v>222</v>
      </c>
    </row>
    <row r="5" spans="1:7" x14ac:dyDescent="0.3">
      <c r="A5" t="s">
        <v>224</v>
      </c>
      <c r="E5" t="s">
        <v>225</v>
      </c>
    </row>
    <row r="6" spans="1:7" x14ac:dyDescent="0.3">
      <c r="B6" t="s">
        <v>227</v>
      </c>
    </row>
    <row r="7" spans="1:7" x14ac:dyDescent="0.3">
      <c r="B7" t="s">
        <v>229</v>
      </c>
      <c r="G7" t="s">
        <v>223</v>
      </c>
    </row>
    <row r="8" spans="1:7" x14ac:dyDescent="0.3">
      <c r="B8" t="s">
        <v>231</v>
      </c>
      <c r="G8" t="s">
        <v>226</v>
      </c>
    </row>
    <row r="9" spans="1:7" x14ac:dyDescent="0.3">
      <c r="G9" t="s">
        <v>228</v>
      </c>
    </row>
    <row r="10" spans="1:7" x14ac:dyDescent="0.3">
      <c r="G10" t="s">
        <v>230</v>
      </c>
    </row>
    <row r="11" spans="1:7" x14ac:dyDescent="0.3">
      <c r="A11" t="s">
        <v>309</v>
      </c>
    </row>
    <row r="12" spans="1:7" x14ac:dyDescent="0.3">
      <c r="B12" t="s">
        <v>232</v>
      </c>
    </row>
    <row r="13" spans="1:7" x14ac:dyDescent="0.3">
      <c r="B13" t="s">
        <v>233</v>
      </c>
    </row>
    <row r="14" spans="1:7" x14ac:dyDescent="0.3">
      <c r="A14" t="s">
        <v>274</v>
      </c>
    </row>
    <row r="16" spans="1:7" x14ac:dyDescent="0.3">
      <c r="A16" t="s">
        <v>234</v>
      </c>
    </row>
    <row r="17" spans="1:4" x14ac:dyDescent="0.3">
      <c r="B17" t="s">
        <v>235</v>
      </c>
    </row>
    <row r="18" spans="1:4" x14ac:dyDescent="0.3">
      <c r="C18" t="s">
        <v>317</v>
      </c>
    </row>
    <row r="19" spans="1:4" x14ac:dyDescent="0.3">
      <c r="D19" t="s">
        <v>316</v>
      </c>
    </row>
    <row r="20" spans="1:4" x14ac:dyDescent="0.3">
      <c r="C20" t="s">
        <v>236</v>
      </c>
    </row>
    <row r="21" spans="1:4" x14ac:dyDescent="0.3">
      <c r="C21" t="s">
        <v>237</v>
      </c>
    </row>
    <row r="22" spans="1:4" x14ac:dyDescent="0.3">
      <c r="C22" s="183" t="s">
        <v>313</v>
      </c>
    </row>
    <row r="23" spans="1:4" x14ac:dyDescent="0.3">
      <c r="B23" t="s">
        <v>314</v>
      </c>
    </row>
    <row r="24" spans="1:4" hidden="1" x14ac:dyDescent="0.3">
      <c r="B24" t="s">
        <v>307</v>
      </c>
    </row>
    <row r="25" spans="1:4" x14ac:dyDescent="0.3">
      <c r="C25" t="s">
        <v>318</v>
      </c>
    </row>
    <row r="26" spans="1:4" x14ac:dyDescent="0.3">
      <c r="C26" t="s">
        <v>238</v>
      </c>
    </row>
    <row r="27" spans="1:4" x14ac:dyDescent="0.3">
      <c r="C27" s="298" t="s">
        <v>275</v>
      </c>
    </row>
    <row r="29" spans="1:4" x14ac:dyDescent="0.3">
      <c r="A29" t="s">
        <v>239</v>
      </c>
    </row>
    <row r="30" spans="1:4" x14ac:dyDescent="0.3">
      <c r="B30" t="s">
        <v>240</v>
      </c>
    </row>
    <row r="31" spans="1:4" x14ac:dyDescent="0.3">
      <c r="C31" t="s">
        <v>241</v>
      </c>
    </row>
    <row r="32" spans="1:4" x14ac:dyDescent="0.3">
      <c r="A32" t="s">
        <v>310</v>
      </c>
    </row>
    <row r="33" spans="1:4" x14ac:dyDescent="0.3">
      <c r="C33" t="s">
        <v>242</v>
      </c>
    </row>
    <row r="34" spans="1:4" x14ac:dyDescent="0.3">
      <c r="B34" t="s">
        <v>243</v>
      </c>
    </row>
    <row r="35" spans="1:4" x14ac:dyDescent="0.3">
      <c r="C35" t="s">
        <v>244</v>
      </c>
    </row>
    <row r="37" spans="1:4" hidden="1" x14ac:dyDescent="0.3">
      <c r="A37" t="s">
        <v>311</v>
      </c>
    </row>
    <row r="38" spans="1:4" hidden="1" x14ac:dyDescent="0.3">
      <c r="B38" t="s">
        <v>276</v>
      </c>
    </row>
    <row r="39" spans="1:4" hidden="1" x14ac:dyDescent="0.3">
      <c r="C39" t="s">
        <v>277</v>
      </c>
    </row>
    <row r="40" spans="1:4" hidden="1" x14ac:dyDescent="0.3">
      <c r="C40" t="s">
        <v>245</v>
      </c>
    </row>
    <row r="41" spans="1:4" hidden="1" x14ac:dyDescent="0.3">
      <c r="B41" t="s">
        <v>246</v>
      </c>
    </row>
    <row r="42" spans="1:4" hidden="1" x14ac:dyDescent="0.3">
      <c r="B42" t="s">
        <v>247</v>
      </c>
    </row>
    <row r="43" spans="1:4" hidden="1" x14ac:dyDescent="0.3">
      <c r="C43" t="s">
        <v>248</v>
      </c>
    </row>
    <row r="44" spans="1:4" hidden="1" x14ac:dyDescent="0.3">
      <c r="D44" t="s">
        <v>249</v>
      </c>
    </row>
    <row r="45" spans="1:4" hidden="1" x14ac:dyDescent="0.3">
      <c r="D45" t="s">
        <v>250</v>
      </c>
    </row>
    <row r="46" spans="1:4" hidden="1" x14ac:dyDescent="0.3">
      <c r="B46" t="s">
        <v>251</v>
      </c>
    </row>
    <row r="47" spans="1:4" hidden="1" x14ac:dyDescent="0.3">
      <c r="C47" t="s">
        <v>252</v>
      </c>
    </row>
    <row r="48" spans="1:4" hidden="1" x14ac:dyDescent="0.3">
      <c r="C48" t="s">
        <v>253</v>
      </c>
    </row>
    <row r="49" spans="1:5" hidden="1" x14ac:dyDescent="0.3"/>
    <row r="50" spans="1:5" x14ac:dyDescent="0.3">
      <c r="A50" t="s">
        <v>315</v>
      </c>
    </row>
    <row r="51" spans="1:5" x14ac:dyDescent="0.3">
      <c r="B51" t="s">
        <v>254</v>
      </c>
    </row>
    <row r="52" spans="1:5" x14ac:dyDescent="0.3">
      <c r="C52" t="s">
        <v>319</v>
      </c>
    </row>
    <row r="53" spans="1:5" x14ac:dyDescent="0.3">
      <c r="C53" t="s">
        <v>255</v>
      </c>
    </row>
    <row r="54" spans="1:5" x14ac:dyDescent="0.3">
      <c r="D54" t="s">
        <v>256</v>
      </c>
    </row>
    <row r="56" spans="1:5" x14ac:dyDescent="0.3">
      <c r="A56" t="s">
        <v>312</v>
      </c>
    </row>
    <row r="57" spans="1:5" x14ac:dyDescent="0.3">
      <c r="B57" t="s">
        <v>278</v>
      </c>
    </row>
    <row r="58" spans="1:5" x14ac:dyDescent="0.3">
      <c r="C58" t="s">
        <v>257</v>
      </c>
    </row>
    <row r="59" spans="1:5" x14ac:dyDescent="0.3">
      <c r="D59" t="s">
        <v>258</v>
      </c>
    </row>
    <row r="60" spans="1:5" x14ac:dyDescent="0.3">
      <c r="D60" t="s">
        <v>405</v>
      </c>
    </row>
    <row r="61" spans="1:5" x14ac:dyDescent="0.3">
      <c r="E61" t="s">
        <v>279</v>
      </c>
    </row>
    <row r="62" spans="1:5" x14ac:dyDescent="0.3">
      <c r="B62" s="183" t="s">
        <v>250</v>
      </c>
    </row>
    <row r="63" spans="1:5" x14ac:dyDescent="0.3">
      <c r="C63" t="s">
        <v>259</v>
      </c>
    </row>
    <row r="64" spans="1:5" x14ac:dyDescent="0.3">
      <c r="D64" t="s">
        <v>260</v>
      </c>
    </row>
    <row r="65" spans="1:9" x14ac:dyDescent="0.3">
      <c r="C65" t="s">
        <v>395</v>
      </c>
    </row>
    <row r="66" spans="1:9" x14ac:dyDescent="0.3">
      <c r="D66" t="s">
        <v>261</v>
      </c>
    </row>
    <row r="67" spans="1:9" x14ac:dyDescent="0.3">
      <c r="D67" t="s">
        <v>280</v>
      </c>
    </row>
    <row r="68" spans="1:9" x14ac:dyDescent="0.3">
      <c r="E68" t="s">
        <v>279</v>
      </c>
    </row>
    <row r="69" spans="1:9" x14ac:dyDescent="0.3">
      <c r="B69" s="183" t="s">
        <v>250</v>
      </c>
    </row>
    <row r="70" spans="1:9" x14ac:dyDescent="0.3">
      <c r="C70" t="s">
        <v>281</v>
      </c>
    </row>
    <row r="71" spans="1:9" x14ac:dyDescent="0.3">
      <c r="D71" t="s">
        <v>262</v>
      </c>
    </row>
    <row r="72" spans="1:9" x14ac:dyDescent="0.3">
      <c r="D72" t="s">
        <v>263</v>
      </c>
    </row>
    <row r="74" spans="1:9" x14ac:dyDescent="0.3">
      <c r="A74" t="s">
        <v>264</v>
      </c>
      <c r="I74" t="s">
        <v>393</v>
      </c>
    </row>
    <row r="75" spans="1:9" x14ac:dyDescent="0.3">
      <c r="B75" t="s">
        <v>265</v>
      </c>
    </row>
    <row r="76" spans="1:9" x14ac:dyDescent="0.3">
      <c r="C76" t="s">
        <v>266</v>
      </c>
    </row>
    <row r="77" spans="1:9" x14ac:dyDescent="0.3">
      <c r="D77" t="s">
        <v>267</v>
      </c>
    </row>
    <row r="78" spans="1:9" x14ac:dyDescent="0.3">
      <c r="C78" t="s">
        <v>268</v>
      </c>
    </row>
    <row r="79" spans="1:9" x14ac:dyDescent="0.3">
      <c r="D79" t="s">
        <v>269</v>
      </c>
    </row>
    <row r="80" spans="1:9" x14ac:dyDescent="0.3">
      <c r="C80" t="s">
        <v>394</v>
      </c>
    </row>
    <row r="81" spans="3:4" x14ac:dyDescent="0.3">
      <c r="D81" t="s">
        <v>270</v>
      </c>
    </row>
    <row r="82" spans="3:4" x14ac:dyDescent="0.3">
      <c r="C82" t="s">
        <v>271</v>
      </c>
    </row>
    <row r="83" spans="3:4" x14ac:dyDescent="0.3">
      <c r="D83" t="s">
        <v>272</v>
      </c>
    </row>
    <row r="84" spans="3:4" x14ac:dyDescent="0.3">
      <c r="D84" t="s">
        <v>273</v>
      </c>
    </row>
  </sheetData>
  <pageMargins left="0.25" right="0.25" top="0.5" bottom="0.5" header="0" footer="0"/>
  <pageSetup scale="88" fitToHeight="0" orientation="landscape" r:id="rId1"/>
  <rowBreaks count="1" manualBreakCount="1">
    <brk id="5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workbookViewId="0">
      <selection activeCell="A67" sqref="A67:XFD67"/>
    </sheetView>
  </sheetViews>
  <sheetFormatPr defaultRowHeight="13.2" x14ac:dyDescent="0.25"/>
  <cols>
    <col min="1" max="1" width="16" style="14" customWidth="1"/>
    <col min="2" max="8" width="8.88671875" style="2"/>
    <col min="9" max="9" width="11.21875" style="2" customWidth="1"/>
    <col min="10" max="11" width="8.88671875" style="2"/>
    <col min="12" max="12" width="16.21875" style="2" customWidth="1"/>
    <col min="13" max="13" width="19.5546875" style="2" customWidth="1"/>
    <col min="14" max="255" width="8.88671875" style="2"/>
    <col min="256" max="256" width="9.21875" style="2" customWidth="1"/>
    <col min="257" max="257" width="19.5546875" style="2" customWidth="1"/>
    <col min="258" max="264" width="8.88671875" style="2"/>
    <col min="265" max="265" width="11.21875" style="2" customWidth="1"/>
    <col min="266" max="511" width="8.88671875" style="2"/>
    <col min="512" max="512" width="9.21875" style="2" customWidth="1"/>
    <col min="513" max="513" width="19.5546875" style="2" customWidth="1"/>
    <col min="514" max="520" width="8.88671875" style="2"/>
    <col min="521" max="521" width="11.21875" style="2" customWidth="1"/>
    <col min="522" max="767" width="8.88671875" style="2"/>
    <col min="768" max="768" width="9.21875" style="2" customWidth="1"/>
    <col min="769" max="769" width="19.5546875" style="2" customWidth="1"/>
    <col min="770" max="776" width="8.88671875" style="2"/>
    <col min="777" max="777" width="11.21875" style="2" customWidth="1"/>
    <col min="778" max="1023" width="8.88671875" style="2"/>
    <col min="1024" max="1024" width="9.21875" style="2" customWidth="1"/>
    <col min="1025" max="1025" width="19.5546875" style="2" customWidth="1"/>
    <col min="1026" max="1032" width="8.88671875" style="2"/>
    <col min="1033" max="1033" width="11.21875" style="2" customWidth="1"/>
    <col min="1034" max="1279" width="8.88671875" style="2"/>
    <col min="1280" max="1280" width="9.21875" style="2" customWidth="1"/>
    <col min="1281" max="1281" width="19.5546875" style="2" customWidth="1"/>
    <col min="1282" max="1288" width="8.88671875" style="2"/>
    <col min="1289" max="1289" width="11.21875" style="2" customWidth="1"/>
    <col min="1290" max="1535" width="8.88671875" style="2"/>
    <col min="1536" max="1536" width="9.21875" style="2" customWidth="1"/>
    <col min="1537" max="1537" width="19.5546875" style="2" customWidth="1"/>
    <col min="1538" max="1544" width="8.88671875" style="2"/>
    <col min="1545" max="1545" width="11.21875" style="2" customWidth="1"/>
    <col min="1546" max="1791" width="8.88671875" style="2"/>
    <col min="1792" max="1792" width="9.21875" style="2" customWidth="1"/>
    <col min="1793" max="1793" width="19.5546875" style="2" customWidth="1"/>
    <col min="1794" max="1800" width="8.88671875" style="2"/>
    <col min="1801" max="1801" width="11.21875" style="2" customWidth="1"/>
    <col min="1802" max="2047" width="8.88671875" style="2"/>
    <col min="2048" max="2048" width="9.21875" style="2" customWidth="1"/>
    <col min="2049" max="2049" width="19.5546875" style="2" customWidth="1"/>
    <col min="2050" max="2056" width="8.88671875" style="2"/>
    <col min="2057" max="2057" width="11.21875" style="2" customWidth="1"/>
    <col min="2058" max="2303" width="8.88671875" style="2"/>
    <col min="2304" max="2304" width="9.21875" style="2" customWidth="1"/>
    <col min="2305" max="2305" width="19.5546875" style="2" customWidth="1"/>
    <col min="2306" max="2312" width="8.88671875" style="2"/>
    <col min="2313" max="2313" width="11.21875" style="2" customWidth="1"/>
    <col min="2314" max="2559" width="8.88671875" style="2"/>
    <col min="2560" max="2560" width="9.21875" style="2" customWidth="1"/>
    <col min="2561" max="2561" width="19.5546875" style="2" customWidth="1"/>
    <col min="2562" max="2568" width="8.88671875" style="2"/>
    <col min="2569" max="2569" width="11.21875" style="2" customWidth="1"/>
    <col min="2570" max="2815" width="8.88671875" style="2"/>
    <col min="2816" max="2816" width="9.21875" style="2" customWidth="1"/>
    <col min="2817" max="2817" width="19.5546875" style="2" customWidth="1"/>
    <col min="2818" max="2824" width="8.88671875" style="2"/>
    <col min="2825" max="2825" width="11.21875" style="2" customWidth="1"/>
    <col min="2826" max="3071" width="8.88671875" style="2"/>
    <col min="3072" max="3072" width="9.21875" style="2" customWidth="1"/>
    <col min="3073" max="3073" width="19.5546875" style="2" customWidth="1"/>
    <col min="3074" max="3080" width="8.88671875" style="2"/>
    <col min="3081" max="3081" width="11.21875" style="2" customWidth="1"/>
    <col min="3082" max="3327" width="8.88671875" style="2"/>
    <col min="3328" max="3328" width="9.21875" style="2" customWidth="1"/>
    <col min="3329" max="3329" width="19.5546875" style="2" customWidth="1"/>
    <col min="3330" max="3336" width="8.88671875" style="2"/>
    <col min="3337" max="3337" width="11.21875" style="2" customWidth="1"/>
    <col min="3338" max="3583" width="8.88671875" style="2"/>
    <col min="3584" max="3584" width="9.21875" style="2" customWidth="1"/>
    <col min="3585" max="3585" width="19.5546875" style="2" customWidth="1"/>
    <col min="3586" max="3592" width="8.88671875" style="2"/>
    <col min="3593" max="3593" width="11.21875" style="2" customWidth="1"/>
    <col min="3594" max="3839" width="8.88671875" style="2"/>
    <col min="3840" max="3840" width="9.21875" style="2" customWidth="1"/>
    <col min="3841" max="3841" width="19.5546875" style="2" customWidth="1"/>
    <col min="3842" max="3848" width="8.88671875" style="2"/>
    <col min="3849" max="3849" width="11.21875" style="2" customWidth="1"/>
    <col min="3850" max="4095" width="8.88671875" style="2"/>
    <col min="4096" max="4096" width="9.21875" style="2" customWidth="1"/>
    <col min="4097" max="4097" width="19.5546875" style="2" customWidth="1"/>
    <col min="4098" max="4104" width="8.88671875" style="2"/>
    <col min="4105" max="4105" width="11.21875" style="2" customWidth="1"/>
    <col min="4106" max="4351" width="8.88671875" style="2"/>
    <col min="4352" max="4352" width="9.21875" style="2" customWidth="1"/>
    <col min="4353" max="4353" width="19.5546875" style="2" customWidth="1"/>
    <col min="4354" max="4360" width="8.88671875" style="2"/>
    <col min="4361" max="4361" width="11.21875" style="2" customWidth="1"/>
    <col min="4362" max="4607" width="8.88671875" style="2"/>
    <col min="4608" max="4608" width="9.21875" style="2" customWidth="1"/>
    <col min="4609" max="4609" width="19.5546875" style="2" customWidth="1"/>
    <col min="4610" max="4616" width="8.88671875" style="2"/>
    <col min="4617" max="4617" width="11.21875" style="2" customWidth="1"/>
    <col min="4618" max="4863" width="8.88671875" style="2"/>
    <col min="4864" max="4864" width="9.21875" style="2" customWidth="1"/>
    <col min="4865" max="4865" width="19.5546875" style="2" customWidth="1"/>
    <col min="4866" max="4872" width="8.88671875" style="2"/>
    <col min="4873" max="4873" width="11.21875" style="2" customWidth="1"/>
    <col min="4874" max="5119" width="8.88671875" style="2"/>
    <col min="5120" max="5120" width="9.21875" style="2" customWidth="1"/>
    <col min="5121" max="5121" width="19.5546875" style="2" customWidth="1"/>
    <col min="5122" max="5128" width="8.88671875" style="2"/>
    <col min="5129" max="5129" width="11.21875" style="2" customWidth="1"/>
    <col min="5130" max="5375" width="8.88671875" style="2"/>
    <col min="5376" max="5376" width="9.21875" style="2" customWidth="1"/>
    <col min="5377" max="5377" width="19.5546875" style="2" customWidth="1"/>
    <col min="5378" max="5384" width="8.88671875" style="2"/>
    <col min="5385" max="5385" width="11.21875" style="2" customWidth="1"/>
    <col min="5386" max="5631" width="8.88671875" style="2"/>
    <col min="5632" max="5632" width="9.21875" style="2" customWidth="1"/>
    <col min="5633" max="5633" width="19.5546875" style="2" customWidth="1"/>
    <col min="5634" max="5640" width="8.88671875" style="2"/>
    <col min="5641" max="5641" width="11.21875" style="2" customWidth="1"/>
    <col min="5642" max="5887" width="8.88671875" style="2"/>
    <col min="5888" max="5888" width="9.21875" style="2" customWidth="1"/>
    <col min="5889" max="5889" width="19.5546875" style="2" customWidth="1"/>
    <col min="5890" max="5896" width="8.88671875" style="2"/>
    <col min="5897" max="5897" width="11.21875" style="2" customWidth="1"/>
    <col min="5898" max="6143" width="8.88671875" style="2"/>
    <col min="6144" max="6144" width="9.21875" style="2" customWidth="1"/>
    <col min="6145" max="6145" width="19.5546875" style="2" customWidth="1"/>
    <col min="6146" max="6152" width="8.88671875" style="2"/>
    <col min="6153" max="6153" width="11.21875" style="2" customWidth="1"/>
    <col min="6154" max="6399" width="8.88671875" style="2"/>
    <col min="6400" max="6400" width="9.21875" style="2" customWidth="1"/>
    <col min="6401" max="6401" width="19.5546875" style="2" customWidth="1"/>
    <col min="6402" max="6408" width="8.88671875" style="2"/>
    <col min="6409" max="6409" width="11.21875" style="2" customWidth="1"/>
    <col min="6410" max="6655" width="8.88671875" style="2"/>
    <col min="6656" max="6656" width="9.21875" style="2" customWidth="1"/>
    <col min="6657" max="6657" width="19.5546875" style="2" customWidth="1"/>
    <col min="6658" max="6664" width="8.88671875" style="2"/>
    <col min="6665" max="6665" width="11.21875" style="2" customWidth="1"/>
    <col min="6666" max="6911" width="8.88671875" style="2"/>
    <col min="6912" max="6912" width="9.21875" style="2" customWidth="1"/>
    <col min="6913" max="6913" width="19.5546875" style="2" customWidth="1"/>
    <col min="6914" max="6920" width="8.88671875" style="2"/>
    <col min="6921" max="6921" width="11.21875" style="2" customWidth="1"/>
    <col min="6922" max="7167" width="8.88671875" style="2"/>
    <col min="7168" max="7168" width="9.21875" style="2" customWidth="1"/>
    <col min="7169" max="7169" width="19.5546875" style="2" customWidth="1"/>
    <col min="7170" max="7176" width="8.88671875" style="2"/>
    <col min="7177" max="7177" width="11.21875" style="2" customWidth="1"/>
    <col min="7178" max="7423" width="8.88671875" style="2"/>
    <col min="7424" max="7424" width="9.21875" style="2" customWidth="1"/>
    <col min="7425" max="7425" width="19.5546875" style="2" customWidth="1"/>
    <col min="7426" max="7432" width="8.88671875" style="2"/>
    <col min="7433" max="7433" width="11.21875" style="2" customWidth="1"/>
    <col min="7434" max="7679" width="8.88671875" style="2"/>
    <col min="7680" max="7680" width="9.21875" style="2" customWidth="1"/>
    <col min="7681" max="7681" width="19.5546875" style="2" customWidth="1"/>
    <col min="7682" max="7688" width="8.88671875" style="2"/>
    <col min="7689" max="7689" width="11.21875" style="2" customWidth="1"/>
    <col min="7690" max="7935" width="8.88671875" style="2"/>
    <col min="7936" max="7936" width="9.21875" style="2" customWidth="1"/>
    <col min="7937" max="7937" width="19.5546875" style="2" customWidth="1"/>
    <col min="7938" max="7944" width="8.88671875" style="2"/>
    <col min="7945" max="7945" width="11.21875" style="2" customWidth="1"/>
    <col min="7946" max="8191" width="8.88671875" style="2"/>
    <col min="8192" max="8192" width="9.21875" style="2" customWidth="1"/>
    <col min="8193" max="8193" width="19.5546875" style="2" customWidth="1"/>
    <col min="8194" max="8200" width="8.88671875" style="2"/>
    <col min="8201" max="8201" width="11.21875" style="2" customWidth="1"/>
    <col min="8202" max="8447" width="8.88671875" style="2"/>
    <col min="8448" max="8448" width="9.21875" style="2" customWidth="1"/>
    <col min="8449" max="8449" width="19.5546875" style="2" customWidth="1"/>
    <col min="8450" max="8456" width="8.88671875" style="2"/>
    <col min="8457" max="8457" width="11.21875" style="2" customWidth="1"/>
    <col min="8458" max="8703" width="8.88671875" style="2"/>
    <col min="8704" max="8704" width="9.21875" style="2" customWidth="1"/>
    <col min="8705" max="8705" width="19.5546875" style="2" customWidth="1"/>
    <col min="8706" max="8712" width="8.88671875" style="2"/>
    <col min="8713" max="8713" width="11.21875" style="2" customWidth="1"/>
    <col min="8714" max="8959" width="8.88671875" style="2"/>
    <col min="8960" max="8960" width="9.21875" style="2" customWidth="1"/>
    <col min="8961" max="8961" width="19.5546875" style="2" customWidth="1"/>
    <col min="8962" max="8968" width="8.88671875" style="2"/>
    <col min="8969" max="8969" width="11.21875" style="2" customWidth="1"/>
    <col min="8970" max="9215" width="8.88671875" style="2"/>
    <col min="9216" max="9216" width="9.21875" style="2" customWidth="1"/>
    <col min="9217" max="9217" width="19.5546875" style="2" customWidth="1"/>
    <col min="9218" max="9224" width="8.88671875" style="2"/>
    <col min="9225" max="9225" width="11.21875" style="2" customWidth="1"/>
    <col min="9226" max="9471" width="8.88671875" style="2"/>
    <col min="9472" max="9472" width="9.21875" style="2" customWidth="1"/>
    <col min="9473" max="9473" width="19.5546875" style="2" customWidth="1"/>
    <col min="9474" max="9480" width="8.88671875" style="2"/>
    <col min="9481" max="9481" width="11.21875" style="2" customWidth="1"/>
    <col min="9482" max="9727" width="8.88671875" style="2"/>
    <col min="9728" max="9728" width="9.21875" style="2" customWidth="1"/>
    <col min="9729" max="9729" width="19.5546875" style="2" customWidth="1"/>
    <col min="9730" max="9736" width="8.88671875" style="2"/>
    <col min="9737" max="9737" width="11.21875" style="2" customWidth="1"/>
    <col min="9738" max="9983" width="8.88671875" style="2"/>
    <col min="9984" max="9984" width="9.21875" style="2" customWidth="1"/>
    <col min="9985" max="9985" width="19.5546875" style="2" customWidth="1"/>
    <col min="9986" max="9992" width="8.88671875" style="2"/>
    <col min="9993" max="9993" width="11.21875" style="2" customWidth="1"/>
    <col min="9994" max="10239" width="8.88671875" style="2"/>
    <col min="10240" max="10240" width="9.21875" style="2" customWidth="1"/>
    <col min="10241" max="10241" width="19.5546875" style="2" customWidth="1"/>
    <col min="10242" max="10248" width="8.88671875" style="2"/>
    <col min="10249" max="10249" width="11.21875" style="2" customWidth="1"/>
    <col min="10250" max="10495" width="8.88671875" style="2"/>
    <col min="10496" max="10496" width="9.21875" style="2" customWidth="1"/>
    <col min="10497" max="10497" width="19.5546875" style="2" customWidth="1"/>
    <col min="10498" max="10504" width="8.88671875" style="2"/>
    <col min="10505" max="10505" width="11.21875" style="2" customWidth="1"/>
    <col min="10506" max="10751" width="8.88671875" style="2"/>
    <col min="10752" max="10752" width="9.21875" style="2" customWidth="1"/>
    <col min="10753" max="10753" width="19.5546875" style="2" customWidth="1"/>
    <col min="10754" max="10760" width="8.88671875" style="2"/>
    <col min="10761" max="10761" width="11.21875" style="2" customWidth="1"/>
    <col min="10762" max="11007" width="8.88671875" style="2"/>
    <col min="11008" max="11008" width="9.21875" style="2" customWidth="1"/>
    <col min="11009" max="11009" width="19.5546875" style="2" customWidth="1"/>
    <col min="11010" max="11016" width="8.88671875" style="2"/>
    <col min="11017" max="11017" width="11.21875" style="2" customWidth="1"/>
    <col min="11018" max="11263" width="8.88671875" style="2"/>
    <col min="11264" max="11264" width="9.21875" style="2" customWidth="1"/>
    <col min="11265" max="11265" width="19.5546875" style="2" customWidth="1"/>
    <col min="11266" max="11272" width="8.88671875" style="2"/>
    <col min="11273" max="11273" width="11.21875" style="2" customWidth="1"/>
    <col min="11274" max="11519" width="8.88671875" style="2"/>
    <col min="11520" max="11520" width="9.21875" style="2" customWidth="1"/>
    <col min="11521" max="11521" width="19.5546875" style="2" customWidth="1"/>
    <col min="11522" max="11528" width="8.88671875" style="2"/>
    <col min="11529" max="11529" width="11.21875" style="2" customWidth="1"/>
    <col min="11530" max="11775" width="8.88671875" style="2"/>
    <col min="11776" max="11776" width="9.21875" style="2" customWidth="1"/>
    <col min="11777" max="11777" width="19.5546875" style="2" customWidth="1"/>
    <col min="11778" max="11784" width="8.88671875" style="2"/>
    <col min="11785" max="11785" width="11.21875" style="2" customWidth="1"/>
    <col min="11786" max="12031" width="8.88671875" style="2"/>
    <col min="12032" max="12032" width="9.21875" style="2" customWidth="1"/>
    <col min="12033" max="12033" width="19.5546875" style="2" customWidth="1"/>
    <col min="12034" max="12040" width="8.88671875" style="2"/>
    <col min="12041" max="12041" width="11.21875" style="2" customWidth="1"/>
    <col min="12042" max="12287" width="8.88671875" style="2"/>
    <col min="12288" max="12288" width="9.21875" style="2" customWidth="1"/>
    <col min="12289" max="12289" width="19.5546875" style="2" customWidth="1"/>
    <col min="12290" max="12296" width="8.88671875" style="2"/>
    <col min="12297" max="12297" width="11.21875" style="2" customWidth="1"/>
    <col min="12298" max="12543" width="8.88671875" style="2"/>
    <col min="12544" max="12544" width="9.21875" style="2" customWidth="1"/>
    <col min="12545" max="12545" width="19.5546875" style="2" customWidth="1"/>
    <col min="12546" max="12552" width="8.88671875" style="2"/>
    <col min="12553" max="12553" width="11.21875" style="2" customWidth="1"/>
    <col min="12554" max="12799" width="8.88671875" style="2"/>
    <col min="12800" max="12800" width="9.21875" style="2" customWidth="1"/>
    <col min="12801" max="12801" width="19.5546875" style="2" customWidth="1"/>
    <col min="12802" max="12808" width="8.88671875" style="2"/>
    <col min="12809" max="12809" width="11.21875" style="2" customWidth="1"/>
    <col min="12810" max="13055" width="8.88671875" style="2"/>
    <col min="13056" max="13056" width="9.21875" style="2" customWidth="1"/>
    <col min="13057" max="13057" width="19.5546875" style="2" customWidth="1"/>
    <col min="13058" max="13064" width="8.88671875" style="2"/>
    <col min="13065" max="13065" width="11.21875" style="2" customWidth="1"/>
    <col min="13066" max="13311" width="8.88671875" style="2"/>
    <col min="13312" max="13312" width="9.21875" style="2" customWidth="1"/>
    <col min="13313" max="13313" width="19.5546875" style="2" customWidth="1"/>
    <col min="13314" max="13320" width="8.88671875" style="2"/>
    <col min="13321" max="13321" width="11.21875" style="2" customWidth="1"/>
    <col min="13322" max="13567" width="8.88671875" style="2"/>
    <col min="13568" max="13568" width="9.21875" style="2" customWidth="1"/>
    <col min="13569" max="13569" width="19.5546875" style="2" customWidth="1"/>
    <col min="13570" max="13576" width="8.88671875" style="2"/>
    <col min="13577" max="13577" width="11.21875" style="2" customWidth="1"/>
    <col min="13578" max="13823" width="8.88671875" style="2"/>
    <col min="13824" max="13824" width="9.21875" style="2" customWidth="1"/>
    <col min="13825" max="13825" width="19.5546875" style="2" customWidth="1"/>
    <col min="13826" max="13832" width="8.88671875" style="2"/>
    <col min="13833" max="13833" width="11.21875" style="2" customWidth="1"/>
    <col min="13834" max="14079" width="8.88671875" style="2"/>
    <col min="14080" max="14080" width="9.21875" style="2" customWidth="1"/>
    <col min="14081" max="14081" width="19.5546875" style="2" customWidth="1"/>
    <col min="14082" max="14088" width="8.88671875" style="2"/>
    <col min="14089" max="14089" width="11.21875" style="2" customWidth="1"/>
    <col min="14090" max="14335" width="8.88671875" style="2"/>
    <col min="14336" max="14336" width="9.21875" style="2" customWidth="1"/>
    <col min="14337" max="14337" width="19.5546875" style="2" customWidth="1"/>
    <col min="14338" max="14344" width="8.88671875" style="2"/>
    <col min="14345" max="14345" width="11.21875" style="2" customWidth="1"/>
    <col min="14346" max="14591" width="8.88671875" style="2"/>
    <col min="14592" max="14592" width="9.21875" style="2" customWidth="1"/>
    <col min="14593" max="14593" width="19.5546875" style="2" customWidth="1"/>
    <col min="14594" max="14600" width="8.88671875" style="2"/>
    <col min="14601" max="14601" width="11.21875" style="2" customWidth="1"/>
    <col min="14602" max="14847" width="8.88671875" style="2"/>
    <col min="14848" max="14848" width="9.21875" style="2" customWidth="1"/>
    <col min="14849" max="14849" width="19.5546875" style="2" customWidth="1"/>
    <col min="14850" max="14856" width="8.88671875" style="2"/>
    <col min="14857" max="14857" width="11.21875" style="2" customWidth="1"/>
    <col min="14858" max="15103" width="8.88671875" style="2"/>
    <col min="15104" max="15104" width="9.21875" style="2" customWidth="1"/>
    <col min="15105" max="15105" width="19.5546875" style="2" customWidth="1"/>
    <col min="15106" max="15112" width="8.88671875" style="2"/>
    <col min="15113" max="15113" width="11.21875" style="2" customWidth="1"/>
    <col min="15114" max="15359" width="8.88671875" style="2"/>
    <col min="15360" max="15360" width="9.21875" style="2" customWidth="1"/>
    <col min="15361" max="15361" width="19.5546875" style="2" customWidth="1"/>
    <col min="15362" max="15368" width="8.88671875" style="2"/>
    <col min="15369" max="15369" width="11.21875" style="2" customWidth="1"/>
    <col min="15370" max="15615" width="8.88671875" style="2"/>
    <col min="15616" max="15616" width="9.21875" style="2" customWidth="1"/>
    <col min="15617" max="15617" width="19.5546875" style="2" customWidth="1"/>
    <col min="15618" max="15624" width="8.88671875" style="2"/>
    <col min="15625" max="15625" width="11.21875" style="2" customWidth="1"/>
    <col min="15626" max="15871" width="8.88671875" style="2"/>
    <col min="15872" max="15872" width="9.21875" style="2" customWidth="1"/>
    <col min="15873" max="15873" width="19.5546875" style="2" customWidth="1"/>
    <col min="15874" max="15880" width="8.88671875" style="2"/>
    <col min="15881" max="15881" width="11.21875" style="2" customWidth="1"/>
    <col min="15882" max="16127" width="8.88671875" style="2"/>
    <col min="16128" max="16128" width="9.21875" style="2" customWidth="1"/>
    <col min="16129" max="16129" width="19.5546875" style="2" customWidth="1"/>
    <col min="16130" max="16136" width="8.88671875" style="2"/>
    <col min="16137" max="16137" width="11.21875" style="2" customWidth="1"/>
    <col min="16138" max="16384" width="8.88671875" style="2"/>
  </cols>
  <sheetData>
    <row r="1" spans="1:9" ht="17.399999999999999" x14ac:dyDescent="0.3">
      <c r="A1" s="1" t="s">
        <v>381</v>
      </c>
      <c r="C1" s="3"/>
      <c r="D1" s="4"/>
      <c r="E1" s="5"/>
    </row>
    <row r="2" spans="1:9" ht="17.399999999999999" x14ac:dyDescent="0.3">
      <c r="A2" s="1"/>
      <c r="C2" s="3"/>
      <c r="D2" s="4"/>
      <c r="E2" s="5"/>
    </row>
    <row r="3" spans="1:9" ht="17.399999999999999" x14ac:dyDescent="0.3">
      <c r="A3" s="6" t="s">
        <v>0</v>
      </c>
      <c r="B3" s="4" t="s">
        <v>1</v>
      </c>
      <c r="C3" s="3"/>
      <c r="D3" s="4"/>
      <c r="E3" s="5"/>
    </row>
    <row r="4" spans="1:9" ht="17.399999999999999" x14ac:dyDescent="0.3">
      <c r="A4" s="1"/>
      <c r="B4" s="4" t="s">
        <v>2</v>
      </c>
      <c r="C4" s="3"/>
      <c r="D4" s="4"/>
      <c r="E4" s="5"/>
    </row>
    <row r="5" spans="1:9" ht="17.399999999999999" x14ac:dyDescent="0.3">
      <c r="A5" s="1"/>
      <c r="B5" s="4" t="s">
        <v>3</v>
      </c>
      <c r="C5" s="3"/>
      <c r="D5" s="4"/>
      <c r="E5" s="5"/>
    </row>
    <row r="6" spans="1:9" ht="17.399999999999999" x14ac:dyDescent="0.3">
      <c r="A6" s="1"/>
      <c r="C6" s="3"/>
      <c r="D6" s="4"/>
      <c r="E6" s="5"/>
    </row>
    <row r="7" spans="1:9" ht="17.399999999999999" x14ac:dyDescent="0.3">
      <c r="A7" s="7" t="s">
        <v>4</v>
      </c>
      <c r="C7" s="3"/>
      <c r="D7" s="4"/>
    </row>
    <row r="8" spans="1:9" ht="17.399999999999999" x14ac:dyDescent="0.3">
      <c r="A8" s="7"/>
      <c r="C8" s="2" t="s">
        <v>5</v>
      </c>
      <c r="D8" s="4"/>
      <c r="E8" s="5"/>
    </row>
    <row r="9" spans="1:9" ht="17.399999999999999" x14ac:dyDescent="0.3">
      <c r="A9" s="1"/>
      <c r="B9" s="4" t="s">
        <v>6</v>
      </c>
      <c r="C9" s="3"/>
      <c r="D9" s="4"/>
      <c r="E9" s="5"/>
    </row>
    <row r="10" spans="1:9" ht="17.399999999999999" x14ac:dyDescent="0.3">
      <c r="A10" s="1"/>
      <c r="B10" s="4" t="s">
        <v>7</v>
      </c>
      <c r="C10" s="3"/>
      <c r="D10" s="4"/>
      <c r="E10" s="5"/>
    </row>
    <row r="11" spans="1:9" ht="17.399999999999999" x14ac:dyDescent="0.3">
      <c r="A11" s="1"/>
      <c r="B11" s="4"/>
      <c r="C11" s="299" t="s">
        <v>320</v>
      </c>
      <c r="D11" s="300"/>
      <c r="E11" s="301"/>
      <c r="F11" s="300"/>
      <c r="G11" s="300"/>
      <c r="H11" s="300"/>
      <c r="I11" s="300"/>
    </row>
    <row r="12" spans="1:9" ht="17.399999999999999" x14ac:dyDescent="0.3">
      <c r="A12" s="1"/>
      <c r="B12" s="4"/>
      <c r="C12" s="299" t="s">
        <v>321</v>
      </c>
      <c r="D12" s="300"/>
      <c r="E12" s="301"/>
      <c r="F12" s="300"/>
      <c r="G12" s="300"/>
      <c r="H12" s="300"/>
      <c r="I12" s="300"/>
    </row>
    <row r="13" spans="1:9" ht="17.399999999999999" x14ac:dyDescent="0.3">
      <c r="A13" s="2"/>
      <c r="B13" s="4" t="s">
        <v>379</v>
      </c>
      <c r="C13" s="299"/>
      <c r="D13" s="300"/>
      <c r="E13" s="301"/>
      <c r="F13" s="300"/>
      <c r="G13" s="300"/>
      <c r="H13" s="300"/>
      <c r="I13" s="300"/>
    </row>
    <row r="14" spans="1:9" ht="17.399999999999999" x14ac:dyDescent="0.3">
      <c r="A14" s="1"/>
      <c r="B14" s="4" t="s">
        <v>378</v>
      </c>
      <c r="C14" s="3"/>
      <c r="D14" s="4"/>
      <c r="E14" s="5"/>
    </row>
    <row r="15" spans="1:9" ht="17.399999999999999" x14ac:dyDescent="0.3">
      <c r="A15" s="1"/>
      <c r="B15" s="4" t="s">
        <v>377</v>
      </c>
      <c r="C15" s="3"/>
      <c r="D15" s="4"/>
      <c r="E15" s="5"/>
    </row>
    <row r="16" spans="1:9" ht="17.399999999999999" x14ac:dyDescent="0.3">
      <c r="A16" s="1"/>
      <c r="B16" s="4" t="s">
        <v>380</v>
      </c>
      <c r="C16" s="3"/>
      <c r="D16" s="4"/>
      <c r="E16" s="5"/>
    </row>
    <row r="17" spans="1:5" ht="17.399999999999999" x14ac:dyDescent="0.3">
      <c r="A17" s="1"/>
      <c r="B17" s="4" t="s">
        <v>385</v>
      </c>
      <c r="C17" s="3"/>
      <c r="D17" s="4"/>
      <c r="E17" s="5"/>
    </row>
    <row r="18" spans="1:5" ht="17.399999999999999" x14ac:dyDescent="0.3">
      <c r="A18" s="6" t="s">
        <v>382</v>
      </c>
      <c r="B18" s="4" t="s">
        <v>386</v>
      </c>
      <c r="C18" s="3"/>
      <c r="D18" s="4"/>
      <c r="E18" s="5"/>
    </row>
    <row r="19" spans="1:5" ht="17.399999999999999" x14ac:dyDescent="0.3">
      <c r="A19" s="6"/>
      <c r="B19" s="4" t="s">
        <v>387</v>
      </c>
      <c r="C19" s="3"/>
      <c r="D19" s="4"/>
      <c r="E19" s="5"/>
    </row>
    <row r="20" spans="1:5" ht="17.399999999999999" x14ac:dyDescent="0.3">
      <c r="A20" s="6" t="s">
        <v>207</v>
      </c>
      <c r="B20" s="4" t="s">
        <v>388</v>
      </c>
      <c r="C20" s="3"/>
      <c r="D20" s="4"/>
      <c r="E20" s="5"/>
    </row>
    <row r="21" spans="1:5" ht="17.399999999999999" x14ac:dyDescent="0.3">
      <c r="A21" s="6"/>
      <c r="B21" s="4" t="s">
        <v>390</v>
      </c>
      <c r="C21" s="3"/>
      <c r="D21" s="4"/>
      <c r="E21" s="5"/>
    </row>
    <row r="22" spans="1:5" ht="17.399999999999999" x14ac:dyDescent="0.3">
      <c r="A22" s="1"/>
      <c r="B22" s="4" t="s">
        <v>389</v>
      </c>
      <c r="C22" s="3"/>
      <c r="D22" s="4"/>
      <c r="E22" s="5"/>
    </row>
    <row r="23" spans="1:5" ht="17.399999999999999" x14ac:dyDescent="0.3">
      <c r="A23" s="1"/>
      <c r="B23" s="4"/>
      <c r="C23" s="3"/>
      <c r="D23" s="4" t="s">
        <v>322</v>
      </c>
      <c r="E23" s="5"/>
    </row>
    <row r="24" spans="1:5" ht="17.399999999999999" x14ac:dyDescent="0.3">
      <c r="A24" s="7" t="s">
        <v>391</v>
      </c>
      <c r="C24" s="3"/>
      <c r="D24" s="4"/>
      <c r="E24" s="5"/>
    </row>
    <row r="25" spans="1:5" ht="17.399999999999999" x14ac:dyDescent="0.3">
      <c r="A25" s="9" t="s">
        <v>8</v>
      </c>
      <c r="B25" s="4" t="s">
        <v>323</v>
      </c>
      <c r="C25" s="5"/>
      <c r="D25" s="4"/>
      <c r="E25" s="5"/>
    </row>
    <row r="26" spans="1:5" ht="17.399999999999999" x14ac:dyDescent="0.3">
      <c r="A26" s="9" t="s">
        <v>324</v>
      </c>
      <c r="B26" s="4" t="s">
        <v>325</v>
      </c>
      <c r="C26" s="5"/>
      <c r="D26" s="4"/>
      <c r="E26" s="5"/>
    </row>
    <row r="27" spans="1:5" ht="17.399999999999999" x14ac:dyDescent="0.3">
      <c r="A27" s="9"/>
      <c r="B27" s="4" t="s">
        <v>9</v>
      </c>
      <c r="C27" s="5"/>
      <c r="D27" s="4"/>
      <c r="E27" s="5"/>
    </row>
    <row r="28" spans="1:5" ht="17.399999999999999" x14ac:dyDescent="0.3">
      <c r="A28" s="10"/>
      <c r="B28" s="4" t="s">
        <v>326</v>
      </c>
      <c r="C28" s="5"/>
      <c r="D28" s="4"/>
      <c r="E28" s="5"/>
    </row>
    <row r="29" spans="1:5" ht="17.399999999999999" x14ac:dyDescent="0.3">
      <c r="A29" s="10"/>
      <c r="B29" s="11" t="s">
        <v>327</v>
      </c>
      <c r="C29" s="5"/>
      <c r="D29" s="4"/>
      <c r="E29" s="5"/>
    </row>
    <row r="30" spans="1:5" ht="17.399999999999999" x14ac:dyDescent="0.3">
      <c r="A30" s="10"/>
      <c r="B30" s="4" t="s">
        <v>328</v>
      </c>
      <c r="C30" s="5"/>
      <c r="D30" s="4"/>
      <c r="E30" s="5"/>
    </row>
    <row r="31" spans="1:5" ht="17.399999999999999" x14ac:dyDescent="0.3">
      <c r="A31" s="10"/>
      <c r="B31" s="4" t="s">
        <v>329</v>
      </c>
      <c r="C31" s="5"/>
      <c r="D31" s="4"/>
      <c r="E31" s="5"/>
    </row>
    <row r="32" spans="1:5" ht="17.399999999999999" x14ac:dyDescent="0.3">
      <c r="A32" s="10"/>
      <c r="B32" s="11" t="s">
        <v>330</v>
      </c>
      <c r="C32" s="5"/>
      <c r="D32" s="4"/>
      <c r="E32" s="5"/>
    </row>
    <row r="33" spans="1:5" ht="17.399999999999999" x14ac:dyDescent="0.3">
      <c r="A33" s="10"/>
      <c r="B33" s="4" t="s">
        <v>331</v>
      </c>
      <c r="C33" s="5"/>
      <c r="D33" s="4"/>
      <c r="E33" s="5"/>
    </row>
    <row r="34" spans="1:5" ht="17.399999999999999" x14ac:dyDescent="0.3">
      <c r="A34" s="10"/>
      <c r="B34" s="4" t="s">
        <v>332</v>
      </c>
      <c r="C34" s="5"/>
      <c r="D34" s="4"/>
      <c r="E34" s="5"/>
    </row>
    <row r="35" spans="1:5" ht="17.399999999999999" x14ac:dyDescent="0.3">
      <c r="A35" s="10"/>
      <c r="B35" s="4" t="s">
        <v>333</v>
      </c>
      <c r="C35" s="5"/>
      <c r="D35" s="4"/>
      <c r="E35" s="5"/>
    </row>
    <row r="36" spans="1:5" ht="17.399999999999999" x14ac:dyDescent="0.3">
      <c r="A36" s="10"/>
      <c r="B36" s="4" t="s">
        <v>334</v>
      </c>
      <c r="C36" s="5"/>
      <c r="D36" s="4"/>
      <c r="E36" s="5"/>
    </row>
    <row r="37" spans="1:5" ht="17.399999999999999" x14ac:dyDescent="0.3">
      <c r="A37" s="10"/>
      <c r="B37" s="4"/>
      <c r="C37" s="5"/>
      <c r="D37" s="4"/>
      <c r="E37" s="5"/>
    </row>
    <row r="38" spans="1:5" ht="17.399999999999999" x14ac:dyDescent="0.3">
      <c r="A38" s="10"/>
      <c r="B38" s="12" t="s">
        <v>335</v>
      </c>
      <c r="C38" s="5"/>
      <c r="D38" s="4"/>
      <c r="E38" s="5"/>
    </row>
    <row r="39" spans="1:5" ht="17.399999999999999" x14ac:dyDescent="0.3">
      <c r="A39" s="10"/>
      <c r="B39" s="12" t="s">
        <v>336</v>
      </c>
      <c r="C39" s="5"/>
      <c r="D39" s="4"/>
      <c r="E39" s="5"/>
    </row>
    <row r="40" spans="1:5" ht="17.399999999999999" x14ac:dyDescent="0.3">
      <c r="A40" s="10"/>
      <c r="B40" s="12" t="s">
        <v>337</v>
      </c>
      <c r="C40" s="5"/>
      <c r="D40" s="4"/>
      <c r="E40" s="5"/>
    </row>
    <row r="41" spans="1:5" ht="17.399999999999999" x14ac:dyDescent="0.3">
      <c r="A41" s="10"/>
      <c r="C41" s="5"/>
      <c r="D41" s="4"/>
      <c r="E41" s="5"/>
    </row>
    <row r="42" spans="1:5" ht="17.399999999999999" x14ac:dyDescent="0.3">
      <c r="A42" s="10"/>
      <c r="B42" s="2" t="s">
        <v>338</v>
      </c>
      <c r="C42" s="5"/>
      <c r="D42" s="4"/>
      <c r="E42" s="5"/>
    </row>
    <row r="43" spans="1:5" ht="17.399999999999999" x14ac:dyDescent="0.3">
      <c r="A43" s="10"/>
      <c r="B43" s="2" t="s">
        <v>339</v>
      </c>
      <c r="C43" s="5"/>
      <c r="D43" s="4"/>
      <c r="E43" s="5"/>
    </row>
    <row r="44" spans="1:5" ht="17.399999999999999" x14ac:dyDescent="0.3">
      <c r="A44" s="7" t="s">
        <v>10</v>
      </c>
      <c r="B44" s="8"/>
      <c r="C44" s="3"/>
      <c r="D44" s="8"/>
      <c r="E44" s="3"/>
    </row>
    <row r="45" spans="1:5" ht="17.399999999999999" x14ac:dyDescent="0.3">
      <c r="A45" s="2"/>
      <c r="B45" s="13" t="s">
        <v>11</v>
      </c>
      <c r="C45" s="3"/>
      <c r="D45" s="8"/>
      <c r="E45" s="3"/>
    </row>
    <row r="46" spans="1:5" ht="17.399999999999999" x14ac:dyDescent="0.3">
      <c r="A46" s="10"/>
      <c r="B46" s="13" t="s">
        <v>340</v>
      </c>
      <c r="C46" s="5"/>
      <c r="D46" s="4"/>
      <c r="E46" s="5"/>
    </row>
    <row r="47" spans="1:5" ht="17.399999999999999" x14ac:dyDescent="0.3">
      <c r="A47" s="10"/>
      <c r="B47" s="4" t="s">
        <v>341</v>
      </c>
      <c r="C47" s="5"/>
      <c r="D47" s="4"/>
      <c r="E47" s="5"/>
    </row>
    <row r="48" spans="1:5" ht="17.399999999999999" x14ac:dyDescent="0.3">
      <c r="A48" s="10"/>
      <c r="B48" s="13" t="s">
        <v>12</v>
      </c>
      <c r="C48" s="5"/>
      <c r="D48" s="4"/>
      <c r="E48" s="5"/>
    </row>
    <row r="49" spans="1:11" ht="17.399999999999999" x14ac:dyDescent="0.3">
      <c r="A49" s="10"/>
      <c r="B49" s="4" t="s">
        <v>13</v>
      </c>
      <c r="D49" s="4"/>
      <c r="E49" s="5"/>
    </row>
    <row r="50" spans="1:11" ht="17.399999999999999" x14ac:dyDescent="0.3">
      <c r="A50" s="10"/>
      <c r="B50" s="4"/>
      <c r="C50" s="2" t="s">
        <v>14</v>
      </c>
      <c r="D50" s="4"/>
      <c r="E50" s="5"/>
    </row>
    <row r="51" spans="1:11" ht="17.399999999999999" x14ac:dyDescent="0.3">
      <c r="A51" s="10"/>
      <c r="B51" s="4"/>
      <c r="C51" s="2" t="s">
        <v>342</v>
      </c>
      <c r="D51" s="4"/>
      <c r="E51" s="5"/>
    </row>
    <row r="52" spans="1:11" ht="17.399999999999999" x14ac:dyDescent="0.3">
      <c r="A52" s="10"/>
      <c r="B52" s="4"/>
      <c r="C52" s="2" t="s">
        <v>343</v>
      </c>
      <c r="D52" s="4"/>
      <c r="E52" s="5"/>
    </row>
    <row r="53" spans="1:11" ht="17.399999999999999" x14ac:dyDescent="0.3">
      <c r="A53" s="10"/>
      <c r="B53" s="4"/>
      <c r="C53" s="2" t="s">
        <v>344</v>
      </c>
      <c r="D53" s="4"/>
      <c r="E53" s="5"/>
    </row>
    <row r="54" spans="1:11" ht="17.399999999999999" x14ac:dyDescent="0.3">
      <c r="A54" s="10"/>
      <c r="C54" s="4"/>
      <c r="D54" s="4"/>
      <c r="E54" s="5"/>
    </row>
    <row r="55" spans="1:11" ht="17.399999999999999" x14ac:dyDescent="0.3">
      <c r="A55" s="10"/>
      <c r="B55" s="4" t="s">
        <v>383</v>
      </c>
      <c r="C55" s="5"/>
      <c r="D55" s="4"/>
      <c r="E55" s="5"/>
    </row>
    <row r="56" spans="1:11" ht="17.399999999999999" x14ac:dyDescent="0.3">
      <c r="A56" s="10"/>
      <c r="B56" s="4"/>
      <c r="C56" s="5"/>
      <c r="D56" s="4"/>
      <c r="E56" s="5"/>
    </row>
    <row r="57" spans="1:11" ht="17.399999999999999" x14ac:dyDescent="0.3">
      <c r="A57" s="10"/>
      <c r="B57" s="4" t="s">
        <v>345</v>
      </c>
      <c r="C57" s="5"/>
      <c r="D57" s="4"/>
      <c r="E57" s="4"/>
    </row>
    <row r="58" spans="1:11" ht="17.399999999999999" x14ac:dyDescent="0.3">
      <c r="A58" s="10"/>
      <c r="B58" s="12" t="s">
        <v>384</v>
      </c>
      <c r="C58" s="4"/>
      <c r="D58" s="4"/>
      <c r="E58" s="4"/>
    </row>
    <row r="59" spans="1:11" ht="17.399999999999999" x14ac:dyDescent="0.3">
      <c r="A59" s="10"/>
      <c r="B59" s="4" t="s">
        <v>346</v>
      </c>
      <c r="C59" s="4"/>
      <c r="D59" s="4"/>
      <c r="E59" s="4"/>
    </row>
    <row r="60" spans="1:11" x14ac:dyDescent="0.25">
      <c r="A60" s="2"/>
      <c r="B60" s="4"/>
      <c r="C60" s="4"/>
      <c r="D60" s="4"/>
      <c r="E60" s="4"/>
    </row>
    <row r="61" spans="1:11" hidden="1" x14ac:dyDescent="0.25">
      <c r="A61" s="2" t="s">
        <v>347</v>
      </c>
      <c r="B61" s="4"/>
      <c r="D61" s="4"/>
      <c r="E61" s="4"/>
      <c r="J61" s="4"/>
      <c r="K61" s="4"/>
    </row>
    <row r="62" spans="1:11" hidden="1" x14ac:dyDescent="0.25">
      <c r="A62" s="2" t="s">
        <v>348</v>
      </c>
      <c r="B62" s="4"/>
      <c r="D62" s="4"/>
      <c r="E62" s="4"/>
      <c r="J62" s="4"/>
      <c r="K62" s="4"/>
    </row>
    <row r="63" spans="1:11" hidden="1" x14ac:dyDescent="0.25">
      <c r="A63" s="2" t="s">
        <v>349</v>
      </c>
      <c r="B63" s="4"/>
      <c r="D63" s="4"/>
      <c r="E63" s="4"/>
      <c r="J63" s="4"/>
      <c r="K63" s="4"/>
    </row>
    <row r="64" spans="1:11" hidden="1" x14ac:dyDescent="0.25">
      <c r="A64" s="2" t="s">
        <v>350</v>
      </c>
      <c r="B64" s="4"/>
      <c r="D64" s="4"/>
      <c r="E64" s="4"/>
      <c r="J64" s="4"/>
      <c r="K64" s="4"/>
    </row>
    <row r="65" spans="1:12" ht="17.399999999999999" hidden="1" x14ac:dyDescent="0.3">
      <c r="E65" s="5"/>
      <c r="F65" s="5"/>
      <c r="G65" s="4"/>
      <c r="H65" s="5"/>
      <c r="J65" s="10"/>
      <c r="K65" s="5"/>
      <c r="L65" s="4"/>
    </row>
    <row r="66" spans="1:12" ht="17.399999999999999" hidden="1" x14ac:dyDescent="0.3">
      <c r="A66" s="12" t="s">
        <v>351</v>
      </c>
      <c r="E66" s="5"/>
      <c r="F66" s="5"/>
      <c r="G66" s="4"/>
      <c r="H66" s="5"/>
      <c r="J66" s="302"/>
      <c r="K66" s="4"/>
      <c r="L66" s="4"/>
    </row>
    <row r="67" spans="1:12" ht="17.399999999999999" x14ac:dyDescent="0.3">
      <c r="E67" s="5"/>
      <c r="F67" s="5"/>
      <c r="G67" s="4"/>
      <c r="H67" s="5"/>
      <c r="I67" s="5"/>
      <c r="J67" s="5"/>
      <c r="K67" s="5"/>
    </row>
    <row r="68" spans="1:12" ht="17.399999999999999" x14ac:dyDescent="0.3">
      <c r="A68" s="12"/>
      <c r="B68" s="12"/>
      <c r="C68" s="303" t="s">
        <v>352</v>
      </c>
      <c r="D68" s="12"/>
      <c r="E68" s="12"/>
      <c r="F68" s="12"/>
      <c r="G68" s="12"/>
      <c r="H68" s="5"/>
      <c r="I68" s="5"/>
      <c r="J68" s="5"/>
      <c r="K68" s="5"/>
    </row>
    <row r="69" spans="1:12" ht="17.399999999999999" x14ac:dyDescent="0.3">
      <c r="A69" s="12"/>
      <c r="B69" s="12">
        <v>4</v>
      </c>
      <c r="C69" s="12" t="s">
        <v>353</v>
      </c>
      <c r="D69" s="12"/>
      <c r="E69" s="12"/>
      <c r="F69" s="12"/>
      <c r="G69" s="12"/>
      <c r="H69" s="5"/>
      <c r="I69" s="5"/>
      <c r="J69" s="5"/>
      <c r="K69" s="5"/>
    </row>
    <row r="70" spans="1:12" ht="17.399999999999999" x14ac:dyDescent="0.3">
      <c r="A70" s="12"/>
      <c r="B70" s="12">
        <v>2</v>
      </c>
      <c r="C70" s="304" t="s">
        <v>354</v>
      </c>
      <c r="D70" s="12"/>
      <c r="E70" s="12"/>
      <c r="F70" s="12"/>
      <c r="G70" s="12"/>
      <c r="H70" s="5"/>
      <c r="I70" s="5"/>
      <c r="J70" s="5"/>
      <c r="K70" s="5"/>
    </row>
    <row r="71" spans="1:12" ht="17.399999999999999" x14ac:dyDescent="0.3">
      <c r="A71" s="12"/>
      <c r="B71" s="305" t="s">
        <v>355</v>
      </c>
      <c r="D71" s="306" t="s">
        <v>356</v>
      </c>
      <c r="F71" s="305" t="s">
        <v>357</v>
      </c>
      <c r="H71" s="307" t="s">
        <v>358</v>
      </c>
      <c r="I71" s="12"/>
      <c r="J71" s="5"/>
      <c r="K71" s="5"/>
    </row>
    <row r="72" spans="1:12" ht="17.399999999999999" x14ac:dyDescent="0.3">
      <c r="A72" s="12"/>
      <c r="B72" s="12"/>
      <c r="D72" s="12" t="s">
        <v>359</v>
      </c>
      <c r="F72" s="2" t="s">
        <v>360</v>
      </c>
      <c r="H72" s="303" t="s">
        <v>361</v>
      </c>
      <c r="I72" s="12"/>
      <c r="J72" s="5"/>
      <c r="K72" s="5"/>
    </row>
    <row r="73" spans="1:12" ht="17.399999999999999" x14ac:dyDescent="0.3">
      <c r="A73" s="12"/>
      <c r="B73" s="12"/>
      <c r="D73" s="12" t="s">
        <v>362</v>
      </c>
      <c r="F73" s="2" t="s">
        <v>363</v>
      </c>
      <c r="H73" s="12" t="s">
        <v>15</v>
      </c>
      <c r="I73" s="12"/>
      <c r="J73" s="5"/>
      <c r="K73" s="5"/>
    </row>
    <row r="74" spans="1:12" ht="17.399999999999999" x14ac:dyDescent="0.3">
      <c r="A74" s="12"/>
      <c r="B74" s="12"/>
      <c r="D74" s="304" t="s">
        <v>16</v>
      </c>
      <c r="F74" s="2" t="s">
        <v>364</v>
      </c>
      <c r="H74" s="12" t="s">
        <v>365</v>
      </c>
      <c r="I74" s="12"/>
      <c r="J74" s="5"/>
      <c r="K74" s="5"/>
    </row>
    <row r="75" spans="1:12" ht="17.399999999999999" x14ac:dyDescent="0.3">
      <c r="A75" s="12"/>
      <c r="B75" s="308" t="s">
        <v>366</v>
      </c>
      <c r="D75" s="12" t="s">
        <v>367</v>
      </c>
      <c r="F75" s="2" t="s">
        <v>368</v>
      </c>
      <c r="H75" s="12" t="s">
        <v>369</v>
      </c>
      <c r="I75" s="12"/>
      <c r="J75" s="5"/>
      <c r="K75" s="5"/>
    </row>
    <row r="76" spans="1:12" ht="17.399999999999999" x14ac:dyDescent="0.3">
      <c r="A76" s="12"/>
      <c r="B76" s="12"/>
      <c r="D76" s="12" t="s">
        <v>370</v>
      </c>
      <c r="F76" s="2" t="s">
        <v>368</v>
      </c>
      <c r="H76" s="12" t="s">
        <v>371</v>
      </c>
      <c r="I76" s="12"/>
      <c r="J76" s="5"/>
      <c r="K76" s="5"/>
    </row>
    <row r="77" spans="1:12" ht="17.399999999999999" x14ac:dyDescent="0.3">
      <c r="A77" s="12"/>
      <c r="B77" s="308" t="s">
        <v>372</v>
      </c>
      <c r="D77" s="304" t="s">
        <v>373</v>
      </c>
      <c r="F77" s="2" t="s">
        <v>364</v>
      </c>
      <c r="H77" s="12" t="s">
        <v>374</v>
      </c>
      <c r="I77" s="12"/>
      <c r="J77" s="5"/>
      <c r="K77" s="5"/>
    </row>
    <row r="78" spans="1:12" ht="17.399999999999999" x14ac:dyDescent="0.3">
      <c r="A78" s="12"/>
      <c r="B78" s="12"/>
      <c r="C78" s="12"/>
      <c r="E78" s="12"/>
      <c r="F78" s="12"/>
      <c r="G78" s="12"/>
      <c r="H78" s="5"/>
      <c r="I78" s="5"/>
      <c r="J78" s="5"/>
      <c r="K78" s="5"/>
    </row>
    <row r="79" spans="1:12" ht="17.399999999999999" x14ac:dyDescent="0.3">
      <c r="A79" s="12"/>
      <c r="B79" s="303" t="s">
        <v>375</v>
      </c>
      <c r="C79" s="12"/>
      <c r="E79" s="12"/>
      <c r="F79" s="12"/>
      <c r="G79" s="12"/>
      <c r="H79" s="5"/>
      <c r="I79" s="5"/>
      <c r="J79" s="5"/>
      <c r="K79" s="5"/>
    </row>
    <row r="80" spans="1:12" ht="17.399999999999999" x14ac:dyDescent="0.3">
      <c r="A80" s="12"/>
      <c r="B80" s="303"/>
      <c r="C80" s="12" t="s">
        <v>376</v>
      </c>
      <c r="E80" s="12"/>
      <c r="F80" s="12"/>
      <c r="G80" s="12"/>
      <c r="H80" s="5"/>
      <c r="I80" s="5"/>
      <c r="J80" s="5"/>
      <c r="K80" s="5"/>
    </row>
    <row r="81" spans="1:11" ht="17.399999999999999" x14ac:dyDescent="0.3">
      <c r="A81" s="12"/>
      <c r="B81" s="12"/>
      <c r="E81" s="12"/>
      <c r="F81" s="12"/>
      <c r="G81" s="12"/>
      <c r="H81" s="5"/>
      <c r="I81" s="5"/>
      <c r="J81" s="5"/>
      <c r="K81" s="5"/>
    </row>
    <row r="82" spans="1:11" ht="17.399999999999999" x14ac:dyDescent="0.3">
      <c r="A82" s="12"/>
      <c r="C82" s="12"/>
      <c r="E82" s="12"/>
      <c r="F82" s="12"/>
      <c r="G82" s="12"/>
      <c r="H82" s="5"/>
      <c r="I82" s="5"/>
      <c r="J82" s="5"/>
      <c r="K82" s="5"/>
    </row>
    <row r="83" spans="1:11" ht="17.399999999999999" x14ac:dyDescent="0.3">
      <c r="A83" s="12"/>
      <c r="C83" s="12"/>
      <c r="E83" s="12"/>
      <c r="F83" s="12"/>
      <c r="G83" s="12"/>
      <c r="H83" s="5"/>
      <c r="I83" s="5"/>
      <c r="J83" s="5"/>
      <c r="K83" s="5"/>
    </row>
    <row r="84" spans="1:11" ht="17.399999999999999" x14ac:dyDescent="0.3">
      <c r="A84" s="12"/>
      <c r="C84" s="12"/>
      <c r="E84" s="12"/>
      <c r="F84" s="12"/>
      <c r="G84" s="12"/>
      <c r="H84" s="5"/>
      <c r="I84" s="5"/>
      <c r="J84" s="5"/>
      <c r="K84" s="5"/>
    </row>
    <row r="85" spans="1:11" ht="17.399999999999999" x14ac:dyDescent="0.3">
      <c r="E85" s="5"/>
      <c r="F85" s="5"/>
      <c r="G85" s="4"/>
      <c r="H85" s="5"/>
      <c r="I85" s="5"/>
      <c r="J85" s="5"/>
      <c r="K85" s="5"/>
    </row>
    <row r="86" spans="1:11" ht="17.399999999999999" x14ac:dyDescent="0.3">
      <c r="E86" s="5"/>
      <c r="F86" s="5"/>
      <c r="G86" s="4"/>
      <c r="H86" s="5"/>
      <c r="I86" s="5"/>
      <c r="J86" s="5"/>
      <c r="K86" s="5"/>
    </row>
    <row r="87" spans="1:11" ht="17.399999999999999" x14ac:dyDescent="0.3">
      <c r="E87" s="5"/>
      <c r="F87" s="5"/>
      <c r="G87" s="4"/>
      <c r="H87" s="5"/>
      <c r="I87" s="5"/>
      <c r="J87" s="5"/>
      <c r="K87" s="5"/>
    </row>
    <row r="88" spans="1:11" ht="17.399999999999999" x14ac:dyDescent="0.3">
      <c r="E88" s="5"/>
      <c r="F88" s="5"/>
      <c r="G88" s="4"/>
      <c r="H88" s="5"/>
      <c r="I88" s="5"/>
      <c r="J88" s="5"/>
      <c r="K88" s="5"/>
    </row>
    <row r="89" spans="1:11" ht="17.399999999999999" x14ac:dyDescent="0.3">
      <c r="E89" s="5"/>
      <c r="F89" s="5"/>
      <c r="G89" s="4"/>
      <c r="H89" s="5"/>
      <c r="I89" s="5"/>
      <c r="J89" s="5"/>
      <c r="K89" s="5"/>
    </row>
    <row r="90" spans="1:11" ht="17.399999999999999" x14ac:dyDescent="0.3">
      <c r="E90" s="5"/>
      <c r="F90" s="5"/>
      <c r="G90" s="4"/>
      <c r="H90" s="5"/>
      <c r="I90" s="5"/>
      <c r="J90" s="5"/>
      <c r="K90" s="5"/>
    </row>
    <row r="91" spans="1:11" ht="17.399999999999999" x14ac:dyDescent="0.3">
      <c r="E91" s="5"/>
    </row>
  </sheetData>
  <pageMargins left="0.25" right="0.25" top="0.75" bottom="0.75" header="0.3" footer="0"/>
  <pageSetup orientation="portrait" r:id="rId1"/>
  <rowBreaks count="1" manualBreakCount="1">
    <brk id="3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73"/>
  <sheetViews>
    <sheetView tabSelected="1" zoomScaleNormal="100" workbookViewId="0">
      <selection activeCell="J24" sqref="J24"/>
    </sheetView>
  </sheetViews>
  <sheetFormatPr defaultRowHeight="14.4" x14ac:dyDescent="0.3"/>
  <cols>
    <col min="1" max="1" width="14" customWidth="1"/>
    <col min="2" max="2" width="12.33203125" customWidth="1"/>
    <col min="3" max="3" width="12.44140625" customWidth="1"/>
    <col min="4" max="4" width="12.109375" customWidth="1"/>
    <col min="6" max="6" width="11.88671875" customWidth="1"/>
    <col min="7" max="7" width="13" customWidth="1"/>
    <col min="8" max="8" width="14.6640625" customWidth="1"/>
    <col min="9" max="9" width="12.109375" bestFit="1" customWidth="1"/>
    <col min="10" max="10" width="10.5546875" bestFit="1" customWidth="1"/>
    <col min="11" max="11" width="14.88671875" bestFit="1" customWidth="1"/>
    <col min="12" max="12" width="10" customWidth="1"/>
    <col min="13" max="13" width="10.5546875" customWidth="1"/>
    <col min="19" max="19" width="19.44140625" bestFit="1" customWidth="1"/>
  </cols>
  <sheetData>
    <row r="1" spans="1:16" x14ac:dyDescent="0.3">
      <c r="A1" s="58" t="s">
        <v>57</v>
      </c>
      <c r="B1" s="58" t="s">
        <v>58</v>
      </c>
      <c r="C1" s="59"/>
      <c r="D1" s="60"/>
      <c r="E1" s="61"/>
      <c r="F1" s="62">
        <v>150</v>
      </c>
      <c r="G1" s="58" t="s">
        <v>59</v>
      </c>
      <c r="J1" t="s">
        <v>105</v>
      </c>
    </row>
    <row r="2" spans="1:16" x14ac:dyDescent="0.3">
      <c r="A2" s="58" t="s">
        <v>60</v>
      </c>
      <c r="B2" s="63"/>
      <c r="C2" s="58"/>
      <c r="D2" s="60"/>
      <c r="E2" s="60"/>
      <c r="F2" s="64">
        <v>500</v>
      </c>
      <c r="G2" t="s">
        <v>61</v>
      </c>
      <c r="J2" t="s">
        <v>106</v>
      </c>
    </row>
    <row r="3" spans="1:16" x14ac:dyDescent="0.3">
      <c r="A3" s="58" t="s">
        <v>62</v>
      </c>
      <c r="B3" s="58"/>
      <c r="C3" s="16"/>
      <c r="F3" s="65"/>
      <c r="G3" s="58" t="s">
        <v>107</v>
      </c>
      <c r="H3" s="58"/>
      <c r="N3" t="s">
        <v>108</v>
      </c>
      <c r="O3" t="s">
        <v>109</v>
      </c>
    </row>
    <row r="4" spans="1:16" x14ac:dyDescent="0.3">
      <c r="A4" s="66" t="s">
        <v>63</v>
      </c>
      <c r="B4" s="58" t="s">
        <v>110</v>
      </c>
      <c r="C4" s="177" t="s">
        <v>404</v>
      </c>
      <c r="D4" s="254"/>
      <c r="F4" s="16" t="s">
        <v>111</v>
      </c>
      <c r="G4" s="68"/>
      <c r="H4" s="69"/>
      <c r="J4" t="s">
        <v>112</v>
      </c>
      <c r="N4" s="70">
        <f>1.12*102*O4*O4</f>
        <v>1320.6143999999999</v>
      </c>
      <c r="O4">
        <v>3.4</v>
      </c>
    </row>
    <row r="5" spans="1:16" x14ac:dyDescent="0.3">
      <c r="A5" s="71" t="s">
        <v>64</v>
      </c>
      <c r="B5" s="72" t="s">
        <v>392</v>
      </c>
      <c r="C5" s="69"/>
      <c r="D5" s="58"/>
      <c r="E5" s="58"/>
      <c r="F5" s="58" t="s">
        <v>65</v>
      </c>
      <c r="G5" s="58"/>
      <c r="H5" s="58"/>
      <c r="N5" s="73">
        <f>1.12*102*O5*O5</f>
        <v>1399.44</v>
      </c>
      <c r="O5" s="15">
        <v>3.5</v>
      </c>
    </row>
    <row r="6" spans="1:16" x14ac:dyDescent="0.3">
      <c r="A6" s="71" t="s">
        <v>66</v>
      </c>
      <c r="B6" s="72" t="s">
        <v>113</v>
      </c>
      <c r="C6" s="69"/>
      <c r="D6" s="74"/>
      <c r="E6" s="58"/>
      <c r="F6" s="58" t="s">
        <v>67</v>
      </c>
      <c r="G6" s="58"/>
      <c r="H6" s="58"/>
      <c r="J6" t="s">
        <v>114</v>
      </c>
      <c r="N6" s="70">
        <f t="shared" ref="N6:N9" si="0">1.12*102*O6*O6</f>
        <v>1480.5504000000003</v>
      </c>
      <c r="O6">
        <v>3.6</v>
      </c>
    </row>
    <row r="7" spans="1:16" x14ac:dyDescent="0.3">
      <c r="A7" s="71" t="s">
        <v>68</v>
      </c>
      <c r="B7" s="72" t="s">
        <v>69</v>
      </c>
      <c r="C7" s="16" t="s">
        <v>115</v>
      </c>
      <c r="D7" s="69" t="s">
        <v>116</v>
      </c>
      <c r="E7" s="58"/>
      <c r="F7" s="58" t="s">
        <v>70</v>
      </c>
      <c r="G7" s="58"/>
      <c r="H7" s="58"/>
      <c r="N7" s="70">
        <f t="shared" si="0"/>
        <v>1563.9456000000002</v>
      </c>
      <c r="O7">
        <v>3.7</v>
      </c>
    </row>
    <row r="8" spans="1:16" x14ac:dyDescent="0.3">
      <c r="A8" s="71" t="s">
        <v>71</v>
      </c>
      <c r="B8" s="75" t="s">
        <v>117</v>
      </c>
      <c r="D8" s="58"/>
      <c r="E8" s="58"/>
      <c r="F8" s="76" t="s">
        <v>72</v>
      </c>
      <c r="G8" s="58"/>
      <c r="H8" s="58"/>
      <c r="N8" s="70">
        <f t="shared" si="0"/>
        <v>1649.6256000000001</v>
      </c>
      <c r="O8">
        <v>3.8</v>
      </c>
    </row>
    <row r="9" spans="1:16" x14ac:dyDescent="0.3">
      <c r="A9" s="77" t="s">
        <v>73</v>
      </c>
      <c r="B9" s="78" t="s">
        <v>118</v>
      </c>
      <c r="C9" s="79"/>
      <c r="D9" s="79"/>
      <c r="E9" s="77"/>
      <c r="F9" s="80"/>
      <c r="G9" s="79" t="s">
        <v>119</v>
      </c>
      <c r="H9" s="81" t="s">
        <v>120</v>
      </c>
      <c r="N9" s="70">
        <f t="shared" si="0"/>
        <v>1827.8400000000001</v>
      </c>
      <c r="O9">
        <v>4</v>
      </c>
    </row>
    <row r="10" spans="1:16" x14ac:dyDescent="0.3">
      <c r="A10" s="58" t="s">
        <v>121</v>
      </c>
      <c r="E10" s="82"/>
      <c r="F10" s="83"/>
      <c r="G10" s="16" t="s">
        <v>122</v>
      </c>
      <c r="H10" s="84"/>
      <c r="L10">
        <f>G4</f>
        <v>0</v>
      </c>
    </row>
    <row r="11" spans="1:16" x14ac:dyDescent="0.3">
      <c r="A11" s="16" t="s">
        <v>123</v>
      </c>
      <c r="B11" s="85"/>
      <c r="C11" s="86"/>
      <c r="D11" s="86"/>
      <c r="E11" s="16" t="s">
        <v>124</v>
      </c>
      <c r="F11" s="87"/>
      <c r="G11" s="58">
        <v>4.1500000000000004</v>
      </c>
      <c r="H11" s="76" t="s">
        <v>125</v>
      </c>
      <c r="L11" s="88" t="s">
        <v>126</v>
      </c>
    </row>
    <row r="12" spans="1:16" x14ac:dyDescent="0.3">
      <c r="A12" s="89"/>
      <c r="B12" s="90"/>
      <c r="C12" s="58" t="s">
        <v>127</v>
      </c>
      <c r="D12" s="58" t="s">
        <v>128</v>
      </c>
      <c r="E12" s="82"/>
      <c r="F12" s="91"/>
      <c r="G12" s="58"/>
      <c r="H12" s="58"/>
      <c r="L12" s="92">
        <f>B2</f>
        <v>0</v>
      </c>
    </row>
    <row r="13" spans="1:16" x14ac:dyDescent="0.3">
      <c r="A13" s="16" t="s">
        <v>129</v>
      </c>
      <c r="B13" s="93">
        <f>C11-D11</f>
        <v>0</v>
      </c>
      <c r="C13" s="94" t="s">
        <v>130</v>
      </c>
      <c r="D13" s="58"/>
      <c r="E13" s="95"/>
      <c r="F13" s="96"/>
      <c r="G13" s="58"/>
      <c r="H13" s="97">
        <f>F11</f>
        <v>0</v>
      </c>
      <c r="L13" s="98">
        <f>B3</f>
        <v>0</v>
      </c>
    </row>
    <row r="14" spans="1:16" x14ac:dyDescent="0.3">
      <c r="A14" s="99"/>
      <c r="B14" s="94" t="s">
        <v>131</v>
      </c>
      <c r="C14" s="58"/>
      <c r="D14" s="58"/>
      <c r="E14" s="95"/>
      <c r="F14" s="96"/>
      <c r="G14" s="58"/>
      <c r="H14" s="58"/>
      <c r="I14" s="91">
        <f>A12</f>
        <v>0</v>
      </c>
      <c r="J14" s="16" t="s">
        <v>132</v>
      </c>
      <c r="K14" s="100">
        <f>$F$1</f>
        <v>150</v>
      </c>
      <c r="L14" s="16" t="s">
        <v>133</v>
      </c>
      <c r="M14" s="101">
        <f>$F$2</f>
        <v>500</v>
      </c>
    </row>
    <row r="15" spans="1:16" x14ac:dyDescent="0.3">
      <c r="A15" s="102">
        <v>1</v>
      </c>
      <c r="B15" s="96" t="s">
        <v>75</v>
      </c>
      <c r="C15" s="96" t="s">
        <v>76</v>
      </c>
      <c r="E15" s="102">
        <v>2</v>
      </c>
      <c r="F15" s="96" t="s">
        <v>75</v>
      </c>
      <c r="G15" s="96" t="s">
        <v>76</v>
      </c>
      <c r="J15" t="s">
        <v>134</v>
      </c>
      <c r="K15" s="103" t="s">
        <v>135</v>
      </c>
      <c r="L15" s="15">
        <f>A15</f>
        <v>1</v>
      </c>
      <c r="M15" s="104">
        <f>E15</f>
        <v>2</v>
      </c>
      <c r="N15" t="s">
        <v>134</v>
      </c>
      <c r="O15" s="103" t="s">
        <v>135</v>
      </c>
    </row>
    <row r="16" spans="1:16" x14ac:dyDescent="0.3">
      <c r="A16" s="105" t="s">
        <v>78</v>
      </c>
      <c r="B16" s="106"/>
      <c r="C16" s="107"/>
      <c r="D16" t="s">
        <v>136</v>
      </c>
      <c r="E16" s="108" t="s">
        <v>78</v>
      </c>
      <c r="F16" s="106"/>
      <c r="G16" s="107"/>
      <c r="H16" t="s">
        <v>136</v>
      </c>
      <c r="I16" s="91" t="s">
        <v>205</v>
      </c>
      <c r="J16">
        <f>(C16-C$19)*1440</f>
        <v>0</v>
      </c>
      <c r="K16" s="109" t="e">
        <f>(B16-B$19)*EXP((LN(1/2)/$F$3)*J16*(-1))</f>
        <v>#DIV/0!</v>
      </c>
      <c r="L16" s="110" t="e">
        <f>K16/(K17+K18)</f>
        <v>#DIV/0!</v>
      </c>
      <c r="M16" s="110" t="e">
        <f>O16/(O17+O18)</f>
        <v>#DIV/0!</v>
      </c>
      <c r="N16">
        <f>(G16-G$19)*1440</f>
        <v>0</v>
      </c>
      <c r="O16" s="109" t="e">
        <f>(F16-F$19)*EXP((LN(1/2)/$F$3)*N16*(-1))</f>
        <v>#DIV/0!</v>
      </c>
      <c r="P16" s="83" t="s">
        <v>78</v>
      </c>
    </row>
    <row r="17" spans="1:16" x14ac:dyDescent="0.3">
      <c r="A17" s="105" t="s">
        <v>15</v>
      </c>
      <c r="B17" s="106"/>
      <c r="C17" s="107"/>
      <c r="D17" s="111"/>
      <c r="E17" s="105" t="s">
        <v>15</v>
      </c>
      <c r="F17" s="106"/>
      <c r="G17" s="107"/>
      <c r="H17" s="111"/>
      <c r="I17" s="91" t="s">
        <v>15</v>
      </c>
      <c r="J17">
        <f>(C17-C$19)*1440</f>
        <v>0</v>
      </c>
      <c r="K17" s="109" t="e">
        <f>(B17-B$19)*EXP((LN(1/2)/$F$3)*J17*(-1))</f>
        <v>#DIV/0!</v>
      </c>
      <c r="L17" s="110" t="e">
        <f>K17/(K17+K18)</f>
        <v>#DIV/0!</v>
      </c>
      <c r="M17" s="110" t="e">
        <f>O17/(O17+O18)</f>
        <v>#DIV/0!</v>
      </c>
      <c r="N17">
        <f>(G17-G$19)*1440</f>
        <v>0</v>
      </c>
      <c r="O17" s="109" t="e">
        <f>(F17-F$19)*EXP((LN(1/2)/$F$3)*N17*(-1))</f>
        <v>#DIV/0!</v>
      </c>
      <c r="P17" s="83" t="s">
        <v>15</v>
      </c>
    </row>
    <row r="18" spans="1:16" x14ac:dyDescent="0.3">
      <c r="A18" s="105" t="s">
        <v>16</v>
      </c>
      <c r="B18" s="106"/>
      <c r="C18" s="107"/>
      <c r="D18" s="112"/>
      <c r="E18" s="105" t="s">
        <v>16</v>
      </c>
      <c r="F18" s="106"/>
      <c r="G18" s="107"/>
      <c r="H18" s="112"/>
      <c r="I18" s="113" t="s">
        <v>137</v>
      </c>
      <c r="J18">
        <f>(C18-C$19)*1440</f>
        <v>0</v>
      </c>
      <c r="K18" s="109" t="e">
        <f>(B18-B$19)*EXP((LN(1/2)/$F$3)*J18*(-1))</f>
        <v>#DIV/0!</v>
      </c>
      <c r="L18" s="110" t="e">
        <f>K18/(K17+K18)</f>
        <v>#DIV/0!</v>
      </c>
      <c r="M18" s="110" t="e">
        <f>O18/(O17+O18)</f>
        <v>#DIV/0!</v>
      </c>
      <c r="N18">
        <f>(G18-G$19)*1440</f>
        <v>0</v>
      </c>
      <c r="O18" s="109" t="e">
        <f>(F18-F$19)*EXP((LN(1/2)/$F$3)*N18*(-1))</f>
        <v>#DIV/0!</v>
      </c>
      <c r="P18" s="114" t="s">
        <v>137</v>
      </c>
    </row>
    <row r="19" spans="1:16" x14ac:dyDescent="0.3">
      <c r="A19" s="105" t="s">
        <v>138</v>
      </c>
      <c r="B19" s="106"/>
      <c r="C19" s="58"/>
      <c r="D19" s="112"/>
      <c r="E19" s="115" t="s">
        <v>138</v>
      </c>
      <c r="F19" s="106"/>
      <c r="G19" s="58"/>
      <c r="H19" s="112"/>
    </row>
    <row r="20" spans="1:16" x14ac:dyDescent="0.3">
      <c r="A20" s="105"/>
      <c r="B20" s="116"/>
      <c r="C20" s="117"/>
      <c r="D20" s="58"/>
      <c r="E20" s="105"/>
      <c r="F20" s="116"/>
      <c r="G20" s="117"/>
      <c r="H20" s="58"/>
      <c r="L20" s="88"/>
      <c r="O20" s="118"/>
    </row>
    <row r="21" spans="1:16" x14ac:dyDescent="0.3">
      <c r="A21" s="95" t="s">
        <v>74</v>
      </c>
      <c r="B21" t="s">
        <v>136</v>
      </c>
      <c r="C21" s="58"/>
      <c r="E21" s="119" t="s">
        <v>85</v>
      </c>
      <c r="F21" t="s">
        <v>136</v>
      </c>
      <c r="G21" s="309" t="s">
        <v>398</v>
      </c>
      <c r="H21" s="120"/>
      <c r="L21" s="98"/>
      <c r="O21" s="118"/>
    </row>
    <row r="22" spans="1:16" x14ac:dyDescent="0.3">
      <c r="A22" s="121" t="s">
        <v>79</v>
      </c>
      <c r="B22" s="69"/>
      <c r="C22" s="58"/>
      <c r="D22" s="58"/>
      <c r="E22" s="121" t="s">
        <v>79</v>
      </c>
      <c r="F22" s="69"/>
      <c r="G22" s="122"/>
      <c r="H22" s="123" t="s">
        <v>139</v>
      </c>
      <c r="L22" s="88"/>
      <c r="O22" s="118"/>
    </row>
    <row r="23" spans="1:16" x14ac:dyDescent="0.3">
      <c r="A23" s="121" t="s">
        <v>80</v>
      </c>
      <c r="B23" s="84"/>
      <c r="C23" s="58"/>
      <c r="D23" s="58"/>
      <c r="E23" s="121" t="s">
        <v>80</v>
      </c>
      <c r="F23" s="84"/>
      <c r="G23" s="256" t="s">
        <v>399</v>
      </c>
      <c r="H23" s="125"/>
      <c r="L23" s="98"/>
      <c r="O23" s="118"/>
    </row>
    <row r="24" spans="1:16" x14ac:dyDescent="0.3">
      <c r="A24" s="121" t="s">
        <v>81</v>
      </c>
      <c r="B24" s="118"/>
      <c r="C24" s="58"/>
      <c r="D24" s="58"/>
      <c r="E24" s="121" t="s">
        <v>81</v>
      </c>
      <c r="F24" s="118"/>
      <c r="G24" s="124" t="s">
        <v>140</v>
      </c>
      <c r="H24" s="126"/>
      <c r="L24" s="88"/>
      <c r="O24" s="118"/>
    </row>
    <row r="25" spans="1:16" x14ac:dyDescent="0.3">
      <c r="A25" s="121" t="s">
        <v>82</v>
      </c>
      <c r="B25" s="84"/>
      <c r="C25" s="58"/>
      <c r="D25" s="58"/>
      <c r="E25" s="121" t="s">
        <v>82</v>
      </c>
      <c r="F25" s="84"/>
      <c r="G25" s="124" t="s">
        <v>125</v>
      </c>
      <c r="H25" s="126"/>
      <c r="L25" s="98"/>
      <c r="O25" s="118"/>
    </row>
    <row r="26" spans="1:16" x14ac:dyDescent="0.3">
      <c r="A26" s="127"/>
      <c r="B26" s="58"/>
      <c r="C26" s="58"/>
      <c r="D26" s="58"/>
      <c r="E26" s="127"/>
      <c r="F26" s="58"/>
      <c r="G26" s="122"/>
      <c r="H26" s="123" t="s">
        <v>396</v>
      </c>
      <c r="L26" s="88"/>
      <c r="O26" s="128"/>
      <c r="P26" s="15"/>
    </row>
    <row r="27" spans="1:16" x14ac:dyDescent="0.3">
      <c r="A27" s="95" t="s">
        <v>77</v>
      </c>
      <c r="B27" t="s">
        <v>136</v>
      </c>
      <c r="C27" s="58"/>
      <c r="D27" s="58"/>
      <c r="E27" s="119" t="s">
        <v>86</v>
      </c>
      <c r="F27" t="s">
        <v>136</v>
      </c>
      <c r="G27" s="257" t="s">
        <v>400</v>
      </c>
      <c r="H27" s="125"/>
      <c r="L27" s="98"/>
      <c r="O27" s="128"/>
      <c r="P27" s="15"/>
    </row>
    <row r="28" spans="1:16" x14ac:dyDescent="0.3">
      <c r="A28" s="121" t="s">
        <v>79</v>
      </c>
      <c r="B28" s="69"/>
      <c r="C28" s="58"/>
      <c r="D28" s="58"/>
      <c r="E28" s="121" t="s">
        <v>79</v>
      </c>
      <c r="F28" s="69"/>
      <c r="G28" s="129" t="s">
        <v>206</v>
      </c>
      <c r="H28" s="125"/>
      <c r="L28" s="98"/>
      <c r="O28" s="118"/>
    </row>
    <row r="29" spans="1:16" x14ac:dyDescent="0.3">
      <c r="A29" s="121" t="s">
        <v>80</v>
      </c>
      <c r="B29" s="84"/>
      <c r="C29" s="58"/>
      <c r="D29" s="58"/>
      <c r="E29" s="121" t="s">
        <v>80</v>
      </c>
      <c r="F29" s="84"/>
      <c r="G29" s="129" t="s">
        <v>140</v>
      </c>
      <c r="H29" s="126"/>
      <c r="L29" s="88"/>
      <c r="O29" s="118"/>
    </row>
    <row r="30" spans="1:16" x14ac:dyDescent="0.3">
      <c r="A30" s="121" t="s">
        <v>81</v>
      </c>
      <c r="B30" s="118"/>
      <c r="C30" s="58"/>
      <c r="D30" s="58"/>
      <c r="E30" s="121" t="s">
        <v>81</v>
      </c>
      <c r="F30" s="118"/>
      <c r="G30" s="129"/>
      <c r="H30" s="123" t="s">
        <v>397</v>
      </c>
      <c r="L30" s="98">
        <f>G4</f>
        <v>0</v>
      </c>
      <c r="O30" s="118"/>
    </row>
    <row r="31" spans="1:16" x14ac:dyDescent="0.3">
      <c r="A31" s="121" t="s">
        <v>82</v>
      </c>
      <c r="B31" s="84"/>
      <c r="C31" s="58"/>
      <c r="D31" s="58"/>
      <c r="E31" s="121" t="s">
        <v>82</v>
      </c>
      <c r="F31" s="84"/>
      <c r="G31" s="130"/>
      <c r="H31" s="255"/>
      <c r="L31" s="88" t="s">
        <v>126</v>
      </c>
      <c r="O31" s="118"/>
    </row>
    <row r="32" spans="1:16" x14ac:dyDescent="0.3">
      <c r="A32" s="127"/>
      <c r="B32" s="131"/>
      <c r="C32" s="131"/>
      <c r="D32" s="58"/>
      <c r="E32" s="127"/>
      <c r="F32" s="121"/>
      <c r="G32" s="131"/>
      <c r="H32" s="58"/>
      <c r="L32" s="92">
        <f>B2</f>
        <v>0</v>
      </c>
      <c r="O32" s="118"/>
    </row>
    <row r="33" spans="1:17" x14ac:dyDescent="0.3">
      <c r="A33" s="77" t="s">
        <v>73</v>
      </c>
      <c r="B33" s="132" t="s">
        <v>141</v>
      </c>
      <c r="C33" s="79"/>
      <c r="D33" s="310" t="s">
        <v>142</v>
      </c>
      <c r="E33" s="77"/>
      <c r="F33" s="311"/>
      <c r="G33" s="310"/>
      <c r="H33" s="312" t="s">
        <v>143</v>
      </c>
      <c r="L33" s="98">
        <f>B3</f>
        <v>0</v>
      </c>
      <c r="O33" s="128"/>
      <c r="P33" s="15"/>
    </row>
    <row r="34" spans="1:17" x14ac:dyDescent="0.3">
      <c r="A34" s="16" t="s">
        <v>144</v>
      </c>
      <c r="B34" s="85"/>
      <c r="C34" s="86"/>
      <c r="D34" s="86"/>
      <c r="E34" s="133" t="s">
        <v>124</v>
      </c>
      <c r="F34" s="134"/>
      <c r="G34" s="76"/>
      <c r="H34" s="67"/>
    </row>
    <row r="35" spans="1:17" x14ac:dyDescent="0.3">
      <c r="A35" s="89"/>
      <c r="B35" s="90"/>
      <c r="C35" s="58" t="s">
        <v>127</v>
      </c>
      <c r="D35" s="58" t="s">
        <v>128</v>
      </c>
      <c r="E35" s="82"/>
      <c r="F35" s="91"/>
      <c r="J35" s="16" t="s">
        <v>132</v>
      </c>
      <c r="K35" s="100">
        <f>$F$1</f>
        <v>150</v>
      </c>
      <c r="L35" s="16" t="s">
        <v>133</v>
      </c>
      <c r="M35" s="101">
        <f>$F$2</f>
        <v>500</v>
      </c>
    </row>
    <row r="36" spans="1:17" x14ac:dyDescent="0.3">
      <c r="A36" s="135" t="s">
        <v>145</v>
      </c>
      <c r="B36" s="136">
        <f>C34-D34</f>
        <v>0</v>
      </c>
      <c r="C36" s="75" t="s">
        <v>146</v>
      </c>
      <c r="D36" s="58"/>
      <c r="E36" s="82"/>
      <c r="F36" s="83"/>
      <c r="G36" s="58"/>
      <c r="H36" s="87">
        <f>F34</f>
        <v>0</v>
      </c>
      <c r="J36" t="s">
        <v>134</v>
      </c>
      <c r="K36" s="103" t="s">
        <v>135</v>
      </c>
      <c r="L36" s="98"/>
      <c r="N36" t="s">
        <v>134</v>
      </c>
      <c r="O36" s="103" t="s">
        <v>135</v>
      </c>
    </row>
    <row r="37" spans="1:17" x14ac:dyDescent="0.3">
      <c r="B37" s="75" t="s">
        <v>147</v>
      </c>
      <c r="C37" s="58"/>
      <c r="D37" s="58"/>
      <c r="E37" s="95"/>
      <c r="F37" s="96"/>
      <c r="G37" s="58"/>
      <c r="I37" s="91" t="str">
        <f>A39</f>
        <v>PBS</v>
      </c>
      <c r="J37">
        <f>(C39-C$19)*1440</f>
        <v>0</v>
      </c>
      <c r="K37" s="109" t="e">
        <f>(B39-B$19)*EXP((LN(1/2)/$F$3)*J37*(-1))</f>
        <v>#DIV/0!</v>
      </c>
      <c r="L37" s="110"/>
      <c r="M37" s="110"/>
      <c r="N37">
        <f>(G39-G$19)*1440</f>
        <v>0</v>
      </c>
      <c r="O37" s="109" t="e">
        <f>(F39-F$19)*EXP((LN(1/2)/$F$3)*N37*(-1))</f>
        <v>#DIV/0!</v>
      </c>
      <c r="P37" s="83" t="str">
        <f>E39</f>
        <v>PBS</v>
      </c>
    </row>
    <row r="38" spans="1:17" x14ac:dyDescent="0.3">
      <c r="A38" s="119" t="s">
        <v>83</v>
      </c>
      <c r="B38" s="116" t="s">
        <v>75</v>
      </c>
      <c r="C38" s="116" t="s">
        <v>76</v>
      </c>
      <c r="D38" t="s">
        <v>136</v>
      </c>
      <c r="E38" s="119" t="s">
        <v>84</v>
      </c>
      <c r="F38" s="116" t="s">
        <v>75</v>
      </c>
      <c r="G38" s="116" t="s">
        <v>76</v>
      </c>
      <c r="H38" t="s">
        <v>136</v>
      </c>
      <c r="K38" s="103"/>
      <c r="L38" s="15"/>
      <c r="M38" s="104"/>
      <c r="O38" s="103"/>
    </row>
    <row r="39" spans="1:17" x14ac:dyDescent="0.3">
      <c r="A39" s="121" t="s">
        <v>148</v>
      </c>
      <c r="B39" s="106"/>
      <c r="C39" s="137"/>
      <c r="D39" s="111"/>
      <c r="E39" s="121" t="s">
        <v>148</v>
      </c>
      <c r="F39" s="106"/>
      <c r="G39" s="137"/>
      <c r="H39" s="111"/>
      <c r="K39" s="103"/>
      <c r="L39" s="15"/>
      <c r="M39" s="104"/>
      <c r="O39" s="103"/>
    </row>
    <row r="40" spans="1:17" ht="15" thickBot="1" x14ac:dyDescent="0.35">
      <c r="A40" s="105" t="s">
        <v>138</v>
      </c>
      <c r="B40" s="106"/>
      <c r="C40" s="58"/>
      <c r="D40" s="111"/>
      <c r="E40" s="115" t="s">
        <v>138</v>
      </c>
      <c r="F40" s="106"/>
      <c r="G40" s="58"/>
      <c r="H40" s="111"/>
      <c r="I40" s="91"/>
      <c r="K40" s="109"/>
      <c r="L40" s="110"/>
      <c r="M40" s="110"/>
      <c r="O40" s="109"/>
      <c r="P40" s="83"/>
    </row>
    <row r="41" spans="1:17" x14ac:dyDescent="0.3">
      <c r="A41" s="105"/>
      <c r="B41" s="116"/>
      <c r="C41" s="117"/>
      <c r="D41" s="58"/>
      <c r="E41" s="105"/>
      <c r="F41" s="116"/>
      <c r="G41" s="117"/>
      <c r="H41" s="58"/>
      <c r="I41" s="138"/>
      <c r="J41" s="139"/>
      <c r="K41" s="140"/>
      <c r="L41" s="141"/>
      <c r="M41" s="141"/>
      <c r="N41" s="139"/>
      <c r="O41" s="140"/>
      <c r="P41" s="142"/>
      <c r="Q41" s="143"/>
    </row>
    <row r="42" spans="1:17" x14ac:dyDescent="0.3">
      <c r="A42" s="119" t="s">
        <v>83</v>
      </c>
      <c r="B42" t="s">
        <v>136</v>
      </c>
      <c r="D42" s="58"/>
      <c r="E42" s="119" t="s">
        <v>84</v>
      </c>
      <c r="F42" t="s">
        <v>136</v>
      </c>
      <c r="H42" s="58"/>
      <c r="I42" s="144">
        <f>B3</f>
        <v>0</v>
      </c>
      <c r="J42" s="145"/>
      <c r="K42" s="146"/>
      <c r="L42" s="147"/>
      <c r="M42" s="58"/>
      <c r="N42" s="145"/>
      <c r="O42" s="146"/>
      <c r="P42" s="58"/>
      <c r="Q42" s="148"/>
    </row>
    <row r="43" spans="1:17" ht="18" x14ac:dyDescent="0.35">
      <c r="A43" s="121" t="s">
        <v>79</v>
      </c>
      <c r="B43" s="69"/>
      <c r="C43" s="58"/>
      <c r="D43" s="58"/>
      <c r="E43" s="121" t="s">
        <v>79</v>
      </c>
      <c r="F43" s="69"/>
      <c r="G43" s="58"/>
      <c r="H43" s="58"/>
      <c r="I43" s="149">
        <f>B2</f>
        <v>0</v>
      </c>
      <c r="J43" s="145"/>
      <c r="K43" s="150" t="s">
        <v>149</v>
      </c>
      <c r="L43" s="151"/>
      <c r="M43" s="152"/>
      <c r="N43" s="153"/>
      <c r="O43" s="154"/>
      <c r="P43" s="58"/>
      <c r="Q43" s="148"/>
    </row>
    <row r="44" spans="1:17" ht="18" x14ac:dyDescent="0.35">
      <c r="A44" s="121" t="s">
        <v>80</v>
      </c>
      <c r="B44" s="84"/>
      <c r="C44" s="58"/>
      <c r="D44" s="58"/>
      <c r="E44" s="121" t="s">
        <v>80</v>
      </c>
      <c r="F44" s="84"/>
      <c r="G44" s="58"/>
      <c r="H44" s="58"/>
      <c r="I44" s="155"/>
      <c r="J44" s="145"/>
      <c r="K44" s="154"/>
      <c r="L44" s="156"/>
      <c r="M44" s="157"/>
      <c r="N44" s="153"/>
      <c r="O44" s="154"/>
      <c r="P44" s="58"/>
      <c r="Q44" s="148"/>
    </row>
    <row r="45" spans="1:17" ht="18" x14ac:dyDescent="0.35">
      <c r="A45" s="121" t="s">
        <v>81</v>
      </c>
      <c r="B45" s="118"/>
      <c r="C45" s="58"/>
      <c r="D45" s="58"/>
      <c r="E45" s="121" t="s">
        <v>81</v>
      </c>
      <c r="F45" s="118"/>
      <c r="G45" s="58"/>
      <c r="H45" s="58"/>
      <c r="I45" s="155"/>
      <c r="J45" s="145"/>
      <c r="K45" s="158" t="e">
        <f>AVERAGE(P69,P73,P77,P81)/(AVERAGE(P85,P89))</f>
        <v>#DIV/0!</v>
      </c>
      <c r="L45" s="159" t="s">
        <v>150</v>
      </c>
      <c r="M45" s="159"/>
      <c r="N45" s="159"/>
      <c r="O45" s="160"/>
      <c r="P45" s="161"/>
      <c r="Q45" s="148"/>
    </row>
    <row r="46" spans="1:17" ht="18" x14ac:dyDescent="0.35">
      <c r="A46" s="121" t="s">
        <v>82</v>
      </c>
      <c r="B46" s="84"/>
      <c r="C46" s="58"/>
      <c r="D46" s="58"/>
      <c r="E46" s="121" t="s">
        <v>82</v>
      </c>
      <c r="F46" s="84"/>
      <c r="G46" s="58"/>
      <c r="H46" s="58"/>
      <c r="I46" s="162"/>
      <c r="J46" s="91"/>
      <c r="K46" s="152"/>
      <c r="L46" s="159" t="s">
        <v>151</v>
      </c>
      <c r="M46" s="159"/>
      <c r="N46" s="159"/>
      <c r="O46" s="163"/>
      <c r="P46" s="161"/>
      <c r="Q46" s="148"/>
    </row>
    <row r="47" spans="1:17" ht="18" x14ac:dyDescent="0.35">
      <c r="A47" s="127"/>
      <c r="B47" s="58"/>
      <c r="C47" s="58"/>
      <c r="D47" s="58"/>
      <c r="E47" s="127"/>
      <c r="F47" s="58"/>
      <c r="G47" s="58"/>
      <c r="H47" s="58"/>
      <c r="I47" s="162"/>
      <c r="J47" s="121"/>
      <c r="K47" s="164"/>
      <c r="L47" s="157"/>
      <c r="M47" s="165"/>
      <c r="N47" s="156"/>
      <c r="O47" s="166"/>
      <c r="P47" s="58"/>
      <c r="Q47" s="148"/>
    </row>
    <row r="48" spans="1:17" ht="18" x14ac:dyDescent="0.35">
      <c r="A48" s="127"/>
      <c r="B48" s="121"/>
      <c r="C48" s="131"/>
      <c r="D48" s="58"/>
      <c r="E48" s="127"/>
      <c r="F48" s="121"/>
      <c r="G48" s="131"/>
      <c r="H48" s="58"/>
      <c r="I48" s="162"/>
      <c r="J48" s="121"/>
      <c r="K48" s="163" t="e">
        <f>AVERAGE(P69,P73,P77,P81)</f>
        <v>#DIV/0!</v>
      </c>
      <c r="L48" s="159" t="s">
        <v>152</v>
      </c>
      <c r="M48" s="167"/>
      <c r="N48" s="156"/>
      <c r="O48" s="166" t="s">
        <v>153</v>
      </c>
      <c r="P48" s="58"/>
      <c r="Q48" s="148"/>
    </row>
    <row r="49" spans="1:17" ht="18" x14ac:dyDescent="0.35">
      <c r="A49" s="127"/>
      <c r="B49" s="121"/>
      <c r="C49" s="131"/>
      <c r="D49" s="58"/>
      <c r="E49" s="127"/>
      <c r="F49" s="121"/>
      <c r="G49" s="131"/>
      <c r="H49" s="58"/>
      <c r="I49" s="162"/>
      <c r="J49" s="121"/>
      <c r="K49" s="164"/>
      <c r="L49" s="157"/>
      <c r="M49" s="165"/>
      <c r="N49" s="156"/>
      <c r="O49" s="166"/>
      <c r="P49" s="58"/>
      <c r="Q49" s="148"/>
    </row>
    <row r="50" spans="1:17" ht="18" x14ac:dyDescent="0.35">
      <c r="A50" s="127"/>
      <c r="B50" s="121"/>
      <c r="C50" s="131"/>
      <c r="D50" s="58"/>
      <c r="E50" s="127"/>
      <c r="F50" s="121"/>
      <c r="G50" s="131"/>
      <c r="H50" s="58"/>
      <c r="I50" s="162"/>
      <c r="J50" s="121"/>
      <c r="K50" s="163" t="e">
        <f>AVERAGE(P85,P89)</f>
        <v>#DIV/0!</v>
      </c>
      <c r="L50" s="159" t="s">
        <v>154</v>
      </c>
      <c r="M50" s="167"/>
      <c r="N50" s="156"/>
      <c r="O50" s="166" t="s">
        <v>155</v>
      </c>
      <c r="P50" s="58"/>
      <c r="Q50" s="148"/>
    </row>
    <row r="51" spans="1:17" ht="18" x14ac:dyDescent="0.35">
      <c r="A51" s="127"/>
      <c r="B51" s="121"/>
      <c r="C51" s="131"/>
      <c r="D51" s="58"/>
      <c r="E51" s="127"/>
      <c r="F51" s="121"/>
      <c r="G51" s="131"/>
      <c r="H51" s="58"/>
      <c r="I51" s="162"/>
      <c r="J51" s="121"/>
      <c r="K51" s="166"/>
      <c r="L51" s="157"/>
      <c r="M51" s="165"/>
      <c r="N51" s="156"/>
      <c r="O51" s="166"/>
      <c r="P51" s="58"/>
      <c r="Q51" s="148"/>
    </row>
    <row r="52" spans="1:17" ht="15.6" x14ac:dyDescent="0.3">
      <c r="A52" s="127"/>
      <c r="B52" s="121"/>
      <c r="C52" s="131"/>
      <c r="D52" s="58"/>
      <c r="E52" s="127"/>
      <c r="F52" s="121"/>
      <c r="G52" s="131"/>
      <c r="H52" s="58"/>
      <c r="I52" s="162"/>
      <c r="J52" s="121"/>
      <c r="K52" s="168" t="e">
        <f>AVERAGE(O105,O110)</f>
        <v>#DIV/0!</v>
      </c>
      <c r="L52" s="169" t="s">
        <v>156</v>
      </c>
      <c r="M52" s="168"/>
      <c r="N52" s="121"/>
      <c r="O52" s="131"/>
      <c r="P52" s="58"/>
      <c r="Q52" s="148"/>
    </row>
    <row r="53" spans="1:17" ht="15.6" x14ac:dyDescent="0.3">
      <c r="A53" s="127"/>
      <c r="B53" s="121"/>
      <c r="C53" s="131"/>
      <c r="D53" s="58"/>
      <c r="E53" s="127"/>
      <c r="F53" s="121"/>
      <c r="G53" s="131"/>
      <c r="H53" s="58"/>
      <c r="I53" s="162"/>
      <c r="J53" s="121"/>
      <c r="K53" s="169"/>
      <c r="L53" s="169"/>
      <c r="M53" s="168"/>
      <c r="N53" s="121"/>
      <c r="O53" s="131"/>
      <c r="P53" s="58"/>
      <c r="Q53" s="148"/>
    </row>
    <row r="54" spans="1:17" ht="15.6" x14ac:dyDescent="0.3">
      <c r="I54" s="162"/>
      <c r="J54" s="121"/>
      <c r="K54" s="168" t="e">
        <f>AVERAGE(O106,O111)</f>
        <v>#DIV/0!</v>
      </c>
      <c r="L54" s="169" t="s">
        <v>157</v>
      </c>
      <c r="M54" s="168"/>
      <c r="N54" s="121"/>
      <c r="O54" s="131"/>
      <c r="P54" s="58"/>
      <c r="Q54" s="148"/>
    </row>
    <row r="55" spans="1:17" ht="15" thickBot="1" x14ac:dyDescent="0.35">
      <c r="A55" s="170" t="s">
        <v>87</v>
      </c>
      <c r="D55" s="58"/>
      <c r="E55" s="82"/>
      <c r="F55" s="96"/>
      <c r="G55" s="58"/>
      <c r="H55" s="58"/>
      <c r="I55" s="171"/>
      <c r="J55" s="172"/>
      <c r="K55" s="172"/>
      <c r="L55" s="172"/>
      <c r="M55" s="172"/>
      <c r="N55" s="172"/>
      <c r="O55" s="172"/>
      <c r="P55" s="172"/>
      <c r="Q55" s="173"/>
    </row>
    <row r="56" spans="1:17" x14ac:dyDescent="0.3">
      <c r="I56" s="174" t="s">
        <v>158</v>
      </c>
    </row>
    <row r="57" spans="1:17" x14ac:dyDescent="0.3">
      <c r="A57" t="s">
        <v>159</v>
      </c>
      <c r="I57" t="s">
        <v>160</v>
      </c>
    </row>
    <row r="59" spans="1:17" x14ac:dyDescent="0.3">
      <c r="J59" s="175" t="s">
        <v>87</v>
      </c>
    </row>
    <row r="60" spans="1:17" x14ac:dyDescent="0.3">
      <c r="A60" s="176" t="s">
        <v>161</v>
      </c>
      <c r="B60" s="177"/>
      <c r="C60" s="177"/>
      <c r="D60" s="177"/>
    </row>
    <row r="61" spans="1:17" x14ac:dyDescent="0.3">
      <c r="K61" s="2" t="s">
        <v>162</v>
      </c>
      <c r="M61" t="s">
        <v>163</v>
      </c>
    </row>
    <row r="62" spans="1:17" x14ac:dyDescent="0.3">
      <c r="K62" s="178" t="s">
        <v>164</v>
      </c>
      <c r="M62" s="118">
        <f>AVERAGE(F64,F72,F80,F88,F96,F104,F112,F146,F132,F126,F138,F128,F130,F156,F134,F136,F140,F142,F144,F148,F150,F152,F154,F158,F160,F162)</f>
        <v>0</v>
      </c>
      <c r="N62" t="s">
        <v>165</v>
      </c>
    </row>
    <row r="63" spans="1:17" x14ac:dyDescent="0.3">
      <c r="A63" s="2" t="s">
        <v>50</v>
      </c>
      <c r="B63" s="179" t="s">
        <v>51</v>
      </c>
      <c r="C63" s="2" t="s">
        <v>52</v>
      </c>
      <c r="E63" t="s">
        <v>50</v>
      </c>
      <c r="F63" t="s">
        <v>166</v>
      </c>
      <c r="G63" t="s">
        <v>167</v>
      </c>
      <c r="H63" t="s">
        <v>168</v>
      </c>
      <c r="K63" s="180"/>
      <c r="M63" s="118">
        <f>STDEV(F64,F72,F80,F88,F96,F104,F112,F146,F132,F126,F138,F128,F130,F156,F134,F136,F140,F142,F144,F148,F150,F152,F154,F158,F160,F162)</f>
        <v>0</v>
      </c>
      <c r="N63" t="s">
        <v>169</v>
      </c>
    </row>
    <row r="64" spans="1:17" x14ac:dyDescent="0.3">
      <c r="A64" s="2"/>
      <c r="B64" s="181"/>
      <c r="C64" s="2"/>
      <c r="D64" s="2"/>
      <c r="E64">
        <f>A64</f>
        <v>0</v>
      </c>
      <c r="F64" s="118">
        <f>B64+B65</f>
        <v>0</v>
      </c>
      <c r="G64">
        <f t="shared" ref="G64" si="1">C64</f>
        <v>0</v>
      </c>
      <c r="H64" s="118" t="e">
        <f>(F64-$M$62)*EXP((LN(1/2)/$F$3)*G64*(-1))</f>
        <v>#DIV/0!</v>
      </c>
      <c r="K64" s="182"/>
    </row>
    <row r="65" spans="1:17" x14ac:dyDescent="0.3">
      <c r="A65" s="2"/>
      <c r="B65" s="181"/>
      <c r="C65" s="2"/>
      <c r="D65" s="2"/>
      <c r="F65" s="118"/>
      <c r="J65" s="177" t="s">
        <v>170</v>
      </c>
      <c r="K65" s="177"/>
      <c r="L65" s="177"/>
      <c r="M65" s="177"/>
      <c r="N65" s="177"/>
      <c r="O65" s="177"/>
      <c r="P65" s="177"/>
    </row>
    <row r="66" spans="1:17" x14ac:dyDescent="0.3">
      <c r="A66" s="2"/>
      <c r="B66" s="181"/>
      <c r="C66" s="2"/>
      <c r="D66" s="2" t="s">
        <v>171</v>
      </c>
      <c r="E66">
        <f t="shared" ref="E66" si="2">A66</f>
        <v>0</v>
      </c>
      <c r="F66" s="118">
        <f>B66+B67</f>
        <v>0</v>
      </c>
      <c r="G66">
        <f t="shared" ref="G66" si="3">C66</f>
        <v>0</v>
      </c>
      <c r="H66" s="118" t="e">
        <f>(F66-$M$62)*EXP((LN(1/2)/$F$3)*G66*(-1))</f>
        <v>#DIV/0!</v>
      </c>
      <c r="I66" s="183" t="s">
        <v>172</v>
      </c>
      <c r="J66" t="s">
        <v>173</v>
      </c>
      <c r="K66" t="s">
        <v>174</v>
      </c>
      <c r="M66" t="s">
        <v>175</v>
      </c>
      <c r="Q66" t="s">
        <v>176</v>
      </c>
    </row>
    <row r="67" spans="1:17" x14ac:dyDescent="0.3">
      <c r="A67" s="2"/>
      <c r="B67" s="181"/>
      <c r="C67" s="2"/>
      <c r="D67" s="2"/>
      <c r="F67" s="118"/>
      <c r="I67" s="184">
        <f>E66</f>
        <v>0</v>
      </c>
      <c r="J67" s="118">
        <f>F66</f>
        <v>0</v>
      </c>
      <c r="K67">
        <f>G66</f>
        <v>0</v>
      </c>
      <c r="L67" s="185" t="s">
        <v>74</v>
      </c>
      <c r="M67" s="118" t="e">
        <f>H66</f>
        <v>#DIV/0!</v>
      </c>
      <c r="N67" s="103" t="s">
        <v>79</v>
      </c>
      <c r="Q67">
        <f>B22</f>
        <v>0</v>
      </c>
    </row>
    <row r="68" spans="1:17" x14ac:dyDescent="0.3">
      <c r="A68" s="2"/>
      <c r="B68" s="181"/>
      <c r="C68" s="2"/>
      <c r="D68" s="2"/>
      <c r="E68">
        <f t="shared" ref="E68" si="4">A68</f>
        <v>0</v>
      </c>
      <c r="F68" s="118">
        <f>B68+B69</f>
        <v>0</v>
      </c>
      <c r="G68">
        <f t="shared" ref="G68" si="5">C68</f>
        <v>0</v>
      </c>
      <c r="H68" s="118" t="e">
        <f>(F68-$M$62)*EXP((LN(1/2)/$F$3)*G68*(-1))</f>
        <v>#DIV/0!</v>
      </c>
      <c r="I68" s="184">
        <f>E68</f>
        <v>0</v>
      </c>
      <c r="J68" s="118">
        <f>F68</f>
        <v>0</v>
      </c>
      <c r="K68">
        <f>G68</f>
        <v>0</v>
      </c>
      <c r="L68" s="185"/>
      <c r="M68" s="118" t="e">
        <f>H68</f>
        <v>#DIV/0!</v>
      </c>
      <c r="N68" s="103" t="s">
        <v>80</v>
      </c>
      <c r="Q68">
        <f t="shared" ref="Q68:Q69" si="6">B23</f>
        <v>0</v>
      </c>
    </row>
    <row r="69" spans="1:17" x14ac:dyDescent="0.3">
      <c r="A69" s="2"/>
      <c r="B69" s="181"/>
      <c r="C69" s="2"/>
      <c r="D69" s="2"/>
      <c r="F69" s="118"/>
      <c r="I69" s="184">
        <f>E70</f>
        <v>0</v>
      </c>
      <c r="J69" s="118">
        <f>F70</f>
        <v>0</v>
      </c>
      <c r="K69">
        <f>G70</f>
        <v>0</v>
      </c>
      <c r="L69" s="185"/>
      <c r="M69" s="118" t="e">
        <f>H70</f>
        <v>#DIV/0!</v>
      </c>
      <c r="N69" s="103" t="s">
        <v>81</v>
      </c>
      <c r="P69" s="186" t="e">
        <f>(M67/$F$1)/((M67+M68+M69)/$F$2)</f>
        <v>#DIV/0!</v>
      </c>
      <c r="Q69">
        <f t="shared" si="6"/>
        <v>0</v>
      </c>
    </row>
    <row r="70" spans="1:17" x14ac:dyDescent="0.3">
      <c r="A70" s="2"/>
      <c r="B70" s="181"/>
      <c r="C70" s="2"/>
      <c r="D70" s="2"/>
      <c r="E70">
        <f t="shared" ref="E70" si="7">A70</f>
        <v>0</v>
      </c>
      <c r="F70" s="118">
        <f>B70+B71</f>
        <v>0</v>
      </c>
      <c r="G70">
        <f t="shared" ref="G70" si="8">C70</f>
        <v>0</v>
      </c>
      <c r="H70" s="118" t="e">
        <f>(F70-$M$62)*EXP((LN(1/2)/$F$3)*G70*(-1))</f>
        <v>#DIV/0!</v>
      </c>
      <c r="I70" s="183"/>
      <c r="L70" s="185"/>
      <c r="N70" s="187"/>
      <c r="P70" s="188"/>
    </row>
    <row r="71" spans="1:17" x14ac:dyDescent="0.3">
      <c r="A71" s="2"/>
      <c r="B71" s="181"/>
      <c r="C71" s="2"/>
      <c r="D71" s="2"/>
      <c r="F71" s="118"/>
      <c r="I71" s="184">
        <f>E74</f>
        <v>0</v>
      </c>
      <c r="J71" s="118">
        <f>F74</f>
        <v>0</v>
      </c>
      <c r="K71">
        <f>G74</f>
        <v>0</v>
      </c>
      <c r="L71" s="185" t="s">
        <v>77</v>
      </c>
      <c r="M71" s="118" t="e">
        <f>H74</f>
        <v>#DIV/0!</v>
      </c>
      <c r="N71" s="103" t="s">
        <v>79</v>
      </c>
      <c r="P71" s="188"/>
      <c r="Q71">
        <f>B28</f>
        <v>0</v>
      </c>
    </row>
    <row r="72" spans="1:17" x14ac:dyDescent="0.3">
      <c r="A72" s="2"/>
      <c r="B72" s="181"/>
      <c r="C72" s="2"/>
      <c r="D72" s="2"/>
      <c r="E72">
        <f t="shared" ref="E72" si="9">A72</f>
        <v>0</v>
      </c>
      <c r="F72" s="118">
        <f>B72+B73</f>
        <v>0</v>
      </c>
      <c r="G72">
        <f t="shared" ref="G72" si="10">C72</f>
        <v>0</v>
      </c>
      <c r="H72" s="118" t="e">
        <f>(F72-$M$62)*EXP((LN(1/2)/$F$3)*G72*(-1))</f>
        <v>#DIV/0!</v>
      </c>
      <c r="I72" s="184">
        <f>E76</f>
        <v>0</v>
      </c>
      <c r="J72" s="118">
        <f>F76</f>
        <v>0</v>
      </c>
      <c r="K72">
        <f>G76</f>
        <v>0</v>
      </c>
      <c r="L72" s="185"/>
      <c r="M72" s="118" t="e">
        <f>H76</f>
        <v>#DIV/0!</v>
      </c>
      <c r="N72" s="103" t="s">
        <v>80</v>
      </c>
      <c r="P72" s="186"/>
      <c r="Q72">
        <f>B29</f>
        <v>0</v>
      </c>
    </row>
    <row r="73" spans="1:17" x14ac:dyDescent="0.3">
      <c r="A73" s="2"/>
      <c r="B73" s="181"/>
      <c r="C73" s="2"/>
      <c r="D73" s="2"/>
      <c r="F73" s="118"/>
      <c r="I73" s="184">
        <f>E78</f>
        <v>0</v>
      </c>
      <c r="J73" s="118">
        <f>F78</f>
        <v>0</v>
      </c>
      <c r="K73">
        <f>G78</f>
        <v>0</v>
      </c>
      <c r="L73" s="185"/>
      <c r="M73" s="118" t="e">
        <f>H78</f>
        <v>#DIV/0!</v>
      </c>
      <c r="N73" s="103" t="s">
        <v>81</v>
      </c>
      <c r="P73" s="186" t="e">
        <f>(M71/$F$1)/((M71+M72+M73)/$F$2)</f>
        <v>#DIV/0!</v>
      </c>
      <c r="Q73">
        <f>B30</f>
        <v>0</v>
      </c>
    </row>
    <row r="74" spans="1:17" x14ac:dyDescent="0.3">
      <c r="A74" s="2"/>
      <c r="B74" s="181"/>
      <c r="C74" s="2"/>
      <c r="D74" s="2" t="s">
        <v>177</v>
      </c>
      <c r="E74">
        <f t="shared" ref="E74" si="11">A74</f>
        <v>0</v>
      </c>
      <c r="F74" s="118">
        <f>B74+B75</f>
        <v>0</v>
      </c>
      <c r="G74">
        <f t="shared" ref="G74" si="12">C74</f>
        <v>0</v>
      </c>
      <c r="H74" s="118" t="e">
        <f>(F74-$M$62)*EXP((LN(1/2)/$F$3)*G74*(-1))</f>
        <v>#DIV/0!</v>
      </c>
      <c r="I74" s="183"/>
      <c r="L74" s="185"/>
      <c r="N74" s="187"/>
      <c r="P74" s="188"/>
    </row>
    <row r="75" spans="1:17" x14ac:dyDescent="0.3">
      <c r="A75" s="2"/>
      <c r="B75" s="181"/>
      <c r="C75" s="2"/>
      <c r="D75" s="2"/>
      <c r="F75" s="118"/>
      <c r="I75" s="184">
        <f>E82</f>
        <v>0</v>
      </c>
      <c r="J75" s="118">
        <f>F82</f>
        <v>0</v>
      </c>
      <c r="K75">
        <f>G82</f>
        <v>0</v>
      </c>
      <c r="L75" s="185" t="s">
        <v>85</v>
      </c>
      <c r="M75" s="118" t="e">
        <f>H82</f>
        <v>#DIV/0!</v>
      </c>
      <c r="N75" s="103" t="s">
        <v>79</v>
      </c>
      <c r="P75" s="188"/>
      <c r="Q75">
        <f>F22</f>
        <v>0</v>
      </c>
    </row>
    <row r="76" spans="1:17" x14ac:dyDescent="0.3">
      <c r="A76" s="2"/>
      <c r="B76" s="181"/>
      <c r="C76" s="2"/>
      <c r="D76" s="2"/>
      <c r="E76">
        <f t="shared" ref="E76" si="13">A76</f>
        <v>0</v>
      </c>
      <c r="F76" s="118">
        <f>B76+B77</f>
        <v>0</v>
      </c>
      <c r="G76">
        <f t="shared" ref="G76" si="14">C76</f>
        <v>0</v>
      </c>
      <c r="H76" s="118" t="e">
        <f>(F76-$M$62)*EXP((LN(1/2)/$F$3)*G76*(-1))</f>
        <v>#DIV/0!</v>
      </c>
      <c r="I76" s="184">
        <f>E84</f>
        <v>0</v>
      </c>
      <c r="J76" s="118">
        <f>F84</f>
        <v>0</v>
      </c>
      <c r="K76">
        <f>G84</f>
        <v>0</v>
      </c>
      <c r="L76" s="185"/>
      <c r="M76" s="118" t="e">
        <f>H84</f>
        <v>#DIV/0!</v>
      </c>
      <c r="N76" s="103" t="s">
        <v>80</v>
      </c>
      <c r="P76" s="186"/>
      <c r="Q76">
        <f>F23</f>
        <v>0</v>
      </c>
    </row>
    <row r="77" spans="1:17" x14ac:dyDescent="0.3">
      <c r="A77" s="2"/>
      <c r="B77" s="181"/>
      <c r="C77" s="2"/>
      <c r="D77" s="2"/>
      <c r="F77" s="118"/>
      <c r="I77" s="184">
        <f>E86</f>
        <v>0</v>
      </c>
      <c r="J77" s="118">
        <f>F86</f>
        <v>0</v>
      </c>
      <c r="K77">
        <f>G86</f>
        <v>0</v>
      </c>
      <c r="L77" s="185"/>
      <c r="M77" s="118" t="e">
        <f>H86</f>
        <v>#DIV/0!</v>
      </c>
      <c r="N77" s="103" t="s">
        <v>81</v>
      </c>
      <c r="P77" s="186" t="e">
        <f>(M75/$F$1)/((M75+M76+M77)/$F$2)</f>
        <v>#DIV/0!</v>
      </c>
      <c r="Q77">
        <f>F24</f>
        <v>0</v>
      </c>
    </row>
    <row r="78" spans="1:17" x14ac:dyDescent="0.3">
      <c r="A78" s="2"/>
      <c r="B78" s="181"/>
      <c r="C78" s="2"/>
      <c r="D78" s="2"/>
      <c r="E78">
        <f t="shared" ref="E78" si="15">A78</f>
        <v>0</v>
      </c>
      <c r="F78" s="118">
        <f>B78+B79</f>
        <v>0</v>
      </c>
      <c r="G78">
        <f t="shared" ref="G78" si="16">C78</f>
        <v>0</v>
      </c>
      <c r="H78" s="118" t="e">
        <f>(F78-$M$62)*EXP((LN(1/2)/$F$3)*G78*(-1))</f>
        <v>#DIV/0!</v>
      </c>
      <c r="I78" s="184"/>
      <c r="J78" s="118"/>
      <c r="L78" s="185"/>
      <c r="M78" s="118"/>
      <c r="N78" s="187"/>
      <c r="P78" s="188"/>
    </row>
    <row r="79" spans="1:17" x14ac:dyDescent="0.3">
      <c r="A79" s="2"/>
      <c r="B79" s="181"/>
      <c r="C79" s="2"/>
      <c r="D79" s="2"/>
      <c r="F79" s="118"/>
      <c r="I79" s="184">
        <f>E90</f>
        <v>0</v>
      </c>
      <c r="J79" s="118">
        <f>F90</f>
        <v>0</v>
      </c>
      <c r="K79">
        <f>G90</f>
        <v>0</v>
      </c>
      <c r="L79" s="185" t="s">
        <v>86</v>
      </c>
      <c r="M79" s="118" t="e">
        <f>H90</f>
        <v>#DIV/0!</v>
      </c>
      <c r="N79" s="103" t="s">
        <v>79</v>
      </c>
      <c r="P79" s="186"/>
      <c r="Q79">
        <f>F28</f>
        <v>0</v>
      </c>
    </row>
    <row r="80" spans="1:17" x14ac:dyDescent="0.3">
      <c r="A80" s="2"/>
      <c r="B80" s="181"/>
      <c r="C80" s="2"/>
      <c r="D80" s="2"/>
      <c r="E80">
        <f t="shared" ref="E80" si="17">A80</f>
        <v>0</v>
      </c>
      <c r="F80" s="118">
        <f>B80+B81</f>
        <v>0</v>
      </c>
      <c r="G80">
        <f t="shared" ref="G80" si="18">C80</f>
        <v>0</v>
      </c>
      <c r="H80" s="118" t="e">
        <f>(F80-$M$62)*EXP((LN(1/2)/$F$3)*G80*(-1))</f>
        <v>#DIV/0!</v>
      </c>
      <c r="I80" s="184">
        <f>E92</f>
        <v>0</v>
      </c>
      <c r="J80" s="118">
        <f>F92</f>
        <v>0</v>
      </c>
      <c r="K80">
        <f>G92</f>
        <v>0</v>
      </c>
      <c r="M80" s="118" t="e">
        <f>H92</f>
        <v>#DIV/0!</v>
      </c>
      <c r="N80" s="103" t="s">
        <v>80</v>
      </c>
      <c r="P80" s="186"/>
      <c r="Q80">
        <f t="shared" ref="Q80:Q81" si="19">F29</f>
        <v>0</v>
      </c>
    </row>
    <row r="81" spans="1:17" x14ac:dyDescent="0.3">
      <c r="A81" s="2"/>
      <c r="B81" s="181"/>
      <c r="C81" s="2"/>
      <c r="D81" s="2"/>
      <c r="F81" s="118"/>
      <c r="I81" s="184">
        <f>E94</f>
        <v>0</v>
      </c>
      <c r="J81" s="118">
        <f>F94</f>
        <v>0</v>
      </c>
      <c r="K81">
        <f>G94</f>
        <v>0</v>
      </c>
      <c r="M81" s="118" t="e">
        <f>H94</f>
        <v>#DIV/0!</v>
      </c>
      <c r="N81" s="103" t="s">
        <v>81</v>
      </c>
      <c r="P81" s="186" t="e">
        <f>(M79/$F$1)/((M79+M80+M81)/$F$2)</f>
        <v>#DIV/0!</v>
      </c>
      <c r="Q81">
        <f t="shared" si="19"/>
        <v>0</v>
      </c>
    </row>
    <row r="82" spans="1:17" x14ac:dyDescent="0.3">
      <c r="A82" s="2"/>
      <c r="B82" s="181"/>
      <c r="C82" s="2"/>
      <c r="D82" s="2" t="s">
        <v>178</v>
      </c>
      <c r="E82">
        <f t="shared" ref="E82" si="20">A82</f>
        <v>0</v>
      </c>
      <c r="F82" s="118">
        <f>B82+B83</f>
        <v>0</v>
      </c>
      <c r="G82">
        <f t="shared" ref="G82" si="21">C82</f>
        <v>0</v>
      </c>
      <c r="H82" s="118" t="e">
        <f>(F82-$M$62)*EXP((LN(1/2)/$F$3)*G82*(-1))</f>
        <v>#DIV/0!</v>
      </c>
      <c r="I82" s="184"/>
      <c r="J82" s="118"/>
      <c r="M82" s="118"/>
      <c r="N82" s="187"/>
      <c r="P82" s="189"/>
    </row>
    <row r="83" spans="1:17" x14ac:dyDescent="0.3">
      <c r="A83" s="2"/>
      <c r="B83" s="181"/>
      <c r="C83" s="2"/>
      <c r="D83" s="2"/>
      <c r="F83" s="118"/>
      <c r="I83" s="184">
        <f>E98</f>
        <v>0</v>
      </c>
      <c r="J83" s="118">
        <f>F98</f>
        <v>0</v>
      </c>
      <c r="K83">
        <f>G98</f>
        <v>0</v>
      </c>
      <c r="L83" s="185" t="s">
        <v>83</v>
      </c>
      <c r="M83" s="118" t="e">
        <f>H98</f>
        <v>#DIV/0!</v>
      </c>
      <c r="N83" s="103" t="s">
        <v>79</v>
      </c>
      <c r="P83" s="189"/>
      <c r="Q83">
        <f>B43</f>
        <v>0</v>
      </c>
    </row>
    <row r="84" spans="1:17" x14ac:dyDescent="0.3">
      <c r="A84" s="2"/>
      <c r="B84" s="181"/>
      <c r="C84" s="2"/>
      <c r="D84" s="2"/>
      <c r="E84">
        <f t="shared" ref="E84" si="22">A84</f>
        <v>0</v>
      </c>
      <c r="F84" s="118">
        <f>B84+B85</f>
        <v>0</v>
      </c>
      <c r="G84">
        <f t="shared" ref="G84" si="23">C84</f>
        <v>0</v>
      </c>
      <c r="H84" s="118" t="e">
        <f>(F84-$M$62)*EXP((LN(1/2)/$F$3)*G84*(-1))</f>
        <v>#DIV/0!</v>
      </c>
      <c r="I84" s="184">
        <f>E100</f>
        <v>0</v>
      </c>
      <c r="J84" s="118">
        <f>F100</f>
        <v>0</v>
      </c>
      <c r="K84">
        <f>G100</f>
        <v>0</v>
      </c>
      <c r="L84" s="185"/>
      <c r="M84" s="118" t="e">
        <f>H100</f>
        <v>#DIV/0!</v>
      </c>
      <c r="N84" s="103" t="s">
        <v>80</v>
      </c>
      <c r="P84" s="190"/>
      <c r="Q84">
        <f>B44</f>
        <v>0</v>
      </c>
    </row>
    <row r="85" spans="1:17" x14ac:dyDescent="0.3">
      <c r="A85" s="2"/>
      <c r="B85" s="181"/>
      <c r="C85" s="2"/>
      <c r="D85" s="2"/>
      <c r="F85" s="118"/>
      <c r="I85" s="184">
        <f>E102</f>
        <v>0</v>
      </c>
      <c r="J85" s="118">
        <f>F102</f>
        <v>0</v>
      </c>
      <c r="K85">
        <f>G102</f>
        <v>0</v>
      </c>
      <c r="L85" s="185"/>
      <c r="M85" s="118" t="e">
        <f>H102</f>
        <v>#DIV/0!</v>
      </c>
      <c r="N85" s="103" t="s">
        <v>81</v>
      </c>
      <c r="P85" s="190" t="e">
        <f>(M83/$F$1)/((M83+M84+M85)/$F$2)</f>
        <v>#DIV/0!</v>
      </c>
      <c r="Q85">
        <f>B45</f>
        <v>0</v>
      </c>
    </row>
    <row r="86" spans="1:17" x14ac:dyDescent="0.3">
      <c r="A86" s="2"/>
      <c r="B86" s="181"/>
      <c r="C86" s="2"/>
      <c r="D86" s="2"/>
      <c r="E86">
        <f t="shared" ref="E86" si="24">A86</f>
        <v>0</v>
      </c>
      <c r="F86" s="118">
        <f>B86+B87</f>
        <v>0</v>
      </c>
      <c r="G86">
        <f t="shared" ref="G86" si="25">C86</f>
        <v>0</v>
      </c>
      <c r="H86" s="118" t="e">
        <f>(F86-$M$62)*EXP((LN(1/2)/$F$3)*G86*(-1))</f>
        <v>#DIV/0!</v>
      </c>
      <c r="I86" s="183"/>
      <c r="L86" s="185"/>
      <c r="N86" s="187"/>
      <c r="P86" s="189"/>
    </row>
    <row r="87" spans="1:17" x14ac:dyDescent="0.3">
      <c r="A87" s="2"/>
      <c r="B87" s="181"/>
      <c r="C87" s="2"/>
      <c r="D87" s="2"/>
      <c r="F87" s="118"/>
      <c r="I87" s="184">
        <f>E106</f>
        <v>0</v>
      </c>
      <c r="J87" s="118">
        <f>F106</f>
        <v>0</v>
      </c>
      <c r="K87">
        <f>G106</f>
        <v>0</v>
      </c>
      <c r="L87" s="185" t="s">
        <v>84</v>
      </c>
      <c r="M87" s="118" t="e">
        <f>H106</f>
        <v>#DIV/0!</v>
      </c>
      <c r="N87" s="103" t="s">
        <v>79</v>
      </c>
      <c r="P87" s="190"/>
      <c r="Q87">
        <f>F43</f>
        <v>0</v>
      </c>
    </row>
    <row r="88" spans="1:17" x14ac:dyDescent="0.3">
      <c r="A88" s="2"/>
      <c r="B88" s="181"/>
      <c r="C88" s="2"/>
      <c r="D88" s="2"/>
      <c r="E88">
        <f t="shared" ref="E88" si="26">A88</f>
        <v>0</v>
      </c>
      <c r="F88" s="118">
        <f>B88+B89</f>
        <v>0</v>
      </c>
      <c r="G88">
        <f t="shared" ref="G88" si="27">C88</f>
        <v>0</v>
      </c>
      <c r="H88" s="118" t="e">
        <f>(F88-$M$62)*EXP((LN(1/2)/$F$3)*G88*(-1))</f>
        <v>#DIV/0!</v>
      </c>
      <c r="I88" s="184">
        <f>E108</f>
        <v>0</v>
      </c>
      <c r="J88" s="118">
        <f>F108</f>
        <v>0</v>
      </c>
      <c r="K88">
        <f>G108</f>
        <v>0</v>
      </c>
      <c r="M88" s="118" t="e">
        <f>H108</f>
        <v>#DIV/0!</v>
      </c>
      <c r="N88" s="103" t="s">
        <v>80</v>
      </c>
      <c r="P88" s="191"/>
      <c r="Q88">
        <f>F44</f>
        <v>0</v>
      </c>
    </row>
    <row r="89" spans="1:17" x14ac:dyDescent="0.3">
      <c r="A89" s="2"/>
      <c r="B89" s="181"/>
      <c r="C89" s="2"/>
      <c r="D89" s="2"/>
      <c r="F89" s="118"/>
      <c r="I89" s="184">
        <f>E110</f>
        <v>0</v>
      </c>
      <c r="J89" s="118">
        <f>F110</f>
        <v>0</v>
      </c>
      <c r="K89">
        <f>G110</f>
        <v>0</v>
      </c>
      <c r="M89" s="118" t="e">
        <f>H110</f>
        <v>#DIV/0!</v>
      </c>
      <c r="N89" s="103" t="s">
        <v>81</v>
      </c>
      <c r="P89" s="190" t="e">
        <f>(M87/$F$1)/((M87+M88+M89)/$F$2)</f>
        <v>#DIV/0!</v>
      </c>
      <c r="Q89">
        <f>F45</f>
        <v>0</v>
      </c>
    </row>
    <row r="90" spans="1:17" x14ac:dyDescent="0.3">
      <c r="A90" s="2"/>
      <c r="B90" s="181"/>
      <c r="C90" s="2"/>
      <c r="D90" s="2" t="s">
        <v>179</v>
      </c>
      <c r="E90">
        <f t="shared" ref="E90" si="28">A90</f>
        <v>0</v>
      </c>
      <c r="F90" s="118">
        <f>B90+B91</f>
        <v>0</v>
      </c>
      <c r="G90">
        <f t="shared" ref="G90" si="29">C90</f>
        <v>0</v>
      </c>
      <c r="H90" s="118" t="e">
        <f>(F90-$M$62)*EXP((LN(1/2)/$F$3)*G90*(-1))</f>
        <v>#DIV/0!</v>
      </c>
      <c r="I90" s="184"/>
      <c r="J90" s="118"/>
      <c r="M90" s="118"/>
      <c r="N90" s="187"/>
      <c r="P90" s="189"/>
    </row>
    <row r="91" spans="1:17" x14ac:dyDescent="0.3">
      <c r="A91" s="2"/>
      <c r="B91" s="181"/>
      <c r="C91" s="2"/>
      <c r="D91" s="2"/>
      <c r="F91" s="118"/>
      <c r="N91" s="187"/>
    </row>
    <row r="92" spans="1:17" x14ac:dyDescent="0.3">
      <c r="A92" s="2"/>
      <c r="B92" s="181"/>
      <c r="C92" s="2"/>
      <c r="D92" s="2"/>
      <c r="E92">
        <f t="shared" ref="E92" si="30">A92</f>
        <v>0</v>
      </c>
      <c r="F92" s="118">
        <f>B92+B93</f>
        <v>0</v>
      </c>
      <c r="G92">
        <f t="shared" ref="G92" si="31">C92</f>
        <v>0</v>
      </c>
      <c r="H92" s="118" t="e">
        <f>(F92-$M$62)*EXP((LN(1/2)/$F$3)*G92*(-1))</f>
        <v>#DIV/0!</v>
      </c>
      <c r="I92" s="192">
        <f>E116</f>
        <v>0</v>
      </c>
      <c r="J92" s="192">
        <f>F116</f>
        <v>0</v>
      </c>
      <c r="K92" s="193">
        <f>G116</f>
        <v>0</v>
      </c>
      <c r="L92" s="185">
        <v>1</v>
      </c>
      <c r="M92" s="194" t="e">
        <f>H116</f>
        <v>#DIV/0!</v>
      </c>
      <c r="N92" s="195" t="s">
        <v>180</v>
      </c>
      <c r="Q92" s="67">
        <f>D18</f>
        <v>0</v>
      </c>
    </row>
    <row r="93" spans="1:17" x14ac:dyDescent="0.3">
      <c r="A93" s="2"/>
      <c r="B93" s="181"/>
      <c r="C93" s="2"/>
      <c r="D93" s="2"/>
      <c r="F93" s="118"/>
      <c r="I93" s="192">
        <f>E114</f>
        <v>0</v>
      </c>
      <c r="J93" s="192">
        <f>F114</f>
        <v>0</v>
      </c>
      <c r="K93" s="193">
        <f>G114</f>
        <v>0</v>
      </c>
      <c r="M93" s="192" t="e">
        <f>H114</f>
        <v>#DIV/0!</v>
      </c>
      <c r="N93" s="195" t="s">
        <v>15</v>
      </c>
      <c r="Q93" s="67">
        <f>D17</f>
        <v>0</v>
      </c>
    </row>
    <row r="94" spans="1:17" x14ac:dyDescent="0.3">
      <c r="A94" s="2"/>
      <c r="B94" s="181"/>
      <c r="C94" s="2"/>
      <c r="D94" s="2"/>
      <c r="E94">
        <f t="shared" ref="E94" si="32">A94</f>
        <v>0</v>
      </c>
      <c r="F94" s="118">
        <f>B94+B95</f>
        <v>0</v>
      </c>
      <c r="G94">
        <f t="shared" ref="G94" si="33">C94</f>
        <v>0</v>
      </c>
      <c r="H94" s="118" t="e">
        <f>(F94-$M$62)*EXP((LN(1/2)/$F$3)*G94*(-1))</f>
        <v>#DIV/0!</v>
      </c>
      <c r="K94" s="196"/>
      <c r="M94" s="118"/>
      <c r="N94" s="187"/>
      <c r="P94" s="190"/>
      <c r="Q94" s="67"/>
    </row>
    <row r="95" spans="1:17" x14ac:dyDescent="0.3">
      <c r="A95" s="2"/>
      <c r="B95" s="181"/>
      <c r="C95" s="2"/>
      <c r="D95" s="2"/>
      <c r="F95" s="118"/>
      <c r="K95" s="196"/>
      <c r="N95" s="187"/>
      <c r="Q95" s="67"/>
    </row>
    <row r="96" spans="1:17" x14ac:dyDescent="0.3">
      <c r="A96" s="2"/>
      <c r="B96" s="181"/>
      <c r="C96" s="2"/>
      <c r="D96" s="2"/>
      <c r="E96">
        <f t="shared" ref="E96" si="34">A96</f>
        <v>0</v>
      </c>
      <c r="F96" s="118">
        <f>B96+B97</f>
        <v>0</v>
      </c>
      <c r="G96">
        <f t="shared" ref="G96" si="35">C96</f>
        <v>0</v>
      </c>
      <c r="H96" s="118" t="e">
        <f>(F96-$M$62)*EXP((LN(1/2)/$F$3)*G96*(-1))</f>
        <v>#DIV/0!</v>
      </c>
      <c r="I96" s="192">
        <f>E120</f>
        <v>0</v>
      </c>
      <c r="J96" s="192">
        <f t="shared" ref="J96:K96" si="36">F120</f>
        <v>0</v>
      </c>
      <c r="K96" s="192">
        <f t="shared" si="36"/>
        <v>0</v>
      </c>
      <c r="L96" s="185">
        <v>2</v>
      </c>
      <c r="M96" s="194" t="e">
        <f>H120</f>
        <v>#DIV/0!</v>
      </c>
      <c r="N96" s="195" t="s">
        <v>180</v>
      </c>
      <c r="Q96" s="67">
        <f>H18</f>
        <v>0</v>
      </c>
    </row>
    <row r="97" spans="1:19" x14ac:dyDescent="0.3">
      <c r="A97" s="2"/>
      <c r="B97" s="181"/>
      <c r="C97" s="2"/>
      <c r="D97" s="2"/>
      <c r="I97" s="192">
        <f>E118</f>
        <v>0</v>
      </c>
      <c r="J97" s="192">
        <f t="shared" ref="J97:K97" si="37">F118</f>
        <v>0</v>
      </c>
      <c r="K97" s="192">
        <f t="shared" si="37"/>
        <v>0</v>
      </c>
      <c r="M97" s="194" t="e">
        <f>H118</f>
        <v>#DIV/0!</v>
      </c>
      <c r="N97" s="195" t="s">
        <v>15</v>
      </c>
      <c r="Q97" s="67">
        <f>H17</f>
        <v>0</v>
      </c>
    </row>
    <row r="98" spans="1:19" x14ac:dyDescent="0.3">
      <c r="A98" s="2"/>
      <c r="B98" s="181"/>
      <c r="C98" s="2"/>
      <c r="D98" s="2" t="s">
        <v>181</v>
      </c>
      <c r="E98">
        <f t="shared" ref="E98" si="38">A98</f>
        <v>0</v>
      </c>
      <c r="F98" s="118">
        <f t="shared" ref="F98" si="39">B98+B99</f>
        <v>0</v>
      </c>
      <c r="G98">
        <f t="shared" ref="G98" si="40">C98</f>
        <v>0</v>
      </c>
      <c r="H98" s="118" t="e">
        <f>(F98-$M$62)*EXP((LN(1/2)/$F$3)*G98*(-1))</f>
        <v>#DIV/0!</v>
      </c>
      <c r="K98" s="196"/>
      <c r="N98" s="187"/>
      <c r="Q98" s="67"/>
    </row>
    <row r="99" spans="1:19" x14ac:dyDescent="0.3">
      <c r="A99" s="2"/>
      <c r="B99" s="181"/>
      <c r="C99" s="2"/>
      <c r="D99" s="2"/>
      <c r="K99" s="196"/>
      <c r="N99" s="187"/>
    </row>
    <row r="100" spans="1:19" x14ac:dyDescent="0.3">
      <c r="A100" s="2"/>
      <c r="B100" s="181"/>
      <c r="C100" s="2"/>
      <c r="D100" s="2"/>
      <c r="E100">
        <f t="shared" ref="E100" si="41">A100</f>
        <v>0</v>
      </c>
      <c r="F100" s="118">
        <f t="shared" ref="F100" si="42">B100+B101</f>
        <v>0</v>
      </c>
      <c r="G100">
        <f t="shared" ref="G100" si="43">C100</f>
        <v>0</v>
      </c>
      <c r="H100" s="118" t="e">
        <f>(F100-$M$62)*EXP((LN(1/2)/$F$3)*G100*(-1))</f>
        <v>#DIV/0!</v>
      </c>
      <c r="I100" s="192">
        <f>E122</f>
        <v>0</v>
      </c>
      <c r="J100" s="192">
        <f t="shared" ref="J100:K100" si="44">F122</f>
        <v>0</v>
      </c>
      <c r="K100" s="192">
        <f t="shared" si="44"/>
        <v>0</v>
      </c>
      <c r="L100" s="185" t="s">
        <v>83</v>
      </c>
      <c r="M100" s="194" t="e">
        <f>H122</f>
        <v>#DIV/0!</v>
      </c>
      <c r="N100" s="195" t="s">
        <v>182</v>
      </c>
      <c r="Q100">
        <f>D39</f>
        <v>0</v>
      </c>
    </row>
    <row r="101" spans="1:19" x14ac:dyDescent="0.3">
      <c r="A101" s="2"/>
      <c r="B101" s="181"/>
      <c r="C101" s="2"/>
      <c r="D101" s="2"/>
      <c r="K101" s="196"/>
      <c r="N101" s="187"/>
    </row>
    <row r="102" spans="1:19" x14ac:dyDescent="0.3">
      <c r="A102" s="2"/>
      <c r="B102" s="181"/>
      <c r="C102" s="2"/>
      <c r="D102" s="2"/>
      <c r="E102">
        <f t="shared" ref="E102" si="45">A102</f>
        <v>0</v>
      </c>
      <c r="F102" s="118">
        <f t="shared" ref="F102" si="46">B102+B103</f>
        <v>0</v>
      </c>
      <c r="G102">
        <f t="shared" ref="G102" si="47">C102</f>
        <v>0</v>
      </c>
      <c r="H102" s="118" t="e">
        <f>(F102-$M$62)*EXP((LN(1/2)/$F$3)*G102*(-1))</f>
        <v>#DIV/0!</v>
      </c>
      <c r="I102" s="192">
        <f>E124</f>
        <v>0</v>
      </c>
      <c r="J102" s="192">
        <f t="shared" ref="J102:K102" si="48">F124</f>
        <v>0</v>
      </c>
      <c r="K102" s="192">
        <f t="shared" si="48"/>
        <v>0</v>
      </c>
      <c r="L102" s="185" t="s">
        <v>84</v>
      </c>
      <c r="M102" s="194" t="e">
        <f>H124</f>
        <v>#DIV/0!</v>
      </c>
      <c r="N102" s="195" t="s">
        <v>182</v>
      </c>
      <c r="Q102">
        <f>H39</f>
        <v>0</v>
      </c>
    </row>
    <row r="103" spans="1:19" x14ac:dyDescent="0.3">
      <c r="A103" s="2"/>
      <c r="B103" s="181"/>
      <c r="C103" s="2"/>
      <c r="D103" s="2"/>
      <c r="K103" s="197"/>
    </row>
    <row r="104" spans="1:19" x14ac:dyDescent="0.3">
      <c r="A104" s="2"/>
      <c r="B104" s="181"/>
      <c r="C104" s="2"/>
      <c r="D104" s="2"/>
      <c r="E104">
        <f t="shared" ref="E104" si="49">A104</f>
        <v>0</v>
      </c>
      <c r="F104" s="118">
        <f t="shared" ref="F104" si="50">B104+B105</f>
        <v>0</v>
      </c>
      <c r="G104">
        <f t="shared" ref="G104" si="51">C104</f>
        <v>0</v>
      </c>
      <c r="H104" s="118" t="e">
        <f>(F104-$M$62)*EXP((LN(1/2)/$F$3)*G104*(-1))</f>
        <v>#DIV/0!</v>
      </c>
    </row>
    <row r="105" spans="1:19" x14ac:dyDescent="0.3">
      <c r="A105" s="2"/>
      <c r="B105" s="181"/>
      <c r="C105" s="2"/>
      <c r="D105" s="2"/>
      <c r="L105" s="198" t="s">
        <v>183</v>
      </c>
      <c r="M105" s="194" t="e">
        <f>SUM(M67:M69)+SUM(M71:M73)+M92</f>
        <v>#DIV/0!</v>
      </c>
      <c r="N105" s="198"/>
      <c r="O105" s="199" t="e">
        <f>M105/M107</f>
        <v>#DIV/0!</v>
      </c>
      <c r="P105" s="198" t="s">
        <v>137</v>
      </c>
      <c r="Q105" s="200" t="e">
        <f>SUM(M67:M69)/M105</f>
        <v>#DIV/0!</v>
      </c>
      <c r="R105" s="67" t="s">
        <v>184</v>
      </c>
    </row>
    <row r="106" spans="1:19" x14ac:dyDescent="0.3">
      <c r="A106" s="2"/>
      <c r="B106" s="181"/>
      <c r="C106" s="2"/>
      <c r="D106" s="2" t="s">
        <v>185</v>
      </c>
      <c r="E106">
        <f t="shared" ref="E106" si="52">A106</f>
        <v>0</v>
      </c>
      <c r="F106" s="118">
        <f t="shared" ref="F106" si="53">B106+B107</f>
        <v>0</v>
      </c>
      <c r="G106">
        <f t="shared" ref="G106" si="54">C106</f>
        <v>0</v>
      </c>
      <c r="H106" s="118" t="e">
        <f>(F106-$M$62)*EXP((LN(1/2)/$F$3)*G106*(-1))</f>
        <v>#DIV/0!</v>
      </c>
      <c r="L106" s="201" t="s">
        <v>186</v>
      </c>
      <c r="M106" s="202" t="e">
        <f>M93</f>
        <v>#DIV/0!</v>
      </c>
      <c r="N106" s="203"/>
      <c r="O106" s="204" t="e">
        <f>M106/M107</f>
        <v>#DIV/0!</v>
      </c>
      <c r="P106" s="201" t="s">
        <v>15</v>
      </c>
      <c r="Q106" s="67"/>
      <c r="R106" s="67"/>
    </row>
    <row r="107" spans="1:19" x14ac:dyDescent="0.3">
      <c r="A107" s="2"/>
      <c r="B107" s="181"/>
      <c r="C107" s="2"/>
      <c r="D107" s="2"/>
      <c r="K107" s="118"/>
      <c r="L107" s="201" t="s">
        <v>187</v>
      </c>
      <c r="M107" s="202" t="e">
        <f>SUM(M105:M106)</f>
        <v>#DIV/0!</v>
      </c>
      <c r="N107" s="205"/>
      <c r="O107" s="205"/>
      <c r="P107" s="205"/>
      <c r="Q107" s="67"/>
      <c r="R107" s="206"/>
      <c r="S107" s="197"/>
    </row>
    <row r="108" spans="1:19" x14ac:dyDescent="0.3">
      <c r="A108" s="2"/>
      <c r="B108" s="181"/>
      <c r="C108" s="2"/>
      <c r="D108" s="2"/>
      <c r="E108">
        <f t="shared" ref="E108" si="55">A108</f>
        <v>0</v>
      </c>
      <c r="F108" s="118">
        <f t="shared" ref="F108" si="56">B108+B109</f>
        <v>0</v>
      </c>
      <c r="G108">
        <f t="shared" ref="G108" si="57">C108</f>
        <v>0</v>
      </c>
      <c r="H108" s="118" t="e">
        <f>(F108-$M$62)*EXP((LN(1/2)/$F$3)*G108*(-1))</f>
        <v>#DIV/0!</v>
      </c>
      <c r="K108" s="197"/>
      <c r="L108" s="197"/>
      <c r="M108" s="197"/>
      <c r="N108" s="197"/>
      <c r="O108" s="197"/>
      <c r="P108" s="197"/>
      <c r="Q108" s="206"/>
      <c r="R108" s="206"/>
    </row>
    <row r="109" spans="1:19" x14ac:dyDescent="0.3">
      <c r="A109" s="2"/>
      <c r="B109" s="181"/>
      <c r="C109" s="2"/>
      <c r="D109" s="2"/>
      <c r="K109" s="197"/>
      <c r="L109" s="197"/>
      <c r="M109" s="197"/>
      <c r="N109" s="197"/>
      <c r="O109" s="197"/>
      <c r="P109" s="197"/>
      <c r="Q109" s="206"/>
    </row>
    <row r="110" spans="1:19" x14ac:dyDescent="0.3">
      <c r="A110" s="2"/>
      <c r="B110" s="181"/>
      <c r="C110" s="2"/>
      <c r="D110" s="2"/>
      <c r="E110">
        <f t="shared" ref="E110" si="58">A110</f>
        <v>0</v>
      </c>
      <c r="F110" s="118">
        <f t="shared" ref="F110" si="59">B110+B111</f>
        <v>0</v>
      </c>
      <c r="G110">
        <f t="shared" ref="G110" si="60">C110</f>
        <v>0</v>
      </c>
      <c r="H110" s="118" t="e">
        <f>(F110-$M$62)*EXP((LN(1/2)/$F$3)*G110*(-1))</f>
        <v>#DIV/0!</v>
      </c>
      <c r="K110" s="197"/>
      <c r="L110" s="198" t="s">
        <v>188</v>
      </c>
      <c r="M110" s="194" t="e">
        <f>SUM(M79:M81)+SUM(M83:M85)+M96</f>
        <v>#DIV/0!</v>
      </c>
      <c r="N110" s="205"/>
      <c r="O110" s="199" t="e">
        <f>M110/M112</f>
        <v>#DIV/0!</v>
      </c>
      <c r="P110" s="198" t="s">
        <v>137</v>
      </c>
      <c r="Q110" s="200" t="e">
        <f>SUM(M71:M73)/M110</f>
        <v>#DIV/0!</v>
      </c>
      <c r="R110" s="67" t="s">
        <v>184</v>
      </c>
    </row>
    <row r="111" spans="1:19" x14ac:dyDescent="0.3">
      <c r="A111" s="2"/>
      <c r="B111" s="181"/>
      <c r="C111" s="2"/>
      <c r="D111" s="2"/>
      <c r="K111" s="197"/>
      <c r="L111" s="201" t="s">
        <v>189</v>
      </c>
      <c r="M111" s="202" t="e">
        <f>M97</f>
        <v>#DIV/0!</v>
      </c>
      <c r="N111" s="205"/>
      <c r="O111" s="204" t="e">
        <f>M111/M112</f>
        <v>#DIV/0!</v>
      </c>
      <c r="P111" s="201" t="s">
        <v>15</v>
      </c>
      <c r="Q111" s="67"/>
      <c r="R111" s="67"/>
    </row>
    <row r="112" spans="1:19" x14ac:dyDescent="0.3">
      <c r="A112" s="2"/>
      <c r="B112" s="181"/>
      <c r="C112" s="2"/>
      <c r="D112" s="2"/>
      <c r="E112">
        <f t="shared" ref="E112" si="61">A112</f>
        <v>0</v>
      </c>
      <c r="F112" s="118">
        <f t="shared" ref="F112" si="62">B112+B113</f>
        <v>0</v>
      </c>
      <c r="G112">
        <f t="shared" ref="G112" si="63">C112</f>
        <v>0</v>
      </c>
      <c r="H112" s="118" t="e">
        <f>(F112-$M$62)*EXP((LN(1/2)/$F$3)*G112*(-1))</f>
        <v>#DIV/0!</v>
      </c>
      <c r="L112" s="201" t="s">
        <v>190</v>
      </c>
      <c r="M112" s="202" t="e">
        <f>SUM(M110:M111)</f>
        <v>#DIV/0!</v>
      </c>
      <c r="N112" s="205"/>
      <c r="O112" s="205"/>
      <c r="P112" s="205"/>
      <c r="Q112" s="67"/>
      <c r="R112" s="206"/>
      <c r="S112" s="197"/>
    </row>
    <row r="113" spans="1:19" x14ac:dyDescent="0.3">
      <c r="A113" s="2"/>
      <c r="B113" s="181"/>
      <c r="C113" s="2"/>
      <c r="D113" s="2"/>
      <c r="L113" s="197"/>
      <c r="M113" s="197"/>
      <c r="N113" s="197"/>
      <c r="O113" s="197"/>
      <c r="P113" s="197"/>
      <c r="Q113" s="206"/>
      <c r="R113" s="67"/>
    </row>
    <row r="114" spans="1:19" x14ac:dyDescent="0.3">
      <c r="A114" s="2"/>
      <c r="B114" s="181"/>
      <c r="C114" s="2"/>
      <c r="D114" s="2" t="s">
        <v>186</v>
      </c>
      <c r="E114">
        <f t="shared" ref="E114" si="64">A114</f>
        <v>0</v>
      </c>
      <c r="F114" s="118">
        <f t="shared" ref="F114" si="65">B114+B115</f>
        <v>0</v>
      </c>
      <c r="G114">
        <f t="shared" ref="G114" si="66">C114</f>
        <v>0</v>
      </c>
      <c r="H114" s="118" t="e">
        <f>(F114-$M$62)*EXP((LN(1/2)/$F$3)*G114*(-1))</f>
        <v>#DIV/0!</v>
      </c>
      <c r="K114" s="118"/>
      <c r="Q114" s="67"/>
      <c r="R114" s="67"/>
    </row>
    <row r="115" spans="1:19" x14ac:dyDescent="0.3">
      <c r="A115" s="2"/>
      <c r="B115" s="181"/>
      <c r="C115" s="2"/>
      <c r="D115" s="2"/>
      <c r="K115" s="197"/>
      <c r="L115" s="201" t="s">
        <v>191</v>
      </c>
      <c r="M115" s="202" t="e">
        <f>SUM(M83:M85)+M100</f>
        <v>#DIV/0!</v>
      </c>
      <c r="N115" s="205"/>
      <c r="O115" s="205"/>
      <c r="P115" s="205"/>
      <c r="Q115" s="67"/>
      <c r="R115" s="206"/>
      <c r="S115" s="197"/>
    </row>
    <row r="116" spans="1:19" x14ac:dyDescent="0.3">
      <c r="A116" s="2"/>
      <c r="B116" s="181"/>
      <c r="C116" s="2"/>
      <c r="D116" s="2" t="s">
        <v>192</v>
      </c>
      <c r="E116">
        <f t="shared" ref="E116" si="67">A116</f>
        <v>0</v>
      </c>
      <c r="F116" s="118">
        <f t="shared" ref="F116" si="68">B116+B117</f>
        <v>0</v>
      </c>
      <c r="G116">
        <f t="shared" ref="G116" si="69">C116</f>
        <v>0</v>
      </c>
      <c r="H116" s="118" t="e">
        <f>(F116-$M$62)*EXP((LN(1/2)/$F$3)*G116*(-1))</f>
        <v>#DIV/0!</v>
      </c>
      <c r="K116" s="197"/>
      <c r="L116" s="197"/>
      <c r="M116" s="197"/>
      <c r="N116" s="197"/>
      <c r="O116" s="197"/>
      <c r="P116" s="197"/>
      <c r="Q116" s="206"/>
      <c r="R116" s="67"/>
    </row>
    <row r="117" spans="1:19" x14ac:dyDescent="0.3">
      <c r="A117" s="2"/>
      <c r="B117" s="181"/>
      <c r="C117" s="2"/>
      <c r="D117" s="2"/>
      <c r="K117" s="197"/>
      <c r="L117" s="201" t="s">
        <v>193</v>
      </c>
      <c r="M117" s="202" t="e">
        <f>SUM(M87:M89)+M102</f>
        <v>#DIV/0!</v>
      </c>
      <c r="N117" s="205"/>
      <c r="O117" s="205"/>
      <c r="P117" s="205"/>
      <c r="Q117" s="67"/>
      <c r="R117" s="67"/>
    </row>
    <row r="118" spans="1:19" x14ac:dyDescent="0.3">
      <c r="A118" s="2"/>
      <c r="B118" s="181"/>
      <c r="C118" s="2"/>
      <c r="D118" s="2" t="s">
        <v>189</v>
      </c>
      <c r="E118">
        <f t="shared" ref="E118" si="70">A118</f>
        <v>0</v>
      </c>
      <c r="F118" s="118">
        <f t="shared" ref="F118" si="71">B118+B119</f>
        <v>0</v>
      </c>
      <c r="G118">
        <f t="shared" ref="G118" si="72">C118</f>
        <v>0</v>
      </c>
      <c r="H118" s="118" t="e">
        <f>(F118-$M$62)*EXP((LN(1/2)/$F$3)*G118*(-1))</f>
        <v>#DIV/0!</v>
      </c>
      <c r="I118" s="184"/>
      <c r="J118" s="118"/>
      <c r="M118" s="197"/>
      <c r="N118" s="197"/>
      <c r="O118" s="197"/>
      <c r="P118" s="197"/>
      <c r="Q118" s="67"/>
    </row>
    <row r="119" spans="1:19" x14ac:dyDescent="0.3">
      <c r="A119" s="2"/>
      <c r="B119" s="181"/>
      <c r="C119" s="2"/>
      <c r="D119" s="2"/>
      <c r="J119" s="184"/>
      <c r="K119" s="118"/>
      <c r="L119" s="197"/>
      <c r="M119" s="197"/>
      <c r="N119" s="197"/>
      <c r="O119" s="197"/>
      <c r="P119" s="197"/>
    </row>
    <row r="120" spans="1:19" x14ac:dyDescent="0.3">
      <c r="A120" s="2"/>
      <c r="B120" s="181"/>
      <c r="C120" s="2"/>
      <c r="D120" s="2" t="s">
        <v>194</v>
      </c>
      <c r="E120">
        <f t="shared" ref="E120" si="73">A120</f>
        <v>0</v>
      </c>
      <c r="F120" s="118">
        <f t="shared" ref="F120" si="74">B120+B121</f>
        <v>0</v>
      </c>
      <c r="G120">
        <f t="shared" ref="G120" si="75">C120</f>
        <v>0</v>
      </c>
      <c r="H120" s="118" t="e">
        <f>(F120-$M$62)*EXP((LN(1/2)/$F$3)*G120*(-1))</f>
        <v>#DIV/0!</v>
      </c>
      <c r="J120" s="184"/>
      <c r="K120" s="118"/>
      <c r="L120" s="197"/>
      <c r="M120" s="197"/>
      <c r="N120" s="197"/>
      <c r="O120" s="197"/>
      <c r="P120" s="197"/>
    </row>
    <row r="121" spans="1:19" x14ac:dyDescent="0.3">
      <c r="A121" s="2"/>
      <c r="B121" s="181"/>
      <c r="C121" s="2"/>
      <c r="D121" s="2"/>
      <c r="K121" s="197"/>
      <c r="L121" s="197"/>
      <c r="M121" s="197"/>
      <c r="N121" s="197"/>
      <c r="O121" s="197"/>
      <c r="P121" s="197"/>
    </row>
    <row r="122" spans="1:19" x14ac:dyDescent="0.3">
      <c r="A122" s="2"/>
      <c r="B122" s="181"/>
      <c r="C122" s="2"/>
      <c r="D122" s="2" t="s">
        <v>83</v>
      </c>
      <c r="E122">
        <f t="shared" ref="E122" si="76">A122</f>
        <v>0</v>
      </c>
      <c r="F122" s="118">
        <f t="shared" ref="F122" si="77">B122+B123</f>
        <v>0</v>
      </c>
      <c r="G122">
        <f t="shared" ref="G122" si="78">C122</f>
        <v>0</v>
      </c>
      <c r="H122" s="118" t="e">
        <f>(F122-$M$62)*EXP((LN(1/2)/$F$3)*G122*(-1))</f>
        <v>#DIV/0!</v>
      </c>
      <c r="K122" s="197"/>
      <c r="L122" s="197"/>
      <c r="M122" s="197"/>
      <c r="N122" s="197"/>
      <c r="O122" s="197"/>
      <c r="P122" s="197"/>
    </row>
    <row r="123" spans="1:19" x14ac:dyDescent="0.3">
      <c r="A123" s="2"/>
      <c r="B123" s="181"/>
      <c r="C123" s="2"/>
      <c r="D123" s="2"/>
      <c r="K123" s="197"/>
      <c r="L123" s="197"/>
      <c r="M123" s="197"/>
      <c r="N123" s="197"/>
      <c r="O123" s="197"/>
      <c r="P123" s="197"/>
    </row>
    <row r="124" spans="1:19" x14ac:dyDescent="0.3">
      <c r="A124" s="2"/>
      <c r="B124" s="181"/>
      <c r="C124" s="2"/>
      <c r="D124" s="2" t="s">
        <v>84</v>
      </c>
      <c r="E124">
        <f t="shared" ref="E124" si="79">A124</f>
        <v>0</v>
      </c>
      <c r="F124" s="118">
        <f t="shared" ref="F124" si="80">B124+B125</f>
        <v>0</v>
      </c>
      <c r="G124">
        <f t="shared" ref="G124" si="81">C124</f>
        <v>0</v>
      </c>
      <c r="H124" s="118" t="e">
        <f>(F124-$M$62)*EXP((LN(1/2)/$F$3)*G124*(-1))</f>
        <v>#DIV/0!</v>
      </c>
      <c r="L124" s="197"/>
      <c r="M124" s="197"/>
      <c r="N124" s="197"/>
      <c r="O124" s="197"/>
      <c r="P124" s="197"/>
    </row>
    <row r="125" spans="1:19" x14ac:dyDescent="0.3">
      <c r="A125" s="2"/>
      <c r="B125" s="181"/>
      <c r="C125" s="2"/>
      <c r="D125" s="2"/>
      <c r="K125" s="118"/>
      <c r="L125" s="197"/>
      <c r="M125" s="197"/>
      <c r="N125" s="197"/>
      <c r="O125" s="197"/>
      <c r="P125" s="197"/>
    </row>
    <row r="126" spans="1:19" x14ac:dyDescent="0.3">
      <c r="A126" s="2"/>
      <c r="B126" s="181"/>
      <c r="C126" s="2"/>
      <c r="E126">
        <f t="shared" ref="E126" si="82">A126</f>
        <v>0</v>
      </c>
      <c r="F126" s="118">
        <f t="shared" ref="F126" si="83">B126+B127</f>
        <v>0</v>
      </c>
      <c r="G126">
        <f t="shared" ref="G126" si="84">C126</f>
        <v>0</v>
      </c>
      <c r="H126" s="118" t="e">
        <f>(F126-$M$62)*EXP((LN(1/2)/$F$3)*G126*(-1))</f>
        <v>#DIV/0!</v>
      </c>
      <c r="K126" s="118"/>
      <c r="L126" s="197"/>
      <c r="M126" s="197"/>
      <c r="N126" s="197"/>
      <c r="O126" s="197"/>
      <c r="P126" s="197"/>
    </row>
    <row r="127" spans="1:19" x14ac:dyDescent="0.3">
      <c r="A127" s="2"/>
      <c r="B127" s="181"/>
      <c r="C127" s="2"/>
      <c r="K127" s="197"/>
      <c r="L127" s="197"/>
      <c r="M127" s="197"/>
      <c r="N127" s="197"/>
      <c r="O127" s="197"/>
      <c r="P127" s="197"/>
    </row>
    <row r="128" spans="1:19" x14ac:dyDescent="0.3">
      <c r="A128" s="2"/>
      <c r="B128" s="181"/>
      <c r="C128" s="2"/>
      <c r="E128">
        <f t="shared" ref="E128" si="85">A128</f>
        <v>0</v>
      </c>
      <c r="F128" s="118">
        <f t="shared" ref="F128" si="86">B128+B129</f>
        <v>0</v>
      </c>
      <c r="G128">
        <f t="shared" ref="G128" si="87">C128</f>
        <v>0</v>
      </c>
      <c r="H128" s="118" t="e">
        <f>(F128-$M$62)*EXP((LN(1/2)/$F$3)*G128*(-1))</f>
        <v>#DIV/0!</v>
      </c>
      <c r="L128" s="197"/>
      <c r="M128" s="197"/>
      <c r="N128" s="197"/>
      <c r="O128" s="197"/>
      <c r="P128" s="197"/>
    </row>
    <row r="129" spans="1:16" x14ac:dyDescent="0.3">
      <c r="A129" s="2"/>
      <c r="B129" s="181"/>
      <c r="C129" s="2"/>
      <c r="K129" s="118"/>
      <c r="L129" s="197"/>
      <c r="M129" s="197"/>
      <c r="N129" s="197"/>
      <c r="O129" s="197"/>
      <c r="P129" s="197"/>
    </row>
    <row r="130" spans="1:16" x14ac:dyDescent="0.3">
      <c r="A130" s="2"/>
      <c r="B130" s="181"/>
      <c r="C130" s="2"/>
      <c r="E130">
        <f t="shared" ref="E130" si="88">A130</f>
        <v>0</v>
      </c>
      <c r="F130" s="118">
        <f t="shared" ref="F130" si="89">B130+B131</f>
        <v>0</v>
      </c>
      <c r="G130">
        <f t="shared" ref="G130" si="90">C130</f>
        <v>0</v>
      </c>
      <c r="H130" s="118" t="e">
        <f>(F130-$M$62)*EXP((LN(1/2)/$F$3)*G130*(-1))</f>
        <v>#DIV/0!</v>
      </c>
      <c r="K130" s="118"/>
      <c r="L130" s="197"/>
      <c r="M130" s="197"/>
      <c r="N130" s="197"/>
      <c r="O130" s="197"/>
      <c r="P130" s="197"/>
    </row>
    <row r="131" spans="1:16" x14ac:dyDescent="0.3">
      <c r="A131" s="2"/>
      <c r="B131" s="181"/>
      <c r="C131" s="2"/>
      <c r="K131" s="197"/>
      <c r="L131" s="197"/>
      <c r="M131" s="197"/>
      <c r="N131" s="197"/>
      <c r="O131" s="197"/>
      <c r="P131" s="197"/>
    </row>
    <row r="132" spans="1:16" x14ac:dyDescent="0.3">
      <c r="A132" s="2"/>
      <c r="B132" s="181"/>
      <c r="C132" s="2"/>
      <c r="E132">
        <f t="shared" ref="E132" si="91">A132</f>
        <v>0</v>
      </c>
      <c r="F132" s="118">
        <f t="shared" ref="F132" si="92">B132+B133</f>
        <v>0</v>
      </c>
      <c r="G132">
        <f t="shared" ref="G132" si="93">C132</f>
        <v>0</v>
      </c>
      <c r="H132" s="118" t="e">
        <f>(F132-$M$62)*EXP((LN(1/2)/$F$3)*G132*(-1))</f>
        <v>#DIV/0!</v>
      </c>
      <c r="K132" s="197"/>
      <c r="L132" s="197"/>
      <c r="M132" s="197"/>
      <c r="N132" s="197"/>
      <c r="O132" s="197"/>
      <c r="P132" s="197"/>
    </row>
    <row r="133" spans="1:16" x14ac:dyDescent="0.3">
      <c r="A133" s="2"/>
      <c r="B133" s="181"/>
      <c r="C133" s="2"/>
      <c r="K133" s="197"/>
      <c r="L133" s="197"/>
      <c r="M133" s="197"/>
      <c r="N133" s="197"/>
      <c r="O133" s="197"/>
      <c r="P133" s="197"/>
    </row>
    <row r="134" spans="1:16" x14ac:dyDescent="0.3">
      <c r="A134" s="2"/>
      <c r="B134" s="181"/>
      <c r="C134" s="2"/>
      <c r="E134">
        <f t="shared" ref="E134" si="94">A134</f>
        <v>0</v>
      </c>
      <c r="F134" s="118">
        <f t="shared" ref="F134" si="95">B134+B135</f>
        <v>0</v>
      </c>
      <c r="G134">
        <f t="shared" ref="G134" si="96">C134</f>
        <v>0</v>
      </c>
      <c r="H134" s="118" t="e">
        <f>(F134-$M$62)*EXP((LN(1/2)/$F$3)*G134*(-1))</f>
        <v>#DIV/0!</v>
      </c>
      <c r="K134" s="197"/>
      <c r="L134" s="197"/>
      <c r="M134" s="197"/>
      <c r="N134" s="197"/>
      <c r="O134" s="197"/>
      <c r="P134" s="197"/>
    </row>
    <row r="135" spans="1:16" x14ac:dyDescent="0.3">
      <c r="A135" s="2"/>
      <c r="B135" s="181"/>
      <c r="C135" s="2"/>
      <c r="K135" s="197"/>
      <c r="L135" s="197"/>
      <c r="M135" s="197"/>
      <c r="N135" s="197"/>
      <c r="O135" s="197"/>
      <c r="P135" s="197"/>
    </row>
    <row r="136" spans="1:16" x14ac:dyDescent="0.3">
      <c r="A136" s="2"/>
      <c r="B136" s="181"/>
      <c r="C136" s="2"/>
      <c r="E136">
        <f t="shared" ref="E136" si="97">A136</f>
        <v>0</v>
      </c>
      <c r="F136" s="118">
        <f t="shared" ref="F136" si="98">B136+B137</f>
        <v>0</v>
      </c>
      <c r="G136">
        <f t="shared" ref="G136" si="99">C136</f>
        <v>0</v>
      </c>
      <c r="H136" s="118" t="e">
        <f>(F136-$M$62)*EXP((LN(1/2)/$F$3)*G136*(-1))</f>
        <v>#DIV/0!</v>
      </c>
      <c r="I136" s="197"/>
      <c r="K136" s="197"/>
      <c r="L136" s="197"/>
      <c r="M136" s="197"/>
      <c r="N136" s="197"/>
    </row>
    <row r="137" spans="1:16" x14ac:dyDescent="0.3">
      <c r="A137" s="2"/>
      <c r="B137" s="181"/>
      <c r="C137" s="2"/>
      <c r="I137" s="197"/>
      <c r="K137" s="197"/>
      <c r="L137" s="197"/>
      <c r="M137" s="197"/>
      <c r="N137" s="197"/>
    </row>
    <row r="138" spans="1:16" x14ac:dyDescent="0.3">
      <c r="A138" s="2"/>
      <c r="B138" s="181"/>
      <c r="C138" s="2"/>
      <c r="E138">
        <f t="shared" ref="E138" si="100">A138</f>
        <v>0</v>
      </c>
      <c r="F138" s="118">
        <f t="shared" ref="F138" si="101">B138+B139</f>
        <v>0</v>
      </c>
      <c r="G138">
        <f t="shared" ref="G138" si="102">C138</f>
        <v>0</v>
      </c>
      <c r="H138" s="118" t="e">
        <f>(F138-$M$62)*EXP((LN(1/2)/$F$3)*G138*(-1))</f>
        <v>#DIV/0!</v>
      </c>
      <c r="I138" s="197"/>
      <c r="J138" s="197"/>
      <c r="K138" s="197"/>
      <c r="L138" s="197"/>
      <c r="M138" s="197"/>
      <c r="N138" s="197"/>
    </row>
    <row r="139" spans="1:16" x14ac:dyDescent="0.3">
      <c r="A139" s="2"/>
      <c r="B139" s="181"/>
      <c r="C139" s="2"/>
      <c r="I139" s="197"/>
      <c r="J139" s="197"/>
      <c r="K139" s="197"/>
      <c r="L139" s="197"/>
      <c r="M139" s="197"/>
      <c r="N139" s="197"/>
    </row>
    <row r="140" spans="1:16" x14ac:dyDescent="0.3">
      <c r="A140" s="2"/>
      <c r="B140" s="181"/>
      <c r="C140" s="2"/>
      <c r="E140">
        <f t="shared" ref="E140" si="103">A140</f>
        <v>0</v>
      </c>
      <c r="F140" s="118">
        <f t="shared" ref="F140" si="104">B140+B141</f>
        <v>0</v>
      </c>
      <c r="G140">
        <f t="shared" ref="G140" si="105">C140</f>
        <v>0</v>
      </c>
      <c r="H140" s="118" t="e">
        <f>(F140-$M$62)*EXP((LN(1/2)/$F$3)*G140*(-1))</f>
        <v>#DIV/0!</v>
      </c>
      <c r="I140" s="197"/>
      <c r="J140" s="197"/>
      <c r="K140" s="197"/>
      <c r="L140" s="197"/>
      <c r="M140" s="197"/>
      <c r="N140" s="197"/>
    </row>
    <row r="141" spans="1:16" x14ac:dyDescent="0.3">
      <c r="A141" s="2"/>
      <c r="B141" s="181"/>
      <c r="C141" s="2"/>
      <c r="I141" s="197"/>
      <c r="J141" s="197"/>
      <c r="K141" s="197"/>
      <c r="L141" s="197"/>
      <c r="M141" s="197"/>
      <c r="N141" s="197"/>
    </row>
    <row r="142" spans="1:16" x14ac:dyDescent="0.3">
      <c r="A142" s="2"/>
      <c r="B142" s="181"/>
      <c r="C142" s="2"/>
      <c r="E142">
        <f t="shared" ref="E142" si="106">A142</f>
        <v>0</v>
      </c>
      <c r="F142" s="118">
        <f t="shared" ref="F142" si="107">B142+B143</f>
        <v>0</v>
      </c>
      <c r="G142">
        <f t="shared" ref="G142" si="108">C142</f>
        <v>0</v>
      </c>
      <c r="H142" s="118" t="e">
        <f>(F142-$M$62)*EXP((LN(1/2)/$F$3)*G142*(-1))</f>
        <v>#DIV/0!</v>
      </c>
      <c r="I142" s="197"/>
      <c r="J142" s="197"/>
      <c r="K142" s="197"/>
      <c r="L142" s="197"/>
      <c r="M142" s="197"/>
      <c r="N142" s="197"/>
    </row>
    <row r="143" spans="1:16" x14ac:dyDescent="0.3">
      <c r="A143" s="2"/>
      <c r="B143" s="181"/>
      <c r="C143" s="2"/>
      <c r="I143" s="197"/>
      <c r="J143" s="197"/>
      <c r="K143" s="197"/>
      <c r="L143" s="197"/>
      <c r="M143" s="197"/>
      <c r="N143" s="197"/>
    </row>
    <row r="144" spans="1:16" x14ac:dyDescent="0.3">
      <c r="A144" s="2"/>
      <c r="B144" s="181"/>
      <c r="C144" s="2"/>
      <c r="E144">
        <f t="shared" ref="E144" si="109">A144</f>
        <v>0</v>
      </c>
      <c r="F144" s="118">
        <f t="shared" ref="F144" si="110">B144+B145</f>
        <v>0</v>
      </c>
      <c r="G144">
        <f t="shared" ref="G144" si="111">C144</f>
        <v>0</v>
      </c>
      <c r="H144" s="118" t="e">
        <f>(F144-$M$62)*EXP((LN(1/2)/$F$3)*G144*(-1))</f>
        <v>#DIV/0!</v>
      </c>
      <c r="I144" s="197"/>
      <c r="J144" s="197"/>
      <c r="K144" s="197"/>
      <c r="L144" s="197"/>
      <c r="M144" s="197"/>
      <c r="N144" s="197"/>
    </row>
    <row r="145" spans="1:14" x14ac:dyDescent="0.3">
      <c r="A145" s="2"/>
      <c r="B145" s="181"/>
      <c r="C145" s="2"/>
      <c r="I145" s="197"/>
      <c r="J145" s="197"/>
      <c r="K145" s="197"/>
      <c r="L145" s="197"/>
      <c r="M145" s="197"/>
      <c r="N145" s="197"/>
    </row>
    <row r="146" spans="1:14" x14ac:dyDescent="0.3">
      <c r="A146" s="2"/>
      <c r="B146" s="181"/>
      <c r="C146" s="2"/>
      <c r="E146">
        <f t="shared" ref="E146" si="112">A146</f>
        <v>0</v>
      </c>
      <c r="F146" s="118">
        <f t="shared" ref="F146" si="113">B146+B147</f>
        <v>0</v>
      </c>
      <c r="G146">
        <f t="shared" ref="G146" si="114">C146</f>
        <v>0</v>
      </c>
      <c r="H146" s="118" t="e">
        <f>(F146-$M$62)*EXP((LN(1/2)/$F$3)*G146*(-1))</f>
        <v>#DIV/0!</v>
      </c>
      <c r="I146" s="197"/>
      <c r="J146" s="197"/>
      <c r="K146" s="197"/>
      <c r="L146" s="197"/>
      <c r="M146" s="197"/>
      <c r="N146" s="197"/>
    </row>
    <row r="147" spans="1:14" x14ac:dyDescent="0.3">
      <c r="A147" s="2"/>
      <c r="B147" s="181"/>
      <c r="C147" s="2"/>
      <c r="I147" s="197"/>
      <c r="J147" s="197"/>
      <c r="K147" s="197"/>
      <c r="L147" s="197"/>
      <c r="M147" s="197"/>
      <c r="N147" s="197"/>
    </row>
    <row r="148" spans="1:14" x14ac:dyDescent="0.3">
      <c r="A148" s="2"/>
      <c r="B148" s="181"/>
      <c r="C148" s="2"/>
      <c r="E148">
        <f t="shared" ref="E148" si="115">A148</f>
        <v>0</v>
      </c>
      <c r="F148" s="118">
        <f t="shared" ref="F148" si="116">B148+B149</f>
        <v>0</v>
      </c>
      <c r="G148">
        <f t="shared" ref="G148" si="117">C148</f>
        <v>0</v>
      </c>
      <c r="H148" s="118" t="e">
        <f>(F148-$M$62)*EXP((LN(1/2)/$F$3)*G148*(-1))</f>
        <v>#DIV/0!</v>
      </c>
      <c r="I148" s="197"/>
      <c r="J148" s="197"/>
      <c r="K148" s="197"/>
      <c r="L148" s="197"/>
      <c r="M148" s="197"/>
      <c r="N148" s="197"/>
    </row>
    <row r="149" spans="1:14" x14ac:dyDescent="0.3">
      <c r="A149" s="2"/>
      <c r="B149" s="181"/>
      <c r="C149" s="2"/>
      <c r="I149" s="197"/>
      <c r="J149" s="197"/>
      <c r="K149" s="197"/>
      <c r="L149" s="197"/>
      <c r="M149" s="197"/>
      <c r="N149" s="197"/>
    </row>
    <row r="150" spans="1:14" x14ac:dyDescent="0.3">
      <c r="A150" s="2"/>
      <c r="B150" s="181"/>
      <c r="C150" s="207"/>
      <c r="E150">
        <f t="shared" ref="E150" si="118">A150</f>
        <v>0</v>
      </c>
      <c r="F150" s="118">
        <f t="shared" ref="F150" si="119">B150+B151</f>
        <v>0</v>
      </c>
      <c r="G150">
        <f t="shared" ref="G150" si="120">C150</f>
        <v>0</v>
      </c>
      <c r="H150" s="118" t="e">
        <f>(F150-$M$62)*EXP((LN(1/2)/$F$3)*G150*(-1))</f>
        <v>#DIV/0!</v>
      </c>
      <c r="I150" s="197"/>
      <c r="J150" s="197"/>
      <c r="K150" s="197"/>
      <c r="L150" s="197"/>
      <c r="M150" s="197"/>
      <c r="N150" s="197"/>
    </row>
    <row r="151" spans="1:14" x14ac:dyDescent="0.3">
      <c r="A151" s="2"/>
      <c r="B151" s="181"/>
      <c r="C151" s="207"/>
      <c r="I151" s="197"/>
      <c r="J151" s="197"/>
      <c r="K151" s="197"/>
      <c r="L151" s="197"/>
      <c r="M151" s="197"/>
      <c r="N151" s="197"/>
    </row>
    <row r="152" spans="1:14" x14ac:dyDescent="0.3">
      <c r="A152" s="2"/>
      <c r="B152" s="181"/>
      <c r="C152" s="2"/>
      <c r="E152">
        <f t="shared" ref="E152" si="121">A152</f>
        <v>0</v>
      </c>
      <c r="F152" s="118">
        <f t="shared" ref="F152" si="122">B152+B153</f>
        <v>0</v>
      </c>
      <c r="G152">
        <f t="shared" ref="G152" si="123">C152</f>
        <v>0</v>
      </c>
      <c r="H152" s="118" t="e">
        <f>(F152-$M$62)*EXP((LN(1/2)/$F$3)*G152*(-1))</f>
        <v>#DIV/0!</v>
      </c>
      <c r="I152" s="197"/>
      <c r="J152" s="197"/>
      <c r="K152" s="197"/>
      <c r="L152" s="197"/>
      <c r="M152" s="197"/>
      <c r="N152" s="197"/>
    </row>
    <row r="153" spans="1:14" x14ac:dyDescent="0.3">
      <c r="A153" s="2"/>
      <c r="B153" s="181"/>
      <c r="C153" s="2"/>
      <c r="I153" s="197"/>
      <c r="J153" s="197"/>
      <c r="K153" s="197"/>
      <c r="L153" s="197"/>
      <c r="M153" s="197"/>
      <c r="N153" s="197"/>
    </row>
    <row r="154" spans="1:14" x14ac:dyDescent="0.3">
      <c r="A154" s="2"/>
      <c r="B154" s="181"/>
      <c r="C154" s="2"/>
      <c r="E154">
        <f t="shared" ref="E154" si="124">A154</f>
        <v>0</v>
      </c>
      <c r="F154" s="118">
        <f t="shared" ref="F154" si="125">B154+B155</f>
        <v>0</v>
      </c>
      <c r="G154">
        <f t="shared" ref="G154" si="126">C154</f>
        <v>0</v>
      </c>
      <c r="H154" s="118" t="e">
        <f>(F154-$M$62)*EXP((LN(1/2)/$F$3)*G154*(-1))</f>
        <v>#DIV/0!</v>
      </c>
      <c r="I154" s="197"/>
      <c r="J154" s="197"/>
      <c r="K154" s="197"/>
      <c r="L154" s="197"/>
      <c r="M154" s="197"/>
      <c r="N154" s="197"/>
    </row>
    <row r="155" spans="1:14" x14ac:dyDescent="0.3">
      <c r="A155" s="2"/>
      <c r="B155" s="181"/>
      <c r="C155" s="2"/>
      <c r="I155" s="197"/>
      <c r="J155" s="197"/>
      <c r="K155" s="197"/>
      <c r="L155" s="197"/>
      <c r="M155" s="197"/>
      <c r="N155" s="197"/>
    </row>
    <row r="156" spans="1:14" x14ac:dyDescent="0.3">
      <c r="A156" s="2"/>
      <c r="B156" s="181"/>
      <c r="C156" s="2"/>
      <c r="E156">
        <f t="shared" ref="E156" si="127">A156</f>
        <v>0</v>
      </c>
      <c r="F156" s="118">
        <f t="shared" ref="F156" si="128">B156+B157</f>
        <v>0</v>
      </c>
      <c r="G156">
        <f t="shared" ref="G156" si="129">C156</f>
        <v>0</v>
      </c>
      <c r="H156" s="118" t="e">
        <f>(F156-$M$62)*EXP((LN(1/2)/$F$3)*G156*(-1))</f>
        <v>#DIV/0!</v>
      </c>
      <c r="I156" s="197"/>
      <c r="J156" s="197"/>
      <c r="K156" s="197"/>
      <c r="L156" s="197"/>
      <c r="M156" s="197"/>
      <c r="N156" s="197"/>
    </row>
    <row r="157" spans="1:14" x14ac:dyDescent="0.3">
      <c r="A157" s="2"/>
      <c r="B157" s="181"/>
      <c r="C157" s="2"/>
      <c r="I157" s="197"/>
      <c r="J157" s="197"/>
      <c r="K157" s="197"/>
      <c r="L157" s="197"/>
      <c r="M157" s="197"/>
      <c r="N157" s="197"/>
    </row>
    <row r="158" spans="1:14" x14ac:dyDescent="0.3">
      <c r="A158" s="2"/>
      <c r="B158" s="181"/>
      <c r="C158" s="2"/>
      <c r="E158">
        <f t="shared" ref="E158" si="130">A158</f>
        <v>0</v>
      </c>
      <c r="F158" s="118">
        <f t="shared" ref="F158" si="131">B158+B159</f>
        <v>0</v>
      </c>
      <c r="G158">
        <f t="shared" ref="G158" si="132">C158</f>
        <v>0</v>
      </c>
      <c r="H158" s="118" t="e">
        <f>(F158-$M$62)*EXP((LN(1/2)/$F$3)*G158*(-1))</f>
        <v>#DIV/0!</v>
      </c>
      <c r="I158" s="197"/>
      <c r="J158" s="197"/>
      <c r="K158" s="197"/>
      <c r="L158" s="197"/>
      <c r="M158" s="197"/>
      <c r="N158" s="197"/>
    </row>
    <row r="159" spans="1:14" x14ac:dyDescent="0.3">
      <c r="A159" s="2"/>
      <c r="B159" s="181"/>
      <c r="C159" s="2"/>
      <c r="I159" s="197"/>
      <c r="J159" s="197"/>
      <c r="K159" s="197"/>
      <c r="L159" s="197"/>
      <c r="M159" s="197"/>
      <c r="N159" s="197"/>
    </row>
    <row r="160" spans="1:14" x14ac:dyDescent="0.3">
      <c r="A160" s="2"/>
      <c r="B160" s="181"/>
      <c r="C160" s="2"/>
      <c r="E160">
        <f t="shared" ref="E160" si="133">A160</f>
        <v>0</v>
      </c>
      <c r="F160" s="118">
        <f t="shared" ref="F160" si="134">B160+B161</f>
        <v>0</v>
      </c>
      <c r="G160">
        <f t="shared" ref="G160" si="135">C160</f>
        <v>0</v>
      </c>
      <c r="H160" s="118" t="e">
        <f>(F160-$M$62)*EXP((LN(1/2)/$F$3)*G160*(-1))</f>
        <v>#DIV/0!</v>
      </c>
      <c r="I160" s="197"/>
      <c r="J160" s="197"/>
      <c r="K160" s="197"/>
      <c r="L160" s="197"/>
      <c r="M160" s="197"/>
      <c r="N160" s="197"/>
    </row>
    <row r="161" spans="1:14" x14ac:dyDescent="0.3">
      <c r="A161" s="2"/>
      <c r="B161" s="181"/>
      <c r="C161" s="2"/>
      <c r="I161" s="197"/>
      <c r="J161" s="197"/>
      <c r="K161" s="197"/>
      <c r="L161" s="197"/>
      <c r="M161" s="197"/>
      <c r="N161" s="197"/>
    </row>
    <row r="162" spans="1:14" x14ac:dyDescent="0.3">
      <c r="A162" s="2"/>
      <c r="B162" s="181"/>
      <c r="C162" s="2"/>
      <c r="E162">
        <f t="shared" ref="E162" si="136">A162</f>
        <v>0</v>
      </c>
      <c r="F162" s="118">
        <f t="shared" ref="F162" si="137">B162+B163</f>
        <v>0</v>
      </c>
      <c r="G162">
        <f t="shared" ref="G162" si="138">C162</f>
        <v>0</v>
      </c>
      <c r="H162" s="118" t="e">
        <f>(F162-$M$62)*EXP((LN(1/2)/$F$3)*G162*(-1))</f>
        <v>#DIV/0!</v>
      </c>
      <c r="I162" s="197"/>
      <c r="J162" s="197"/>
      <c r="K162" s="197"/>
      <c r="L162" s="197"/>
      <c r="M162" s="197"/>
      <c r="N162" s="197"/>
    </row>
    <row r="163" spans="1:14" x14ac:dyDescent="0.3">
      <c r="A163" s="2"/>
      <c r="B163" s="181"/>
      <c r="C163" s="2"/>
      <c r="I163" s="197"/>
      <c r="J163" s="197"/>
      <c r="K163" s="197"/>
      <c r="L163" s="197"/>
      <c r="M163" s="197"/>
      <c r="N163" s="197"/>
    </row>
    <row r="164" spans="1:14" x14ac:dyDescent="0.3">
      <c r="A164" s="2"/>
      <c r="B164" s="181"/>
      <c r="C164" s="2"/>
      <c r="E164">
        <f t="shared" ref="E164" si="139">A164</f>
        <v>0</v>
      </c>
      <c r="F164" s="118">
        <f t="shared" ref="F164" si="140">B164+B165</f>
        <v>0</v>
      </c>
      <c r="G164">
        <f t="shared" ref="G164" si="141">C164</f>
        <v>0</v>
      </c>
      <c r="H164" s="118" t="e">
        <f t="shared" ref="H164" si="142">(F164-$M$62)*EXP((LN(1/2)/$F$3)*G164*(-1))</f>
        <v>#DIV/0!</v>
      </c>
      <c r="I164" s="197"/>
      <c r="J164" s="197"/>
      <c r="K164" s="197"/>
      <c r="L164" s="197"/>
      <c r="M164" s="197"/>
      <c r="N164" s="197"/>
    </row>
    <row r="165" spans="1:14" x14ac:dyDescent="0.3">
      <c r="A165" s="2"/>
      <c r="B165" s="181"/>
      <c r="C165" s="2"/>
      <c r="I165" s="197"/>
      <c r="J165" s="197"/>
      <c r="K165" s="197"/>
      <c r="L165" s="197"/>
      <c r="M165" s="197"/>
      <c r="N165" s="197"/>
    </row>
    <row r="166" spans="1:14" x14ac:dyDescent="0.3">
      <c r="A166" s="2"/>
      <c r="B166" s="181"/>
      <c r="C166" s="2"/>
      <c r="E166">
        <f t="shared" ref="E166" si="143">A166</f>
        <v>0</v>
      </c>
      <c r="F166" s="118">
        <f t="shared" ref="F166" si="144">B166+B167</f>
        <v>0</v>
      </c>
      <c r="G166">
        <f t="shared" ref="G166" si="145">C166</f>
        <v>0</v>
      </c>
      <c r="H166" s="118" t="e">
        <f t="shared" ref="H166" si="146">(F166-$M$62)*EXP((LN(1/2)/$F$3)*G166*(-1))</f>
        <v>#DIV/0!</v>
      </c>
      <c r="J166" s="197"/>
      <c r="K166" s="197"/>
    </row>
    <row r="167" spans="1:14" x14ac:dyDescent="0.3">
      <c r="A167" s="2"/>
      <c r="B167" s="181"/>
      <c r="C167" s="2"/>
      <c r="J167" s="197"/>
      <c r="K167" s="197"/>
    </row>
    <row r="168" spans="1:14" x14ac:dyDescent="0.3">
      <c r="A168" s="2"/>
      <c r="B168" s="181"/>
      <c r="C168" s="2"/>
      <c r="E168">
        <f t="shared" ref="E168" si="147">A168</f>
        <v>0</v>
      </c>
      <c r="F168" s="118">
        <f t="shared" ref="F168" si="148">B168+B169</f>
        <v>0</v>
      </c>
      <c r="G168">
        <f t="shared" ref="G168" si="149">C168</f>
        <v>0</v>
      </c>
      <c r="H168" s="118" t="e">
        <f t="shared" ref="H168" si="150">(F168-$M$62)*EXP((LN(1/2)/$F$3)*G168*(-1))</f>
        <v>#DIV/0!</v>
      </c>
    </row>
    <row r="169" spans="1:14" x14ac:dyDescent="0.3">
      <c r="A169" s="2"/>
      <c r="B169" s="181"/>
      <c r="C169" s="2"/>
    </row>
    <row r="170" spans="1:14" x14ac:dyDescent="0.3">
      <c r="A170" s="208"/>
      <c r="B170" s="209"/>
      <c r="C170" s="208"/>
      <c r="E170">
        <f t="shared" ref="E170" si="151">A170</f>
        <v>0</v>
      </c>
      <c r="F170" s="118">
        <f t="shared" ref="F170" si="152">B170+B171</f>
        <v>0</v>
      </c>
      <c r="G170">
        <f t="shared" ref="G170" si="153">C170</f>
        <v>0</v>
      </c>
      <c r="H170" s="118" t="e">
        <f t="shared" ref="H170" si="154">(F170-$M$62)*EXP((LN(1/2)/$F$3)*G170*(-1))</f>
        <v>#DIV/0!</v>
      </c>
    </row>
    <row r="171" spans="1:14" x14ac:dyDescent="0.3">
      <c r="A171" s="208"/>
      <c r="B171" s="209"/>
      <c r="C171" s="208"/>
    </row>
    <row r="172" spans="1:14" x14ac:dyDescent="0.3">
      <c r="A172" s="208"/>
      <c r="B172" s="209"/>
      <c r="C172" s="208"/>
      <c r="E172">
        <f t="shared" ref="E172" si="155">A172</f>
        <v>0</v>
      </c>
      <c r="F172" s="118">
        <f t="shared" ref="F172" si="156">B172+B173</f>
        <v>0</v>
      </c>
      <c r="G172">
        <f t="shared" ref="G172" si="157">C172</f>
        <v>0</v>
      </c>
      <c r="H172" s="118" t="e">
        <f t="shared" ref="H172" si="158">(F172-$M$62)*EXP((LN(1/2)/$F$3)*G172*(-1))</f>
        <v>#DIV/0!</v>
      </c>
    </row>
    <row r="173" spans="1:14" x14ac:dyDescent="0.3">
      <c r="A173" s="208"/>
      <c r="B173" s="209"/>
      <c r="C173" s="208"/>
    </row>
  </sheetData>
  <hyperlinks>
    <hyperlink ref="I56" r:id="rId1"/>
  </hyperlinks>
  <pageMargins left="0.25" right="0.25" top="0.5" bottom="0.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A46" workbookViewId="0">
      <selection activeCell="H37" sqref="H37"/>
    </sheetView>
  </sheetViews>
  <sheetFormatPr defaultRowHeight="14.4" x14ac:dyDescent="0.3"/>
  <cols>
    <col min="1" max="1" width="18.21875" style="45" customWidth="1"/>
    <col min="2" max="2" width="14" style="45" customWidth="1"/>
    <col min="3" max="3" width="13.88671875" style="45" customWidth="1"/>
    <col min="4" max="4" width="15.21875" style="57" customWidth="1"/>
    <col min="5" max="5" width="16.44140625" style="57" customWidth="1"/>
    <col min="6" max="6" width="15.77734375" customWidth="1"/>
    <col min="7" max="7" width="15.21875" customWidth="1"/>
    <col min="8" max="8" width="24.88671875" customWidth="1"/>
  </cols>
  <sheetData>
    <row r="1" spans="1:8" x14ac:dyDescent="0.3">
      <c r="A1" s="35" t="s">
        <v>62</v>
      </c>
      <c r="B1" s="36"/>
      <c r="C1" s="37"/>
      <c r="D1" s="35" t="s">
        <v>88</v>
      </c>
      <c r="E1" s="36"/>
      <c r="F1" s="39"/>
      <c r="G1" s="39" t="s">
        <v>89</v>
      </c>
      <c r="H1" s="40"/>
    </row>
    <row r="2" spans="1:8" x14ac:dyDescent="0.3">
      <c r="A2" s="35"/>
      <c r="B2" s="313"/>
      <c r="C2" s="37"/>
      <c r="D2" s="35"/>
      <c r="E2" s="313"/>
      <c r="F2" s="39"/>
      <c r="G2" s="39"/>
      <c r="H2" s="40"/>
    </row>
    <row r="3" spans="1:8" x14ac:dyDescent="0.3">
      <c r="A3" s="241"/>
      <c r="B3" s="42"/>
      <c r="C3" s="37"/>
      <c r="D3" s="35"/>
      <c r="E3" s="43"/>
      <c r="F3" s="43"/>
      <c r="G3" s="43" t="s">
        <v>201</v>
      </c>
      <c r="H3" s="41"/>
    </row>
    <row r="4" spans="1:8" ht="16.8" customHeight="1" thickBot="1" x14ac:dyDescent="0.35">
      <c r="A4" s="35" t="s">
        <v>200</v>
      </c>
      <c r="B4" s="38"/>
      <c r="C4" s="37"/>
      <c r="D4" s="44"/>
      <c r="E4" s="43"/>
      <c r="F4" s="43"/>
      <c r="G4" s="43" t="s">
        <v>287</v>
      </c>
      <c r="H4" s="41"/>
    </row>
    <row r="5" spans="1:8" ht="34.200000000000003" customHeight="1" thickBot="1" x14ac:dyDescent="0.35">
      <c r="A5" s="216" t="s">
        <v>94</v>
      </c>
      <c r="B5" s="217" t="s">
        <v>95</v>
      </c>
      <c r="C5" s="242" t="s">
        <v>283</v>
      </c>
      <c r="D5" s="218" t="s">
        <v>282</v>
      </c>
      <c r="E5" s="243" t="s">
        <v>286</v>
      </c>
      <c r="F5" s="242" t="s">
        <v>284</v>
      </c>
      <c r="G5" s="243" t="s">
        <v>285</v>
      </c>
      <c r="H5" s="219" t="s">
        <v>100</v>
      </c>
    </row>
    <row r="6" spans="1:8" ht="18" customHeight="1" thickBot="1" x14ac:dyDescent="0.35">
      <c r="A6" s="220">
        <v>1</v>
      </c>
      <c r="B6" s="221">
        <v>6.9444444444444444E-5</v>
      </c>
      <c r="C6" s="258"/>
      <c r="D6" s="259"/>
      <c r="E6" s="259"/>
      <c r="F6" s="258"/>
      <c r="G6" s="260"/>
      <c r="H6" s="261"/>
    </row>
    <row r="7" spans="1:8" ht="18" customHeight="1" thickTop="1" thickBot="1" x14ac:dyDescent="0.35">
      <c r="A7" s="224">
        <f>A6+1</f>
        <v>2</v>
      </c>
      <c r="B7" s="221">
        <v>1.3888888888888889E-4</v>
      </c>
      <c r="C7" s="249"/>
      <c r="D7" s="46"/>
      <c r="E7" s="46"/>
      <c r="F7" s="249"/>
      <c r="G7" s="46"/>
      <c r="H7" s="52"/>
    </row>
    <row r="8" spans="1:8" ht="18" customHeight="1" thickTop="1" thickBot="1" x14ac:dyDescent="0.35">
      <c r="A8" s="224">
        <f t="shared" ref="A8:A15" si="0">A7+1</f>
        <v>3</v>
      </c>
      <c r="B8" s="221">
        <v>2.0833333333333299E-4</v>
      </c>
      <c r="C8" s="249"/>
      <c r="D8" s="46"/>
      <c r="E8" s="46"/>
      <c r="F8" s="249"/>
      <c r="G8" s="46"/>
      <c r="H8" s="52"/>
    </row>
    <row r="9" spans="1:8" ht="18" customHeight="1" thickTop="1" thickBot="1" x14ac:dyDescent="0.35">
      <c r="A9" s="224">
        <f t="shared" si="0"/>
        <v>4</v>
      </c>
      <c r="B9" s="221">
        <v>2.7777777777777702E-4</v>
      </c>
      <c r="C9" s="249"/>
      <c r="D9" s="46"/>
      <c r="E9" s="46"/>
      <c r="F9" s="249"/>
      <c r="G9" s="46"/>
      <c r="H9" s="52"/>
    </row>
    <row r="10" spans="1:8" ht="18" customHeight="1" thickTop="1" thickBot="1" x14ac:dyDescent="0.35">
      <c r="A10" s="224">
        <f t="shared" si="0"/>
        <v>5</v>
      </c>
      <c r="B10" s="221">
        <v>3.4722222222222202E-4</v>
      </c>
      <c r="C10" s="249"/>
      <c r="D10" s="46"/>
      <c r="E10" s="46"/>
      <c r="F10" s="249"/>
      <c r="G10" s="46"/>
      <c r="H10" s="52"/>
    </row>
    <row r="11" spans="1:8" ht="18" customHeight="1" thickTop="1" thickBot="1" x14ac:dyDescent="0.35">
      <c r="A11" s="224">
        <f t="shared" si="0"/>
        <v>6</v>
      </c>
      <c r="B11" s="221">
        <v>4.1666666666666599E-4</v>
      </c>
      <c r="C11" s="249"/>
      <c r="D11" s="46"/>
      <c r="E11" s="46"/>
      <c r="F11" s="249"/>
      <c r="G11" s="46"/>
      <c r="H11" s="52"/>
    </row>
    <row r="12" spans="1:8" ht="18" customHeight="1" thickTop="1" thickBot="1" x14ac:dyDescent="0.35">
      <c r="A12" s="224">
        <f t="shared" si="0"/>
        <v>7</v>
      </c>
      <c r="B12" s="221">
        <v>4.8611111111111099E-4</v>
      </c>
      <c r="C12" s="249"/>
      <c r="D12" s="46"/>
      <c r="E12" s="46"/>
      <c r="F12" s="249"/>
      <c r="G12" s="46"/>
      <c r="H12" s="52"/>
    </row>
    <row r="13" spans="1:8" ht="18" customHeight="1" thickTop="1" thickBot="1" x14ac:dyDescent="0.35">
      <c r="A13" s="224">
        <f t="shared" si="0"/>
        <v>8</v>
      </c>
      <c r="B13" s="221">
        <v>5.5555555555555501E-4</v>
      </c>
      <c r="C13" s="249"/>
      <c r="D13" s="46"/>
      <c r="E13" s="46"/>
      <c r="F13" s="249"/>
      <c r="G13" s="46"/>
      <c r="H13" s="52"/>
    </row>
    <row r="14" spans="1:8" ht="18" customHeight="1" thickTop="1" thickBot="1" x14ac:dyDescent="0.35">
      <c r="A14" s="224">
        <f t="shared" si="0"/>
        <v>9</v>
      </c>
      <c r="B14" s="221">
        <v>6.2500000000000001E-4</v>
      </c>
      <c r="C14" s="249"/>
      <c r="D14" s="46"/>
      <c r="E14" s="46"/>
      <c r="F14" s="249"/>
      <c r="G14" s="46"/>
      <c r="H14" s="52"/>
    </row>
    <row r="15" spans="1:8" ht="18" customHeight="1" thickTop="1" thickBot="1" x14ac:dyDescent="0.35">
      <c r="A15" s="224">
        <f t="shared" si="0"/>
        <v>10</v>
      </c>
      <c r="B15" s="221">
        <v>6.9444444444444404E-4</v>
      </c>
      <c r="C15" s="249"/>
      <c r="D15" s="46"/>
      <c r="E15" s="46"/>
      <c r="F15" s="249"/>
      <c r="G15" s="46"/>
      <c r="H15" s="52"/>
    </row>
    <row r="16" spans="1:8" ht="18" customHeight="1" thickTop="1" thickBot="1" x14ac:dyDescent="0.35">
      <c r="A16" s="226" t="s">
        <v>198</v>
      </c>
      <c r="B16" s="221" t="s">
        <v>102</v>
      </c>
      <c r="C16" s="47"/>
      <c r="D16" s="244"/>
      <c r="E16" s="244"/>
      <c r="F16" s="47"/>
      <c r="G16" s="244"/>
      <c r="H16" s="245"/>
    </row>
    <row r="17" spans="1:8" ht="18" customHeight="1" thickTop="1" thickBot="1" x14ac:dyDescent="0.35">
      <c r="A17" s="227" t="s">
        <v>199</v>
      </c>
      <c r="B17" s="221" t="s">
        <v>102</v>
      </c>
      <c r="C17" s="47"/>
      <c r="D17" s="244"/>
      <c r="E17" s="244"/>
      <c r="F17" s="47"/>
      <c r="G17" s="244"/>
      <c r="H17" s="245"/>
    </row>
    <row r="18" spans="1:8" ht="18" customHeight="1" thickTop="1" thickBot="1" x14ac:dyDescent="0.35">
      <c r="A18" s="228">
        <v>11</v>
      </c>
      <c r="B18" s="229">
        <v>8.1018518518518516E-4</v>
      </c>
      <c r="C18" s="262"/>
      <c r="D18" s="263"/>
      <c r="E18" s="263"/>
      <c r="F18" s="262"/>
      <c r="G18" s="46"/>
      <c r="H18" s="52"/>
    </row>
    <row r="19" spans="1:8" ht="18" customHeight="1" thickTop="1" thickBot="1" x14ac:dyDescent="0.35">
      <c r="A19" s="230">
        <v>12</v>
      </c>
      <c r="B19" s="221">
        <v>9.2592592592592596E-4</v>
      </c>
      <c r="C19" s="249"/>
      <c r="D19" s="46"/>
      <c r="E19" s="46"/>
      <c r="F19" s="249"/>
      <c r="G19" s="46"/>
      <c r="H19" s="52"/>
    </row>
    <row r="20" spans="1:8" ht="18" customHeight="1" thickTop="1" thickBot="1" x14ac:dyDescent="0.35">
      <c r="A20" s="230">
        <v>13</v>
      </c>
      <c r="B20" s="229">
        <v>1.0416666666666699E-3</v>
      </c>
      <c r="C20" s="249"/>
      <c r="D20" s="46"/>
      <c r="E20" s="46"/>
      <c r="F20" s="249"/>
      <c r="G20" s="46"/>
      <c r="H20" s="52"/>
    </row>
    <row r="21" spans="1:8" ht="18" customHeight="1" thickTop="1" thickBot="1" x14ac:dyDescent="0.35">
      <c r="A21" s="230">
        <v>14</v>
      </c>
      <c r="B21" s="221">
        <v>1.1574074074074099E-3</v>
      </c>
      <c r="C21" s="249"/>
      <c r="D21" s="46"/>
      <c r="E21" s="46"/>
      <c r="F21" s="249"/>
      <c r="G21" s="46"/>
      <c r="H21" s="52"/>
    </row>
    <row r="22" spans="1:8" ht="18" customHeight="1" thickTop="1" thickBot="1" x14ac:dyDescent="0.35">
      <c r="A22" s="230">
        <v>15</v>
      </c>
      <c r="B22" s="229">
        <v>1.27314814814815E-3</v>
      </c>
      <c r="C22" s="249"/>
      <c r="D22" s="46"/>
      <c r="E22" s="46"/>
      <c r="F22" s="249"/>
      <c r="G22" s="46"/>
      <c r="H22" s="52"/>
    </row>
    <row r="23" spans="1:8" ht="18" customHeight="1" thickTop="1" thickBot="1" x14ac:dyDescent="0.35">
      <c r="A23" s="235">
        <v>16</v>
      </c>
      <c r="B23" s="221">
        <v>1.38888888888889E-3</v>
      </c>
      <c r="C23" s="249"/>
      <c r="D23" s="46"/>
      <c r="E23" s="46"/>
      <c r="F23" s="249"/>
      <c r="G23" s="46"/>
      <c r="H23" s="52"/>
    </row>
    <row r="24" spans="1:8" ht="18" customHeight="1" thickTop="1" thickBot="1" x14ac:dyDescent="0.35">
      <c r="A24" s="236">
        <v>17</v>
      </c>
      <c r="B24" s="229">
        <v>2.0833333333333333E-3</v>
      </c>
      <c r="C24" s="249"/>
      <c r="D24" s="46"/>
      <c r="E24" s="46"/>
      <c r="F24" s="249"/>
      <c r="G24" s="46"/>
      <c r="H24" s="52"/>
    </row>
    <row r="25" spans="1:8" ht="18" customHeight="1" thickTop="1" thickBot="1" x14ac:dyDescent="0.35">
      <c r="A25" s="237">
        <v>18</v>
      </c>
      <c r="B25" s="221">
        <v>2.7777777777777801E-3</v>
      </c>
      <c r="C25" s="249"/>
      <c r="D25" s="46"/>
      <c r="E25" s="46"/>
      <c r="F25" s="249"/>
      <c r="G25" s="46"/>
      <c r="H25" s="52"/>
    </row>
    <row r="26" spans="1:8" ht="18" customHeight="1" thickTop="1" thickBot="1" x14ac:dyDescent="0.35">
      <c r="A26" s="251" t="s">
        <v>101</v>
      </c>
      <c r="B26" s="238">
        <v>3.4722222222222199E-3</v>
      </c>
      <c r="C26" s="249" t="s">
        <v>102</v>
      </c>
      <c r="D26" s="46" t="s">
        <v>102</v>
      </c>
      <c r="E26" s="46"/>
      <c r="F26" s="249" t="s">
        <v>102</v>
      </c>
      <c r="G26" s="46" t="s">
        <v>102</v>
      </c>
      <c r="H26" s="52"/>
    </row>
    <row r="27" spans="1:8" ht="19.2" customHeight="1" thickTop="1" thickBot="1" x14ac:dyDescent="0.35">
      <c r="A27" s="237">
        <v>19</v>
      </c>
      <c r="B27" s="229">
        <v>3.4722222222222199E-3</v>
      </c>
      <c r="C27" s="250"/>
      <c r="D27" s="55"/>
      <c r="E27" s="55"/>
      <c r="F27" s="250"/>
      <c r="G27" s="55"/>
      <c r="H27" s="48"/>
    </row>
    <row r="28" spans="1:8" ht="19.2" customHeight="1" thickTop="1" x14ac:dyDescent="0.3">
      <c r="A28" s="41" t="s">
        <v>104</v>
      </c>
      <c r="B28" s="41"/>
      <c r="C28" s="41"/>
      <c r="D28" s="41"/>
      <c r="E28" s="41"/>
      <c r="F28" s="41"/>
      <c r="G28" s="41"/>
      <c r="H28" s="41"/>
    </row>
    <row r="29" spans="1:8" ht="19.2" customHeight="1" x14ac:dyDescent="0.3">
      <c r="A29" s="41"/>
      <c r="B29" s="41"/>
      <c r="C29" s="41"/>
      <c r="D29" s="41"/>
      <c r="E29" s="41"/>
      <c r="F29" s="41"/>
      <c r="G29" s="41"/>
      <c r="H29" s="41"/>
    </row>
    <row r="30" spans="1:8" ht="21" customHeight="1" x14ac:dyDescent="0.3">
      <c r="A30" s="41"/>
      <c r="B30" s="41"/>
      <c r="C30" s="41"/>
      <c r="D30" s="41"/>
      <c r="E30" s="41"/>
      <c r="F30" s="41"/>
      <c r="G30" s="41"/>
      <c r="H30" s="41"/>
    </row>
    <row r="31" spans="1:8" ht="22.2" customHeight="1" x14ac:dyDescent="0.3">
      <c r="A31" s="35" t="s">
        <v>62</v>
      </c>
      <c r="B31" s="36"/>
      <c r="C31" s="37"/>
      <c r="D31" s="35" t="s">
        <v>88</v>
      </c>
      <c r="E31" s="36"/>
      <c r="F31" s="39"/>
      <c r="G31" s="39" t="s">
        <v>89</v>
      </c>
      <c r="H31" s="40"/>
    </row>
    <row r="32" spans="1:8" ht="19.8" customHeight="1" thickBot="1" x14ac:dyDescent="0.35">
      <c r="A32" s="44" t="s">
        <v>202</v>
      </c>
      <c r="B32" s="44"/>
      <c r="C32" s="37"/>
      <c r="D32" s="44"/>
      <c r="E32" s="44"/>
      <c r="F32" s="264"/>
      <c r="G32" s="43"/>
      <c r="H32" s="265"/>
    </row>
    <row r="33" spans="1:8" ht="37.200000000000003" customHeight="1" thickBot="1" x14ac:dyDescent="0.35">
      <c r="A33" s="216" t="s">
        <v>94</v>
      </c>
      <c r="B33" s="217" t="s">
        <v>95</v>
      </c>
      <c r="C33" s="242" t="s">
        <v>96</v>
      </c>
      <c r="D33" s="218" t="s">
        <v>97</v>
      </c>
      <c r="E33" s="243" t="s">
        <v>286</v>
      </c>
      <c r="F33" s="242" t="s">
        <v>98</v>
      </c>
      <c r="G33" s="243" t="s">
        <v>99</v>
      </c>
      <c r="H33" s="219" t="s">
        <v>100</v>
      </c>
    </row>
    <row r="34" spans="1:8" ht="18" customHeight="1" thickTop="1" thickBot="1" x14ac:dyDescent="0.35">
      <c r="A34" s="251" t="s">
        <v>402</v>
      </c>
      <c r="B34" s="238">
        <v>6.9444444444444441E-3</v>
      </c>
      <c r="C34" s="249" t="s">
        <v>102</v>
      </c>
      <c r="D34" s="46" t="s">
        <v>102</v>
      </c>
      <c r="E34" s="46"/>
      <c r="F34" s="249" t="s">
        <v>102</v>
      </c>
      <c r="G34" s="46" t="s">
        <v>102</v>
      </c>
      <c r="H34" s="261"/>
    </row>
    <row r="35" spans="1:8" ht="18" customHeight="1" thickTop="1" thickBot="1" x14ac:dyDescent="0.35">
      <c r="A35" s="252">
        <v>20</v>
      </c>
      <c r="B35" s="229">
        <v>6.9444444444444441E-3</v>
      </c>
      <c r="C35" s="249"/>
      <c r="D35" s="46"/>
      <c r="E35" s="46"/>
      <c r="F35" s="249"/>
      <c r="G35" s="46"/>
      <c r="H35" s="52"/>
    </row>
    <row r="36" spans="1:8" ht="18" customHeight="1" thickTop="1" thickBot="1" x14ac:dyDescent="0.35">
      <c r="A36" s="252">
        <v>21</v>
      </c>
      <c r="B36" s="46">
        <v>1.0416666666666701E-2</v>
      </c>
      <c r="C36" s="249"/>
      <c r="D36" s="46"/>
      <c r="E36" s="46"/>
      <c r="F36" s="249"/>
      <c r="G36" s="46"/>
      <c r="H36" s="52"/>
    </row>
    <row r="37" spans="1:8" ht="18" customHeight="1" thickTop="1" thickBot="1" x14ac:dyDescent="0.35">
      <c r="A37" s="49" t="s">
        <v>401</v>
      </c>
      <c r="B37" s="50">
        <v>1.3888888888888888E-2</v>
      </c>
      <c r="C37" s="249" t="s">
        <v>102</v>
      </c>
      <c r="D37" s="46" t="s">
        <v>102</v>
      </c>
      <c r="E37" s="46"/>
      <c r="F37" s="249" t="s">
        <v>102</v>
      </c>
      <c r="G37" s="46" t="s">
        <v>102</v>
      </c>
      <c r="H37" s="52"/>
    </row>
    <row r="38" spans="1:8" ht="18" customHeight="1" thickTop="1" thickBot="1" x14ac:dyDescent="0.35">
      <c r="A38" s="252">
        <v>22</v>
      </c>
      <c r="B38" s="46">
        <v>1.38888888888889E-2</v>
      </c>
      <c r="C38" s="249"/>
      <c r="D38" s="46"/>
      <c r="E38" s="46"/>
      <c r="F38" s="249"/>
      <c r="G38" s="46"/>
      <c r="H38" s="52"/>
    </row>
    <row r="39" spans="1:8" ht="18" customHeight="1" thickTop="1" thickBot="1" x14ac:dyDescent="0.35">
      <c r="A39" s="252">
        <v>23</v>
      </c>
      <c r="B39" s="46">
        <v>1.7361111111111101E-2</v>
      </c>
      <c r="C39" s="249"/>
      <c r="D39" s="46"/>
      <c r="E39" s="46"/>
      <c r="F39" s="249"/>
      <c r="G39" s="46"/>
      <c r="H39" s="52"/>
    </row>
    <row r="40" spans="1:8" ht="18" customHeight="1" thickTop="1" thickBot="1" x14ac:dyDescent="0.35">
      <c r="A40" s="49" t="s">
        <v>203</v>
      </c>
      <c r="B40" s="50">
        <v>2.0833333333333332E-2</v>
      </c>
      <c r="C40" s="249" t="s">
        <v>102</v>
      </c>
      <c r="D40" s="46" t="s">
        <v>102</v>
      </c>
      <c r="E40" s="46"/>
      <c r="F40" s="249" t="s">
        <v>102</v>
      </c>
      <c r="G40" s="46" t="s">
        <v>102</v>
      </c>
      <c r="H40" s="52"/>
    </row>
    <row r="41" spans="1:8" ht="18" customHeight="1" thickTop="1" thickBot="1" x14ac:dyDescent="0.35">
      <c r="A41" s="252">
        <v>24</v>
      </c>
      <c r="B41" s="53">
        <v>2.0833333333333332E-2</v>
      </c>
      <c r="C41" s="262"/>
      <c r="D41" s="263"/>
      <c r="E41" s="263"/>
      <c r="F41" s="262"/>
      <c r="G41" s="46"/>
      <c r="H41" s="52"/>
    </row>
    <row r="42" spans="1:8" ht="18" customHeight="1" thickTop="1" thickBot="1" x14ac:dyDescent="0.35">
      <c r="A42" s="252">
        <v>25</v>
      </c>
      <c r="B42" s="53">
        <v>2.4305555555555556E-2</v>
      </c>
      <c r="C42" s="249"/>
      <c r="D42" s="46"/>
      <c r="E42" s="46"/>
      <c r="F42" s="249"/>
      <c r="G42" s="46"/>
      <c r="H42" s="52"/>
    </row>
    <row r="43" spans="1:8" ht="18" customHeight="1" thickTop="1" thickBot="1" x14ac:dyDescent="0.35">
      <c r="A43" s="252">
        <v>26</v>
      </c>
      <c r="B43" s="46">
        <v>2.7777777777777776E-2</v>
      </c>
      <c r="C43" s="249"/>
      <c r="D43" s="46"/>
      <c r="E43" s="46"/>
      <c r="F43" s="249"/>
      <c r="G43" s="46"/>
      <c r="H43" s="52"/>
    </row>
    <row r="44" spans="1:8" ht="18" customHeight="1" thickTop="1" thickBot="1" x14ac:dyDescent="0.35">
      <c r="A44" s="252">
        <v>27</v>
      </c>
      <c r="B44" s="46">
        <v>3.125E-2</v>
      </c>
      <c r="C44" s="249"/>
      <c r="D44" s="46"/>
      <c r="E44" s="46"/>
      <c r="F44" s="249"/>
      <c r="G44" s="46"/>
      <c r="H44" s="52"/>
    </row>
    <row r="45" spans="1:8" ht="18" customHeight="1" thickTop="1" thickBot="1" x14ac:dyDescent="0.35">
      <c r="A45" s="49" t="s">
        <v>103</v>
      </c>
      <c r="B45" s="50">
        <v>4.1666666666666664E-2</v>
      </c>
      <c r="C45" s="249" t="s">
        <v>102</v>
      </c>
      <c r="D45" s="46" t="s">
        <v>102</v>
      </c>
      <c r="E45" s="46"/>
      <c r="F45" s="249" t="s">
        <v>102</v>
      </c>
      <c r="G45" s="46" t="s">
        <v>102</v>
      </c>
      <c r="H45" s="52"/>
    </row>
    <row r="46" spans="1:8" ht="18" customHeight="1" thickTop="1" thickBot="1" x14ac:dyDescent="0.35">
      <c r="A46" s="252">
        <v>28</v>
      </c>
      <c r="B46" s="46">
        <v>4.1666666666666664E-2</v>
      </c>
      <c r="C46" s="249"/>
      <c r="D46" s="46"/>
      <c r="E46" s="46"/>
      <c r="F46" s="249"/>
      <c r="G46" s="46"/>
      <c r="H46" s="52"/>
    </row>
    <row r="47" spans="1:8" ht="18" customHeight="1" thickTop="1" thickBot="1" x14ac:dyDescent="0.35">
      <c r="A47" s="252">
        <v>29</v>
      </c>
      <c r="B47" s="54">
        <v>5.2083333333333336E-2</v>
      </c>
      <c r="C47" s="249"/>
      <c r="D47" s="46"/>
      <c r="E47" s="46"/>
      <c r="F47" s="249"/>
      <c r="G47" s="46"/>
      <c r="H47" s="52"/>
    </row>
    <row r="48" spans="1:8" ht="18" customHeight="1" thickTop="1" thickBot="1" x14ac:dyDescent="0.35">
      <c r="A48" s="49" t="s">
        <v>403</v>
      </c>
      <c r="B48" s="50">
        <v>6.25E-2</v>
      </c>
      <c r="C48" s="249" t="s">
        <v>102</v>
      </c>
      <c r="D48" s="46" t="s">
        <v>102</v>
      </c>
      <c r="E48" s="46"/>
      <c r="F48" s="249" t="s">
        <v>102</v>
      </c>
      <c r="G48" s="46" t="s">
        <v>102</v>
      </c>
      <c r="H48" s="48"/>
    </row>
    <row r="49" spans="1:8" ht="18" customHeight="1" thickTop="1" thickBot="1" x14ac:dyDescent="0.35">
      <c r="A49" s="252">
        <v>30</v>
      </c>
      <c r="B49" s="55">
        <v>6.25E-2</v>
      </c>
      <c r="C49" s="269"/>
      <c r="D49" s="270"/>
      <c r="E49" s="270"/>
      <c r="F49" s="269"/>
      <c r="G49" s="270"/>
      <c r="H49" s="51"/>
    </row>
    <row r="50" spans="1:8" ht="18" customHeight="1" thickTop="1" thickBot="1" x14ac:dyDescent="0.35">
      <c r="A50" s="252">
        <v>31</v>
      </c>
      <c r="B50" s="55">
        <v>8.3333333333333329E-2</v>
      </c>
      <c r="C50" s="269"/>
      <c r="D50" s="270"/>
      <c r="E50" s="270"/>
      <c r="F50" s="269"/>
      <c r="G50" s="270"/>
      <c r="H50" s="51"/>
    </row>
    <row r="51" spans="1:8" ht="21.6" customHeight="1" thickTop="1" thickBot="1" x14ac:dyDescent="0.35">
      <c r="A51" s="252"/>
      <c r="B51" s="55"/>
      <c r="C51" s="250"/>
      <c r="D51" s="55"/>
      <c r="E51" s="55"/>
      <c r="F51" s="250"/>
      <c r="G51" s="55"/>
      <c r="H51" s="48"/>
    </row>
    <row r="52" spans="1:8" ht="19.2" customHeight="1" thickTop="1" x14ac:dyDescent="0.3">
      <c r="A52" s="56" t="s">
        <v>104</v>
      </c>
      <c r="B52" s="41"/>
      <c r="C52" s="41"/>
      <c r="D52" s="41"/>
      <c r="E52" s="41"/>
      <c r="F52" s="41"/>
      <c r="G52" s="41"/>
      <c r="H52" s="41"/>
    </row>
    <row r="53" spans="1:8" ht="19.2" customHeight="1" x14ac:dyDescent="0.3">
      <c r="A53" s="41"/>
      <c r="B53" s="41"/>
      <c r="C53" s="41"/>
      <c r="D53" s="41"/>
      <c r="E53" s="41"/>
      <c r="F53" s="41"/>
      <c r="G53" s="41"/>
      <c r="H53" s="41"/>
    </row>
    <row r="54" spans="1:8" ht="19.2" customHeight="1" x14ac:dyDescent="0.3">
      <c r="A54" s="41"/>
      <c r="B54" s="41"/>
      <c r="C54" s="41"/>
      <c r="D54" s="41"/>
      <c r="E54" s="41"/>
      <c r="F54" s="41"/>
      <c r="G54" s="41"/>
      <c r="H54" s="41"/>
    </row>
    <row r="55" spans="1:8" x14ac:dyDescent="0.3">
      <c r="A55" s="41"/>
      <c r="B55" s="41"/>
      <c r="C55" s="41"/>
      <c r="D55" s="41"/>
      <c r="E55" s="41"/>
      <c r="F55" s="41"/>
      <c r="G55" s="41"/>
      <c r="H55" s="41"/>
    </row>
  </sheetData>
  <pageMargins left="0.25" right="0.25" top="0.5" bottom="0.2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ASEM metabolites Jimmy plan</vt:lpstr>
      <vt:lpstr>PET room ART line times 2h</vt:lpstr>
      <vt:lpstr>BloodPlasma curve GC counts</vt:lpstr>
      <vt:lpstr>Data sheet HPLC GC ppt</vt:lpstr>
      <vt:lpstr>Sample Handling Guidelines</vt:lpstr>
      <vt:lpstr>Protein PPT metabolism</vt:lpstr>
      <vt:lpstr>EB NHP FF</vt:lpstr>
      <vt:lpstr>BloodPlasma curve counts manual</vt:lpstr>
      <vt:lpstr>'BloodPlasma curve counts manual'!Print_Area</vt:lpstr>
      <vt:lpstr>'BloodPlasma curve GC counts'!Print_Area</vt:lpstr>
      <vt:lpstr>'Data sheet HPLC GC ppt'!Print_Area</vt:lpstr>
      <vt:lpstr>'EB NHP FF'!Print_Area</vt:lpstr>
      <vt:lpstr>'PET room ART line times 2h'!Print_Area</vt:lpstr>
      <vt:lpstr>'Data sheet HPLC GC ppt'!Print_Titles</vt:lpstr>
      <vt:lpstr>'PET room ART line times 2h'!Print_Titles</vt:lpstr>
      <vt:lpstr>'Protein PPT metabolism'!Print_Titles</vt:lpstr>
    </vt:vector>
  </TitlesOfParts>
  <Company>MIR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 Lynne</dc:creator>
  <cp:lastModifiedBy>Jones, Lynne</cp:lastModifiedBy>
  <cp:lastPrinted>2022-01-31T20:44:09Z</cp:lastPrinted>
  <dcterms:created xsi:type="dcterms:W3CDTF">2017-01-20T15:56:29Z</dcterms:created>
  <dcterms:modified xsi:type="dcterms:W3CDTF">2022-01-31T20:46:25Z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