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nar.Norin\Downloads\"/>
    </mc:Choice>
  </mc:AlternateContent>
  <xr:revisionPtr revIDLastSave="0" documentId="13_ncr:1_{9CC620A5-4660-47BF-9779-A7884ED5B3D2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Quote" sheetId="1" r:id="rId1"/>
    <sheet name="Printers" sheetId="2" r:id="rId2"/>
    <sheet name="Materials" sheetId="3" r:id="rId3"/>
    <sheet name="General" sheetId="4" r:id="rId4"/>
    <sheet name="Translation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3" l="1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2" i="3"/>
  <c r="D1" i="3"/>
  <c r="C3" i="4"/>
  <c r="D12" i="1"/>
  <c r="H5" i="1"/>
  <c r="H4" i="1"/>
  <c r="C26" i="1"/>
  <c r="C25" i="1"/>
  <c r="C24" i="1"/>
  <c r="C23" i="1"/>
  <c r="C20" i="1"/>
  <c r="C19" i="1"/>
  <c r="C18" i="1"/>
  <c r="C17" i="1"/>
  <c r="C16" i="1"/>
  <c r="C11" i="1"/>
  <c r="C13" i="1"/>
  <c r="E12" i="1"/>
  <c r="C12" i="1"/>
  <c r="G1" i="2"/>
  <c r="D1" i="2"/>
  <c r="B1" i="2"/>
  <c r="J1" i="3"/>
  <c r="I1" i="3"/>
  <c r="F1" i="3"/>
  <c r="E1" i="3"/>
  <c r="B1" i="3"/>
  <c r="A15" i="4"/>
  <c r="A14" i="4"/>
  <c r="A13" i="4"/>
  <c r="A12" i="4"/>
  <c r="A11" i="4"/>
  <c r="A10" i="4"/>
  <c r="A9" i="4"/>
  <c r="A8" i="4"/>
  <c r="A13" i="1"/>
  <c r="H7" i="1"/>
  <c r="H6" i="1"/>
  <c r="G2" i="1"/>
  <c r="A44" i="1"/>
  <c r="A43" i="1"/>
  <c r="A42" i="1"/>
  <c r="A41" i="1"/>
  <c r="A39" i="1"/>
  <c r="A38" i="1"/>
  <c r="A37" i="1"/>
  <c r="A36" i="1"/>
  <c r="A35" i="1"/>
  <c r="A34" i="1"/>
  <c r="A33" i="1"/>
  <c r="A32" i="1"/>
  <c r="A31" i="1"/>
  <c r="A29" i="1"/>
  <c r="A28" i="1"/>
  <c r="A26" i="1"/>
  <c r="A25" i="1"/>
  <c r="A24" i="1"/>
  <c r="A23" i="1"/>
  <c r="A22" i="1"/>
  <c r="A20" i="1"/>
  <c r="A19" i="1"/>
  <c r="A18" i="1"/>
  <c r="A17" i="1"/>
  <c r="A16" i="1"/>
  <c r="A15" i="1"/>
  <c r="A12" i="1"/>
  <c r="A11" i="1"/>
  <c r="A10" i="1"/>
  <c r="A9" i="1"/>
  <c r="A8" i="1"/>
  <c r="A2" i="1"/>
  <c r="A5" i="1"/>
  <c r="A4" i="1"/>
  <c r="A3" i="1"/>
  <c r="F1" i="2"/>
  <c r="H1" i="3"/>
  <c r="C2" i="4"/>
  <c r="A7" i="4"/>
  <c r="E1" i="2"/>
  <c r="C1" i="2"/>
  <c r="A1" i="2"/>
  <c r="G1" i="3"/>
  <c r="A6" i="4"/>
  <c r="C1" i="3"/>
  <c r="A1" i="3"/>
  <c r="A5" i="4" l="1"/>
  <c r="A4" i="4"/>
  <c r="A3" i="4"/>
  <c r="A2" i="4"/>
  <c r="I9" i="3"/>
  <c r="G6" i="2"/>
  <c r="G5" i="2"/>
  <c r="I8" i="3"/>
  <c r="B13" i="1" l="1"/>
  <c r="G4" i="2" l="1"/>
  <c r="I7" i="3"/>
  <c r="I6" i="3"/>
  <c r="I5" i="3"/>
  <c r="I4" i="3"/>
  <c r="I3" i="3"/>
  <c r="G7" i="1" l="1"/>
  <c r="G3" i="1"/>
  <c r="G4" i="1"/>
  <c r="C44" i="1"/>
  <c r="C43" i="1"/>
  <c r="C37" i="1"/>
  <c r="B37" i="1"/>
  <c r="C39" i="1"/>
  <c r="C38" i="1"/>
  <c r="C33" i="1"/>
  <c r="C34" i="1"/>
  <c r="C35" i="1"/>
  <c r="C36" i="1"/>
  <c r="C32" i="1"/>
  <c r="B26" i="1"/>
  <c r="B36" i="1" s="1"/>
  <c r="B20" i="1"/>
  <c r="B35" i="1" s="1"/>
  <c r="C29" i="1"/>
  <c r="B33" i="1"/>
  <c r="G3" i="2"/>
  <c r="G2" i="2"/>
  <c r="B34" i="1" l="1"/>
  <c r="G5" i="1"/>
  <c r="I2" i="3"/>
  <c r="B32" i="1"/>
  <c r="B38" i="1" l="1"/>
  <c r="B39" i="1" s="1"/>
  <c r="B43" i="1" s="1"/>
  <c r="G6" i="1" l="1"/>
</calcChain>
</file>

<file path=xl/sharedStrings.xml><?xml version="1.0" encoding="utf-8"?>
<sst xmlns="http://schemas.openxmlformats.org/spreadsheetml/2006/main" count="179" uniqueCount="102">
  <si>
    <t>Name</t>
  </si>
  <si>
    <t>CR-10</t>
  </si>
  <si>
    <t>Energy cost</t>
  </si>
  <si>
    <t>Labor Costs</t>
  </si>
  <si>
    <t>Prusa i3 MK2s</t>
  </si>
  <si>
    <t>Diameter [mm]</t>
  </si>
  <si>
    <t>Manufacturer</t>
  </si>
  <si>
    <t>Money unit</t>
  </si>
  <si>
    <t>Customer</t>
  </si>
  <si>
    <t>Date</t>
  </si>
  <si>
    <t>Description</t>
  </si>
  <si>
    <t>Filament</t>
  </si>
  <si>
    <t>das Filament - PLA - black</t>
  </si>
  <si>
    <t>Weight</t>
  </si>
  <si>
    <t>Printing time</t>
  </si>
  <si>
    <t>g</t>
  </si>
  <si>
    <t>min</t>
  </si>
  <si>
    <t>hh:mm</t>
  </si>
  <si>
    <t>h</t>
  </si>
  <si>
    <t>Preparation</t>
  </si>
  <si>
    <t>Slicing (Supports, Parameters…)</t>
  </si>
  <si>
    <t>Model preparation (Fixing, CAD…)</t>
  </si>
  <si>
    <t>Material change</t>
  </si>
  <si>
    <t>Transfer &amp; Start</t>
  </si>
  <si>
    <t>Job removal</t>
  </si>
  <si>
    <t>Support removal</t>
  </si>
  <si>
    <t>Additional work</t>
  </si>
  <si>
    <t>Failure rate</t>
  </si>
  <si>
    <t>%</t>
  </si>
  <si>
    <t>Costs</t>
  </si>
  <si>
    <t>Electricity</t>
  </si>
  <si>
    <t>Consumables</t>
  </si>
  <si>
    <t>Printer</t>
  </si>
  <si>
    <t>Sum</t>
  </si>
  <si>
    <t>Post-processing</t>
  </si>
  <si>
    <t>Subtotal</t>
  </si>
  <si>
    <t>Including failures</t>
  </si>
  <si>
    <t>Markup</t>
  </si>
  <si>
    <t>Suggested prize</t>
  </si>
  <si>
    <t>Quoted prize</t>
  </si>
  <si>
    <t>Summary</t>
  </si>
  <si>
    <t>Quote</t>
  </si>
  <si>
    <t>General print details</t>
  </si>
  <si>
    <t>Printer depreciation</t>
  </si>
  <si>
    <t>Miscellaneous</t>
  </si>
  <si>
    <t>Customer details</t>
  </si>
  <si>
    <t>Polymaker PC-Max</t>
  </si>
  <si>
    <t>Formfutura ABSpro</t>
  </si>
  <si>
    <t>Formfutura Premium ABS</t>
  </si>
  <si>
    <t>ColoFabb XT-CF20</t>
  </si>
  <si>
    <t>das Filament PETG</t>
  </si>
  <si>
    <t>Ultimaker 3 Extended</t>
  </si>
  <si>
    <t>m</t>
  </si>
  <si>
    <t>8:05</t>
  </si>
  <si>
    <t>Cool knife sharpening tool</t>
  </si>
  <si>
    <t>MULTEC Multirap M420</t>
  </si>
  <si>
    <t>Proto Pasta HT-PLA</t>
  </si>
  <si>
    <t>Sovol SV06 Plus</t>
  </si>
  <si>
    <t>Polymaker Polyterra PLA</t>
  </si>
  <si>
    <t>General Tab</t>
  </si>
  <si>
    <t>English</t>
  </si>
  <si>
    <t>Translation</t>
  </si>
  <si>
    <t>Materials Tab</t>
  </si>
  <si>
    <t>Printers Tab</t>
  </si>
  <si>
    <t>Quote Tab</t>
  </si>
  <si>
    <t>€</t>
  </si>
  <si>
    <t>kWh</t>
  </si>
  <si>
    <t>Comment</t>
  </si>
  <si>
    <t>Spool Price</t>
  </si>
  <si>
    <t>Spool Size</t>
  </si>
  <si>
    <t>Nozzel Temp</t>
  </si>
  <si>
    <t>Bed Temp</t>
  </si>
  <si>
    <t>Density</t>
  </si>
  <si>
    <t>Price</t>
  </si>
  <si>
    <t>Material Diameter</t>
  </si>
  <si>
    <t>Depreciation Time</t>
  </si>
  <si>
    <t>Service costs per life</t>
  </si>
  <si>
    <t>Energy Consumption</t>
  </si>
  <si>
    <t>Depreciation</t>
  </si>
  <si>
    <t>Diameter</t>
  </si>
  <si>
    <t>C</t>
  </si>
  <si>
    <t>Temperature unit</t>
  </si>
  <si>
    <t>Power / hour unit</t>
  </si>
  <si>
    <t>Parts cost</t>
  </si>
  <si>
    <t>Length</t>
  </si>
  <si>
    <t>cm³</t>
  </si>
  <si>
    <t>kg</t>
  </si>
  <si>
    <t>mm</t>
  </si>
  <si>
    <t>Kilogram</t>
  </si>
  <si>
    <t>Gram</t>
  </si>
  <si>
    <t>Cubic Centimeter</t>
  </si>
  <si>
    <t>Millimeter</t>
  </si>
  <si>
    <t>Meter</t>
  </si>
  <si>
    <t>Short for minutes</t>
  </si>
  <si>
    <t>Short for hour</t>
  </si>
  <si>
    <t>hh:mm for time</t>
  </si>
  <si>
    <t>What</t>
  </si>
  <si>
    <t>Value</t>
  </si>
  <si>
    <t>Unit</t>
  </si>
  <si>
    <t>John Doe</t>
  </si>
  <si>
    <t>Shipping Cost</t>
  </si>
  <si>
    <t>Roll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</si>
</sst>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&quot;€&quot;_-;\-* #,##0.00\ &quot;€&quot;_-;_-* &quot;-&quot;??\ &quot;€&quot;_-;_-@_-"/>
    <numFmt numFmtId="165" formatCode="0.000"/>
    <numFmt numFmtId="166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7" fillId="0" borderId="0" applyFon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2" fillId="0" borderId="0" xfId="0" applyFont="1"/>
    <xf numFmtId="1" fontId="0" fillId="2" borderId="3" xfId="0" applyNumberFormat="1" applyFill="1" applyBorder="1"/>
    <xf numFmtId="0" fontId="2" fillId="2" borderId="4" xfId="0" applyFont="1" applyFill="1" applyBorder="1"/>
    <xf numFmtId="166" fontId="0" fillId="2" borderId="3" xfId="0" applyNumberFormat="1" applyFill="1" applyBorder="1"/>
    <xf numFmtId="2" fontId="0" fillId="2" borderId="3" xfId="0" applyNumberFormat="1" applyFill="1" applyBorder="1"/>
    <xf numFmtId="2" fontId="4" fillId="2" borderId="5" xfId="0" applyNumberFormat="1" applyFont="1" applyFill="1" applyBorder="1"/>
    <xf numFmtId="0" fontId="2" fillId="2" borderId="6" xfId="0" applyFont="1" applyFill="1" applyBorder="1"/>
    <xf numFmtId="0" fontId="0" fillId="4" borderId="0" xfId="0" applyFill="1"/>
    <xf numFmtId="49" fontId="0" fillId="4" borderId="0" xfId="0" applyNumberFormat="1" applyFill="1" applyAlignment="1">
      <alignment horizontal="right"/>
    </xf>
    <xf numFmtId="166" fontId="0" fillId="5" borderId="0" xfId="0" applyNumberFormat="1" applyFill="1"/>
    <xf numFmtId="0" fontId="1" fillId="0" borderId="0" xfId="0" applyFont="1" applyAlignment="1">
      <alignment horizontal="right"/>
    </xf>
    <xf numFmtId="9" fontId="0" fillId="4" borderId="0" xfId="0" applyNumberFormat="1" applyFill="1"/>
    <xf numFmtId="2" fontId="1" fillId="6" borderId="0" xfId="0" applyNumberFormat="1" applyFont="1" applyFill="1"/>
    <xf numFmtId="2" fontId="0" fillId="3" borderId="0" xfId="0" applyNumberFormat="1" applyFill="1"/>
    <xf numFmtId="2" fontId="1" fillId="4" borderId="0" xfId="0" applyNumberFormat="1" applyFont="1" applyFill="1"/>
    <xf numFmtId="0" fontId="3" fillId="0" borderId="0" xfId="0" applyFont="1" applyAlignment="1">
      <alignment horizontal="right"/>
    </xf>
    <xf numFmtId="0" fontId="1" fillId="5" borderId="0" xfId="0" applyFont="1" applyFill="1"/>
    <xf numFmtId="2" fontId="0" fillId="4" borderId="0" xfId="0" applyNumberFormat="1" applyFill="1"/>
    <xf numFmtId="1" fontId="0" fillId="5" borderId="0" xfId="0" applyNumberFormat="1" applyFill="1"/>
    <xf numFmtId="0" fontId="0" fillId="5" borderId="0" xfId="0" applyFill="1"/>
    <xf numFmtId="165" fontId="0" fillId="4" borderId="0" xfId="0" applyNumberFormat="1" applyFill="1"/>
    <xf numFmtId="2" fontId="0" fillId="5" borderId="0" xfId="0" applyNumberFormat="1" applyFill="1"/>
    <xf numFmtId="0" fontId="0" fillId="4" borderId="0" xfId="0" applyFill="1" applyAlignment="1">
      <alignment horizontal="right"/>
    </xf>
    <xf numFmtId="0" fontId="5" fillId="0" borderId="0" xfId="0" applyFont="1"/>
    <xf numFmtId="0" fontId="0" fillId="0" borderId="0" xfId="0" applyAlignment="1">
      <alignment horizontal="left" vertical="center" wrapText="1"/>
    </xf>
    <xf numFmtId="4" fontId="0" fillId="4" borderId="0" xfId="1" applyNumberFormat="1" applyFont="1" applyFill="1"/>
    <xf numFmtId="4" fontId="0" fillId="4" borderId="0" xfId="0" applyNumberFormat="1" applyFill="1"/>
    <xf numFmtId="0" fontId="1" fillId="0" borderId="0" xfId="0" applyFont="1" applyAlignment="1">
      <alignment horizontal="center" wrapText="1"/>
    </xf>
    <xf numFmtId="0" fontId="5" fillId="5" borderId="0" xfId="0" applyFont="1" applyFill="1"/>
    <xf numFmtId="0" fontId="1" fillId="7" borderId="0" xfId="0" applyFont="1" applyFill="1"/>
    <xf numFmtId="0" fontId="0" fillId="7" borderId="0" xfId="0" applyFill="1"/>
    <xf numFmtId="166" fontId="0" fillId="0" borderId="0" xfId="0" applyNumberFormat="1"/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2" fillId="4" borderId="0" xfId="0" applyFont="1" applyFill="1" applyAlignment="1">
      <alignment horizontal="left"/>
    </xf>
    <xf numFmtId="14" fontId="0" fillId="4" borderId="0" xfId="0" applyNumberFormat="1" applyFill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0" fillId="0" borderId="0" xfId="0"/>
  </cellXfs>
  <cellStyles count="2">
    <cellStyle name="Normal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Translation!$B$74</c:f>
          <c:strCache>
            <c:ptCount val="1"/>
            <c:pt idx="0">
              <c:v>Parts cost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6E3-42A3-A106-EBDCFA4F701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76E3-42A3-A106-EBDCFA4F701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6E3-42A3-A106-EBDCFA4F701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76E3-42A3-A106-EBDCFA4F701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6E3-42A3-A106-EBDCFA4F701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76E3-42A3-A106-EBDCFA4F7012}"/>
              </c:ext>
            </c:extLst>
          </c:dPt>
          <c:dLbls>
            <c:dLbl>
              <c:idx val="0"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sv-SE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76E3-42A3-A106-EBDCFA4F7012}"/>
                </c:ext>
              </c:extLst>
            </c:dLbl>
            <c:dLbl>
              <c:idx val="1"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sv-SE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2-76E3-42A3-A106-EBDCFA4F7012}"/>
                </c:ext>
              </c:extLst>
            </c:dLbl>
            <c:dLbl>
              <c:idx val="2"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sv-SE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76E3-42A3-A106-EBDCFA4F7012}"/>
                </c:ext>
              </c:extLst>
            </c:dLbl>
            <c:dLbl>
              <c:idx val="3"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sv-SE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4-76E3-42A3-A106-EBDCFA4F7012}"/>
                </c:ext>
              </c:extLst>
            </c:dLbl>
            <c:dLbl>
              <c:idx val="4"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sv-SE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76E3-42A3-A106-EBDCFA4F7012}"/>
                </c:ext>
              </c:extLst>
            </c:dLbl>
            <c:dLbl>
              <c:idx val="5"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sv-SE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6-76E3-42A3-A106-EBDCFA4F7012}"/>
                </c:ext>
              </c:extLst>
            </c:dLbl>
            <c:numFmt formatCode="General" sourceLinked="0"/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Quote!$A$32:$A$37</c:f>
              <c:strCache>
                <c:ptCount val="6"/>
                <c:pt idx="0">
                  <c:v>Filament</c:v>
                </c:pt>
                <c:pt idx="1">
                  <c:v>Electricity</c:v>
                </c:pt>
                <c:pt idx="2">
                  <c:v>Printer depreciation</c:v>
                </c:pt>
                <c:pt idx="3">
                  <c:v>Preparation</c:v>
                </c:pt>
                <c:pt idx="4">
                  <c:v>Post-processing</c:v>
                </c:pt>
                <c:pt idx="5">
                  <c:v>Consumables</c:v>
                </c:pt>
              </c:strCache>
            </c:strRef>
          </c:cat>
          <c:val>
            <c:numRef>
              <c:f>Quote!$B$32:$B$37</c:f>
              <c:numCache>
                <c:formatCode>0.00</c:formatCode>
                <c:ptCount val="6"/>
                <c:pt idx="0">
                  <c:v>34.275711688773342</c:v>
                </c:pt>
                <c:pt idx="1">
                  <c:v>1.8187500000000001</c:v>
                </c:pt>
                <c:pt idx="2">
                  <c:v>0.88714583333333341</c:v>
                </c:pt>
                <c:pt idx="3">
                  <c:v>87.5</c:v>
                </c:pt>
                <c:pt idx="4">
                  <c:v>87.5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E3-42A3-A106-EBDCFA4F7012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381000</xdr:colOff>
      <xdr:row>8</xdr:row>
      <xdr:rowOff>19048</xdr:rowOff>
    </xdr:from>
    <xdr:to>
      <xdr:col>10</xdr:col>
      <xdr:colOff>314325</xdr:colOff>
      <xdr:row>31</xdr:row>
      <xdr:rowOff>66675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CD3E1A45-E39E-408F-AC4E-ACCCDA26B6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H44"/>
  <sheetViews>
    <sheetView tabSelected="1" zoomScaleNormal="100" workbookViewId="0">
      <selection activeCell="B5" sqref="B5:D5"/>
    </sheetView>
  </sheetViews>
  <sheetFormatPr defaultColWidth="11.42578125" defaultRowHeight="15" x14ac:dyDescent="0.25"/>
  <cols>
    <col min="1" max="1" width="31.28515625" bestFit="1" customWidth="1"/>
    <col min="2" max="2" width="15" customWidth="1"/>
    <col min="7" max="7" width="18.140625" customWidth="1"/>
    <col min="8" max="8" width="19" customWidth="1"/>
  </cols>
  <sheetData>
    <row r="1" spans="1:8" ht="15.75" thickBot="1" x14ac:dyDescent="0.3"/>
    <row r="2" spans="1:8" ht="21" x14ac:dyDescent="0.35">
      <c r="A2" s="38" t="str">
        <f>Translation!B37</f>
        <v>Customer details</v>
      </c>
      <c r="B2" s="38"/>
      <c r="C2" s="38"/>
      <c r="G2" s="36" t="str">
        <f>Translation!B73</f>
        <v>Summary</v>
      </c>
      <c r="H2" s="37"/>
    </row>
    <row r="3" spans="1:8" x14ac:dyDescent="0.25">
      <c r="A3" s="12" t="str">
        <f>Translation!B38</f>
        <v>Customer</v>
      </c>
      <c r="B3" s="42" t="s">
        <v>99</v>
      </c>
      <c r="C3" s="42"/>
      <c r="D3" s="43"/>
      <c r="G3" s="34" t="str">
        <f>B10</f>
        <v>Polymaker Polyterra PLA</v>
      </c>
      <c r="H3" s="35"/>
    </row>
    <row r="4" spans="1:8" x14ac:dyDescent="0.25">
      <c r="A4" s="12" t="str">
        <f>Translation!B39</f>
        <v>Date</v>
      </c>
      <c r="B4" s="40">
        <v>43016</v>
      </c>
      <c r="C4" s="41"/>
      <c r="D4" s="41"/>
      <c r="G4" s="3">
        <f>B11</f>
        <v>108</v>
      </c>
      <c r="H4" s="4" t="str">
        <f>General!B8&amp;" || "&amp;LOWER(Translation!B43)</f>
        <v>g || filament</v>
      </c>
    </row>
    <row r="5" spans="1:8" x14ac:dyDescent="0.25">
      <c r="A5" s="12" t="str">
        <f>Translation!B40</f>
        <v>Description</v>
      </c>
      <c r="B5" s="39" t="s">
        <v>54</v>
      </c>
      <c r="C5" s="39"/>
      <c r="D5" s="39"/>
      <c r="G5" s="5">
        <f>D12</f>
        <v>8.0833333333333339</v>
      </c>
      <c r="H5" s="4" t="str">
        <f>General!B13&amp;" || "&amp;LOWER(Translation!B45)</f>
        <v>h || printing time</v>
      </c>
    </row>
    <row r="6" spans="1:8" x14ac:dyDescent="0.25">
      <c r="G6" s="6">
        <f>B43</f>
        <v>351.41965241147608</v>
      </c>
      <c r="H6" s="4" t="str">
        <f>General!B5&amp;" || "&amp;LOWER(Translation!B71)</f>
        <v>€ || suggested prize</v>
      </c>
    </row>
    <row r="7" spans="1:8" ht="16.5" thickBot="1" x14ac:dyDescent="0.3">
      <c r="G7" s="7">
        <f>B44</f>
        <v>338</v>
      </c>
      <c r="H7" s="8" t="str">
        <f>General!B5&amp;" || "&amp;LOWER(Translation!B72)</f>
        <v>€ || quoted prize</v>
      </c>
    </row>
    <row r="8" spans="1:8" ht="18.75" x14ac:dyDescent="0.3">
      <c r="A8" s="38" t="str">
        <f>Translation!B41</f>
        <v>General print details</v>
      </c>
      <c r="B8" s="38"/>
      <c r="C8" s="38"/>
    </row>
    <row r="9" spans="1:8" x14ac:dyDescent="0.25">
      <c r="A9" s="17" t="str">
        <f>Translation!B42</f>
        <v>Printer</v>
      </c>
      <c r="B9" s="42" t="s">
        <v>57</v>
      </c>
      <c r="C9" s="42"/>
    </row>
    <row r="10" spans="1:8" x14ac:dyDescent="0.25">
      <c r="A10" s="17" t="str">
        <f>Translation!B43</f>
        <v>Filament</v>
      </c>
      <c r="B10" s="42" t="s">
        <v>58</v>
      </c>
      <c r="C10" s="42"/>
    </row>
    <row r="11" spans="1:8" x14ac:dyDescent="0.25">
      <c r="A11" s="17" t="str">
        <f>Translation!B44</f>
        <v>Weight</v>
      </c>
      <c r="B11" s="9">
        <v>108</v>
      </c>
      <c r="C11" s="2" t="str">
        <f>General!B8</f>
        <v>g</v>
      </c>
    </row>
    <row r="12" spans="1:8" x14ac:dyDescent="0.25">
      <c r="A12" s="17" t="str">
        <f>Translation!B45</f>
        <v>Printing time</v>
      </c>
      <c r="B12" s="10" t="s">
        <v>53</v>
      </c>
      <c r="C12" s="2" t="str">
        <f>General!B13</f>
        <v>h</v>
      </c>
      <c r="D12" s="11">
        <f>LEFT(B12,FIND(":",B12)-1)+RIGHT(B12,LEN(B12)-FIND(":",B12))/60</f>
        <v>8.0833333333333339</v>
      </c>
      <c r="E12" s="2" t="str">
        <f>General!B13</f>
        <v>h</v>
      </c>
    </row>
    <row r="13" spans="1:8" x14ac:dyDescent="0.25">
      <c r="A13" s="17" t="str">
        <f>Translation!B46</f>
        <v>Length</v>
      </c>
      <c r="B13" s="11">
        <f>(B11/VLOOKUP(B10,Materials!A2:J100,5,FALSE))*4/(VLOOKUP(B10,Materials!A2:J100,2,FALSE)^2*PI())</f>
        <v>44.901182312293088</v>
      </c>
      <c r="C13" t="str">
        <f>General!B12</f>
        <v>m</v>
      </c>
      <c r="D13" s="33"/>
      <c r="E13" s="2"/>
    </row>
    <row r="14" spans="1:8" x14ac:dyDescent="0.25">
      <c r="C14" s="2"/>
    </row>
    <row r="15" spans="1:8" ht="18.75" x14ac:dyDescent="0.3">
      <c r="A15" s="38" t="str">
        <f>Translation!B47</f>
        <v>Preparation</v>
      </c>
      <c r="B15" s="38"/>
      <c r="C15" s="38"/>
    </row>
    <row r="16" spans="1:8" x14ac:dyDescent="0.25">
      <c r="A16" s="17" t="str">
        <f>Translation!B48</f>
        <v>Model preparation (Fixing, CAD…)</v>
      </c>
      <c r="B16" s="9">
        <v>0</v>
      </c>
      <c r="C16" s="2" t="str">
        <f>General!B14</f>
        <v>min</v>
      </c>
    </row>
    <row r="17" spans="1:5" x14ac:dyDescent="0.25">
      <c r="A17" s="17" t="str">
        <f>Translation!B49</f>
        <v>Slicing (Supports, Parameters…)</v>
      </c>
      <c r="B17" s="9">
        <v>5</v>
      </c>
      <c r="C17" s="2" t="str">
        <f>General!B14</f>
        <v>min</v>
      </c>
    </row>
    <row r="18" spans="1:5" x14ac:dyDescent="0.25">
      <c r="A18" s="17" t="str">
        <f>Translation!B50</f>
        <v>Material change</v>
      </c>
      <c r="B18" s="9">
        <v>5</v>
      </c>
      <c r="C18" s="2" t="str">
        <f>General!B14</f>
        <v>min</v>
      </c>
    </row>
    <row r="19" spans="1:5" x14ac:dyDescent="0.25">
      <c r="A19" s="17" t="str">
        <f>Translation!B51</f>
        <v>Transfer &amp; Start</v>
      </c>
      <c r="B19" s="9">
        <v>5</v>
      </c>
      <c r="C19" s="2" t="str">
        <f>General!B14</f>
        <v>min</v>
      </c>
    </row>
    <row r="20" spans="1:5" x14ac:dyDescent="0.25">
      <c r="A20" s="17" t="str">
        <f>Translation!B52</f>
        <v>Sum</v>
      </c>
      <c r="B20" s="18">
        <f>SUM(B16:B19)</f>
        <v>15</v>
      </c>
      <c r="C20" s="2" t="str">
        <f>General!B14</f>
        <v>min</v>
      </c>
    </row>
    <row r="21" spans="1:5" x14ac:dyDescent="0.25">
      <c r="C21" s="2"/>
    </row>
    <row r="22" spans="1:5" ht="18.75" x14ac:dyDescent="0.3">
      <c r="A22" s="38" t="str">
        <f>Translation!B53</f>
        <v>Post-processing</v>
      </c>
      <c r="B22" s="38"/>
      <c r="C22" s="38"/>
    </row>
    <row r="23" spans="1:5" x14ac:dyDescent="0.25">
      <c r="A23" s="17" t="str">
        <f>Translation!B54</f>
        <v>Job removal</v>
      </c>
      <c r="B23" s="9">
        <v>5</v>
      </c>
      <c r="C23" s="2" t="str">
        <f>General!B14</f>
        <v>min</v>
      </c>
    </row>
    <row r="24" spans="1:5" x14ac:dyDescent="0.25">
      <c r="A24" s="17" t="str">
        <f>Translation!B55</f>
        <v>Support removal</v>
      </c>
      <c r="B24" s="9">
        <v>0</v>
      </c>
      <c r="C24" s="2" t="str">
        <f>General!B14</f>
        <v>min</v>
      </c>
    </row>
    <row r="25" spans="1:5" x14ac:dyDescent="0.25">
      <c r="A25" s="17" t="str">
        <f>Translation!B56</f>
        <v>Additional work</v>
      </c>
      <c r="B25" s="9">
        <v>10</v>
      </c>
      <c r="C25" s="2" t="str">
        <f>General!B14</f>
        <v>min</v>
      </c>
    </row>
    <row r="26" spans="1:5" x14ac:dyDescent="0.25">
      <c r="A26" s="17" t="str">
        <f>Translation!B57</f>
        <v>Sum</v>
      </c>
      <c r="B26" s="18">
        <f>SUM(B23:B25)</f>
        <v>15</v>
      </c>
      <c r="C26" s="2" t="str">
        <f>General!B14</f>
        <v>min</v>
      </c>
    </row>
    <row r="27" spans="1:5" x14ac:dyDescent="0.25">
      <c r="C27" s="2"/>
    </row>
    <row r="28" spans="1:5" ht="18.75" x14ac:dyDescent="0.3">
      <c r="A28" s="38" t="str">
        <f>Translation!B58</f>
        <v>Miscellaneous</v>
      </c>
      <c r="B28" s="38"/>
      <c r="C28" s="38"/>
    </row>
    <row r="29" spans="1:5" x14ac:dyDescent="0.25">
      <c r="A29" s="17" t="str">
        <f>Translation!B59</f>
        <v>Consumables</v>
      </c>
      <c r="B29" s="9">
        <v>1</v>
      </c>
      <c r="C29" s="2" t="str">
        <f>General!B5</f>
        <v>€</v>
      </c>
    </row>
    <row r="30" spans="1:5" x14ac:dyDescent="0.25">
      <c r="C30" s="2"/>
    </row>
    <row r="31" spans="1:5" ht="18.75" x14ac:dyDescent="0.3">
      <c r="A31" s="38" t="str">
        <f>Translation!B60</f>
        <v>Costs</v>
      </c>
      <c r="B31" s="38"/>
      <c r="C31" s="38"/>
      <c r="D31" s="25"/>
      <c r="E31" s="25"/>
    </row>
    <row r="32" spans="1:5" x14ac:dyDescent="0.25">
      <c r="A32" s="17" t="str">
        <f>Translation!B61</f>
        <v>Filament</v>
      </c>
      <c r="B32" s="15">
        <f>B11/1000*VLOOKUP(B10,Materials!A2:J100,9,FALSE)</f>
        <v>34.275711688773342</v>
      </c>
      <c r="C32" s="2" t="str">
        <f>General!$B$5</f>
        <v>€</v>
      </c>
    </row>
    <row r="33" spans="1:3" x14ac:dyDescent="0.25">
      <c r="A33" s="17" t="str">
        <f>Translation!B62</f>
        <v>Electricity</v>
      </c>
      <c r="B33" s="15">
        <f>D12*VLOOKUP(B9,Printers!A2:G100,6,FALSE)*General!B2</f>
        <v>1.8187500000000001</v>
      </c>
      <c r="C33" s="2" t="str">
        <f>General!$B$5</f>
        <v>€</v>
      </c>
    </row>
    <row r="34" spans="1:3" x14ac:dyDescent="0.25">
      <c r="A34" s="17" t="str">
        <f>Translation!B63</f>
        <v>Printer depreciation</v>
      </c>
      <c r="B34" s="15">
        <f>D12*VLOOKUP(B9,Printers!A2:G100,7,FALSE)</f>
        <v>0.88714583333333341</v>
      </c>
      <c r="C34" s="2" t="str">
        <f>General!$B$5</f>
        <v>€</v>
      </c>
    </row>
    <row r="35" spans="1:3" x14ac:dyDescent="0.25">
      <c r="A35" s="17" t="str">
        <f>Translation!B64</f>
        <v>Preparation</v>
      </c>
      <c r="B35" s="15">
        <f>B20/60*General!B3</f>
        <v>87.5</v>
      </c>
      <c r="C35" s="2" t="str">
        <f>General!$B$5</f>
        <v>€</v>
      </c>
    </row>
    <row r="36" spans="1:3" x14ac:dyDescent="0.25">
      <c r="A36" s="17" t="str">
        <f>Translation!B65</f>
        <v>Post-processing</v>
      </c>
      <c r="B36" s="15">
        <f>B26/60*General!B3</f>
        <v>87.5</v>
      </c>
      <c r="C36" s="2" t="str">
        <f>General!$B$5</f>
        <v>€</v>
      </c>
    </row>
    <row r="37" spans="1:3" x14ac:dyDescent="0.25">
      <c r="A37" s="17" t="str">
        <f>Translation!B66</f>
        <v>Consumables</v>
      </c>
      <c r="B37" s="15">
        <f>B29</f>
        <v>1</v>
      </c>
      <c r="C37" s="2" t="str">
        <f>General!$B$5</f>
        <v>€</v>
      </c>
    </row>
    <row r="38" spans="1:3" x14ac:dyDescent="0.25">
      <c r="A38" s="17" t="str">
        <f>Translation!B67</f>
        <v>Subtotal</v>
      </c>
      <c r="B38" s="14">
        <f>SUM(B32:B37)</f>
        <v>212.98160752210669</v>
      </c>
      <c r="C38" s="2" t="str">
        <f>General!$B$5</f>
        <v>€</v>
      </c>
    </row>
    <row r="39" spans="1:3" x14ac:dyDescent="0.25">
      <c r="A39" s="17" t="str">
        <f>Translation!B68</f>
        <v>Including failures</v>
      </c>
      <c r="B39" s="14">
        <f>B38*(General!B4/100+1)</f>
        <v>234.27976827431738</v>
      </c>
      <c r="C39" s="2" t="str">
        <f>General!$B$5</f>
        <v>€</v>
      </c>
    </row>
    <row r="41" spans="1:3" ht="18.75" x14ac:dyDescent="0.3">
      <c r="A41" s="38" t="str">
        <f>Translation!B69</f>
        <v>Quote</v>
      </c>
      <c r="B41" s="38"/>
      <c r="C41" s="38"/>
    </row>
    <row r="42" spans="1:3" x14ac:dyDescent="0.25">
      <c r="A42" s="17" t="str">
        <f>Translation!B70</f>
        <v>Markup</v>
      </c>
      <c r="B42" s="13">
        <v>1.5</v>
      </c>
      <c r="C42" t="s">
        <v>28</v>
      </c>
    </row>
    <row r="43" spans="1:3" x14ac:dyDescent="0.25">
      <c r="A43" s="17" t="str">
        <f>Translation!B71</f>
        <v>Suggested prize</v>
      </c>
      <c r="B43" s="14">
        <f>B39*B42</f>
        <v>351.41965241147608</v>
      </c>
      <c r="C43" s="2" t="str">
        <f>General!$B$5</f>
        <v>€</v>
      </c>
    </row>
    <row r="44" spans="1:3" x14ac:dyDescent="0.25">
      <c r="A44" s="17" t="str">
        <f>Translation!B72</f>
        <v>Quoted prize</v>
      </c>
      <c r="B44" s="16">
        <v>338</v>
      </c>
      <c r="C44" s="2" t="str">
        <f>General!$B$5</f>
        <v>€</v>
      </c>
    </row>
  </sheetData>
  <mergeCells count="14">
    <mergeCell ref="A41:C41"/>
    <mergeCell ref="A8:C8"/>
    <mergeCell ref="A22:C22"/>
    <mergeCell ref="A28:C28"/>
    <mergeCell ref="A31:C31"/>
    <mergeCell ref="A15:C15"/>
    <mergeCell ref="B10:C10"/>
    <mergeCell ref="B9:C9"/>
    <mergeCell ref="G3:H3"/>
    <mergeCell ref="G2:H2"/>
    <mergeCell ref="A2:C2"/>
    <mergeCell ref="B5:D5"/>
    <mergeCell ref="B4:D4"/>
    <mergeCell ref="B3:D3"/>
  </mergeCells>
  <pageMargins left="0.7" right="0.7" top="0.78740157499999996" bottom="0.78740157499999996" header="0.3" footer="0.3"/>
  <pageSetup paperSize="9" orientation="portrait" r:id="rId1"/>
  <ignoredErrors>
    <ignoredError sqref="C38:C39 D12" formula="1"/>
  </ignoredErrors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Printers!$A$2:$A$100</xm:f>
          </x14:formula1>
          <xm:sqref>B9</xm:sqref>
        </x14:dataValidation>
        <x14:dataValidation type="list" allowBlank="1" showInputMessage="1" showErrorMessage="1" xr:uid="{00000000-0002-0000-0000-000001000000}">
          <x14:formula1>
            <xm:f>Materials!A2:A100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0"/>
  <sheetViews>
    <sheetView workbookViewId="0">
      <selection activeCell="E2" sqref="E2"/>
    </sheetView>
  </sheetViews>
  <sheetFormatPr defaultColWidth="11.42578125" defaultRowHeight="15" x14ac:dyDescent="0.25"/>
  <cols>
    <col min="1" max="1" width="24.28515625" customWidth="1"/>
    <col min="2" max="2" width="17.28515625" bestFit="1" customWidth="1"/>
    <col min="3" max="3" width="8.28515625" bestFit="1" customWidth="1"/>
    <col min="4" max="4" width="13.85546875" customWidth="1"/>
    <col min="5" max="5" width="15.7109375" customWidth="1"/>
    <col min="6" max="6" width="19" customWidth="1"/>
    <col min="7" max="7" width="14.28515625" customWidth="1"/>
  </cols>
  <sheetData>
    <row r="1" spans="1:7" ht="42" customHeight="1" x14ac:dyDescent="0.25">
      <c r="A1" s="29" t="str">
        <f>Translation!B29</f>
        <v>Name</v>
      </c>
      <c r="B1" s="29" t="str">
        <f>Translation!B30&amp;" ["&amp;General!B11&amp;"]"</f>
        <v>Material Diameter [mm]</v>
      </c>
      <c r="C1" s="29" t="str">
        <f>Translation!B31&amp;" ["&amp;General!B5&amp;"]"</f>
        <v>Price [€]</v>
      </c>
      <c r="D1" s="29" t="str">
        <f>Translation!B32&amp;" ["&amp;General!B13&amp;"]"</f>
        <v>Depreciation Time [h]</v>
      </c>
      <c r="E1" s="29" t="str">
        <f>Translation!B33&amp;" ["&amp;General!B5&amp;"]"</f>
        <v>Service costs per life [€]</v>
      </c>
      <c r="F1" s="29" t="str">
        <f>Translation!B34&amp;" ["&amp;General!B7&amp;"]"</f>
        <v>Energy Consumption [kWh]</v>
      </c>
      <c r="G1" s="29" t="str">
        <f>Translation!B35&amp;" ["&amp;General!B5&amp;"/"&amp;General!B13&amp;"]"</f>
        <v>Depreciation [€/h]</v>
      </c>
    </row>
    <row r="2" spans="1:7" x14ac:dyDescent="0.25">
      <c r="A2" s="9" t="s">
        <v>1</v>
      </c>
      <c r="B2" s="9">
        <v>1.75</v>
      </c>
      <c r="C2" s="9">
        <v>450</v>
      </c>
      <c r="D2" s="9">
        <v>2000</v>
      </c>
      <c r="E2" s="9">
        <v>100</v>
      </c>
      <c r="F2" s="22">
        <v>0.15</v>
      </c>
      <c r="G2" s="23">
        <f>(C2+E2)/D2</f>
        <v>0.27500000000000002</v>
      </c>
    </row>
    <row r="3" spans="1:7" x14ac:dyDescent="0.25">
      <c r="A3" s="9" t="s">
        <v>4</v>
      </c>
      <c r="B3" s="9">
        <v>1.75</v>
      </c>
      <c r="C3" s="9">
        <v>700</v>
      </c>
      <c r="D3" s="9">
        <v>3000</v>
      </c>
      <c r="E3" s="9">
        <v>100</v>
      </c>
      <c r="F3" s="22">
        <v>0.1</v>
      </c>
      <c r="G3" s="23">
        <f>(C3+E3)/D3</f>
        <v>0.26666666666666666</v>
      </c>
    </row>
    <row r="4" spans="1:7" x14ac:dyDescent="0.25">
      <c r="A4" s="9" t="s">
        <v>51</v>
      </c>
      <c r="B4" s="9">
        <v>2.85</v>
      </c>
      <c r="C4" s="9">
        <v>4400</v>
      </c>
      <c r="D4" s="9">
        <v>4000</v>
      </c>
      <c r="E4" s="9">
        <v>250</v>
      </c>
      <c r="F4" s="22">
        <v>0.11</v>
      </c>
      <c r="G4" s="23">
        <f>(C4+E4)/D4</f>
        <v>1.1625000000000001</v>
      </c>
    </row>
    <row r="5" spans="1:7" x14ac:dyDescent="0.25">
      <c r="A5" s="9" t="s">
        <v>55</v>
      </c>
      <c r="B5" s="9">
        <v>2.85</v>
      </c>
      <c r="C5" s="9">
        <v>5549</v>
      </c>
      <c r="D5" s="9">
        <v>5000</v>
      </c>
      <c r="E5" s="9">
        <v>300</v>
      </c>
      <c r="F5" s="22">
        <v>0.12</v>
      </c>
      <c r="G5" s="23">
        <f>(C5+E5)/D5</f>
        <v>1.1698</v>
      </c>
    </row>
    <row r="6" spans="1:7" x14ac:dyDescent="0.25">
      <c r="A6" s="9" t="s">
        <v>57</v>
      </c>
      <c r="B6" s="9">
        <v>1.75</v>
      </c>
      <c r="C6" s="9">
        <v>389</v>
      </c>
      <c r="D6" s="9">
        <v>4000</v>
      </c>
      <c r="E6" s="9">
        <v>50</v>
      </c>
      <c r="F6" s="22">
        <v>0.15</v>
      </c>
      <c r="G6" s="21">
        <f>(C6+E6)/D6</f>
        <v>0.10975</v>
      </c>
    </row>
    <row r="7" spans="1:7" x14ac:dyDescent="0.25">
      <c r="A7" s="9"/>
      <c r="B7" s="9"/>
      <c r="C7" s="9"/>
      <c r="D7" s="9"/>
      <c r="E7" s="9"/>
      <c r="F7" s="22"/>
      <c r="G7" s="21"/>
    </row>
    <row r="8" spans="1:7" x14ac:dyDescent="0.25">
      <c r="A8" s="9"/>
      <c r="B8" s="9"/>
      <c r="C8" s="9"/>
      <c r="D8" s="9"/>
      <c r="E8" s="9"/>
      <c r="F8" s="22"/>
      <c r="G8" s="21"/>
    </row>
    <row r="9" spans="1:7" x14ac:dyDescent="0.25">
      <c r="A9" s="9"/>
      <c r="B9" s="9"/>
      <c r="C9" s="9"/>
      <c r="D9" s="9"/>
      <c r="E9" s="9"/>
      <c r="F9" s="22"/>
      <c r="G9" s="21"/>
    </row>
    <row r="10" spans="1:7" x14ac:dyDescent="0.25">
      <c r="A10" s="9"/>
      <c r="B10" s="9"/>
      <c r="C10" s="9"/>
      <c r="D10" s="9"/>
      <c r="E10" s="9"/>
      <c r="F10" s="22"/>
      <c r="G10" s="21"/>
    </row>
    <row r="11" spans="1:7" x14ac:dyDescent="0.25">
      <c r="A11" s="9"/>
      <c r="B11" s="9"/>
      <c r="C11" s="9"/>
      <c r="D11" s="9"/>
      <c r="E11" s="9"/>
      <c r="F11" s="22"/>
      <c r="G11" s="21"/>
    </row>
    <row r="12" spans="1:7" x14ac:dyDescent="0.25">
      <c r="A12" s="9"/>
      <c r="B12" s="9"/>
      <c r="C12" s="9"/>
      <c r="D12" s="9"/>
      <c r="E12" s="9"/>
      <c r="F12" s="22"/>
      <c r="G12" s="21"/>
    </row>
    <row r="13" spans="1:7" x14ac:dyDescent="0.25">
      <c r="A13" s="9"/>
      <c r="B13" s="9"/>
      <c r="C13" s="9"/>
      <c r="D13" s="9"/>
      <c r="E13" s="9"/>
      <c r="F13" s="22"/>
      <c r="G13" s="21"/>
    </row>
    <row r="14" spans="1:7" x14ac:dyDescent="0.25">
      <c r="A14" s="9"/>
      <c r="B14" s="9"/>
      <c r="C14" s="9"/>
      <c r="D14" s="9"/>
      <c r="E14" s="9"/>
      <c r="F14" s="22"/>
      <c r="G14" s="21"/>
    </row>
    <row r="15" spans="1:7" x14ac:dyDescent="0.25">
      <c r="A15" s="9"/>
      <c r="B15" s="9"/>
      <c r="C15" s="9"/>
      <c r="D15" s="9"/>
      <c r="E15" s="9"/>
      <c r="F15" s="22"/>
      <c r="G15" s="21"/>
    </row>
    <row r="16" spans="1:7" x14ac:dyDescent="0.25">
      <c r="A16" s="9"/>
      <c r="B16" s="9"/>
      <c r="C16" s="9"/>
      <c r="D16" s="9"/>
      <c r="E16" s="9"/>
      <c r="F16" s="9"/>
      <c r="G16" s="21"/>
    </row>
    <row r="17" spans="1:7" x14ac:dyDescent="0.25">
      <c r="A17" s="9"/>
      <c r="B17" s="9"/>
      <c r="C17" s="9"/>
      <c r="D17" s="9"/>
      <c r="E17" s="9"/>
      <c r="F17" s="9"/>
      <c r="G17" s="21"/>
    </row>
    <row r="18" spans="1:7" x14ac:dyDescent="0.25">
      <c r="A18" s="9"/>
      <c r="B18" s="9"/>
      <c r="C18" s="9"/>
      <c r="D18" s="9"/>
      <c r="E18" s="9"/>
      <c r="F18" s="9"/>
      <c r="G18" s="21"/>
    </row>
    <row r="19" spans="1:7" x14ac:dyDescent="0.25">
      <c r="A19" s="9"/>
      <c r="B19" s="9"/>
      <c r="C19" s="9"/>
      <c r="D19" s="9"/>
      <c r="E19" s="9"/>
      <c r="F19" s="9"/>
      <c r="G19" s="21"/>
    </row>
    <row r="20" spans="1:7" x14ac:dyDescent="0.25">
      <c r="A20" s="9"/>
      <c r="B20" s="9"/>
      <c r="C20" s="9"/>
      <c r="D20" s="9"/>
      <c r="E20" s="9"/>
      <c r="F20" s="9"/>
      <c r="G20" s="21"/>
    </row>
    <row r="21" spans="1:7" x14ac:dyDescent="0.25">
      <c r="A21" s="9"/>
      <c r="B21" s="9"/>
      <c r="C21" s="9"/>
      <c r="D21" s="9"/>
      <c r="E21" s="9"/>
      <c r="F21" s="9"/>
      <c r="G21" s="21"/>
    </row>
    <row r="22" spans="1:7" x14ac:dyDescent="0.25">
      <c r="A22" s="9"/>
      <c r="B22" s="9"/>
      <c r="C22" s="9"/>
      <c r="D22" s="9"/>
      <c r="E22" s="9"/>
      <c r="F22" s="9"/>
      <c r="G22" s="21"/>
    </row>
    <row r="23" spans="1:7" x14ac:dyDescent="0.25">
      <c r="A23" s="9"/>
      <c r="B23" s="9"/>
      <c r="C23" s="9"/>
      <c r="D23" s="9"/>
      <c r="E23" s="9"/>
      <c r="F23" s="9"/>
      <c r="G23" s="21"/>
    </row>
    <row r="24" spans="1:7" x14ac:dyDescent="0.25">
      <c r="A24" s="9"/>
      <c r="B24" s="9"/>
      <c r="C24" s="9"/>
      <c r="D24" s="9"/>
      <c r="E24" s="9"/>
      <c r="F24" s="9"/>
      <c r="G24" s="21"/>
    </row>
    <row r="25" spans="1:7" x14ac:dyDescent="0.25">
      <c r="A25" s="9"/>
      <c r="B25" s="9"/>
      <c r="C25" s="9"/>
      <c r="D25" s="9"/>
      <c r="E25" s="9"/>
      <c r="F25" s="9"/>
      <c r="G25" s="21"/>
    </row>
    <row r="26" spans="1:7" x14ac:dyDescent="0.25">
      <c r="A26" s="9"/>
      <c r="B26" s="9"/>
      <c r="C26" s="9"/>
      <c r="D26" s="9"/>
      <c r="E26" s="9"/>
      <c r="F26" s="9"/>
      <c r="G26" s="21"/>
    </row>
    <row r="27" spans="1:7" x14ac:dyDescent="0.25">
      <c r="A27" s="9"/>
      <c r="B27" s="9"/>
      <c r="C27" s="9"/>
      <c r="D27" s="9"/>
      <c r="E27" s="9"/>
      <c r="F27" s="9"/>
      <c r="G27" s="21"/>
    </row>
    <row r="28" spans="1:7" x14ac:dyDescent="0.25">
      <c r="A28" s="9"/>
      <c r="B28" s="9"/>
      <c r="C28" s="9"/>
      <c r="D28" s="9"/>
      <c r="E28" s="9"/>
      <c r="F28" s="9"/>
      <c r="G28" s="21"/>
    </row>
    <row r="29" spans="1:7" x14ac:dyDescent="0.25">
      <c r="A29" s="9"/>
      <c r="B29" s="9"/>
      <c r="C29" s="9"/>
      <c r="D29" s="9"/>
      <c r="E29" s="9"/>
      <c r="F29" s="9"/>
      <c r="G29" s="21"/>
    </row>
    <row r="30" spans="1:7" x14ac:dyDescent="0.25">
      <c r="A30" s="9"/>
      <c r="B30" s="9"/>
      <c r="C30" s="9"/>
      <c r="D30" s="9"/>
      <c r="E30" s="9"/>
      <c r="F30" s="9"/>
      <c r="G30" s="21"/>
    </row>
    <row r="31" spans="1:7" x14ac:dyDescent="0.25">
      <c r="A31" s="9"/>
      <c r="B31" s="9"/>
      <c r="C31" s="9"/>
      <c r="D31" s="9"/>
      <c r="E31" s="9"/>
      <c r="F31" s="9"/>
      <c r="G31" s="21"/>
    </row>
    <row r="32" spans="1:7" x14ac:dyDescent="0.25">
      <c r="A32" s="9"/>
      <c r="B32" s="9"/>
      <c r="C32" s="9"/>
      <c r="D32" s="9"/>
      <c r="E32" s="9"/>
      <c r="F32" s="9"/>
      <c r="G32" s="21"/>
    </row>
    <row r="33" spans="1:7" x14ac:dyDescent="0.25">
      <c r="A33" s="9"/>
      <c r="B33" s="9"/>
      <c r="C33" s="9"/>
      <c r="D33" s="9"/>
      <c r="E33" s="9"/>
      <c r="F33" s="9"/>
      <c r="G33" s="21"/>
    </row>
    <row r="34" spans="1:7" x14ac:dyDescent="0.25">
      <c r="A34" s="9"/>
      <c r="B34" s="9"/>
      <c r="C34" s="9"/>
      <c r="D34" s="9"/>
      <c r="E34" s="9"/>
      <c r="F34" s="9"/>
      <c r="G34" s="21"/>
    </row>
    <row r="35" spans="1:7" x14ac:dyDescent="0.25">
      <c r="A35" s="9"/>
      <c r="B35" s="9"/>
      <c r="C35" s="9"/>
      <c r="D35" s="9"/>
      <c r="E35" s="9"/>
      <c r="F35" s="9"/>
      <c r="G35" s="21"/>
    </row>
    <row r="36" spans="1:7" x14ac:dyDescent="0.25">
      <c r="A36" s="9"/>
      <c r="B36" s="9"/>
      <c r="C36" s="9"/>
      <c r="D36" s="9"/>
      <c r="E36" s="9"/>
      <c r="F36" s="9"/>
      <c r="G36" s="21"/>
    </row>
    <row r="37" spans="1:7" x14ac:dyDescent="0.25">
      <c r="A37" s="9"/>
      <c r="B37" s="9"/>
      <c r="C37" s="9"/>
      <c r="D37" s="9"/>
      <c r="E37" s="9"/>
      <c r="F37" s="9"/>
      <c r="G37" s="21"/>
    </row>
    <row r="38" spans="1:7" x14ac:dyDescent="0.25">
      <c r="A38" s="9"/>
      <c r="B38" s="9"/>
      <c r="C38" s="9"/>
      <c r="D38" s="9"/>
      <c r="E38" s="9"/>
      <c r="F38" s="9"/>
      <c r="G38" s="21"/>
    </row>
    <row r="39" spans="1:7" x14ac:dyDescent="0.25">
      <c r="A39" s="9"/>
      <c r="B39" s="9"/>
      <c r="C39" s="9"/>
      <c r="D39" s="9"/>
      <c r="E39" s="9"/>
      <c r="F39" s="9"/>
      <c r="G39" s="21"/>
    </row>
    <row r="40" spans="1:7" x14ac:dyDescent="0.25">
      <c r="A40" s="9"/>
      <c r="B40" s="9"/>
      <c r="C40" s="9"/>
      <c r="D40" s="9"/>
      <c r="E40" s="9"/>
      <c r="F40" s="9"/>
      <c r="G40" s="21"/>
    </row>
    <row r="41" spans="1:7" x14ac:dyDescent="0.25">
      <c r="A41" s="9"/>
      <c r="B41" s="9"/>
      <c r="C41" s="9"/>
      <c r="D41" s="9"/>
      <c r="E41" s="9"/>
      <c r="F41" s="9"/>
      <c r="G41" s="21"/>
    </row>
    <row r="42" spans="1:7" x14ac:dyDescent="0.25">
      <c r="A42" s="9"/>
      <c r="B42" s="9"/>
      <c r="C42" s="9"/>
      <c r="D42" s="9"/>
      <c r="E42" s="9"/>
      <c r="F42" s="9"/>
      <c r="G42" s="21"/>
    </row>
    <row r="43" spans="1:7" x14ac:dyDescent="0.25">
      <c r="A43" s="9"/>
      <c r="B43" s="9"/>
      <c r="C43" s="9"/>
      <c r="D43" s="9"/>
      <c r="E43" s="9"/>
      <c r="F43" s="9"/>
      <c r="G43" s="21"/>
    </row>
    <row r="44" spans="1:7" x14ac:dyDescent="0.25">
      <c r="A44" s="9"/>
      <c r="B44" s="9"/>
      <c r="C44" s="9"/>
      <c r="D44" s="9"/>
      <c r="E44" s="9"/>
      <c r="F44" s="9"/>
      <c r="G44" s="21"/>
    </row>
    <row r="45" spans="1:7" x14ac:dyDescent="0.25">
      <c r="A45" s="9"/>
      <c r="B45" s="9"/>
      <c r="C45" s="9"/>
      <c r="D45" s="9"/>
      <c r="E45" s="9"/>
      <c r="F45" s="9"/>
      <c r="G45" s="21"/>
    </row>
    <row r="46" spans="1:7" x14ac:dyDescent="0.25">
      <c r="A46" s="9"/>
      <c r="B46" s="9"/>
      <c r="C46" s="9"/>
      <c r="D46" s="9"/>
      <c r="E46" s="9"/>
      <c r="F46" s="9"/>
      <c r="G46" s="21"/>
    </row>
    <row r="47" spans="1:7" x14ac:dyDescent="0.25">
      <c r="A47" s="9"/>
      <c r="B47" s="9"/>
      <c r="C47" s="9"/>
      <c r="D47" s="9"/>
      <c r="E47" s="9"/>
      <c r="F47" s="9"/>
      <c r="G47" s="21"/>
    </row>
    <row r="48" spans="1:7" x14ac:dyDescent="0.25">
      <c r="A48" s="9"/>
      <c r="B48" s="9"/>
      <c r="C48" s="9"/>
      <c r="D48" s="9"/>
      <c r="E48" s="9"/>
      <c r="F48" s="9"/>
      <c r="G48" s="21"/>
    </row>
    <row r="49" spans="1:7" x14ac:dyDescent="0.25">
      <c r="A49" s="9"/>
      <c r="B49" s="9"/>
      <c r="C49" s="9"/>
      <c r="D49" s="9"/>
      <c r="E49" s="9"/>
      <c r="F49" s="9"/>
      <c r="G49" s="21"/>
    </row>
    <row r="50" spans="1:7" x14ac:dyDescent="0.25">
      <c r="A50" s="9"/>
      <c r="B50" s="9"/>
      <c r="C50" s="9"/>
      <c r="D50" s="9"/>
      <c r="E50" s="9"/>
      <c r="F50" s="9"/>
      <c r="G50" s="21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0"/>
  <sheetViews>
    <sheetView workbookViewId="0">
      <selection activeCell="L20" sqref="L20"/>
    </sheetView>
  </sheetViews>
  <sheetFormatPr defaultColWidth="11.42578125" defaultRowHeight="15" x14ac:dyDescent="0.25"/>
  <cols>
    <col min="1" max="1" width="23.85546875" bestFit="1" customWidth="1"/>
    <col min="2" max="2" width="14.7109375" bestFit="1" customWidth="1"/>
    <col min="3" max="3" width="13.85546875" bestFit="1" customWidth="1"/>
    <col min="4" max="4" width="16" bestFit="1" customWidth="1"/>
    <col min="5" max="5" width="14" bestFit="1" customWidth="1"/>
    <col min="6" max="6" width="14.85546875" bestFit="1" customWidth="1"/>
    <col min="7" max="7" width="16.28515625" bestFit="1" customWidth="1"/>
    <col min="8" max="8" width="13.5703125" bestFit="1" customWidth="1"/>
    <col min="9" max="9" width="14.28515625" bestFit="1" customWidth="1"/>
    <col min="10" max="10" width="11.140625" bestFit="1" customWidth="1"/>
    <col min="11" max="11" width="12" bestFit="1" customWidth="1"/>
  </cols>
  <sheetData>
    <row r="1" spans="1:10" x14ac:dyDescent="0.25">
      <c r="A1" s="1" t="str">
        <f>Translation!B18</f>
        <v>Manufacturer</v>
      </c>
      <c r="B1" s="1" t="str">
        <f>Translation!B19&amp;" ["&amp;General!B11&amp;"]"</f>
        <v>Diameter [mm]</v>
      </c>
      <c r="C1" s="1" t="str">
        <f>Translation!B20&amp;" ["&amp;General!B5&amp;"]"</f>
        <v>Spool Price [€]</v>
      </c>
      <c r="D1" s="1" t="str">
        <f>Translation!B21&amp;" ["&amp;General!B5&amp;"]"</f>
        <v>Shipping Cost [€]</v>
      </c>
      <c r="E1" s="1" t="str">
        <f>Translation!B22&amp;" ["&amp;General!B9&amp;"]"</f>
        <v>Spool Size [kg]</v>
      </c>
      <c r="F1" s="1" t="str">
        <f>Translation!B23&amp;" ["&amp;General!B8&amp;"/"&amp;General!B10&amp;"]"</f>
        <v>Density [g/cm³]</v>
      </c>
      <c r="G1" s="1" t="str">
        <f>Translation!B24&amp;" [°"&amp;General!B6&amp;"]"</f>
        <v>Nozzel Temp [°C]</v>
      </c>
      <c r="H1" s="1" t="str">
        <f>Translation!B25&amp;" [°"&amp;General!B6&amp;"]"</f>
        <v>Bed Temp [°C]</v>
      </c>
      <c r="I1" s="1" t="str">
        <f>Translation!B26&amp;" ["&amp;General!B12&amp;"]"</f>
        <v>Roll length [m]</v>
      </c>
      <c r="J1" s="1" t="str">
        <f>Translation!B27&amp;" ["&amp;General!B5&amp;"/"&amp;General!B9&amp;"]"</f>
        <v>Price [€/kg]</v>
      </c>
    </row>
    <row r="2" spans="1:10" x14ac:dyDescent="0.25">
      <c r="A2" s="9" t="s">
        <v>12</v>
      </c>
      <c r="B2" s="9">
        <v>1.75</v>
      </c>
      <c r="C2" s="27">
        <v>16</v>
      </c>
      <c r="D2" s="27">
        <v>9</v>
      </c>
      <c r="E2" s="19">
        <v>0.8</v>
      </c>
      <c r="F2" s="19">
        <v>1.24</v>
      </c>
      <c r="G2" s="9">
        <v>220</v>
      </c>
      <c r="H2" s="9">
        <v>60</v>
      </c>
      <c r="I2" s="20">
        <f t="shared" ref="I2:I9" si="0">E2/F2*4/(PI()*(B2/100)^2)/10</f>
        <v>268.22689553341149</v>
      </c>
      <c r="J2" s="23">
        <f>IF(E2,(C2+D2)/E2,"")</f>
        <v>31.25</v>
      </c>
    </row>
    <row r="3" spans="1:10" x14ac:dyDescent="0.25">
      <c r="A3" s="9" t="s">
        <v>46</v>
      </c>
      <c r="B3" s="9">
        <v>1.75</v>
      </c>
      <c r="C3" s="27">
        <v>45</v>
      </c>
      <c r="D3" s="27">
        <v>0</v>
      </c>
      <c r="E3" s="19">
        <v>0.75</v>
      </c>
      <c r="F3" s="19">
        <v>1.19</v>
      </c>
      <c r="G3" s="9">
        <v>260</v>
      </c>
      <c r="H3" s="9">
        <v>80</v>
      </c>
      <c r="I3" s="20">
        <f t="shared" si="0"/>
        <v>262.02837483831161</v>
      </c>
      <c r="J3" s="23">
        <f t="shared" ref="J3:J50" si="1">IF(E3,(C3+D3)/E3,"")</f>
        <v>60</v>
      </c>
    </row>
    <row r="4" spans="1:10" x14ac:dyDescent="0.25">
      <c r="A4" s="9" t="s">
        <v>47</v>
      </c>
      <c r="B4" s="9">
        <v>1.75</v>
      </c>
      <c r="C4" s="27">
        <v>35</v>
      </c>
      <c r="D4" s="27">
        <v>12</v>
      </c>
      <c r="E4" s="19">
        <v>0.5</v>
      </c>
      <c r="F4" s="19">
        <v>1.05</v>
      </c>
      <c r="G4" s="9">
        <v>260</v>
      </c>
      <c r="H4" s="9">
        <v>115</v>
      </c>
      <c r="I4" s="20">
        <f t="shared" si="0"/>
        <v>197.97699432227989</v>
      </c>
      <c r="J4" s="23">
        <f t="shared" si="1"/>
        <v>94</v>
      </c>
    </row>
    <row r="5" spans="1:10" x14ac:dyDescent="0.25">
      <c r="A5" s="9" t="s">
        <v>48</v>
      </c>
      <c r="B5" s="9">
        <v>1.75</v>
      </c>
      <c r="C5" s="27">
        <v>30</v>
      </c>
      <c r="D5" s="27">
        <v>13</v>
      </c>
      <c r="E5" s="19">
        <v>1</v>
      </c>
      <c r="F5" s="19">
        <v>1.03</v>
      </c>
      <c r="G5" s="9">
        <v>250</v>
      </c>
      <c r="H5" s="9">
        <v>100</v>
      </c>
      <c r="I5" s="20">
        <f t="shared" si="0"/>
        <v>403.64241560853185</v>
      </c>
      <c r="J5" s="23">
        <f t="shared" si="1"/>
        <v>43</v>
      </c>
    </row>
    <row r="6" spans="1:10" x14ac:dyDescent="0.25">
      <c r="A6" s="9" t="s">
        <v>49</v>
      </c>
      <c r="B6" s="9">
        <v>1.75</v>
      </c>
      <c r="C6" s="27">
        <v>50</v>
      </c>
      <c r="D6" s="27">
        <v>14</v>
      </c>
      <c r="E6" s="19">
        <v>0.75</v>
      </c>
      <c r="F6" s="19">
        <v>1.27</v>
      </c>
      <c r="G6" s="9">
        <v>250</v>
      </c>
      <c r="H6" s="9">
        <v>65</v>
      </c>
      <c r="I6" s="20">
        <f t="shared" si="0"/>
        <v>245.52265043904791</v>
      </c>
      <c r="J6" s="23">
        <f t="shared" si="1"/>
        <v>85.333333333333329</v>
      </c>
    </row>
    <row r="7" spans="1:10" x14ac:dyDescent="0.25">
      <c r="A7" s="9" t="s">
        <v>50</v>
      </c>
      <c r="B7" s="9">
        <v>1.75</v>
      </c>
      <c r="C7" s="27">
        <v>22</v>
      </c>
      <c r="D7" s="27">
        <v>3</v>
      </c>
      <c r="E7" s="19">
        <v>0.8</v>
      </c>
      <c r="F7" s="19">
        <v>1.27</v>
      </c>
      <c r="G7" s="9">
        <v>225</v>
      </c>
      <c r="H7" s="9">
        <v>65</v>
      </c>
      <c r="I7" s="20">
        <f t="shared" si="0"/>
        <v>261.89082713498442</v>
      </c>
      <c r="J7" s="23">
        <f t="shared" si="1"/>
        <v>31.25</v>
      </c>
    </row>
    <row r="8" spans="1:10" x14ac:dyDescent="0.25">
      <c r="A8" s="9" t="s">
        <v>56</v>
      </c>
      <c r="B8" s="9">
        <v>1.75</v>
      </c>
      <c r="C8" s="27">
        <v>64.900000000000006</v>
      </c>
      <c r="D8" s="27">
        <v>6</v>
      </c>
      <c r="E8" s="19">
        <v>0.5</v>
      </c>
      <c r="F8" s="19">
        <v>1.24</v>
      </c>
      <c r="G8" s="9">
        <v>220</v>
      </c>
      <c r="H8" s="9">
        <v>60</v>
      </c>
      <c r="I8" s="20">
        <f t="shared" si="0"/>
        <v>167.6418097083822</v>
      </c>
      <c r="J8" s="23">
        <f t="shared" si="1"/>
        <v>141.80000000000001</v>
      </c>
    </row>
    <row r="9" spans="1:10" x14ac:dyDescent="0.25">
      <c r="A9" s="9" t="s">
        <v>58</v>
      </c>
      <c r="B9" s="9">
        <v>1.75</v>
      </c>
      <c r="C9" s="27">
        <v>23.9</v>
      </c>
      <c r="D9" s="27">
        <v>7.5</v>
      </c>
      <c r="E9" s="19">
        <v>1</v>
      </c>
      <c r="F9" s="19">
        <v>1.31</v>
      </c>
      <c r="G9" s="9">
        <v>210</v>
      </c>
      <c r="H9" s="9">
        <v>60</v>
      </c>
      <c r="I9" s="20">
        <f t="shared" si="0"/>
        <v>317.3677008219754</v>
      </c>
      <c r="J9" s="23">
        <f t="shared" si="1"/>
        <v>31.4</v>
      </c>
    </row>
    <row r="10" spans="1:10" x14ac:dyDescent="0.25">
      <c r="A10" s="9"/>
      <c r="B10" s="9"/>
      <c r="C10" s="27"/>
      <c r="D10" s="27"/>
      <c r="E10" s="19"/>
      <c r="F10" s="19"/>
      <c r="G10" s="9"/>
      <c r="H10" s="9"/>
      <c r="I10" s="20"/>
      <c r="J10" s="23" t="str">
        <f t="shared" si="1"/>
        <v/>
      </c>
    </row>
    <row r="11" spans="1:10" x14ac:dyDescent="0.25">
      <c r="A11" s="9"/>
      <c r="B11" s="9"/>
      <c r="C11" s="27"/>
      <c r="D11" s="27"/>
      <c r="E11" s="19"/>
      <c r="F11" s="19"/>
      <c r="G11" s="9"/>
      <c r="H11" s="9"/>
      <c r="I11" s="20"/>
      <c r="J11" s="23" t="str">
        <f t="shared" si="1"/>
        <v/>
      </c>
    </row>
    <row r="12" spans="1:10" x14ac:dyDescent="0.25">
      <c r="A12" s="9"/>
      <c r="B12" s="9"/>
      <c r="C12" s="27"/>
      <c r="D12" s="27"/>
      <c r="E12" s="19"/>
      <c r="F12" s="19"/>
      <c r="G12" s="9"/>
      <c r="H12" s="9"/>
      <c r="I12" s="20"/>
      <c r="J12" s="23" t="str">
        <f t="shared" si="1"/>
        <v/>
      </c>
    </row>
    <row r="13" spans="1:10" x14ac:dyDescent="0.25">
      <c r="A13" s="9"/>
      <c r="B13" s="9"/>
      <c r="C13" s="27"/>
      <c r="D13" s="27"/>
      <c r="E13" s="19"/>
      <c r="F13" s="19"/>
      <c r="G13" s="9"/>
      <c r="H13" s="9"/>
      <c r="I13" s="20"/>
      <c r="J13" s="23" t="str">
        <f t="shared" si="1"/>
        <v/>
      </c>
    </row>
    <row r="14" spans="1:10" x14ac:dyDescent="0.25">
      <c r="A14" s="9"/>
      <c r="B14" s="9"/>
      <c r="C14" s="27"/>
      <c r="D14" s="27"/>
      <c r="E14" s="19"/>
      <c r="F14" s="19"/>
      <c r="G14" s="9"/>
      <c r="H14" s="9"/>
      <c r="I14" s="20"/>
      <c r="J14" s="23" t="str">
        <f t="shared" si="1"/>
        <v/>
      </c>
    </row>
    <row r="15" spans="1:10" x14ac:dyDescent="0.25">
      <c r="A15" s="9"/>
      <c r="B15" s="9"/>
      <c r="C15" s="27"/>
      <c r="D15" s="27"/>
      <c r="E15" s="19"/>
      <c r="F15" s="19"/>
      <c r="G15" s="9"/>
      <c r="H15" s="9"/>
      <c r="I15" s="20"/>
      <c r="J15" s="23" t="str">
        <f t="shared" si="1"/>
        <v/>
      </c>
    </row>
    <row r="16" spans="1:10" x14ac:dyDescent="0.25">
      <c r="A16" s="9"/>
      <c r="B16" s="9"/>
      <c r="C16" s="27"/>
      <c r="D16" s="27"/>
      <c r="E16" s="19"/>
      <c r="F16" s="19"/>
      <c r="G16" s="9"/>
      <c r="H16" s="9"/>
      <c r="I16" s="20"/>
      <c r="J16" s="23" t="str">
        <f t="shared" si="1"/>
        <v/>
      </c>
    </row>
    <row r="17" spans="1:10" x14ac:dyDescent="0.25">
      <c r="A17" s="9"/>
      <c r="B17" s="9"/>
      <c r="C17" s="27"/>
      <c r="D17" s="27"/>
      <c r="E17" s="19"/>
      <c r="F17" s="19"/>
      <c r="G17" s="9"/>
      <c r="H17" s="9"/>
      <c r="I17" s="20"/>
      <c r="J17" s="23" t="str">
        <f t="shared" si="1"/>
        <v/>
      </c>
    </row>
    <row r="18" spans="1:10" x14ac:dyDescent="0.25">
      <c r="A18" s="9"/>
      <c r="B18" s="9"/>
      <c r="C18" s="27"/>
      <c r="D18" s="27"/>
      <c r="E18" s="19"/>
      <c r="F18" s="19"/>
      <c r="G18" s="9"/>
      <c r="H18" s="9"/>
      <c r="I18" s="20"/>
      <c r="J18" s="23" t="str">
        <f t="shared" si="1"/>
        <v/>
      </c>
    </row>
    <row r="19" spans="1:10" x14ac:dyDescent="0.25">
      <c r="A19" s="9"/>
      <c r="B19" s="9"/>
      <c r="C19" s="27"/>
      <c r="D19" s="27"/>
      <c r="E19" s="19"/>
      <c r="F19" s="19"/>
      <c r="G19" s="9"/>
      <c r="H19" s="9"/>
      <c r="I19" s="20"/>
      <c r="J19" s="23" t="str">
        <f t="shared" si="1"/>
        <v/>
      </c>
    </row>
    <row r="20" spans="1:10" x14ac:dyDescent="0.25">
      <c r="A20" s="9"/>
      <c r="B20" s="9"/>
      <c r="C20" s="27"/>
      <c r="D20" s="27"/>
      <c r="E20" s="19"/>
      <c r="F20" s="19"/>
      <c r="G20" s="9"/>
      <c r="H20" s="9"/>
      <c r="I20" s="20"/>
      <c r="J20" s="23" t="str">
        <f t="shared" si="1"/>
        <v/>
      </c>
    </row>
    <row r="21" spans="1:10" x14ac:dyDescent="0.25">
      <c r="A21" s="9"/>
      <c r="B21" s="9"/>
      <c r="C21" s="27"/>
      <c r="D21" s="27"/>
      <c r="E21" s="19"/>
      <c r="F21" s="19"/>
      <c r="G21" s="9"/>
      <c r="H21" s="9"/>
      <c r="I21" s="20"/>
      <c r="J21" s="23" t="str">
        <f t="shared" si="1"/>
        <v/>
      </c>
    </row>
    <row r="22" spans="1:10" x14ac:dyDescent="0.25">
      <c r="A22" s="9"/>
      <c r="B22" s="9"/>
      <c r="C22" s="27"/>
      <c r="D22" s="27"/>
      <c r="E22" s="19"/>
      <c r="F22" s="19"/>
      <c r="G22" s="9"/>
      <c r="H22" s="9"/>
      <c r="I22" s="20"/>
      <c r="J22" s="23" t="str">
        <f t="shared" si="1"/>
        <v/>
      </c>
    </row>
    <row r="23" spans="1:10" x14ac:dyDescent="0.25">
      <c r="A23" s="9"/>
      <c r="B23" s="9"/>
      <c r="C23" s="27"/>
      <c r="D23" s="27"/>
      <c r="E23" s="19"/>
      <c r="F23" s="19"/>
      <c r="G23" s="9"/>
      <c r="H23" s="9"/>
      <c r="I23" s="20"/>
      <c r="J23" s="23" t="str">
        <f t="shared" si="1"/>
        <v/>
      </c>
    </row>
    <row r="24" spans="1:10" x14ac:dyDescent="0.25">
      <c r="A24" s="9"/>
      <c r="B24" s="9"/>
      <c r="C24" s="27"/>
      <c r="D24" s="27"/>
      <c r="E24" s="19"/>
      <c r="F24" s="19"/>
      <c r="G24" s="9"/>
      <c r="H24" s="9"/>
      <c r="I24" s="20"/>
      <c r="J24" s="23" t="str">
        <f t="shared" si="1"/>
        <v/>
      </c>
    </row>
    <row r="25" spans="1:10" x14ac:dyDescent="0.25">
      <c r="A25" s="9"/>
      <c r="B25" s="9"/>
      <c r="C25" s="27"/>
      <c r="D25" s="27"/>
      <c r="E25" s="19"/>
      <c r="F25" s="19"/>
      <c r="G25" s="9"/>
      <c r="H25" s="9"/>
      <c r="I25" s="20"/>
      <c r="J25" s="23" t="str">
        <f t="shared" si="1"/>
        <v/>
      </c>
    </row>
    <row r="26" spans="1:10" x14ac:dyDescent="0.25">
      <c r="A26" s="9"/>
      <c r="B26" s="9"/>
      <c r="C26" s="27"/>
      <c r="D26" s="27"/>
      <c r="E26" s="19"/>
      <c r="F26" s="19"/>
      <c r="G26" s="9"/>
      <c r="H26" s="9"/>
      <c r="I26" s="20"/>
      <c r="J26" s="23" t="str">
        <f t="shared" si="1"/>
        <v/>
      </c>
    </row>
    <row r="27" spans="1:10" x14ac:dyDescent="0.25">
      <c r="A27" s="9"/>
      <c r="B27" s="9"/>
      <c r="C27" s="27"/>
      <c r="D27" s="27"/>
      <c r="E27" s="19"/>
      <c r="F27" s="19"/>
      <c r="G27" s="9"/>
      <c r="H27" s="9"/>
      <c r="I27" s="20"/>
      <c r="J27" s="23" t="str">
        <f t="shared" si="1"/>
        <v/>
      </c>
    </row>
    <row r="28" spans="1:10" x14ac:dyDescent="0.25">
      <c r="A28" s="9"/>
      <c r="B28" s="9"/>
      <c r="C28" s="27"/>
      <c r="D28" s="27"/>
      <c r="E28" s="19"/>
      <c r="F28" s="19"/>
      <c r="G28" s="9"/>
      <c r="H28" s="9"/>
      <c r="I28" s="20"/>
      <c r="J28" s="23" t="str">
        <f t="shared" si="1"/>
        <v/>
      </c>
    </row>
    <row r="29" spans="1:10" x14ac:dyDescent="0.25">
      <c r="A29" s="9"/>
      <c r="B29" s="9"/>
      <c r="C29" s="27"/>
      <c r="D29" s="27"/>
      <c r="E29" s="19"/>
      <c r="F29" s="19"/>
      <c r="G29" s="9"/>
      <c r="H29" s="9"/>
      <c r="I29" s="20"/>
      <c r="J29" s="23" t="str">
        <f t="shared" si="1"/>
        <v/>
      </c>
    </row>
    <row r="30" spans="1:10" x14ac:dyDescent="0.25">
      <c r="A30" s="9"/>
      <c r="B30" s="9"/>
      <c r="C30" s="27"/>
      <c r="D30" s="27"/>
      <c r="E30" s="19"/>
      <c r="F30" s="19"/>
      <c r="G30" s="9"/>
      <c r="H30" s="9"/>
      <c r="I30" s="20"/>
      <c r="J30" s="23" t="str">
        <f t="shared" si="1"/>
        <v/>
      </c>
    </row>
    <row r="31" spans="1:10" x14ac:dyDescent="0.25">
      <c r="A31" s="9"/>
      <c r="B31" s="9"/>
      <c r="C31" s="27"/>
      <c r="D31" s="27"/>
      <c r="E31" s="19"/>
      <c r="F31" s="19"/>
      <c r="G31" s="9"/>
      <c r="H31" s="9"/>
      <c r="I31" s="21"/>
      <c r="J31" s="23" t="str">
        <f t="shared" si="1"/>
        <v/>
      </c>
    </row>
    <row r="32" spans="1:10" x14ac:dyDescent="0.25">
      <c r="A32" s="9"/>
      <c r="B32" s="9"/>
      <c r="C32" s="27"/>
      <c r="D32" s="27"/>
      <c r="E32" s="19"/>
      <c r="F32" s="19"/>
      <c r="G32" s="9"/>
      <c r="H32" s="9"/>
      <c r="I32" s="21"/>
      <c r="J32" s="23" t="str">
        <f t="shared" si="1"/>
        <v/>
      </c>
    </row>
    <row r="33" spans="1:10" x14ac:dyDescent="0.25">
      <c r="A33" s="9"/>
      <c r="B33" s="9"/>
      <c r="C33" s="27"/>
      <c r="D33" s="27"/>
      <c r="E33" s="19"/>
      <c r="F33" s="19"/>
      <c r="G33" s="9"/>
      <c r="H33" s="9"/>
      <c r="I33" s="21"/>
      <c r="J33" s="23" t="str">
        <f t="shared" si="1"/>
        <v/>
      </c>
    </row>
    <row r="34" spans="1:10" x14ac:dyDescent="0.25">
      <c r="A34" s="9"/>
      <c r="B34" s="9"/>
      <c r="C34" s="27"/>
      <c r="D34" s="27"/>
      <c r="E34" s="19"/>
      <c r="F34" s="19"/>
      <c r="G34" s="9"/>
      <c r="H34" s="9"/>
      <c r="I34" s="21"/>
      <c r="J34" s="23" t="str">
        <f t="shared" si="1"/>
        <v/>
      </c>
    </row>
    <row r="35" spans="1:10" x14ac:dyDescent="0.25">
      <c r="A35" s="9"/>
      <c r="B35" s="9"/>
      <c r="C35" s="27"/>
      <c r="D35" s="27"/>
      <c r="E35" s="19"/>
      <c r="F35" s="19"/>
      <c r="G35" s="9"/>
      <c r="H35" s="9"/>
      <c r="I35" s="21"/>
      <c r="J35" s="23" t="str">
        <f t="shared" si="1"/>
        <v/>
      </c>
    </row>
    <row r="36" spans="1:10" x14ac:dyDescent="0.25">
      <c r="A36" s="9"/>
      <c r="B36" s="9"/>
      <c r="C36" s="27"/>
      <c r="D36" s="27"/>
      <c r="E36" s="19"/>
      <c r="F36" s="19"/>
      <c r="G36" s="9"/>
      <c r="H36" s="9"/>
      <c r="I36" s="21"/>
      <c r="J36" s="23" t="str">
        <f t="shared" si="1"/>
        <v/>
      </c>
    </row>
    <row r="37" spans="1:10" x14ac:dyDescent="0.25">
      <c r="A37" s="9"/>
      <c r="B37" s="9"/>
      <c r="C37" s="28"/>
      <c r="D37" s="28"/>
      <c r="E37" s="19"/>
      <c r="F37" s="19"/>
      <c r="G37" s="9"/>
      <c r="H37" s="9"/>
      <c r="I37" s="21"/>
      <c r="J37" s="23" t="str">
        <f t="shared" si="1"/>
        <v/>
      </c>
    </row>
    <row r="38" spans="1:10" x14ac:dyDescent="0.25">
      <c r="A38" s="9"/>
      <c r="B38" s="9"/>
      <c r="C38" s="28"/>
      <c r="D38" s="28"/>
      <c r="E38" s="19"/>
      <c r="F38" s="9"/>
      <c r="G38" s="9"/>
      <c r="H38" s="9"/>
      <c r="I38" s="21"/>
      <c r="J38" s="23" t="str">
        <f t="shared" si="1"/>
        <v/>
      </c>
    </row>
    <row r="39" spans="1:10" x14ac:dyDescent="0.25">
      <c r="A39" s="9"/>
      <c r="B39" s="9"/>
      <c r="C39" s="28"/>
      <c r="D39" s="28"/>
      <c r="E39" s="9"/>
      <c r="F39" s="9"/>
      <c r="G39" s="9"/>
      <c r="H39" s="9"/>
      <c r="I39" s="21"/>
      <c r="J39" s="23" t="str">
        <f t="shared" si="1"/>
        <v/>
      </c>
    </row>
    <row r="40" spans="1:10" x14ac:dyDescent="0.25">
      <c r="A40" s="9"/>
      <c r="B40" s="9"/>
      <c r="C40" s="28"/>
      <c r="D40" s="28"/>
      <c r="E40" s="9"/>
      <c r="F40" s="9"/>
      <c r="G40" s="9"/>
      <c r="H40" s="9"/>
      <c r="I40" s="21"/>
      <c r="J40" s="23" t="str">
        <f t="shared" si="1"/>
        <v/>
      </c>
    </row>
    <row r="41" spans="1:10" x14ac:dyDescent="0.25">
      <c r="A41" s="9"/>
      <c r="B41" s="9"/>
      <c r="C41" s="28"/>
      <c r="D41" s="28"/>
      <c r="E41" s="9"/>
      <c r="F41" s="9"/>
      <c r="G41" s="9"/>
      <c r="H41" s="9"/>
      <c r="I41" s="21"/>
      <c r="J41" s="23" t="str">
        <f t="shared" si="1"/>
        <v/>
      </c>
    </row>
    <row r="42" spans="1:10" x14ac:dyDescent="0.25">
      <c r="A42" s="9"/>
      <c r="B42" s="9"/>
      <c r="C42" s="28"/>
      <c r="D42" s="28"/>
      <c r="E42" s="9"/>
      <c r="F42" s="9"/>
      <c r="G42" s="9"/>
      <c r="H42" s="9"/>
      <c r="I42" s="21"/>
      <c r="J42" s="23" t="str">
        <f t="shared" si="1"/>
        <v/>
      </c>
    </row>
    <row r="43" spans="1:10" x14ac:dyDescent="0.25">
      <c r="A43" s="9"/>
      <c r="B43" s="9"/>
      <c r="C43" s="28"/>
      <c r="D43" s="28"/>
      <c r="E43" s="9"/>
      <c r="F43" s="9"/>
      <c r="G43" s="9"/>
      <c r="H43" s="9"/>
      <c r="I43" s="21"/>
      <c r="J43" s="23" t="str">
        <f t="shared" si="1"/>
        <v/>
      </c>
    </row>
    <row r="44" spans="1:10" x14ac:dyDescent="0.25">
      <c r="A44" s="9"/>
      <c r="B44" s="9"/>
      <c r="C44" s="28"/>
      <c r="D44" s="28"/>
      <c r="E44" s="9"/>
      <c r="F44" s="9"/>
      <c r="G44" s="9"/>
      <c r="H44" s="9"/>
      <c r="I44" s="21"/>
      <c r="J44" s="23" t="str">
        <f t="shared" si="1"/>
        <v/>
      </c>
    </row>
    <row r="45" spans="1:10" x14ac:dyDescent="0.25">
      <c r="A45" s="9"/>
      <c r="B45" s="9"/>
      <c r="C45" s="28"/>
      <c r="D45" s="28"/>
      <c r="E45" s="9"/>
      <c r="F45" s="9"/>
      <c r="G45" s="9"/>
      <c r="H45" s="9"/>
      <c r="I45" s="21"/>
      <c r="J45" s="23" t="str">
        <f t="shared" si="1"/>
        <v/>
      </c>
    </row>
    <row r="46" spans="1:10" x14ac:dyDescent="0.25">
      <c r="A46" s="9"/>
      <c r="B46" s="9"/>
      <c r="C46" s="28"/>
      <c r="D46" s="28"/>
      <c r="E46" s="9"/>
      <c r="F46" s="9"/>
      <c r="G46" s="9"/>
      <c r="H46" s="9"/>
      <c r="I46" s="21"/>
      <c r="J46" s="23" t="str">
        <f t="shared" si="1"/>
        <v/>
      </c>
    </row>
    <row r="47" spans="1:10" x14ac:dyDescent="0.25">
      <c r="A47" s="9"/>
      <c r="B47" s="9"/>
      <c r="C47" s="28"/>
      <c r="D47" s="28"/>
      <c r="E47" s="9"/>
      <c r="F47" s="9"/>
      <c r="G47" s="9"/>
      <c r="H47" s="9"/>
      <c r="I47" s="21"/>
      <c r="J47" s="23" t="str">
        <f t="shared" si="1"/>
        <v/>
      </c>
    </row>
    <row r="48" spans="1:10" x14ac:dyDescent="0.25">
      <c r="A48" s="9"/>
      <c r="B48" s="9"/>
      <c r="C48" s="28"/>
      <c r="D48" s="28"/>
      <c r="E48" s="9"/>
      <c r="F48" s="9"/>
      <c r="G48" s="9"/>
      <c r="H48" s="9"/>
      <c r="I48" s="21"/>
      <c r="J48" s="23" t="str">
        <f t="shared" si="1"/>
        <v/>
      </c>
    </row>
    <row r="49" spans="1:10" x14ac:dyDescent="0.25">
      <c r="A49" s="9"/>
      <c r="B49" s="9"/>
      <c r="C49" s="28"/>
      <c r="D49" s="28"/>
      <c r="E49" s="9"/>
      <c r="F49" s="9"/>
      <c r="G49" s="9"/>
      <c r="H49" s="9"/>
      <c r="I49" s="21"/>
      <c r="J49" s="23" t="str">
        <f t="shared" si="1"/>
        <v/>
      </c>
    </row>
    <row r="50" spans="1:10" x14ac:dyDescent="0.25">
      <c r="A50" s="9"/>
      <c r="B50" s="9"/>
      <c r="C50" s="28"/>
      <c r="D50" s="28"/>
      <c r="E50" s="9"/>
      <c r="F50" s="9"/>
      <c r="G50" s="9"/>
      <c r="H50" s="9"/>
      <c r="I50" s="21"/>
      <c r="J50" s="23" t="str">
        <f t="shared" si="1"/>
        <v/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5"/>
  <sheetViews>
    <sheetView workbookViewId="0">
      <selection activeCell="C9" sqref="C9"/>
    </sheetView>
  </sheetViews>
  <sheetFormatPr defaultColWidth="11.42578125" defaultRowHeight="15" x14ac:dyDescent="0.25"/>
  <cols>
    <col min="1" max="1" width="16.7109375" bestFit="1" customWidth="1"/>
    <col min="2" max="2" width="8.5703125" customWidth="1"/>
    <col min="3" max="3" width="15.42578125" customWidth="1"/>
  </cols>
  <sheetData>
    <row r="1" spans="1:3" ht="18.75" x14ac:dyDescent="0.3">
      <c r="A1" s="30" t="s">
        <v>96</v>
      </c>
      <c r="B1" s="30" t="s">
        <v>97</v>
      </c>
      <c r="C1" s="30" t="s">
        <v>98</v>
      </c>
    </row>
    <row r="2" spans="1:3" x14ac:dyDescent="0.25">
      <c r="A2" s="1" t="str">
        <f>Translation!B3</f>
        <v>Energy cost</v>
      </c>
      <c r="B2" s="9">
        <v>1.5</v>
      </c>
      <c r="C2" s="2" t="str">
        <f>General!B5&amp;"/"&amp;General!B7</f>
        <v>€/kWh</v>
      </c>
    </row>
    <row r="3" spans="1:3" x14ac:dyDescent="0.25">
      <c r="A3" s="1" t="str">
        <f>Translation!B4</f>
        <v>Labor Costs</v>
      </c>
      <c r="B3" s="9">
        <v>350</v>
      </c>
      <c r="C3" s="2" t="str">
        <f>General!B5&amp;"/"&amp;General!B13</f>
        <v>€/h</v>
      </c>
    </row>
    <row r="4" spans="1:3" x14ac:dyDescent="0.25">
      <c r="A4" s="1" t="str">
        <f>Translation!B5</f>
        <v>Failure rate</v>
      </c>
      <c r="B4" s="9">
        <v>10</v>
      </c>
      <c r="C4" t="s">
        <v>28</v>
      </c>
    </row>
    <row r="5" spans="1:3" x14ac:dyDescent="0.25">
      <c r="A5" s="1" t="str">
        <f>Translation!B6</f>
        <v>Money unit</v>
      </c>
      <c r="B5" s="24" t="s">
        <v>65</v>
      </c>
      <c r="C5" s="2"/>
    </row>
    <row r="6" spans="1:3" x14ac:dyDescent="0.25">
      <c r="A6" s="1" t="str">
        <f>Translation!B7</f>
        <v>Temperature unit</v>
      </c>
      <c r="B6" s="24" t="s">
        <v>80</v>
      </c>
    </row>
    <row r="7" spans="1:3" x14ac:dyDescent="0.25">
      <c r="A7" s="1" t="str">
        <f>Translation!B8</f>
        <v>Power / hour unit</v>
      </c>
      <c r="B7" s="24" t="s">
        <v>66</v>
      </c>
    </row>
    <row r="8" spans="1:3" x14ac:dyDescent="0.25">
      <c r="A8" s="1" t="str">
        <f>Translation!B9</f>
        <v>Gram</v>
      </c>
      <c r="B8" s="24" t="s">
        <v>15</v>
      </c>
    </row>
    <row r="9" spans="1:3" x14ac:dyDescent="0.25">
      <c r="A9" s="1" t="str">
        <f>Translation!B10</f>
        <v>Kilogram</v>
      </c>
      <c r="B9" s="24" t="s">
        <v>86</v>
      </c>
    </row>
    <row r="10" spans="1:3" x14ac:dyDescent="0.25">
      <c r="A10" s="1" t="str">
        <f>Translation!B11</f>
        <v>Cubic Centimeter</v>
      </c>
      <c r="B10" s="24" t="s">
        <v>85</v>
      </c>
    </row>
    <row r="11" spans="1:3" x14ac:dyDescent="0.25">
      <c r="A11" s="1" t="str">
        <f>Translation!B12</f>
        <v>Millimeter</v>
      </c>
      <c r="B11" s="24" t="s">
        <v>87</v>
      </c>
    </row>
    <row r="12" spans="1:3" x14ac:dyDescent="0.25">
      <c r="A12" s="1" t="str">
        <f>Translation!B13</f>
        <v>Meter</v>
      </c>
      <c r="B12" s="24" t="s">
        <v>52</v>
      </c>
    </row>
    <row r="13" spans="1:3" x14ac:dyDescent="0.25">
      <c r="A13" s="1" t="str">
        <f>Translation!B14</f>
        <v>Short for hour</v>
      </c>
      <c r="B13" s="24" t="s">
        <v>18</v>
      </c>
    </row>
    <row r="14" spans="1:3" x14ac:dyDescent="0.25">
      <c r="A14" s="1" t="str">
        <f>Translation!B15</f>
        <v>Short for minutes</v>
      </c>
      <c r="B14" s="24" t="s">
        <v>16</v>
      </c>
    </row>
    <row r="15" spans="1:3" x14ac:dyDescent="0.25">
      <c r="A15" s="1" t="str">
        <f>Translation!B16</f>
        <v>hh:mm for time</v>
      </c>
      <c r="B15" s="24" t="s">
        <v>17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2BA98-1140-494C-AF96-3A354C1EC8E5}">
  <dimension ref="A1:C74"/>
  <sheetViews>
    <sheetView workbookViewId="0">
      <pane ySplit="1" topLeftCell="A2" activePane="bottomLeft" state="frozen"/>
      <selection pane="bottomLeft" activeCell="A25" sqref="A25"/>
    </sheetView>
  </sheetViews>
  <sheetFormatPr defaultRowHeight="15" x14ac:dyDescent="0.25"/>
  <cols>
    <col min="1" max="2" width="31.5703125" bestFit="1" customWidth="1"/>
    <col min="3" max="3" width="23.7109375" bestFit="1" customWidth="1"/>
  </cols>
  <sheetData>
    <row r="1" spans="1:3" ht="18.75" x14ac:dyDescent="0.3">
      <c r="A1" s="30" t="s">
        <v>60</v>
      </c>
      <c r="B1" s="30" t="s">
        <v>61</v>
      </c>
      <c r="C1" s="30" t="s">
        <v>67</v>
      </c>
    </row>
    <row r="2" spans="1:3" x14ac:dyDescent="0.25">
      <c r="A2" s="31" t="s">
        <v>59</v>
      </c>
      <c r="B2" s="32"/>
      <c r="C2" s="32"/>
    </row>
    <row r="3" spans="1:3" x14ac:dyDescent="0.25">
      <c r="A3" t="s">
        <v>2</v>
      </c>
      <c r="B3" t="s">
        <v>2</v>
      </c>
    </row>
    <row r="4" spans="1:3" x14ac:dyDescent="0.25">
      <c r="A4" t="s">
        <v>3</v>
      </c>
      <c r="B4" t="s">
        <v>3</v>
      </c>
    </row>
    <row r="5" spans="1:3" x14ac:dyDescent="0.25">
      <c r="A5" t="s">
        <v>27</v>
      </c>
      <c r="B5" t="s">
        <v>27</v>
      </c>
    </row>
    <row r="6" spans="1:3" x14ac:dyDescent="0.25">
      <c r="A6" t="s">
        <v>7</v>
      </c>
      <c r="B6" t="s">
        <v>7</v>
      </c>
    </row>
    <row r="7" spans="1:3" x14ac:dyDescent="0.25">
      <c r="A7" t="s">
        <v>81</v>
      </c>
      <c r="B7" t="s">
        <v>81</v>
      </c>
    </row>
    <row r="8" spans="1:3" x14ac:dyDescent="0.25">
      <c r="A8" t="s">
        <v>82</v>
      </c>
      <c r="B8" t="s">
        <v>82</v>
      </c>
    </row>
    <row r="9" spans="1:3" x14ac:dyDescent="0.25">
      <c r="A9" t="s">
        <v>89</v>
      </c>
      <c r="B9" t="s">
        <v>89</v>
      </c>
    </row>
    <row r="10" spans="1:3" x14ac:dyDescent="0.25">
      <c r="A10" t="s">
        <v>88</v>
      </c>
      <c r="B10" t="s">
        <v>88</v>
      </c>
    </row>
    <row r="11" spans="1:3" x14ac:dyDescent="0.25">
      <c r="A11" t="s">
        <v>90</v>
      </c>
      <c r="B11" t="s">
        <v>90</v>
      </c>
    </row>
    <row r="12" spans="1:3" x14ac:dyDescent="0.25">
      <c r="A12" t="s">
        <v>91</v>
      </c>
      <c r="B12" t="s">
        <v>91</v>
      </c>
    </row>
    <row r="13" spans="1:3" x14ac:dyDescent="0.25">
      <c r="A13" t="s">
        <v>92</v>
      </c>
      <c r="B13" t="s">
        <v>92</v>
      </c>
    </row>
    <row r="14" spans="1:3" x14ac:dyDescent="0.25">
      <c r="A14" t="s">
        <v>94</v>
      </c>
      <c r="B14" t="s">
        <v>94</v>
      </c>
    </row>
    <row r="15" spans="1:3" x14ac:dyDescent="0.25">
      <c r="A15" t="s">
        <v>93</v>
      </c>
      <c r="B15" t="s">
        <v>93</v>
      </c>
    </row>
    <row r="16" spans="1:3" x14ac:dyDescent="0.25">
      <c r="A16" t="s">
        <v>95</v>
      </c>
      <c r="B16" t="s">
        <v>95</v>
      </c>
    </row>
    <row r="17" spans="1:3" x14ac:dyDescent="0.25">
      <c r="A17" s="31" t="s">
        <v>62</v>
      </c>
      <c r="B17" s="32"/>
      <c r="C17" s="32"/>
    </row>
    <row r="18" spans="1:3" x14ac:dyDescent="0.25">
      <c r="A18" t="s">
        <v>6</v>
      </c>
      <c r="B18" t="s">
        <v>6</v>
      </c>
    </row>
    <row r="19" spans="1:3" x14ac:dyDescent="0.25">
      <c r="A19" t="s">
        <v>5</v>
      </c>
      <c r="B19" t="s">
        <v>79</v>
      </c>
    </row>
    <row r="20" spans="1:3" x14ac:dyDescent="0.25">
      <c r="A20" t="s">
        <v>68</v>
      </c>
      <c r="B20" t="s">
        <v>68</v>
      </c>
    </row>
    <row r="21" spans="1:3" x14ac:dyDescent="0.25">
      <c r="A21" t="s">
        <v>100</v>
      </c>
      <c r="B21" t="s">
        <v>100</v>
      </c>
    </row>
    <row r="22" spans="1:3" x14ac:dyDescent="0.25">
      <c r="A22" t="s">
        <v>69</v>
      </c>
      <c r="B22" t="s">
        <v>69</v>
      </c>
    </row>
    <row r="23" spans="1:3" x14ac:dyDescent="0.25">
      <c r="A23" t="s">
        <v>72</v>
      </c>
      <c r="B23" t="s">
        <v>72</v>
      </c>
    </row>
    <row r="24" spans="1:3" x14ac:dyDescent="0.25">
      <c r="A24" t="s">
        <v>70</v>
      </c>
      <c r="B24" t="s">
        <v>70</v>
      </c>
    </row>
    <row r="25" spans="1:3" x14ac:dyDescent="0.25">
      <c r="A25" t="s">
        <v>71</v>
      </c>
      <c r="B25" t="s">
        <v>71</v>
      </c>
    </row>
    <row r="26" spans="1:3" x14ac:dyDescent="0.25">
      <c r="A26" t="s">
        <v>101</v>
      </c>
      <c r="B26" t="s">
        <v>101</v>
      </c>
    </row>
    <row r="27" spans="1:3" x14ac:dyDescent="0.25">
      <c r="A27" t="s">
        <v>73</v>
      </c>
      <c r="B27" t="s">
        <v>73</v>
      </c>
    </row>
    <row r="28" spans="1:3" x14ac:dyDescent="0.25">
      <c r="A28" s="31" t="s">
        <v>63</v>
      </c>
      <c r="B28" s="32"/>
      <c r="C28" s="32"/>
    </row>
    <row r="29" spans="1:3" x14ac:dyDescent="0.25">
      <c r="A29" s="26" t="s">
        <v>0</v>
      </c>
      <c r="B29" s="26" t="s">
        <v>0</v>
      </c>
    </row>
    <row r="30" spans="1:3" x14ac:dyDescent="0.25">
      <c r="A30" s="26" t="s">
        <v>74</v>
      </c>
      <c r="B30" s="26" t="s">
        <v>74</v>
      </c>
    </row>
    <row r="31" spans="1:3" x14ac:dyDescent="0.25">
      <c r="A31" s="26" t="s">
        <v>73</v>
      </c>
      <c r="B31" s="26" t="s">
        <v>73</v>
      </c>
    </row>
    <row r="32" spans="1:3" x14ac:dyDescent="0.25">
      <c r="A32" s="26" t="s">
        <v>75</v>
      </c>
      <c r="B32" s="26" t="s">
        <v>75</v>
      </c>
    </row>
    <row r="33" spans="1:3" x14ac:dyDescent="0.25">
      <c r="A33" s="26" t="s">
        <v>76</v>
      </c>
      <c r="B33" s="26" t="s">
        <v>76</v>
      </c>
    </row>
    <row r="34" spans="1:3" x14ac:dyDescent="0.25">
      <c r="A34" s="26" t="s">
        <v>77</v>
      </c>
      <c r="B34" s="26" t="s">
        <v>77</v>
      </c>
    </row>
    <row r="35" spans="1:3" x14ac:dyDescent="0.25">
      <c r="A35" s="26" t="s">
        <v>78</v>
      </c>
      <c r="B35" s="26" t="s">
        <v>78</v>
      </c>
    </row>
    <row r="36" spans="1:3" x14ac:dyDescent="0.25">
      <c r="A36" s="31" t="s">
        <v>64</v>
      </c>
      <c r="B36" s="32"/>
      <c r="C36" s="32"/>
    </row>
    <row r="37" spans="1:3" x14ac:dyDescent="0.25">
      <c r="A37" t="s">
        <v>45</v>
      </c>
      <c r="B37" t="s">
        <v>45</v>
      </c>
    </row>
    <row r="38" spans="1:3" x14ac:dyDescent="0.25">
      <c r="A38" t="s">
        <v>8</v>
      </c>
      <c r="B38" t="s">
        <v>8</v>
      </c>
    </row>
    <row r="39" spans="1:3" x14ac:dyDescent="0.25">
      <c r="A39" t="s">
        <v>9</v>
      </c>
      <c r="B39" t="s">
        <v>9</v>
      </c>
    </row>
    <row r="40" spans="1:3" x14ac:dyDescent="0.25">
      <c r="A40" t="s">
        <v>10</v>
      </c>
      <c r="B40" t="s">
        <v>10</v>
      </c>
    </row>
    <row r="41" spans="1:3" x14ac:dyDescent="0.25">
      <c r="A41" t="s">
        <v>42</v>
      </c>
      <c r="B41" t="s">
        <v>42</v>
      </c>
    </row>
    <row r="42" spans="1:3" x14ac:dyDescent="0.25">
      <c r="A42" t="s">
        <v>32</v>
      </c>
      <c r="B42" t="s">
        <v>32</v>
      </c>
    </row>
    <row r="43" spans="1:3" x14ac:dyDescent="0.25">
      <c r="A43" t="s">
        <v>11</v>
      </c>
      <c r="B43" t="s">
        <v>11</v>
      </c>
    </row>
    <row r="44" spans="1:3" x14ac:dyDescent="0.25">
      <c r="A44" t="s">
        <v>13</v>
      </c>
      <c r="B44" t="s">
        <v>13</v>
      </c>
    </row>
    <row r="45" spans="1:3" x14ac:dyDescent="0.25">
      <c r="A45" t="s">
        <v>14</v>
      </c>
      <c r="B45" t="s">
        <v>14</v>
      </c>
    </row>
    <row r="46" spans="1:3" x14ac:dyDescent="0.25">
      <c r="A46" t="s">
        <v>84</v>
      </c>
      <c r="B46" t="s">
        <v>84</v>
      </c>
    </row>
    <row r="47" spans="1:3" x14ac:dyDescent="0.25">
      <c r="A47" t="s">
        <v>19</v>
      </c>
      <c r="B47" t="s">
        <v>19</v>
      </c>
    </row>
    <row r="48" spans="1:3" x14ac:dyDescent="0.25">
      <c r="A48" t="s">
        <v>21</v>
      </c>
      <c r="B48" t="s">
        <v>21</v>
      </c>
    </row>
    <row r="49" spans="1:2" x14ac:dyDescent="0.25">
      <c r="A49" t="s">
        <v>20</v>
      </c>
      <c r="B49" t="s">
        <v>20</v>
      </c>
    </row>
    <row r="50" spans="1:2" x14ac:dyDescent="0.25">
      <c r="A50" t="s">
        <v>22</v>
      </c>
      <c r="B50" t="s">
        <v>22</v>
      </c>
    </row>
    <row r="51" spans="1:2" x14ac:dyDescent="0.25">
      <c r="A51" t="s">
        <v>23</v>
      </c>
      <c r="B51" t="s">
        <v>23</v>
      </c>
    </row>
    <row r="52" spans="1:2" x14ac:dyDescent="0.25">
      <c r="A52" t="s">
        <v>33</v>
      </c>
      <c r="B52" t="s">
        <v>33</v>
      </c>
    </row>
    <row r="53" spans="1:2" x14ac:dyDescent="0.25">
      <c r="A53" t="s">
        <v>34</v>
      </c>
      <c r="B53" t="s">
        <v>34</v>
      </c>
    </row>
    <row r="54" spans="1:2" x14ac:dyDescent="0.25">
      <c r="A54" t="s">
        <v>24</v>
      </c>
      <c r="B54" t="s">
        <v>24</v>
      </c>
    </row>
    <row r="55" spans="1:2" x14ac:dyDescent="0.25">
      <c r="A55" t="s">
        <v>25</v>
      </c>
      <c r="B55" t="s">
        <v>25</v>
      </c>
    </row>
    <row r="56" spans="1:2" x14ac:dyDescent="0.25">
      <c r="A56" t="s">
        <v>26</v>
      </c>
      <c r="B56" t="s">
        <v>26</v>
      </c>
    </row>
    <row r="57" spans="1:2" x14ac:dyDescent="0.25">
      <c r="A57" t="s">
        <v>33</v>
      </c>
      <c r="B57" t="s">
        <v>33</v>
      </c>
    </row>
    <row r="58" spans="1:2" x14ac:dyDescent="0.25">
      <c r="A58" t="s">
        <v>44</v>
      </c>
      <c r="B58" t="s">
        <v>44</v>
      </c>
    </row>
    <row r="59" spans="1:2" x14ac:dyDescent="0.25">
      <c r="A59" t="s">
        <v>31</v>
      </c>
      <c r="B59" t="s">
        <v>31</v>
      </c>
    </row>
    <row r="60" spans="1:2" x14ac:dyDescent="0.25">
      <c r="A60" t="s">
        <v>29</v>
      </c>
      <c r="B60" t="s">
        <v>29</v>
      </c>
    </row>
    <row r="61" spans="1:2" x14ac:dyDescent="0.25">
      <c r="A61" t="s">
        <v>11</v>
      </c>
      <c r="B61" t="s">
        <v>11</v>
      </c>
    </row>
    <row r="62" spans="1:2" x14ac:dyDescent="0.25">
      <c r="A62" t="s">
        <v>30</v>
      </c>
      <c r="B62" t="s">
        <v>30</v>
      </c>
    </row>
    <row r="63" spans="1:2" x14ac:dyDescent="0.25">
      <c r="A63" t="s">
        <v>43</v>
      </c>
      <c r="B63" t="s">
        <v>43</v>
      </c>
    </row>
    <row r="64" spans="1:2" x14ac:dyDescent="0.25">
      <c r="A64" t="s">
        <v>19</v>
      </c>
      <c r="B64" t="s">
        <v>19</v>
      </c>
    </row>
    <row r="65" spans="1:2" x14ac:dyDescent="0.25">
      <c r="A65" t="s">
        <v>34</v>
      </c>
      <c r="B65" t="s">
        <v>34</v>
      </c>
    </row>
    <row r="66" spans="1:2" x14ac:dyDescent="0.25">
      <c r="A66" t="s">
        <v>31</v>
      </c>
      <c r="B66" t="s">
        <v>31</v>
      </c>
    </row>
    <row r="67" spans="1:2" x14ac:dyDescent="0.25">
      <c r="A67" t="s">
        <v>35</v>
      </c>
      <c r="B67" t="s">
        <v>35</v>
      </c>
    </row>
    <row r="68" spans="1:2" x14ac:dyDescent="0.25">
      <c r="A68" t="s">
        <v>36</v>
      </c>
      <c r="B68" t="s">
        <v>36</v>
      </c>
    </row>
    <row r="69" spans="1:2" x14ac:dyDescent="0.25">
      <c r="A69" t="s">
        <v>41</v>
      </c>
      <c r="B69" t="s">
        <v>41</v>
      </c>
    </row>
    <row r="70" spans="1:2" x14ac:dyDescent="0.25">
      <c r="A70" t="s">
        <v>37</v>
      </c>
      <c r="B70" t="s">
        <v>37</v>
      </c>
    </row>
    <row r="71" spans="1:2" x14ac:dyDescent="0.25">
      <c r="A71" t="s">
        <v>38</v>
      </c>
      <c r="B71" t="s">
        <v>38</v>
      </c>
    </row>
    <row r="72" spans="1:2" x14ac:dyDescent="0.25">
      <c r="A72" t="s">
        <v>39</v>
      </c>
      <c r="B72" t="s">
        <v>39</v>
      </c>
    </row>
    <row r="73" spans="1:2" x14ac:dyDescent="0.25">
      <c r="A73" t="s">
        <v>40</v>
      </c>
      <c r="B73" t="s">
        <v>40</v>
      </c>
    </row>
    <row r="74" spans="1:2" x14ac:dyDescent="0.25">
      <c r="A74" t="s">
        <v>83</v>
      </c>
      <c r="B7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5</vt:i4>
      </vt:variant>
    </vt:vector>
  </HeadingPairs>
  <TitlesOfParts>
    <vt:vector size="5" baseType="lpstr">
      <vt:lpstr>Quote</vt:lpstr>
      <vt:lpstr>Printers</vt:lpstr>
      <vt:lpstr>Materials</vt:lpstr>
      <vt:lpstr>General</vt:lpstr>
      <vt:lpstr>Translation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Gunnar Norin dpab</cp:lastModifiedBy>
  <dcterms:created xsi:type="dcterms:W3CDTF">2017-09-02T12:20:02Z</dcterms:created>
  <dcterms:modified xsi:type="dcterms:W3CDTF">2024-02-08T11:21:26Z</dcterms:modified>
</cp:coreProperties>
</file>