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8c9f6a86e4ce57/Documents/GitHub/low-cost-backscatterometry/Data_Analysis/Data/"/>
    </mc:Choice>
  </mc:AlternateContent>
  <xr:revisionPtr revIDLastSave="24" documentId="13_ncr:1_{612947A7-E329-4A8A-900A-F3D3FE03922E}" xr6:coauthVersionLast="47" xr6:coauthVersionMax="47" xr10:uidLastSave="{73B1E2E3-F129-4578-8859-47FE0D5353C7}"/>
  <bookViews>
    <workbookView minimized="1" xWindow="5244" yWindow="1704" windowWidth="14664" windowHeight="7524" xr2:uid="{105CFA0B-6D85-444A-83E8-0C020C08C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1" i="1"/>
  <c r="A14" i="1"/>
  <c r="A15" i="1" s="1"/>
  <c r="A13" i="1"/>
  <c r="A9" i="1"/>
  <c r="A10" i="1" s="1"/>
  <c r="E31" i="1" s="1"/>
  <c r="F31" i="1" s="1"/>
  <c r="G31" i="1" s="1"/>
  <c r="I31" i="1" s="1"/>
  <c r="J31" i="1" s="1"/>
  <c r="K31" i="1" s="1"/>
  <c r="M31" i="1" s="1"/>
  <c r="E43" i="1" l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I47" i="1" s="1"/>
  <c r="J47" i="1" s="1"/>
  <c r="K47" i="1" s="1"/>
  <c r="M47" i="1" s="1"/>
  <c r="E41" i="1"/>
  <c r="F41" i="1" s="1"/>
  <c r="G41" i="1" s="1"/>
  <c r="I41" i="1" s="1"/>
  <c r="J41" i="1" s="1"/>
  <c r="K41" i="1" s="1"/>
  <c r="M41" i="1" s="1"/>
  <c r="E42" i="1"/>
  <c r="F42" i="1" s="1"/>
  <c r="G42" i="1" s="1"/>
  <c r="I42" i="1" s="1"/>
  <c r="J42" i="1" s="1"/>
  <c r="K42" i="1" s="1"/>
  <c r="M42" i="1" s="1"/>
  <c r="E48" i="1"/>
  <c r="F48" i="1" s="1"/>
  <c r="G48" i="1" s="1"/>
  <c r="I48" i="1" s="1"/>
  <c r="J48" i="1" s="1"/>
  <c r="K48" i="1" s="1"/>
  <c r="M48" i="1" s="1"/>
  <c r="E49" i="1"/>
  <c r="F49" i="1" s="1"/>
  <c r="G49" i="1" s="1"/>
  <c r="I49" i="1" s="1"/>
  <c r="J49" i="1" s="1"/>
  <c r="K49" i="1" s="1"/>
  <c r="M49" i="1" s="1"/>
  <c r="I43" i="1"/>
  <c r="J43" i="1" s="1"/>
  <c r="K43" i="1" s="1"/>
  <c r="M43" i="1" s="1"/>
  <c r="I44" i="1"/>
  <c r="J44" i="1" s="1"/>
  <c r="K44" i="1" s="1"/>
  <c r="M44" i="1" s="1"/>
  <c r="I45" i="1"/>
  <c r="J45" i="1" s="1"/>
  <c r="K45" i="1" s="1"/>
  <c r="M45" i="1" s="1"/>
  <c r="I46" i="1"/>
  <c r="J46" i="1" s="1"/>
  <c r="K46" i="1" s="1"/>
  <c r="M46" i="1" s="1"/>
  <c r="E32" i="1"/>
  <c r="F32" i="1" s="1"/>
  <c r="G32" i="1" s="1"/>
  <c r="I32" i="1" s="1"/>
  <c r="J32" i="1" s="1"/>
  <c r="K32" i="1" s="1"/>
  <c r="M32" i="1" s="1"/>
  <c r="E25" i="1"/>
  <c r="F25" i="1" s="1"/>
  <c r="G25" i="1" s="1"/>
  <c r="I25" i="1" s="1"/>
  <c r="J25" i="1" s="1"/>
  <c r="K25" i="1" s="1"/>
  <c r="M25" i="1" s="1"/>
  <c r="E26" i="1"/>
  <c r="F26" i="1" s="1"/>
  <c r="G26" i="1" s="1"/>
  <c r="I26" i="1" s="1"/>
  <c r="J26" i="1" s="1"/>
  <c r="K26" i="1" s="1"/>
  <c r="M26" i="1" s="1"/>
  <c r="E27" i="1"/>
  <c r="F27" i="1" s="1"/>
  <c r="G27" i="1" s="1"/>
  <c r="I27" i="1" s="1"/>
  <c r="J27" i="1" s="1"/>
  <c r="K27" i="1" s="1"/>
  <c r="M27" i="1" s="1"/>
  <c r="E28" i="1"/>
  <c r="F28" i="1" s="1"/>
  <c r="G28" i="1" s="1"/>
  <c r="I28" i="1" s="1"/>
  <c r="J28" i="1" s="1"/>
  <c r="K28" i="1" s="1"/>
  <c r="M28" i="1" s="1"/>
  <c r="E29" i="1"/>
  <c r="F29" i="1" s="1"/>
  <c r="G29" i="1" s="1"/>
  <c r="I29" i="1" s="1"/>
  <c r="J29" i="1" s="1"/>
  <c r="K29" i="1" s="1"/>
  <c r="M29" i="1" s="1"/>
  <c r="E30" i="1"/>
  <c r="F30" i="1" s="1"/>
  <c r="G30" i="1" s="1"/>
  <c r="I30" i="1" s="1"/>
  <c r="J30" i="1" s="1"/>
  <c r="K30" i="1" s="1"/>
  <c r="M30" i="1" s="1"/>
</calcChain>
</file>

<file path=xl/sharedStrings.xml><?xml version="1.0" encoding="utf-8"?>
<sst xmlns="http://schemas.openxmlformats.org/spreadsheetml/2006/main" count="122" uniqueCount="73">
  <si>
    <t>Solar Radiance Estimator</t>
  </si>
  <si>
    <t>Band</t>
  </si>
  <si>
    <t>Wavelength</t>
  </si>
  <si>
    <t>in nm</t>
  </si>
  <si>
    <t>Exo-atm</t>
  </si>
  <si>
    <t>Derived</t>
  </si>
  <si>
    <t>Irradiance</t>
  </si>
  <si>
    <t>A Rad unit is watts per meter squared per steradian per micron</t>
  </si>
  <si>
    <t>An Irradiance unit is watts per meter squared per micron</t>
  </si>
  <si>
    <t>Solar Elevation</t>
  </si>
  <si>
    <t>Derived Angle of sun off zenith</t>
  </si>
  <si>
    <t>Derived air mass at sea level</t>
  </si>
  <si>
    <t>Aperture Diameter in cm</t>
  </si>
  <si>
    <t>Spacing between aperture and sensor in cm</t>
  </si>
  <si>
    <t>Derived Nominal F/Number</t>
  </si>
  <si>
    <t>Atmos</t>
  </si>
  <si>
    <t>Trans at</t>
  </si>
  <si>
    <t>Airmass=1</t>
  </si>
  <si>
    <t>Airmass</t>
  </si>
  <si>
    <t>actual</t>
  </si>
  <si>
    <t xml:space="preserve">Irradiance </t>
  </si>
  <si>
    <t xml:space="preserve">on </t>
  </si>
  <si>
    <t>Posterboard</t>
  </si>
  <si>
    <t xml:space="preserve">Radiance </t>
  </si>
  <si>
    <t>of</t>
  </si>
  <si>
    <t>Lambertian</t>
  </si>
  <si>
    <t>Surface</t>
  </si>
  <si>
    <t>"Reflectance"</t>
  </si>
  <si>
    <t>Measured</t>
  </si>
  <si>
    <t>Radiance</t>
  </si>
  <si>
    <t>on Sensor</t>
  </si>
  <si>
    <t>in</t>
  </si>
  <si>
    <t>microwatts</t>
  </si>
  <si>
    <t>per cm^2</t>
  </si>
  <si>
    <t>Per micron</t>
  </si>
  <si>
    <t>Bandwidth</t>
  </si>
  <si>
    <t>(nm)</t>
  </si>
  <si>
    <t>Spectral</t>
  </si>
  <si>
    <t>SeaHawk 1</t>
  </si>
  <si>
    <t>SeaHawk 2</t>
  </si>
  <si>
    <t>SeaHawk 3</t>
  </si>
  <si>
    <t>SeaHawk 4</t>
  </si>
  <si>
    <t>SeaHawk 5</t>
  </si>
  <si>
    <t>SeaHawk 6</t>
  </si>
  <si>
    <t>SeaHawk 7</t>
  </si>
  <si>
    <t>SeaHawk 8</t>
  </si>
  <si>
    <t>SeaHawk</t>
  </si>
  <si>
    <t>Derived steradians field of  view of sensor</t>
  </si>
  <si>
    <t>Seahawk Data:</t>
  </si>
  <si>
    <t>AS7341 Data:</t>
  </si>
  <si>
    <t>F1</t>
  </si>
  <si>
    <t>F2</t>
  </si>
  <si>
    <t>F3</t>
  </si>
  <si>
    <t>F4</t>
  </si>
  <si>
    <t>F5</t>
  </si>
  <si>
    <t>F6</t>
  </si>
  <si>
    <t>F7</t>
  </si>
  <si>
    <t>F8</t>
  </si>
  <si>
    <t>F10-NIR</t>
  </si>
  <si>
    <t>Sensor</t>
  </si>
  <si>
    <t>Approximate</t>
  </si>
  <si>
    <t>AS7341</t>
  </si>
  <si>
    <t>No guarantee is made to accuracy of this data, but if it seems wrong, let me know!</t>
  </si>
  <si>
    <t>Because the posterboard is made with fluorescent dyes, what looks like a reflectance is only a good number when illuminated by the sun.</t>
  </si>
  <si>
    <t>Otherwise some UV wavelengths increase the signal at visible wavelengths.</t>
  </si>
  <si>
    <t>Derived Half angle</t>
  </si>
  <si>
    <t>Means this field is for user input</t>
  </si>
  <si>
    <t>Russ Isobe</t>
  </si>
  <si>
    <t>12:12-12:20</t>
  </si>
  <si>
    <t>ASTEP:</t>
  </si>
  <si>
    <t>ATIME:</t>
  </si>
  <si>
    <t>GAIN:</t>
  </si>
  <si>
    <t>AS7341_GAIN_4X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</si>
</sst>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2" borderId="1" xfId="0" applyNumberFormat="1" applyFill="1" applyBorder="1" applyAlignment="1">
      <alignment horizontal="center"/>
    </xf>
    <xf numFmtId="0" fontId="0" fillId="3" borderId="0" xfId="0" applyFill="1"/>
    <xf numFmtId="165" fontId="0" fillId="0" borderId="0" xfId="0" applyNumberFormat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166" fontId="0" fillId="0" borderId="0" xfId="0" applyNumberFormat="1"/>
    <xf numFmtId="0" fontId="0" fillId="4" borderId="0" xfId="0" applyFill="1"/>
    <xf numFmtId="0" fontId="1" fillId="5" borderId="1" xfId="0" applyFont="1" applyFill="1" applyBorder="1"/>
    <xf numFmtId="164" fontId="0" fillId="5" borderId="3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6" borderId="1" xfId="0" applyFont="1" applyFill="1" applyBorder="1"/>
    <xf numFmtId="164" fontId="0" fillId="6" borderId="3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A06A-BB3B-444D-B589-57DEA781EDD0}">
  <dimension ref="A1:M49"/>
  <sheetViews>
    <sheetView tabSelected="1" workbookViewId="0">
      <selection activeCell="J13" sqref="J13"/>
    </sheetView>
  </sheetViews>
  <sheetFormatPr defaultRowHeight="14.4" x14ac:dyDescent="0.3"/>
  <cols>
    <col min="1" max="1" width="12.88671875" customWidth="1"/>
    <col min="2" max="2" width="11" customWidth="1"/>
    <col min="3" max="3" width="10.88671875" customWidth="1"/>
    <col min="4" max="4" width="10.5546875" customWidth="1"/>
    <col min="6" max="6" width="12.33203125" customWidth="1"/>
    <col min="7" max="7" width="11" customWidth="1"/>
    <col min="8" max="8" width="13" customWidth="1"/>
    <col min="9" max="9" width="12.33203125" customWidth="1"/>
    <col min="10" max="10" width="11.6640625" customWidth="1"/>
    <col min="11" max="11" width="10.88671875" customWidth="1"/>
    <col min="12" max="12" width="12" customWidth="1"/>
    <col min="13" max="13" width="10.44140625" customWidth="1"/>
  </cols>
  <sheetData>
    <row r="1" spans="1:12" x14ac:dyDescent="0.3">
      <c r="A1" s="24" t="s">
        <v>0</v>
      </c>
    </row>
    <row r="2" spans="1:12" x14ac:dyDescent="0.3">
      <c r="A2" s="24" t="s">
        <v>67</v>
      </c>
      <c r="F2" s="17" t="s">
        <v>62</v>
      </c>
      <c r="G2" s="17"/>
      <c r="H2" s="17"/>
      <c r="I2" s="17"/>
      <c r="J2" s="17"/>
      <c r="K2" s="17"/>
      <c r="L2" s="17"/>
    </row>
    <row r="3" spans="1:12" x14ac:dyDescent="0.3">
      <c r="A3" s="25">
        <v>45128</v>
      </c>
      <c r="B3" s="24" t="s">
        <v>68</v>
      </c>
    </row>
    <row r="4" spans="1:12" x14ac:dyDescent="0.3">
      <c r="A4" s="25" t="s">
        <v>69</v>
      </c>
      <c r="B4">
        <v>599</v>
      </c>
    </row>
    <row r="5" spans="1:12" x14ac:dyDescent="0.3">
      <c r="A5" s="25" t="s">
        <v>70</v>
      </c>
      <c r="B5">
        <v>59</v>
      </c>
    </row>
    <row r="6" spans="1:12" x14ac:dyDescent="0.3">
      <c r="A6" s="25" t="s">
        <v>71</v>
      </c>
      <c r="B6" t="s">
        <v>72</v>
      </c>
    </row>
    <row r="7" spans="1:12" x14ac:dyDescent="0.3">
      <c r="A7" s="1"/>
      <c r="F7" t="s">
        <v>63</v>
      </c>
    </row>
    <row r="8" spans="1:12" x14ac:dyDescent="0.3">
      <c r="A8" s="26">
        <v>60</v>
      </c>
      <c r="B8" t="s">
        <v>9</v>
      </c>
      <c r="F8" t="s">
        <v>64</v>
      </c>
    </row>
    <row r="9" spans="1:12" x14ac:dyDescent="0.3">
      <c r="A9">
        <f>90-A8</f>
        <v>30</v>
      </c>
      <c r="B9" t="s">
        <v>10</v>
      </c>
    </row>
    <row r="10" spans="1:12" x14ac:dyDescent="0.3">
      <c r="A10" s="7">
        <f>1/COS(A9*PI()/180)</f>
        <v>1.1547005383792515</v>
      </c>
      <c r="B10" t="s">
        <v>11</v>
      </c>
      <c r="F10" s="26"/>
      <c r="G10" t="s">
        <v>66</v>
      </c>
    </row>
    <row r="11" spans="1:12" x14ac:dyDescent="0.3">
      <c r="A11" s="26">
        <v>1</v>
      </c>
      <c r="B11" t="s">
        <v>12</v>
      </c>
    </row>
    <row r="12" spans="1:12" x14ac:dyDescent="0.3">
      <c r="A12" s="26">
        <v>5</v>
      </c>
      <c r="B12" t="s">
        <v>13</v>
      </c>
    </row>
    <row r="13" spans="1:12" x14ac:dyDescent="0.3">
      <c r="A13">
        <f>A12/A11</f>
        <v>5</v>
      </c>
      <c r="B13" t="s">
        <v>14</v>
      </c>
    </row>
    <row r="14" spans="1:12" x14ac:dyDescent="0.3">
      <c r="A14" s="7">
        <f>(180/PI())*ATAN((A11/2)/A12)</f>
        <v>5.710593137499643</v>
      </c>
      <c r="B14" t="s">
        <v>65</v>
      </c>
    </row>
    <row r="15" spans="1:12" x14ac:dyDescent="0.3">
      <c r="A15" s="16">
        <f>PI()*(SIN(A14*PI()/180))^2</f>
        <v>3.1104877758314796E-2</v>
      </c>
      <c r="B15" t="s">
        <v>47</v>
      </c>
    </row>
    <row r="18" spans="1:13" x14ac:dyDescent="0.3">
      <c r="A18" s="6" t="s">
        <v>7</v>
      </c>
      <c r="B18" s="6"/>
      <c r="C18" s="6"/>
      <c r="D18" s="6"/>
      <c r="E18" s="6"/>
      <c r="F18" s="6"/>
    </row>
    <row r="19" spans="1:13" x14ac:dyDescent="0.3">
      <c r="A19" s="6" t="s">
        <v>8</v>
      </c>
      <c r="B19" s="6"/>
      <c r="C19" s="6"/>
      <c r="D19" s="6"/>
      <c r="E19" s="6"/>
      <c r="F19" s="6"/>
    </row>
    <row r="20" spans="1:13" x14ac:dyDescent="0.3">
      <c r="A20" s="21" t="s">
        <v>48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6</v>
      </c>
      <c r="L20" s="2" t="s">
        <v>46</v>
      </c>
      <c r="M20" s="2" t="s">
        <v>59</v>
      </c>
    </row>
    <row r="21" spans="1:13" x14ac:dyDescent="0.3">
      <c r="A21" s="2" t="s">
        <v>1</v>
      </c>
      <c r="B21" s="3" t="s">
        <v>2</v>
      </c>
      <c r="C21" s="2" t="s">
        <v>4</v>
      </c>
      <c r="D21" s="2" t="s">
        <v>15</v>
      </c>
      <c r="E21" s="2" t="s">
        <v>16</v>
      </c>
      <c r="F21" s="2" t="s">
        <v>20</v>
      </c>
      <c r="G21" s="2" t="s">
        <v>23</v>
      </c>
      <c r="H21" s="2" t="s">
        <v>28</v>
      </c>
      <c r="I21" s="2" t="s">
        <v>29</v>
      </c>
      <c r="J21" s="2" t="s">
        <v>5</v>
      </c>
      <c r="K21" s="2" t="s">
        <v>31</v>
      </c>
      <c r="L21" s="2" t="s">
        <v>37</v>
      </c>
      <c r="M21" s="2" t="s">
        <v>6</v>
      </c>
    </row>
    <row r="22" spans="1:13" x14ac:dyDescent="0.3">
      <c r="A22" s="2"/>
      <c r="B22" s="3" t="s">
        <v>3</v>
      </c>
      <c r="C22" s="2" t="s">
        <v>6</v>
      </c>
      <c r="D22" s="2" t="s">
        <v>16</v>
      </c>
      <c r="E22" s="2" t="s">
        <v>19</v>
      </c>
      <c r="F22" s="2" t="s">
        <v>21</v>
      </c>
      <c r="G22" s="2" t="s">
        <v>24</v>
      </c>
      <c r="H22" s="2" t="s">
        <v>22</v>
      </c>
      <c r="I22" s="2" t="s">
        <v>24</v>
      </c>
      <c r="J22" s="2" t="s">
        <v>6</v>
      </c>
      <c r="K22" s="2" t="s">
        <v>32</v>
      </c>
      <c r="L22" s="2" t="s">
        <v>35</v>
      </c>
      <c r="M22" s="2" t="s">
        <v>31</v>
      </c>
    </row>
    <row r="23" spans="1:13" x14ac:dyDescent="0.3">
      <c r="A23" s="2"/>
      <c r="B23" s="2"/>
      <c r="C23" s="2"/>
      <c r="D23" s="2" t="s">
        <v>17</v>
      </c>
      <c r="E23" s="2" t="s">
        <v>18</v>
      </c>
      <c r="F23" s="2" t="s">
        <v>22</v>
      </c>
      <c r="G23" s="2" t="s">
        <v>25</v>
      </c>
      <c r="H23" s="2" t="s">
        <v>27</v>
      </c>
      <c r="I23" s="2" t="s">
        <v>22</v>
      </c>
      <c r="J23" s="2" t="s">
        <v>30</v>
      </c>
      <c r="K23" s="2" t="s">
        <v>33</v>
      </c>
      <c r="L23" s="2" t="s">
        <v>36</v>
      </c>
      <c r="M23" s="2" t="s">
        <v>32</v>
      </c>
    </row>
    <row r="24" spans="1:13" ht="15" thickBot="1" x14ac:dyDescent="0.35">
      <c r="A24" s="4"/>
      <c r="B24" s="4"/>
      <c r="C24" s="4"/>
      <c r="D24" s="4"/>
      <c r="E24" s="4"/>
      <c r="F24" s="4"/>
      <c r="G24" s="4" t="s">
        <v>26</v>
      </c>
      <c r="H24" s="4"/>
      <c r="I24" s="4"/>
      <c r="J24" s="4"/>
      <c r="K24" s="4" t="s">
        <v>34</v>
      </c>
      <c r="L24" s="4"/>
      <c r="M24" s="4" t="s">
        <v>33</v>
      </c>
    </row>
    <row r="25" spans="1:13" x14ac:dyDescent="0.3">
      <c r="A25" s="8" t="s">
        <v>38</v>
      </c>
      <c r="B25" s="8">
        <v>412</v>
      </c>
      <c r="C25" s="9">
        <v>1777</v>
      </c>
      <c r="D25" s="11">
        <v>0.74336453201970443</v>
      </c>
      <c r="E25" s="11">
        <f>D25^A$10</f>
        <v>0.71002998647076576</v>
      </c>
      <c r="F25" s="9">
        <f>C25*E25</f>
        <v>1261.7232859585508</v>
      </c>
      <c r="G25" s="9">
        <f>F25/PI()</f>
        <v>401.61899554890471</v>
      </c>
      <c r="H25" s="11">
        <v>0.70920000000000005</v>
      </c>
      <c r="I25" s="9">
        <f>G25*H25</f>
        <v>284.82819164328322</v>
      </c>
      <c r="J25" s="11">
        <f>I25*A$15</f>
        <v>8.859546083186185</v>
      </c>
      <c r="K25" s="9">
        <f>J25*1000000*0.0001</f>
        <v>885.95460831861851</v>
      </c>
      <c r="L25" s="12">
        <v>19.309999999999999</v>
      </c>
      <c r="M25" s="22">
        <f>K25*(L25/1000)</f>
        <v>17.10778348663252</v>
      </c>
    </row>
    <row r="26" spans="1:13" x14ac:dyDescent="0.3">
      <c r="A26" s="8" t="s">
        <v>39</v>
      </c>
      <c r="B26" s="3">
        <v>443</v>
      </c>
      <c r="C26" s="10">
        <v>2009</v>
      </c>
      <c r="D26" s="13">
        <v>0.78149120750293077</v>
      </c>
      <c r="E26" s="13">
        <f t="shared" ref="E26:E32" si="0">D26^A$10</f>
        <v>0.75224514971153833</v>
      </c>
      <c r="F26" s="10">
        <f t="shared" ref="F26:F32" si="1">C26*E26</f>
        <v>1511.2605057704804</v>
      </c>
      <c r="G26" s="10">
        <f t="shared" ref="G26:G32" si="2">F26/PI()</f>
        <v>481.04915958585957</v>
      </c>
      <c r="H26" s="13">
        <v>0.91525289017341049</v>
      </c>
      <c r="I26" s="10">
        <f t="shared" ref="I26:I32" si="3">G26*H26</f>
        <v>440.28163362644813</v>
      </c>
      <c r="J26" s="13">
        <f t="shared" ref="J26:J32" si="4">I26*A$15</f>
        <v>13.69490639318181</v>
      </c>
      <c r="K26" s="10">
        <f t="shared" ref="K26:K32" si="5">J26*1000000*0.0001</f>
        <v>1369.4906393181811</v>
      </c>
      <c r="L26" s="14">
        <v>20.45</v>
      </c>
      <c r="M26" s="23">
        <f t="shared" ref="M26:M32" si="6">K26*(L26/1000)</f>
        <v>28.006083574056802</v>
      </c>
    </row>
    <row r="27" spans="1:13" x14ac:dyDescent="0.3">
      <c r="A27" s="8" t="s">
        <v>40</v>
      </c>
      <c r="B27" s="3">
        <v>490</v>
      </c>
      <c r="C27" s="10">
        <v>1877</v>
      </c>
      <c r="D27" s="13">
        <v>0.81605127285765511</v>
      </c>
      <c r="E27" s="13">
        <f t="shared" si="0"/>
        <v>0.79078803201709469</v>
      </c>
      <c r="F27" s="10">
        <f t="shared" si="1"/>
        <v>1484.3091360960868</v>
      </c>
      <c r="G27" s="10">
        <f t="shared" si="2"/>
        <v>472.47027217230607</v>
      </c>
      <c r="H27" s="13">
        <v>0.87240542763157891</v>
      </c>
      <c r="I27" s="10">
        <f t="shared" si="3"/>
        <v>412.18562983768913</v>
      </c>
      <c r="J27" s="13">
        <f t="shared" si="4"/>
        <v>12.820983629835313</v>
      </c>
      <c r="K27" s="10">
        <f t="shared" si="5"/>
        <v>1282.0983629835314</v>
      </c>
      <c r="L27" s="14">
        <v>19.84</v>
      </c>
      <c r="M27" s="23">
        <f t="shared" si="6"/>
        <v>25.436831521593263</v>
      </c>
    </row>
    <row r="28" spans="1:13" x14ac:dyDescent="0.3">
      <c r="A28" s="8" t="s">
        <v>41</v>
      </c>
      <c r="B28" s="3">
        <v>510</v>
      </c>
      <c r="C28" s="10">
        <v>1936.5</v>
      </c>
      <c r="D28" s="13">
        <v>0.8379613016710642</v>
      </c>
      <c r="E28" s="13">
        <f t="shared" si="0"/>
        <v>0.8153548679078465</v>
      </c>
      <c r="F28" s="10">
        <f t="shared" si="1"/>
        <v>1578.9347017035448</v>
      </c>
      <c r="G28" s="10">
        <f t="shared" si="2"/>
        <v>502.59052519089283</v>
      </c>
      <c r="H28" s="13">
        <v>0.84347155255544837</v>
      </c>
      <c r="I28" s="10">
        <f t="shared" si="3"/>
        <v>423.92081058242059</v>
      </c>
      <c r="J28" s="13">
        <f t="shared" si="4"/>
        <v>13.186004992371913</v>
      </c>
      <c r="K28" s="10">
        <f t="shared" si="5"/>
        <v>1318.6004992371913</v>
      </c>
      <c r="L28" s="14">
        <v>19.149999999999999</v>
      </c>
      <c r="M28" s="23">
        <f t="shared" si="6"/>
        <v>25.251199560392209</v>
      </c>
    </row>
    <row r="29" spans="1:13" x14ac:dyDescent="0.3">
      <c r="A29" s="8" t="s">
        <v>42</v>
      </c>
      <c r="B29" s="3">
        <v>555</v>
      </c>
      <c r="C29" s="10">
        <v>1927.5</v>
      </c>
      <c r="D29" s="13">
        <v>0.85767198260239219</v>
      </c>
      <c r="E29" s="13">
        <f t="shared" si="0"/>
        <v>0.8375408157752795</v>
      </c>
      <c r="F29" s="10">
        <f t="shared" si="1"/>
        <v>1614.3599224068512</v>
      </c>
      <c r="G29" s="10">
        <f t="shared" si="2"/>
        <v>513.86672316099794</v>
      </c>
      <c r="H29" s="13">
        <v>0.83648046874999993</v>
      </c>
      <c r="I29" s="10">
        <f t="shared" si="3"/>
        <v>429.83947746473802</v>
      </c>
      <c r="J29" s="13">
        <f t="shared" si="4"/>
        <v>13.370104402238583</v>
      </c>
      <c r="K29" s="10">
        <f t="shared" si="5"/>
        <v>1337.0104402238585</v>
      </c>
      <c r="L29" s="14">
        <v>20.73</v>
      </c>
      <c r="M29" s="23">
        <f t="shared" si="6"/>
        <v>27.716226425840588</v>
      </c>
    </row>
    <row r="30" spans="1:13" x14ac:dyDescent="0.3">
      <c r="A30" s="8" t="s">
        <v>43</v>
      </c>
      <c r="B30" s="3">
        <v>670</v>
      </c>
      <c r="C30" s="10">
        <v>1530</v>
      </c>
      <c r="D30" s="13">
        <v>0.91664411247803157</v>
      </c>
      <c r="E30" s="13">
        <f t="shared" si="0"/>
        <v>0.90438466463903644</v>
      </c>
      <c r="F30" s="10">
        <f t="shared" si="1"/>
        <v>1383.7085368977257</v>
      </c>
      <c r="G30" s="10">
        <f t="shared" si="2"/>
        <v>440.44810689145459</v>
      </c>
      <c r="H30" s="13">
        <v>0.799736170212766</v>
      </c>
      <c r="I30" s="10">
        <f t="shared" si="3"/>
        <v>352.24228218283486</v>
      </c>
      <c r="J30" s="13">
        <f t="shared" si="4"/>
        <v>10.956453128606904</v>
      </c>
      <c r="K30" s="10">
        <f t="shared" si="5"/>
        <v>1095.6453128606904</v>
      </c>
      <c r="L30" s="14">
        <v>20.58</v>
      </c>
      <c r="M30" s="23">
        <f t="shared" si="6"/>
        <v>22.548380538673005</v>
      </c>
    </row>
    <row r="31" spans="1:13" x14ac:dyDescent="0.3">
      <c r="A31" s="8" t="s">
        <v>44</v>
      </c>
      <c r="B31" s="5">
        <v>750.9</v>
      </c>
      <c r="C31" s="10">
        <v>1264</v>
      </c>
      <c r="D31" s="13">
        <v>0.95039766081871346</v>
      </c>
      <c r="E31" s="13">
        <f t="shared" si="0"/>
        <v>0.94294704926050632</v>
      </c>
      <c r="F31" s="10">
        <f t="shared" si="1"/>
        <v>1191.8850702652801</v>
      </c>
      <c r="G31" s="10">
        <f t="shared" si="2"/>
        <v>379.38880106030069</v>
      </c>
      <c r="H31" s="13">
        <v>0.89815146224356179</v>
      </c>
      <c r="I31" s="10">
        <f t="shared" si="3"/>
        <v>340.74860643114084</v>
      </c>
      <c r="J31" s="13">
        <f t="shared" si="4"/>
        <v>10.598943749356755</v>
      </c>
      <c r="K31" s="10">
        <f t="shared" si="5"/>
        <v>1059.8943749356754</v>
      </c>
      <c r="L31" s="14">
        <v>15.61</v>
      </c>
      <c r="M31" s="23">
        <f t="shared" si="6"/>
        <v>16.544951192745891</v>
      </c>
    </row>
    <row r="32" spans="1:13" x14ac:dyDescent="0.3">
      <c r="A32" s="8" t="s">
        <v>45</v>
      </c>
      <c r="B32" s="3">
        <v>865</v>
      </c>
      <c r="C32" s="10">
        <v>935</v>
      </c>
      <c r="D32" s="13">
        <v>0.99</v>
      </c>
      <c r="E32" s="13">
        <f t="shared" si="0"/>
        <v>0.98846195153908634</v>
      </c>
      <c r="F32" s="10">
        <f t="shared" si="1"/>
        <v>924.21192468904576</v>
      </c>
      <c r="G32" s="10">
        <f t="shared" si="2"/>
        <v>294.18579255747227</v>
      </c>
      <c r="H32" s="13">
        <v>0.95072908522283028</v>
      </c>
      <c r="I32" s="10">
        <f t="shared" si="3"/>
        <v>279.69098944371893</v>
      </c>
      <c r="J32" s="13">
        <f t="shared" si="4"/>
        <v>8.6997540367489918</v>
      </c>
      <c r="K32" s="10">
        <f t="shared" si="5"/>
        <v>869.97540367489933</v>
      </c>
      <c r="L32" s="14">
        <v>39.06</v>
      </c>
      <c r="M32" s="23">
        <f t="shared" si="6"/>
        <v>33.981239267541568</v>
      </c>
    </row>
    <row r="36" spans="1:13" x14ac:dyDescent="0.3">
      <c r="A36" s="18" t="s">
        <v>49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6</v>
      </c>
      <c r="L36" s="2" t="s">
        <v>61</v>
      </c>
      <c r="M36" s="2" t="s">
        <v>59</v>
      </c>
    </row>
    <row r="37" spans="1:13" x14ac:dyDescent="0.3">
      <c r="A37" s="2" t="s">
        <v>1</v>
      </c>
      <c r="B37" s="3" t="s">
        <v>2</v>
      </c>
      <c r="C37" s="2" t="s">
        <v>4</v>
      </c>
      <c r="D37" s="2" t="s">
        <v>15</v>
      </c>
      <c r="E37" s="2" t="s">
        <v>16</v>
      </c>
      <c r="F37" s="2" t="s">
        <v>20</v>
      </c>
      <c r="G37" s="2" t="s">
        <v>23</v>
      </c>
      <c r="H37" s="15" t="s">
        <v>60</v>
      </c>
      <c r="I37" s="2" t="s">
        <v>29</v>
      </c>
      <c r="J37" s="2" t="s">
        <v>5</v>
      </c>
      <c r="K37" s="2" t="s">
        <v>31</v>
      </c>
      <c r="L37" s="2" t="s">
        <v>37</v>
      </c>
      <c r="M37" s="2" t="s">
        <v>6</v>
      </c>
    </row>
    <row r="38" spans="1:13" x14ac:dyDescent="0.3">
      <c r="A38" s="2"/>
      <c r="B38" s="3" t="s">
        <v>3</v>
      </c>
      <c r="C38" s="2" t="s">
        <v>6</v>
      </c>
      <c r="D38" s="2" t="s">
        <v>16</v>
      </c>
      <c r="E38" s="2" t="s">
        <v>19</v>
      </c>
      <c r="F38" s="2" t="s">
        <v>21</v>
      </c>
      <c r="G38" s="2" t="s">
        <v>24</v>
      </c>
      <c r="H38" s="2" t="s">
        <v>22</v>
      </c>
      <c r="I38" s="2" t="s">
        <v>24</v>
      </c>
      <c r="J38" s="2" t="s">
        <v>6</v>
      </c>
      <c r="K38" s="2" t="s">
        <v>32</v>
      </c>
      <c r="L38" s="2" t="s">
        <v>35</v>
      </c>
      <c r="M38" s="2" t="s">
        <v>31</v>
      </c>
    </row>
    <row r="39" spans="1:13" x14ac:dyDescent="0.3">
      <c r="A39" s="2"/>
      <c r="B39" s="2"/>
      <c r="C39" s="2"/>
      <c r="D39" s="2" t="s">
        <v>17</v>
      </c>
      <c r="E39" s="2" t="s">
        <v>18</v>
      </c>
      <c r="F39" s="2" t="s">
        <v>22</v>
      </c>
      <c r="G39" s="2" t="s">
        <v>25</v>
      </c>
      <c r="H39" s="2" t="s">
        <v>27</v>
      </c>
      <c r="I39" s="2" t="s">
        <v>22</v>
      </c>
      <c r="J39" s="2" t="s">
        <v>30</v>
      </c>
      <c r="K39" s="2" t="s">
        <v>33</v>
      </c>
      <c r="L39" s="2" t="s">
        <v>36</v>
      </c>
      <c r="M39" s="2" t="s">
        <v>32</v>
      </c>
    </row>
    <row r="40" spans="1:13" ht="15" thickBot="1" x14ac:dyDescent="0.35">
      <c r="A40" s="4"/>
      <c r="B40" s="4"/>
      <c r="C40" s="4"/>
      <c r="D40" s="4"/>
      <c r="E40" s="4"/>
      <c r="F40" s="4"/>
      <c r="G40" s="4" t="s">
        <v>26</v>
      </c>
      <c r="H40" s="4"/>
      <c r="I40" s="4"/>
      <c r="J40" s="4"/>
      <c r="K40" s="4" t="s">
        <v>34</v>
      </c>
      <c r="L40" s="4"/>
      <c r="M40" s="4" t="s">
        <v>33</v>
      </c>
    </row>
    <row r="41" spans="1:13" x14ac:dyDescent="0.3">
      <c r="A41" s="8" t="s">
        <v>50</v>
      </c>
      <c r="B41" s="8">
        <v>415</v>
      </c>
      <c r="C41" s="9">
        <v>166.11</v>
      </c>
      <c r="D41" s="11">
        <v>0.74336453201970443</v>
      </c>
      <c r="E41" s="11">
        <f>D41^A$10</f>
        <v>0.71002998647076576</v>
      </c>
      <c r="F41" s="9">
        <f>C41*E41</f>
        <v>117.94308105265891</v>
      </c>
      <c r="G41" s="9">
        <f>F41/PI()</f>
        <v>37.542448706037455</v>
      </c>
      <c r="H41" s="11">
        <f xml:space="preserve"> 0.000256*B41 + 0.70303</f>
        <v>0.80927000000000004</v>
      </c>
      <c r="I41" s="9">
        <f>G41*H41</f>
        <v>30.381977464334934</v>
      </c>
      <c r="J41" s="11">
        <f>I41*A$15</f>
        <v>0.94502769508401308</v>
      </c>
      <c r="K41" s="9">
        <f>J41*1000000*0.0001</f>
        <v>94.502769508401315</v>
      </c>
      <c r="L41" s="12">
        <v>26</v>
      </c>
      <c r="M41" s="19">
        <f>K41*(L41/1000)</f>
        <v>2.457072007218434</v>
      </c>
    </row>
    <row r="42" spans="1:13" x14ac:dyDescent="0.3">
      <c r="A42" s="8" t="s">
        <v>51</v>
      </c>
      <c r="B42" s="3">
        <v>445</v>
      </c>
      <c r="C42" s="10">
        <v>246.79</v>
      </c>
      <c r="D42" s="13">
        <v>0.78149120750293077</v>
      </c>
      <c r="E42" s="13">
        <f t="shared" ref="E42:E48" si="7">D42^A$10</f>
        <v>0.75224514971153833</v>
      </c>
      <c r="F42" s="10">
        <f t="shared" ref="F42:F48" si="8">C42*E42</f>
        <v>185.64658049731054</v>
      </c>
      <c r="G42" s="10">
        <f t="shared" ref="G42:G49" si="9">F42/PI()</f>
        <v>59.093141908508855</v>
      </c>
      <c r="H42" s="13">
        <f t="shared" ref="H42:H49" si="10" xml:space="preserve"> 0.000256*B42 + 0.70303</f>
        <v>0.81695000000000007</v>
      </c>
      <c r="I42" s="10">
        <f t="shared" ref="I42:I48" si="11">G42*H42</f>
        <v>48.276142282156314</v>
      </c>
      <c r="J42" s="13">
        <f t="shared" ref="J42:J48" si="12">I42*A$15</f>
        <v>1.5016235043294843</v>
      </c>
      <c r="K42" s="10">
        <f t="shared" ref="K42:K49" si="13">J42*1000000*0.0001</f>
        <v>150.16235043294844</v>
      </c>
      <c r="L42" s="14">
        <v>30</v>
      </c>
      <c r="M42" s="20">
        <f t="shared" ref="M42:M48" si="14">K42*(L42/1000)</f>
        <v>4.504870512988453</v>
      </c>
    </row>
    <row r="43" spans="1:13" x14ac:dyDescent="0.3">
      <c r="A43" s="8" t="s">
        <v>52</v>
      </c>
      <c r="B43" s="3">
        <v>480</v>
      </c>
      <c r="C43" s="10">
        <v>343.53</v>
      </c>
      <c r="D43" s="13">
        <v>0.81605127285765511</v>
      </c>
      <c r="E43" s="13">
        <f t="shared" si="7"/>
        <v>0.79078803201709469</v>
      </c>
      <c r="F43" s="10">
        <f t="shared" si="8"/>
        <v>271.65941263883252</v>
      </c>
      <c r="G43" s="10">
        <f t="shared" si="9"/>
        <v>86.471876717822212</v>
      </c>
      <c r="H43" s="13">
        <f t="shared" si="10"/>
        <v>0.82591000000000003</v>
      </c>
      <c r="I43" s="10">
        <f t="shared" si="11"/>
        <v>71.417987700016553</v>
      </c>
      <c r="J43" s="13">
        <f t="shared" si="12"/>
        <v>2.2214477771538443</v>
      </c>
      <c r="K43" s="10">
        <f t="shared" si="13"/>
        <v>222.14477771538446</v>
      </c>
      <c r="L43" s="14">
        <v>36</v>
      </c>
      <c r="M43" s="20">
        <f t="shared" si="14"/>
        <v>7.9972119977538405</v>
      </c>
    </row>
    <row r="44" spans="1:13" x14ac:dyDescent="0.3">
      <c r="A44" s="8" t="s">
        <v>53</v>
      </c>
      <c r="B44" s="3">
        <v>515</v>
      </c>
      <c r="C44" s="10">
        <v>425.1</v>
      </c>
      <c r="D44" s="13">
        <v>0.8379613016710642</v>
      </c>
      <c r="E44" s="13">
        <f t="shared" si="7"/>
        <v>0.8153548679078465</v>
      </c>
      <c r="F44" s="10">
        <f t="shared" si="8"/>
        <v>346.60735434762557</v>
      </c>
      <c r="G44" s="10">
        <f t="shared" si="9"/>
        <v>110.3285475128575</v>
      </c>
      <c r="H44" s="13">
        <f t="shared" si="10"/>
        <v>0.83487</v>
      </c>
      <c r="I44" s="10">
        <f t="shared" si="11"/>
        <v>92.109994462059333</v>
      </c>
      <c r="J44" s="13">
        <f t="shared" si="12"/>
        <v>2.8650701180614084</v>
      </c>
      <c r="K44" s="10">
        <f t="shared" si="13"/>
        <v>286.50701180614084</v>
      </c>
      <c r="L44" s="14">
        <v>39</v>
      </c>
      <c r="M44" s="20">
        <f t="shared" si="14"/>
        <v>11.173773460439493</v>
      </c>
    </row>
    <row r="45" spans="1:13" x14ac:dyDescent="0.3">
      <c r="A45" s="8" t="s">
        <v>54</v>
      </c>
      <c r="B45" s="3">
        <v>555</v>
      </c>
      <c r="C45" s="10">
        <v>450.55</v>
      </c>
      <c r="D45" s="13">
        <v>0.85767198260239219</v>
      </c>
      <c r="E45" s="13">
        <f t="shared" si="7"/>
        <v>0.8375408157752795</v>
      </c>
      <c r="F45" s="10">
        <f t="shared" si="8"/>
        <v>377.3540145475522</v>
      </c>
      <c r="G45" s="10">
        <f t="shared" si="9"/>
        <v>120.11551342162784</v>
      </c>
      <c r="H45" s="13">
        <f t="shared" si="10"/>
        <v>0.84511000000000003</v>
      </c>
      <c r="I45" s="10">
        <f t="shared" si="11"/>
        <v>101.5108215477519</v>
      </c>
      <c r="J45" s="13">
        <f t="shared" si="12"/>
        <v>3.1574816953889306</v>
      </c>
      <c r="K45" s="10">
        <f t="shared" si="13"/>
        <v>315.74816953889308</v>
      </c>
      <c r="L45" s="14">
        <v>39</v>
      </c>
      <c r="M45" s="20">
        <f t="shared" si="14"/>
        <v>12.31417861201683</v>
      </c>
    </row>
    <row r="46" spans="1:13" x14ac:dyDescent="0.3">
      <c r="A46" s="8" t="s">
        <v>55</v>
      </c>
      <c r="B46" s="3">
        <v>590</v>
      </c>
      <c r="C46" s="10">
        <v>506.96</v>
      </c>
      <c r="D46" s="13">
        <v>0.91664411247803157</v>
      </c>
      <c r="E46" s="13">
        <f t="shared" si="7"/>
        <v>0.90438466463903644</v>
      </c>
      <c r="F46" s="10">
        <f t="shared" si="8"/>
        <v>458.48684958540588</v>
      </c>
      <c r="G46" s="10">
        <f t="shared" si="9"/>
        <v>145.94089690829531</v>
      </c>
      <c r="H46" s="13">
        <f t="shared" si="10"/>
        <v>0.85407</v>
      </c>
      <c r="I46" s="10">
        <f t="shared" si="11"/>
        <v>124.64374182246777</v>
      </c>
      <c r="J46" s="13">
        <f t="shared" si="12"/>
        <v>3.8770283527268097</v>
      </c>
      <c r="K46" s="10">
        <f t="shared" si="13"/>
        <v>387.702835272681</v>
      </c>
      <c r="L46" s="14">
        <v>40</v>
      </c>
      <c r="M46" s="20">
        <f t="shared" si="14"/>
        <v>15.50811341090724</v>
      </c>
    </row>
    <row r="47" spans="1:13" x14ac:dyDescent="0.3">
      <c r="A47" s="8" t="s">
        <v>56</v>
      </c>
      <c r="B47" s="5">
        <v>630</v>
      </c>
      <c r="C47" s="10">
        <v>675.41</v>
      </c>
      <c r="D47" s="13">
        <v>0.95039766081871346</v>
      </c>
      <c r="E47" s="13">
        <f t="shared" si="7"/>
        <v>0.94294704926050632</v>
      </c>
      <c r="F47" s="10">
        <f t="shared" si="8"/>
        <v>636.87586654103859</v>
      </c>
      <c r="G47" s="10">
        <f t="shared" si="9"/>
        <v>202.72388459188105</v>
      </c>
      <c r="H47" s="13">
        <f t="shared" si="10"/>
        <v>0.86431000000000002</v>
      </c>
      <c r="I47" s="10">
        <f t="shared" si="11"/>
        <v>175.21628069160872</v>
      </c>
      <c r="J47" s="13">
        <f t="shared" si="12"/>
        <v>5.4500809921790623</v>
      </c>
      <c r="K47" s="10">
        <f t="shared" si="13"/>
        <v>545.00809921790619</v>
      </c>
      <c r="L47" s="14">
        <v>50</v>
      </c>
      <c r="M47" s="20">
        <f t="shared" si="14"/>
        <v>27.25040496089531</v>
      </c>
    </row>
    <row r="48" spans="1:13" x14ac:dyDescent="0.3">
      <c r="A48" s="8" t="s">
        <v>57</v>
      </c>
      <c r="B48" s="3">
        <v>680</v>
      </c>
      <c r="C48" s="10">
        <v>667.9</v>
      </c>
      <c r="D48" s="13">
        <v>0.99</v>
      </c>
      <c r="E48" s="13">
        <f t="shared" si="7"/>
        <v>0.98846195153908634</v>
      </c>
      <c r="F48" s="10">
        <f t="shared" si="8"/>
        <v>660.19373743295569</v>
      </c>
      <c r="G48" s="10">
        <f t="shared" si="9"/>
        <v>210.14619342153551</v>
      </c>
      <c r="H48" s="13">
        <f t="shared" si="10"/>
        <v>0.87711000000000006</v>
      </c>
      <c r="I48" s="10">
        <f t="shared" si="11"/>
        <v>184.32132771196302</v>
      </c>
      <c r="J48" s="13">
        <f t="shared" si="12"/>
        <v>5.7332923667308915</v>
      </c>
      <c r="K48" s="10">
        <f t="shared" si="13"/>
        <v>573.3292366730891</v>
      </c>
      <c r="L48" s="14">
        <v>52</v>
      </c>
      <c r="M48" s="20">
        <f t="shared" si="14"/>
        <v>29.813120307000631</v>
      </c>
    </row>
    <row r="49" spans="1:13" x14ac:dyDescent="0.3">
      <c r="A49" s="3" t="s">
        <v>58</v>
      </c>
      <c r="B49" s="3">
        <v>900</v>
      </c>
      <c r="C49" s="10">
        <v>739.02</v>
      </c>
      <c r="D49" s="13">
        <v>0.99</v>
      </c>
      <c r="E49" s="13">
        <f t="shared" ref="E49" si="15">D49^A$10</f>
        <v>0.98846195153908634</v>
      </c>
      <c r="F49" s="10">
        <f t="shared" ref="F49" si="16">C49*E49</f>
        <v>730.49315142641558</v>
      </c>
      <c r="G49" s="10">
        <f t="shared" si="9"/>
        <v>232.52319188858093</v>
      </c>
      <c r="H49" s="13">
        <f t="shared" si="10"/>
        <v>0.93342999999999998</v>
      </c>
      <c r="I49" s="10">
        <f t="shared" ref="I49" si="17">G49*H49</f>
        <v>217.04412300455809</v>
      </c>
      <c r="J49" s="13">
        <f t="shared" ref="J49" si="18">I49*A$15</f>
        <v>6.7511309142174198</v>
      </c>
      <c r="K49" s="10">
        <f t="shared" si="13"/>
        <v>675.11309142174207</v>
      </c>
      <c r="L49" s="14">
        <v>100</v>
      </c>
      <c r="M49" s="20">
        <f t="shared" ref="M49" si="19">K49*(L49/1000)</f>
        <v>67.511309142174213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Holmes</dc:creator>
  <cp:lastModifiedBy>Russell Isobe</cp:lastModifiedBy>
  <dcterms:created xsi:type="dcterms:W3CDTF">2023-07-26T18:25:09Z</dcterms:created>
  <dcterms:modified xsi:type="dcterms:W3CDTF">2023-07-26T20:23:54Z</dcterms:modified>
</cp:coreProperties>
</file>