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upentanova-my.sharepoint.com/personal/a_santos_carese_com_br/Documents/"/>
    </mc:Choice>
  </mc:AlternateContent>
  <xr:revisionPtr revIDLastSave="52" documentId="8_{36BA6D6B-B495-40DC-A93C-177C5B4E1E3F}" xr6:coauthVersionLast="47" xr6:coauthVersionMax="47" xr10:uidLastSave="{AFDAA698-BB09-45CE-999C-85AC2B3C30A0}"/>
  <bookViews>
    <workbookView xWindow="28680" yWindow="-120" windowWidth="29040" windowHeight="15720" tabRatio="0" xr2:uid="{6DE3B875-13E4-4E12-A8E3-10D8A33141BC}"/>
  </bookViews>
  <sheets>
    <sheet name="APP" sheetId="1" r:id="rId1"/>
    <sheet name="Planilha2" sheetId="2" r:id="rId2"/>
  </sheets>
  <definedNames>
    <definedName name="aporte_mensal">APP!$D$16</definedName>
    <definedName name="investimento_mensal">APP!$D$16</definedName>
    <definedName name="patrimonio_acumulado">APP!$D$19</definedName>
    <definedName name="qtd_anos">APP!$D$17</definedName>
    <definedName name="Rendimento_Carteira">APP!$D$12</definedName>
    <definedName name="salario">APP!$D$11</definedName>
    <definedName name="sugestao_investimento">APP!$D$13</definedName>
    <definedName name="taxa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H4" i="2" l="1"/>
  <c r="A15" i="2" l="1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C31" i="1"/>
  <c r="D13" i="1"/>
  <c r="D19" i="1"/>
  <c r="D20" i="1" s="1"/>
  <c r="C24" i="1"/>
  <c r="D24" i="1" s="1"/>
  <c r="C25" i="1"/>
  <c r="D25" i="1" s="1"/>
  <c r="C26" i="1"/>
  <c r="D26" i="1" s="1"/>
  <c r="C27" i="1"/>
  <c r="D27" i="1" s="1"/>
  <c r="C23" i="1"/>
  <c r="D23" i="1" s="1"/>
  <c r="D36" i="1" l="1"/>
  <c r="D39" i="1"/>
  <c r="D35" i="1"/>
  <c r="D38" i="1"/>
  <c r="D37" i="1"/>
  <c r="D34" i="1"/>
  <c r="D40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<sst xmlns="http://schemas.openxmlformats.org/spreadsheetml/2006/main" count="71" uniqueCount="34">
  <si>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</si>
  <si>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</si>
  <si>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</si>
  <si>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Dividendos mensais?</t>
  </si>
  <si>
    <t>INVESTIMENTO MENSAL</t>
  </si>
  <si>
    <t>Patrimônio acumulado?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</si>
  <si>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</si>
  <si>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</si>
  <si>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</si>
  <si>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</si>
  <si>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</si>
  <si>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</si>
  <si>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</si>
  <si>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Salário</t>
  </si>
  <si>
    <t>Rendimento Carteira</t>
  </si>
  <si>
    <t>CONFIGURAÇÕES</t>
  </si>
  <si>
    <t>AGRESSIVO</t>
  </si>
  <si>
    <t>CONSERVADOR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</si>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</sst>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2"/>
      </right>
      <top style="thin">
        <color theme="0" tint="-0.1499679555650502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0" tint="-0.14996795556505021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0" tint="-0.14996795556505021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 tint="-0.2499465926084170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 tint="-0.24994659260841701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 tint="-0.24994659260841701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7" fillId="3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/>
    <xf numFmtId="0" fontId="6" fillId="5" borderId="7" xfId="0" applyFont="1" applyFill="1" applyBorder="1" applyAlignment="1">
      <alignment vertical="center"/>
    </xf>
    <xf numFmtId="164" fontId="0" fillId="0" borderId="12" xfId="1" applyNumberFormat="1" applyFon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3" fillId="0" borderId="21" xfId="1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0" fontId="3" fillId="0" borderId="15" xfId="0" applyNumberFormat="1" applyFont="1" applyBorder="1" applyAlignment="1">
      <alignment horizontal="center" vertical="center"/>
    </xf>
    <xf numFmtId="8" fontId="3" fillId="4" borderId="15" xfId="0" applyNumberFormat="1" applyFont="1" applyFill="1" applyBorder="1" applyAlignment="1">
      <alignment horizontal="center" vertical="center"/>
    </xf>
    <xf numFmtId="8" fontId="3" fillId="4" borderId="18" xfId="0" applyNumberFormat="1" applyFont="1" applyFill="1" applyBorder="1" applyAlignment="1">
      <alignment horizontal="center" vertical="center"/>
    </xf>
    <xf numFmtId="0" fontId="8" fillId="4" borderId="22" xfId="0" applyFont="1" applyFill="1" applyBorder="1"/>
    <xf numFmtId="0" fontId="8" fillId="4" borderId="13" xfId="0" applyFont="1" applyFill="1" applyBorder="1"/>
    <xf numFmtId="0" fontId="8" fillId="4" borderId="16" xfId="0" applyFont="1" applyFill="1" applyBorder="1"/>
    <xf numFmtId="0" fontId="5" fillId="3" borderId="5" xfId="0" applyFont="1" applyFill="1" applyBorder="1" applyAlignment="1">
      <alignment horizontal="center" vertical="center"/>
    </xf>
    <xf numFmtId="164" fontId="1" fillId="4" borderId="23" xfId="1" applyNumberFormat="1" applyFont="1" applyFill="1" applyBorder="1" applyAlignment="1">
      <alignment horizontal="center" vertical="center"/>
    </xf>
    <xf numFmtId="164" fontId="0" fillId="4" borderId="24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 vertical="center"/>
    </xf>
    <xf numFmtId="164" fontId="0" fillId="4" borderId="15" xfId="0" applyNumberFormat="1" applyFill="1" applyBorder="1" applyAlignment="1">
      <alignment horizontal="center"/>
    </xf>
    <xf numFmtId="164" fontId="0" fillId="4" borderId="17" xfId="0" applyNumberForma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/>
    </xf>
    <xf numFmtId="0" fontId="2" fillId="2" borderId="0" xfId="3" applyBorder="1"/>
    <xf numFmtId="0" fontId="2" fillId="2" borderId="0" xfId="3"/>
    <xf numFmtId="0" fontId="3" fillId="4" borderId="0" xfId="0" applyFont="1" applyFill="1"/>
    <xf numFmtId="164" fontId="3" fillId="4" borderId="0" xfId="1" applyNumberFormat="1" applyFont="1" applyFill="1"/>
    <xf numFmtId="9" fontId="0" fillId="0" borderId="0" xfId="2" applyFont="1"/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0" borderId="25" xfId="0" applyBorder="1"/>
    <xf numFmtId="0" fontId="0" fillId="0" borderId="25" xfId="0" applyBorder="1" applyAlignment="1">
      <alignment horizontal="center"/>
    </xf>
    <xf numFmtId="9" fontId="0" fillId="0" borderId="25" xfId="2" applyFont="1" applyBorder="1"/>
    <xf numFmtId="9" fontId="0" fillId="0" borderId="0" xfId="2" applyFont="1" applyFill="1" applyBorder="1"/>
    <xf numFmtId="9" fontId="0" fillId="0" borderId="25" xfId="2" applyFont="1" applyFill="1" applyBorder="1"/>
    <xf numFmtId="9" fontId="0" fillId="0" borderId="0" xfId="2" applyFont="1" applyAlignment="1">
      <alignment horizontal="center"/>
    </xf>
    <xf numFmtId="9" fontId="2" fillId="2" borderId="0" xfId="2" applyFont="1" applyFill="1"/>
    <xf numFmtId="0" fontId="0" fillId="4" borderId="1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left"/>
    </xf>
    <xf numFmtId="0" fontId="8" fillId="4" borderId="20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9" fillId="4" borderId="13" xfId="0" applyFont="1" applyFill="1" applyBorder="1" applyAlignment="1">
      <alignment horizontal="left"/>
    </xf>
    <xf numFmtId="0" fontId="9" fillId="4" borderId="14" xfId="0" applyFont="1" applyFill="1" applyBorder="1" applyAlignment="1">
      <alignment horizontal="left"/>
    </xf>
    <xf numFmtId="0" fontId="9" fillId="4" borderId="16" xfId="0" applyFont="1" applyFill="1" applyBorder="1" applyAlignment="1">
      <alignment horizontal="left"/>
    </xf>
    <xf numFmtId="0" fontId="9" fillId="4" borderId="17" xfId="0" applyFont="1" applyFill="1" applyBorder="1" applyAlignment="1">
      <alignment horizontal="left"/>
    </xf>
    <xf numFmtId="0" fontId="8" fillId="4" borderId="10" xfId="0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DDE-8512-27610BC4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590550</xdr:colOff>
      <xdr:row>0</xdr:row>
      <xdr:rowOff>0</xdr:rowOff>
    </xdr:from>
    <xdr:to>
      <xdr:col>4</xdr:col>
      <xdr:colOff>28575</xdr:colOff>
      <xdr:row>8</xdr:row>
      <xdr:rowOff>32205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5074F8-513C-4ACB-B443-4FB419811E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90550" y="0"/>
          <a:ext cx="5276850" cy="1556205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41</xdr:row>
      <xdr:rowOff>71436</xdr:rowOff>
    </xdr:from>
    <xdr:to>
      <xdr:col>4</xdr:col>
      <xdr:colOff>19050</xdr:colOff>
      <xdr:row>58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B8C812-B24E-BE8B-743B-B7A6E82B6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03FF-6A5A-45EA-8B9E-4AF827FBBB9C}">
  <dimension ref="A9:F70"/>
  <sheetViews>
    <sheetView showGridLines="0" showRowColHeaders="0" tabSelected="1" topLeftCell="A31" zoomScaleNormal="100" workbookViewId="0">
      <selection activeCell="D61" sqref="D6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9.140625" customWidth="1"/>
    <col min="2" max="2" width="45.7109375" customWidth="1"/>
    <col min="3" max="3" width="18.85546875" bestFit="1" customWidth="1"/>
    <col min="4" max="4" width="13.85546875" bestFit="1" customWidth="1"/>
    <col min="5" max="5" width="9.140625" customWidth="1"/>
    <col min="6" max="6" width="12.140625" hidden="1"/>
    <col min="7" max="16383" width="9.140625" hidden="1"/>
    <col min="16384" max="16384" width="9.140625" hidden="1" customWidth="1"/>
  </cols>
  <sheetData>
    <row r="9" spans="2:4" ht="15.75" thickBot="1" x14ac:dyDescent="0.3"/>
    <row r="10" spans="2:4" ht="24" x14ac:dyDescent="0.25">
      <c r="B10" s="48" t="s">
        <v>15</v>
      </c>
      <c r="C10" s="49"/>
      <c r="D10" s="5"/>
    </row>
    <row r="11" spans="2:4" ht="15.75" x14ac:dyDescent="0.25">
      <c r="B11" s="58" t="s">
        <v>13</v>
      </c>
      <c r="C11" s="59"/>
      <c r="D11" s="6">
        <v>2000</v>
      </c>
    </row>
    <row r="12" spans="2:4" x14ac:dyDescent="0.25">
      <c r="B12" s="40" t="s">
        <v>14</v>
      </c>
      <c r="C12" s="41"/>
      <c r="D12" s="7">
        <v>6.0000000000000001E-3</v>
      </c>
    </row>
    <row r="13" spans="2:4" ht="15.75" thickBot="1" x14ac:dyDescent="0.3">
      <c r="B13" s="42" t="s">
        <v>33</v>
      </c>
      <c r="C13" s="43"/>
      <c r="D13" s="8">
        <f>salario*30%</f>
        <v>600</v>
      </c>
    </row>
    <row r="14" spans="2:4" ht="15.75" thickBot="1" x14ac:dyDescent="0.3"/>
    <row r="15" spans="2:4" ht="26.25" x14ac:dyDescent="0.25">
      <c r="B15" s="44" t="s">
        <v>4</v>
      </c>
      <c r="C15" s="45"/>
      <c r="D15" s="2"/>
    </row>
    <row r="16" spans="2:4" ht="15.75" x14ac:dyDescent="0.25">
      <c r="B16" s="50" t="s">
        <v>0</v>
      </c>
      <c r="C16" s="51"/>
      <c r="D16" s="9">
        <v>200</v>
      </c>
    </row>
    <row r="17" spans="2:4" ht="15.75" x14ac:dyDescent="0.25">
      <c r="B17" s="52" t="s">
        <v>1</v>
      </c>
      <c r="C17" s="53"/>
      <c r="D17" s="10">
        <v>5</v>
      </c>
    </row>
    <row r="18" spans="2:4" ht="15.75" x14ac:dyDescent="0.25">
      <c r="B18" s="52" t="s">
        <v>2</v>
      </c>
      <c r="C18" s="53"/>
      <c r="D18" s="11">
        <v>1.0789999999999999E-2</v>
      </c>
    </row>
    <row r="19" spans="2:4" ht="15.75" x14ac:dyDescent="0.25">
      <c r="B19" s="54" t="s">
        <v>5</v>
      </c>
      <c r="C19" s="55"/>
      <c r="D19" s="12">
        <f>FV(taxa_mensal,qtd_anos*12,(aporte_mensal*-1))</f>
        <v>16755.382799697527</v>
      </c>
    </row>
    <row r="20" spans="2:4" ht="16.5" thickBot="1" x14ac:dyDescent="0.3">
      <c r="B20" s="56" t="s">
        <v>3</v>
      </c>
      <c r="C20" s="57"/>
      <c r="D20" s="13">
        <f>patrimonio_acumulado*1%</f>
        <v>167.55382799697529</v>
      </c>
    </row>
    <row r="21" spans="2:4" ht="15.75" thickBot="1" x14ac:dyDescent="0.3"/>
    <row r="22" spans="2:4" ht="26.25" x14ac:dyDescent="0.25">
      <c r="B22" s="46" t="s">
        <v>11</v>
      </c>
      <c r="C22" s="47"/>
      <c r="D22" s="17" t="s">
        <v>12</v>
      </c>
    </row>
    <row r="23" spans="2:4" ht="15.75" x14ac:dyDescent="0.25">
      <c r="B23" s="14" t="s">
        <v>6</v>
      </c>
      <c r="C23" s="18">
        <f>FV($D$18,$A40*12,($D$16*-1))</f>
        <v>5445.5254595290435</v>
      </c>
      <c r="D23" s="19">
        <f>C23*Rendimento_Carteira</f>
        <v>32.673152757174265</v>
      </c>
    </row>
    <row r="24" spans="2:4" ht="15.75" x14ac:dyDescent="0.25">
      <c r="B24" s="15" t="s">
        <v>7</v>
      </c>
      <c r="C24" s="20">
        <f>FV($D$18,$A41*12,($D$16*-1))</f>
        <v>16755.382799697527</v>
      </c>
      <c r="D24" s="21">
        <f>C24*Rendimento_Carteira</f>
        <v>100.53229679818516</v>
      </c>
    </row>
    <row r="25" spans="2:4" ht="15.75" x14ac:dyDescent="0.25">
      <c r="B25" s="15" t="s">
        <v>8</v>
      </c>
      <c r="C25" s="20">
        <f>FV($D$18,$A42*12,($D$16*-1))</f>
        <v>48656.842506034438</v>
      </c>
      <c r="D25" s="21">
        <f>C25*Rendimento_Carteira</f>
        <v>291.94105503620665</v>
      </c>
    </row>
    <row r="26" spans="2:4" ht="15.75" x14ac:dyDescent="0.25">
      <c r="B26" s="15" t="s">
        <v>9</v>
      </c>
      <c r="C26" s="20">
        <f>FV($D$18,$A43*12,($D$16*-1))</f>
        <v>225039.68001941612</v>
      </c>
      <c r="D26" s="21">
        <f>C26*Rendimento_Carteira</f>
        <v>1350.2380801164968</v>
      </c>
    </row>
    <row r="27" spans="2:4" ht="16.5" thickBot="1" x14ac:dyDescent="0.3">
      <c r="B27" s="16" t="s">
        <v>10</v>
      </c>
      <c r="C27" s="22">
        <f>FV($D$18,$A44*12,($D$16*-1))</f>
        <v>864433.93100094295</v>
      </c>
      <c r="D27" s="23">
        <f>C27*Rendimento_Carteira</f>
        <v>5186.6035860056581</v>
      </c>
    </row>
    <row r="30" spans="2:4" x14ac:dyDescent="0.25">
      <c r="B30" s="24" t="s">
        <v>20</v>
      </c>
      <c r="C30" s="25" t="s">
        <v>17</v>
      </c>
      <c r="D30" s="25"/>
    </row>
    <row r="31" spans="2:4" x14ac:dyDescent="0.25">
      <c r="B31" s="26" t="s">
        <v>19</v>
      </c>
      <c r="C31" s="27">
        <f>aporte_mensal</f>
        <v>200</v>
      </c>
      <c r="D31" s="26"/>
    </row>
    <row r="33" spans="1:6" x14ac:dyDescent="0.25">
      <c r="B33" s="30" t="s">
        <v>21</v>
      </c>
      <c r="C33" s="30" t="s">
        <v>22</v>
      </c>
      <c r="D33" s="30" t="s">
        <v>23</v>
      </c>
    </row>
    <row r="34" spans="1:6" x14ac:dyDescent="0.25">
      <c r="B34" s="3" t="s">
        <v>24</v>
      </c>
      <c r="C34" s="28">
        <f>VLOOKUP($C$30&amp;"-"&amp;B34,Planilha2!$A:$D,4,FALSE)</f>
        <v>0.3</v>
      </c>
      <c r="D34" s="29">
        <f>$C$31*C34</f>
        <v>60</v>
      </c>
    </row>
    <row r="35" spans="1:6" x14ac:dyDescent="0.25">
      <c r="B35" s="3" t="s">
        <v>25</v>
      </c>
      <c r="C35" s="28">
        <f>VLOOKUP($C$30&amp;"-"&amp;B35,Planilha2!$A:$D,4,FALSE)</f>
        <v>0.5</v>
      </c>
      <c r="D35" s="29">
        <f t="shared" ref="D35:D39" si="0">$C$31*C35</f>
        <v>100</v>
      </c>
    </row>
    <row r="36" spans="1:6" x14ac:dyDescent="0.25">
      <c r="B36" s="3" t="s">
        <v>26</v>
      </c>
      <c r="C36" s="28">
        <f>VLOOKUP($C$30&amp;"-"&amp;B36,Planilha2!$A:$D,4,FALSE)</f>
        <v>0.1</v>
      </c>
      <c r="D36" s="29">
        <f t="shared" si="0"/>
        <v>20</v>
      </c>
      <c r="F36" s="4"/>
    </row>
    <row r="37" spans="1:6" x14ac:dyDescent="0.25">
      <c r="B37" s="3" t="s">
        <v>27</v>
      </c>
      <c r="C37" s="28">
        <f>VLOOKUP($C$30&amp;"-"&amp;B37,Planilha2!$A:$D,4,FALSE)</f>
        <v>0.1</v>
      </c>
      <c r="D37" s="29">
        <f t="shared" si="0"/>
        <v>20</v>
      </c>
    </row>
    <row r="38" spans="1:6" x14ac:dyDescent="0.25">
      <c r="B38" s="3" t="s">
        <v>28</v>
      </c>
      <c r="C38" s="28">
        <f>VLOOKUP($C$30&amp;"-"&amp;B38,Planilha2!$A:$D,4,FALSE)</f>
        <v>0</v>
      </c>
      <c r="D38" s="29">
        <f t="shared" si="0"/>
        <v>0</v>
      </c>
    </row>
    <row r="39" spans="1:6" ht="25.5" customHeight="1" x14ac:dyDescent="0.25">
      <c r="B39" s="3" t="s">
        <v>29</v>
      </c>
      <c r="C39" s="28">
        <f>VLOOKUP($C$30&amp;"-"&amp;B39,Planilha2!$A:$D,4,FALSE)</f>
        <v>0</v>
      </c>
      <c r="D39" s="29">
        <f t="shared" si="0"/>
        <v>0</v>
      </c>
    </row>
    <row r="40" spans="1:6" x14ac:dyDescent="0.25">
      <c r="A40" s="1">
        <v>2</v>
      </c>
      <c r="B40" s="31"/>
      <c r="C40" s="31"/>
      <c r="D40" s="32">
        <f>SUM(D34:D39)</f>
        <v>200</v>
      </c>
    </row>
    <row r="41" spans="1:6" x14ac:dyDescent="0.25">
      <c r="A41" s="1">
        <v>5</v>
      </c>
    </row>
    <row r="42" spans="1:6" x14ac:dyDescent="0.25">
      <c r="A42" s="1">
        <v>10</v>
      </c>
    </row>
    <row r="43" spans="1:6" x14ac:dyDescent="0.25">
      <c r="A43" s="1">
        <v>20</v>
      </c>
    </row>
    <row r="44" spans="1:6" x14ac:dyDescent="0.25">
      <c r="A44" s="1">
        <v>30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</sheetData>
  <mergeCells count="11">
    <mergeCell ref="B12:C12"/>
    <mergeCell ref="B13:C13"/>
    <mergeCell ref="B15:C15"/>
    <mergeCell ref="B22:C22"/>
    <mergeCell ref="B10:C10"/>
    <mergeCell ref="B16:C16"/>
    <mergeCell ref="B17:C17"/>
    <mergeCell ref="B18:C18"/>
    <mergeCell ref="B19:C19"/>
    <mergeCell ref="B20:C20"/>
    <mergeCell ref="B11:C11"/>
  </mergeCells>
  <dataValidations count="1">
    <dataValidation type="list" allowBlank="1" showInputMessage="1" showErrorMessage="1" sqref="C30" xr:uid="{598EBCC9-3F55-42F6-BCF8-4F5B0114C2B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61EE-9F46-4BED-86BB-D2C4A904EEE8}">
  <dimension ref="A2:H20"/>
  <sheetViews>
    <sheetView workbookViewId="0">
      <selection activeCell="A23" sqref="A23"/>
    </sheetView>
  </sheetViews>
  <sheetFormatPr defaultRowHeight="15" x14ac:dyDescent="0.25"/>
  <cols>
    <col min="1" max="1" width="33" bestFit="1" customWidth="1"/>
    <col min="2" max="2" width="14.42578125" bestFit="1" customWidth="1"/>
    <col min="3" max="3" width="18.5703125" bestFit="1" customWidth="1"/>
    <col min="7" max="7" width="18.28515625" bestFit="1" customWidth="1"/>
  </cols>
  <sheetData>
    <row r="2" spans="1:8" x14ac:dyDescent="0.25">
      <c r="A2" t="s">
        <v>30</v>
      </c>
      <c r="B2" t="s">
        <v>20</v>
      </c>
      <c r="C2" t="s">
        <v>21</v>
      </c>
      <c r="D2" s="38" t="s">
        <v>31</v>
      </c>
    </row>
    <row r="3" spans="1:8" x14ac:dyDescent="0.25">
      <c r="A3" t="str">
        <f t="shared" ref="A3:A9" si="0">B3&amp;"-"&amp;C3</f>
        <v>CONSERVADOR-PAPEL</v>
      </c>
      <c r="B3" t="s">
        <v>17</v>
      </c>
      <c r="C3" s="3" t="s">
        <v>24</v>
      </c>
      <c r="D3" s="28">
        <v>0.3</v>
      </c>
      <c r="H3" t="s">
        <v>31</v>
      </c>
    </row>
    <row r="4" spans="1:8" x14ac:dyDescent="0.25">
      <c r="A4" t="str">
        <f t="shared" si="0"/>
        <v>CONSERVADOR-TIJOLO</v>
      </c>
      <c r="B4" t="s">
        <v>17</v>
      </c>
      <c r="C4" s="3" t="s">
        <v>25</v>
      </c>
      <c r="D4" s="28">
        <v>0.5</v>
      </c>
      <c r="G4" t="s">
        <v>32</v>
      </c>
      <c r="H4" s="39">
        <f>VLOOKUP(G4,A:D,4,0)</f>
        <v>0.35</v>
      </c>
    </row>
    <row r="5" spans="1:8" x14ac:dyDescent="0.25">
      <c r="A5" t="str">
        <f t="shared" si="0"/>
        <v>CONSERVADOR-HÍBRIDOS</v>
      </c>
      <c r="B5" t="s">
        <v>17</v>
      </c>
      <c r="C5" s="3" t="s">
        <v>26</v>
      </c>
      <c r="D5" s="28">
        <v>0.1</v>
      </c>
    </row>
    <row r="6" spans="1:8" x14ac:dyDescent="0.25">
      <c r="A6" t="str">
        <f t="shared" si="0"/>
        <v>CONSERVADOR-FOFs</v>
      </c>
      <c r="B6" t="s">
        <v>17</v>
      </c>
      <c r="C6" s="3" t="s">
        <v>27</v>
      </c>
      <c r="D6" s="28">
        <v>0.1</v>
      </c>
    </row>
    <row r="7" spans="1:8" x14ac:dyDescent="0.25">
      <c r="A7" t="str">
        <f t="shared" si="0"/>
        <v>CONSERVADOR-DESENVOLVIMENTO</v>
      </c>
      <c r="B7" t="s">
        <v>17</v>
      </c>
      <c r="C7" s="3" t="s">
        <v>28</v>
      </c>
      <c r="D7" s="28">
        <v>0</v>
      </c>
    </row>
    <row r="8" spans="1:8" ht="15.75" thickBot="1" x14ac:dyDescent="0.3">
      <c r="A8" s="33" t="str">
        <f t="shared" si="0"/>
        <v>CONSERVADOR-HOTELARIAS</v>
      </c>
      <c r="B8" s="33" t="s">
        <v>17</v>
      </c>
      <c r="C8" s="34" t="s">
        <v>29</v>
      </c>
      <c r="D8" s="35">
        <v>0</v>
      </c>
    </row>
    <row r="9" spans="1:8" x14ac:dyDescent="0.25">
      <c r="A9" t="str">
        <f t="shared" si="0"/>
        <v>MODERADO-PAPEL</v>
      </c>
      <c r="B9" t="s">
        <v>18</v>
      </c>
      <c r="C9" s="3" t="s">
        <v>24</v>
      </c>
      <c r="D9" s="36">
        <v>0.32</v>
      </c>
    </row>
    <row r="10" spans="1:8" x14ac:dyDescent="0.25">
      <c r="A10" t="str">
        <f t="shared" ref="A10:A20" si="1">B10&amp;"-"&amp;C10</f>
        <v>MODERADO-TIJOLO</v>
      </c>
      <c r="B10" t="s">
        <v>18</v>
      </c>
      <c r="C10" s="3" t="s">
        <v>25</v>
      </c>
      <c r="D10" s="36">
        <v>0.35</v>
      </c>
    </row>
    <row r="11" spans="1:8" x14ac:dyDescent="0.25">
      <c r="A11" t="str">
        <f t="shared" si="1"/>
        <v>MODERADO-HÍBRIDOS</v>
      </c>
      <c r="B11" t="s">
        <v>18</v>
      </c>
      <c r="C11" s="3" t="s">
        <v>26</v>
      </c>
      <c r="D11" s="36">
        <v>0.08</v>
      </c>
    </row>
    <row r="12" spans="1:8" x14ac:dyDescent="0.25">
      <c r="A12" t="str">
        <f t="shared" si="1"/>
        <v>MODERADO-FOFs</v>
      </c>
      <c r="B12" t="s">
        <v>18</v>
      </c>
      <c r="C12" s="3" t="s">
        <v>27</v>
      </c>
      <c r="D12" s="36">
        <v>0.05</v>
      </c>
    </row>
    <row r="13" spans="1:8" x14ac:dyDescent="0.25">
      <c r="A13" t="str">
        <f t="shared" si="1"/>
        <v>MODERADO-DESENVOLVIMENTO</v>
      </c>
      <c r="B13" t="s">
        <v>18</v>
      </c>
      <c r="C13" s="3" t="s">
        <v>28</v>
      </c>
      <c r="D13" s="36">
        <v>0.1</v>
      </c>
    </row>
    <row r="14" spans="1:8" ht="15.75" thickBot="1" x14ac:dyDescent="0.3">
      <c r="A14" s="33" t="str">
        <f t="shared" si="1"/>
        <v>MODERADO-HOTELARIAS</v>
      </c>
      <c r="B14" s="33" t="s">
        <v>18</v>
      </c>
      <c r="C14" s="34" t="s">
        <v>29</v>
      </c>
      <c r="D14" s="37">
        <v>0.1</v>
      </c>
    </row>
    <row r="15" spans="1:8" x14ac:dyDescent="0.25">
      <c r="A15" t="str">
        <f t="shared" si="1"/>
        <v>AGRESSIVO-PAPEL</v>
      </c>
      <c r="B15" t="s">
        <v>16</v>
      </c>
      <c r="C15" s="3" t="s">
        <v>24</v>
      </c>
      <c r="D15" s="36">
        <v>0.5</v>
      </c>
    </row>
    <row r="16" spans="1:8" x14ac:dyDescent="0.25">
      <c r="A16" t="str">
        <f t="shared" si="1"/>
        <v>AGRESSIVO-TIJOLO</v>
      </c>
      <c r="B16" t="s">
        <v>16</v>
      </c>
      <c r="C16" s="3" t="s">
        <v>25</v>
      </c>
      <c r="D16" s="36">
        <v>0.1</v>
      </c>
    </row>
    <row r="17" spans="1:4" x14ac:dyDescent="0.25">
      <c r="A17" t="str">
        <f t="shared" si="1"/>
        <v>AGRESSIVO-HÍBRIDOS</v>
      </c>
      <c r="B17" t="s">
        <v>16</v>
      </c>
      <c r="C17" s="3" t="s">
        <v>26</v>
      </c>
      <c r="D17" s="36">
        <v>0.05</v>
      </c>
    </row>
    <row r="18" spans="1:4" x14ac:dyDescent="0.25">
      <c r="A18" t="str">
        <f t="shared" si="1"/>
        <v>AGRESSIVO-FOFs</v>
      </c>
      <c r="B18" t="s">
        <v>16</v>
      </c>
      <c r="C18" s="3" t="s">
        <v>27</v>
      </c>
      <c r="D18" s="36">
        <v>0.05</v>
      </c>
    </row>
    <row r="19" spans="1:4" x14ac:dyDescent="0.25">
      <c r="A19" t="str">
        <f t="shared" si="1"/>
        <v>AGRESSIVO-DESENVOLVIMENTO</v>
      </c>
      <c r="B19" t="s">
        <v>16</v>
      </c>
      <c r="C19" s="3" t="s">
        <v>28</v>
      </c>
      <c r="D19" s="36">
        <v>0.2</v>
      </c>
    </row>
    <row r="20" spans="1:4" x14ac:dyDescent="0.25">
      <c r="A20" t="str">
        <f t="shared" si="1"/>
        <v>AGRESSIVO-HOTELARIAS</v>
      </c>
      <c r="B20" t="s">
        <v>16</v>
      </c>
      <c r="C20" s="3" t="s">
        <v>29</v>
      </c>
      <c r="D20" s="3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Planilha2</vt:lpstr>
      <vt:lpstr>aporte_mensal</vt:lpstr>
      <vt:lpstr>investimento_mensal</vt:lpstr>
      <vt:lpstr>patrimonio_acumulado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Adair</dc:creator>
  <cp:lastModifiedBy>SANTOS, Adair</cp:lastModifiedBy>
  <dcterms:created xsi:type="dcterms:W3CDTF">2025-05-23T18:18:31Z</dcterms:created>
  <dcterms:modified xsi:type="dcterms:W3CDTF">2025-06-03T16:30:36Z</dcterms:modified>
</cp:coreProperties>
</file>