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ca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<sst xmlns="http://schemas.openxmlformats.org/spreadsheetml/2006/main" count="33" uniqueCount="18">
  <si>
    <t xml:space="preserve">event_id</t>
  </si>
  <si>
    <t xml:space="preserve">exposure_value</t>
  </si>
  <si>
    <t xml:space="preserve">summary_id</t>
  </si>
  <si>
    <t xml:space="preserve">sidx</t>
  </si>
  <si>
    <t xml:space="preserve">loss</t>
  </si>
  <si>
    <t xml:space="preserve">Event ID</t>
  </si>
  <si>
    <t xml:space="preserve">Period</t>
  </si>
  <si>
    <t xml:space="preserve">Weight</t>
  </si>
  <si>
    <t xml:space="preserve">No period weights</t>
  </si>
  <si>
    <t xml:space="preserve">With period weights</t>
  </si>
  <si>
    <t xml:space="preserve">Period 1</t>
  </si>
  <si>
    <t xml:space="preserve">Period 2</t>
  </si>
  <si>
    <t xml:space="preserve">loss*2</t>
  </si>
  <si>
    <t xml:space="preserve">loss^2</t>
  </si>
  <si>
    <t xml:space="preserve">sum of losses</t>
  </si>
  <si>
    <t xml:space="preserve">Type</t>
  </si>
  <si>
    <t xml:space="preserve">Mean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</si>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</sst>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4.21"/>
    <col collapsed="false" customWidth="true" hidden="false" outlineLevel="0" max="3" min="3" style="0" width="11.43"/>
    <col collapsed="false" customWidth="true" hidden="false" outlineLevel="0" max="4" min="4" style="0" width="4.9"/>
    <col collapsed="false" customWidth="true" hidden="false" outlineLevel="0" max="5" min="5" style="0" width="6.98"/>
    <col collapsed="false" customWidth="true" hidden="false" outlineLevel="0" max="9" min="9" style="0" width="11.25"/>
    <col collapsed="false" customWidth="true" hidden="false" outlineLevel="0" max="11" min="11" style="0" width="11.25"/>
    <col collapsed="false" customWidth="true" hidden="false" outlineLevel="0" max="12" min="12" style="0" width="16.71"/>
    <col collapsed="false" customWidth="true" hidden="false" outlineLevel="0" max="20" min="20" style="0" width="17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1000</v>
      </c>
      <c r="C2" s="0" t="n">
        <v>1</v>
      </c>
      <c r="D2" s="0" t="n">
        <v>-5</v>
      </c>
      <c r="E2" s="0" t="n">
        <v>979.39</v>
      </c>
    </row>
    <row r="3" customFormat="false" ht="12.8" hidden="false" customHeight="false" outlineLevel="0" collapsed="false">
      <c r="A3" s="0" t="n">
        <v>1</v>
      </c>
      <c r="B3" s="0" t="n">
        <v>1000</v>
      </c>
      <c r="C3" s="0" t="n">
        <v>1</v>
      </c>
      <c r="D3" s="0" t="n">
        <v>-1</v>
      </c>
      <c r="E3" s="0" t="n">
        <v>538.02</v>
      </c>
    </row>
    <row r="4" customFormat="false" ht="12.8" hidden="false" customHeight="false" outlineLevel="0" collapsed="false">
      <c r="A4" s="0" t="n">
        <v>1</v>
      </c>
      <c r="B4" s="0" t="n">
        <v>1000</v>
      </c>
      <c r="C4" s="0" t="n">
        <v>1</v>
      </c>
      <c r="D4" s="0" t="n">
        <v>1</v>
      </c>
      <c r="E4" s="0" t="n">
        <v>545.06</v>
      </c>
    </row>
    <row r="5" customFormat="false" ht="12.8" hidden="false" customHeight="false" outlineLevel="0" collapsed="false">
      <c r="A5" s="0" t="n">
        <v>1</v>
      </c>
      <c r="B5" s="0" t="n">
        <v>1000</v>
      </c>
      <c r="C5" s="0" t="n">
        <v>1</v>
      </c>
      <c r="D5" s="0" t="n">
        <v>2</v>
      </c>
      <c r="E5" s="0" t="n">
        <v>57.18</v>
      </c>
    </row>
    <row r="6" customFormat="false" ht="12.8" hidden="false" customHeight="false" outlineLevel="0" collapsed="false">
      <c r="A6" s="0" t="n">
        <v>1</v>
      </c>
      <c r="B6" s="0" t="n">
        <v>1000</v>
      </c>
      <c r="C6" s="0" t="n">
        <v>1</v>
      </c>
      <c r="D6" s="0" t="n">
        <v>3</v>
      </c>
      <c r="E6" s="0" t="n">
        <v>170.3</v>
      </c>
    </row>
    <row r="7" customFormat="false" ht="12.8" hidden="false" customHeight="false" outlineLevel="0" collapsed="false">
      <c r="A7" s="0" t="n">
        <v>1</v>
      </c>
      <c r="B7" s="0" t="n">
        <v>1000</v>
      </c>
      <c r="C7" s="0" t="n">
        <v>1</v>
      </c>
      <c r="D7" s="0" t="n">
        <v>4</v>
      </c>
      <c r="E7" s="0" t="n">
        <v>979.39</v>
      </c>
    </row>
    <row r="8" customFormat="false" ht="12.8" hidden="false" customHeight="false" outlineLevel="0" collapsed="false">
      <c r="A8" s="0" t="n">
        <v>1</v>
      </c>
      <c r="B8" s="0" t="n">
        <v>1000</v>
      </c>
      <c r="C8" s="0" t="n">
        <v>1</v>
      </c>
      <c r="D8" s="0" t="n">
        <v>5</v>
      </c>
      <c r="E8" s="0" t="n">
        <v>795.27</v>
      </c>
    </row>
    <row r="9" customFormat="false" ht="12.8" hidden="false" customHeight="false" outlineLevel="0" collapsed="false">
      <c r="A9" s="0" t="n">
        <v>1</v>
      </c>
      <c r="B9" s="0" t="n">
        <v>1000</v>
      </c>
      <c r="C9" s="0" t="n">
        <v>1</v>
      </c>
      <c r="D9" s="0" t="n">
        <v>6</v>
      </c>
      <c r="E9" s="0" t="n">
        <v>844.68</v>
      </c>
    </row>
    <row r="10" customFormat="false" ht="12.8" hidden="false" customHeight="false" outlineLevel="0" collapsed="false">
      <c r="A10" s="0" t="n">
        <v>1</v>
      </c>
      <c r="B10" s="0" t="n">
        <v>1000</v>
      </c>
      <c r="C10" s="0" t="n">
        <v>1</v>
      </c>
      <c r="D10" s="0" t="n">
        <v>7</v>
      </c>
      <c r="E10" s="0" t="n">
        <v>236.45</v>
      </c>
      <c r="I10" s="1" t="s">
        <v>5</v>
      </c>
      <c r="J10" s="1" t="s">
        <v>6</v>
      </c>
    </row>
    <row r="11" customFormat="false" ht="12.8" hidden="false" customHeight="false" outlineLevel="0" collapsed="false">
      <c r="A11" s="0" t="n">
        <v>1</v>
      </c>
      <c r="B11" s="0" t="n">
        <v>1000</v>
      </c>
      <c r="C11" s="0" t="n">
        <v>1</v>
      </c>
      <c r="D11" s="0" t="n">
        <v>8</v>
      </c>
      <c r="E11" s="0" t="n">
        <v>615.09</v>
      </c>
      <c r="I11" s="1" t="n">
        <v>1</v>
      </c>
      <c r="J11" s="2" t="n">
        <v>1</v>
      </c>
      <c r="Q11" s="1" t="s">
        <v>6</v>
      </c>
      <c r="R11" s="1" t="s">
        <v>7</v>
      </c>
    </row>
    <row r="12" customFormat="false" ht="12.8" hidden="false" customHeight="false" outlineLevel="0" collapsed="false">
      <c r="A12" s="0" t="n">
        <v>1</v>
      </c>
      <c r="B12" s="0" t="n">
        <v>1000</v>
      </c>
      <c r="C12" s="0" t="n">
        <v>1</v>
      </c>
      <c r="D12" s="0" t="n">
        <v>9</v>
      </c>
      <c r="E12" s="0" t="n">
        <v>463.4</v>
      </c>
      <c r="I12" s="1" t="n">
        <v>2</v>
      </c>
      <c r="J12" s="2" t="n">
        <v>2</v>
      </c>
      <c r="Q12" s="1" t="n">
        <v>1</v>
      </c>
      <c r="R12" s="2" t="n">
        <v>0.3</v>
      </c>
    </row>
    <row r="13" customFormat="false" ht="12.8" hidden="false" customHeight="false" outlineLevel="0" collapsed="false">
      <c r="A13" s="0" t="n">
        <v>1</v>
      </c>
      <c r="B13" s="0" t="n">
        <v>1000</v>
      </c>
      <c r="C13" s="0" t="n">
        <v>1</v>
      </c>
      <c r="D13" s="0" t="n">
        <v>10</v>
      </c>
      <c r="E13" s="0" t="n">
        <v>673.35</v>
      </c>
      <c r="I13" s="1" t="n">
        <v>3</v>
      </c>
      <c r="J13" s="2" t="n">
        <v>2</v>
      </c>
      <c r="Q13" s="1" t="n">
        <v>2</v>
      </c>
      <c r="R13" s="2" t="n">
        <v>0.7</v>
      </c>
    </row>
    <row r="14" customFormat="false" ht="12.8" hidden="false" customHeight="false" outlineLevel="0" collapsed="false">
      <c r="A14" s="0" t="n">
        <v>2</v>
      </c>
      <c r="B14" s="0" t="n">
        <v>1000</v>
      </c>
      <c r="C14" s="0" t="n">
        <v>1</v>
      </c>
      <c r="D14" s="0" t="n">
        <v>-5</v>
      </c>
      <c r="E14" s="0" t="n">
        <v>940.06</v>
      </c>
    </row>
    <row r="15" customFormat="false" ht="12.8" hidden="false" customHeight="false" outlineLevel="0" collapsed="false">
      <c r="A15" s="0" t="n">
        <v>2</v>
      </c>
      <c r="B15" s="0" t="n">
        <v>1000</v>
      </c>
      <c r="C15" s="0" t="n">
        <v>1</v>
      </c>
      <c r="D15" s="0" t="n">
        <v>-1</v>
      </c>
      <c r="E15" s="0" t="n">
        <v>464.85</v>
      </c>
    </row>
    <row r="16" customFormat="false" ht="12.8" hidden="false" customHeight="false" outlineLevel="0" collapsed="false">
      <c r="A16" s="0" t="n">
        <v>2</v>
      </c>
      <c r="B16" s="0" t="n">
        <v>1000</v>
      </c>
      <c r="C16" s="0" t="n">
        <v>1</v>
      </c>
      <c r="D16" s="0" t="n">
        <v>1</v>
      </c>
      <c r="E16" s="0" t="n">
        <v>29.42</v>
      </c>
    </row>
    <row r="17" customFormat="false" ht="12.8" hidden="false" customHeight="false" outlineLevel="0" collapsed="false">
      <c r="A17" s="0" t="n">
        <v>2</v>
      </c>
      <c r="B17" s="0" t="n">
        <v>1000</v>
      </c>
      <c r="C17" s="0" t="n">
        <v>1</v>
      </c>
      <c r="D17" s="0" t="n">
        <v>2</v>
      </c>
      <c r="E17" s="0" t="n">
        <v>690.79</v>
      </c>
      <c r="G17" s="3" t="s">
        <v>8</v>
      </c>
      <c r="H17" s="3"/>
      <c r="I17" s="3"/>
      <c r="J17" s="3"/>
      <c r="K17" s="3"/>
      <c r="L17" s="3"/>
      <c r="O17" s="3" t="s">
        <v>9</v>
      </c>
      <c r="P17" s="3"/>
      <c r="Q17" s="3"/>
      <c r="R17" s="3"/>
      <c r="S17" s="3"/>
      <c r="T17" s="3"/>
    </row>
    <row r="18" customFormat="false" ht="12.8" hidden="false" customHeight="false" outlineLevel="0" collapsed="false">
      <c r="A18" s="0" t="n">
        <v>2</v>
      </c>
      <c r="B18" s="0" t="n">
        <v>1000</v>
      </c>
      <c r="C18" s="0" t="n">
        <v>1</v>
      </c>
      <c r="D18" s="0" t="n">
        <v>3</v>
      </c>
      <c r="E18" s="0" t="n">
        <v>744.87</v>
      </c>
      <c r="G18" s="2"/>
      <c r="H18" s="3" t="s">
        <v>10</v>
      </c>
      <c r="I18" s="3"/>
      <c r="J18" s="3" t="s">
        <v>11</v>
      </c>
      <c r="K18" s="3"/>
      <c r="L18" s="2"/>
      <c r="O18" s="1"/>
      <c r="P18" s="3" t="s">
        <v>10</v>
      </c>
      <c r="Q18" s="3"/>
      <c r="R18" s="3" t="s">
        <v>11</v>
      </c>
      <c r="S18" s="3"/>
      <c r="T18" s="1"/>
    </row>
    <row r="19" customFormat="false" ht="12.8" hidden="false" customHeight="false" outlineLevel="0" collapsed="false">
      <c r="A19" s="0" t="n">
        <v>2</v>
      </c>
      <c r="B19" s="0" t="n">
        <v>1000</v>
      </c>
      <c r="C19" s="0" t="n">
        <v>1</v>
      </c>
      <c r="D19" s="0" t="n">
        <v>4</v>
      </c>
      <c r="E19" s="0" t="n">
        <v>633.6</v>
      </c>
      <c r="G19" s="1" t="s">
        <v>3</v>
      </c>
      <c r="H19" s="1" t="s">
        <v>4</v>
      </c>
      <c r="I19" s="1" t="s">
        <v>12</v>
      </c>
      <c r="J19" s="1" t="s">
        <v>4</v>
      </c>
      <c r="K19" s="1" t="s">
        <v>13</v>
      </c>
      <c r="L19" s="1" t="s">
        <v>14</v>
      </c>
      <c r="O19" s="1" t="s">
        <v>3</v>
      </c>
      <c r="P19" s="1" t="s">
        <v>4</v>
      </c>
      <c r="Q19" s="1" t="s">
        <v>13</v>
      </c>
      <c r="R19" s="1" t="s">
        <v>4</v>
      </c>
      <c r="S19" s="1" t="s">
        <v>13</v>
      </c>
      <c r="T19" s="1" t="s">
        <v>14</v>
      </c>
    </row>
    <row r="20" customFormat="false" ht="12.8" hidden="false" customHeight="false" outlineLevel="0" collapsed="false">
      <c r="A20" s="0" t="n">
        <v>2</v>
      </c>
      <c r="B20" s="0" t="n">
        <v>1000</v>
      </c>
      <c r="C20" s="0" t="n">
        <v>1</v>
      </c>
      <c r="D20" s="0" t="n">
        <v>5</v>
      </c>
      <c r="E20" s="0" t="n">
        <v>478.57</v>
      </c>
      <c r="G20" s="2" t="n">
        <v>-1</v>
      </c>
      <c r="H20" s="2" t="n">
        <f aca="false">SUMIF($D$2:$D$13, $G20, $E$2:$E$13)</f>
        <v>538.02</v>
      </c>
      <c r="I20" s="4" t="n">
        <f aca="false">$H20 * $H20</f>
        <v>289465.5204</v>
      </c>
      <c r="J20" s="2" t="n">
        <f aca="false">SUMIF($D$14:$D$37, $G20, $E$14:$E$37)</f>
        <v>1080.57</v>
      </c>
      <c r="K20" s="4" t="n">
        <f aca="false">$J20*$J20</f>
        <v>1167631.5249</v>
      </c>
      <c r="L20" s="2" t="n">
        <f aca="false">$H20+$J20</f>
        <v>1618.59</v>
      </c>
      <c r="O20" s="2" t="n">
        <v>-1</v>
      </c>
      <c r="P20" s="2" t="n">
        <f aca="false">SUMIF($D$2:$D$13, $O20, $E$2:$E$13) * $R$12 * 2</f>
        <v>322.812</v>
      </c>
      <c r="Q20" s="2" t="n">
        <f aca="false">SUMIF($D$2:$D$13, $O20, $E$2:$E$13)^2 * $R$12 * 2</f>
        <v>173679.31224</v>
      </c>
      <c r="R20" s="2" t="n">
        <f aca="false">SUMIF($D$14:$D$37, $O20, $E$14:$E$37) * $R$13 * 2</f>
        <v>1512.798</v>
      </c>
      <c r="S20" s="2" t="n">
        <f aca="false">SUMIF($D$14:$D$37, $O20, $E$14:$E$37)^2 * $R$13 * 2</f>
        <v>1634684.13486</v>
      </c>
      <c r="T20" s="2" t="n">
        <f aca="false">$P20 + $R20</f>
        <v>1835.61</v>
      </c>
    </row>
    <row r="21" customFormat="false" ht="12.8" hidden="false" customHeight="false" outlineLevel="0" collapsed="false">
      <c r="A21" s="0" t="n">
        <v>2</v>
      </c>
      <c r="B21" s="0" t="n">
        <v>1000</v>
      </c>
      <c r="C21" s="0" t="n">
        <v>1</v>
      </c>
      <c r="D21" s="0" t="n">
        <v>6</v>
      </c>
      <c r="E21" s="0" t="n">
        <v>548.61</v>
      </c>
      <c r="G21" s="2" t="n">
        <v>1</v>
      </c>
      <c r="H21" s="2" t="n">
        <f aca="false">SUMIF($D$2:$D$13, $G21, $E$2:$E$13)</f>
        <v>545.06</v>
      </c>
      <c r="I21" s="4" t="n">
        <f aca="false">$H21 * $H21</f>
        <v>297090.4036</v>
      </c>
      <c r="J21" s="2" t="n">
        <f aca="false">SUMIF($D$14:$D$37, $G21, $E$14:$E$37)</f>
        <v>975.26</v>
      </c>
      <c r="K21" s="4" t="n">
        <f aca="false">$J21*$J21</f>
        <v>951132.0676</v>
      </c>
      <c r="L21" s="2" t="n">
        <f aca="false">$H21+$J21</f>
        <v>1520.32</v>
      </c>
      <c r="O21" s="2" t="n">
        <v>1</v>
      </c>
      <c r="P21" s="2" t="n">
        <f aca="false">SUMIF($D$2:$D$13, $O21, $E$2:$E$13) * $R$12 * 2</f>
        <v>327.036</v>
      </c>
      <c r="Q21" s="2" t="n">
        <f aca="false">SUMIF($D$2:$D$13, $O21, $E$2:$E$13)^2 * $R$12 * 2</f>
        <v>178254.24216</v>
      </c>
      <c r="R21" s="2" t="n">
        <f aca="false">SUMIF($D$14:$D$37, $O21, $E$14:$E$37) * $R$13 * 2</f>
        <v>1365.364</v>
      </c>
      <c r="S21" s="2" t="n">
        <f aca="false">SUMIF($D$14:$D$37, $O21, $E$14:$E$37)^2 * $R$13 * 2</f>
        <v>1331584.89464</v>
      </c>
      <c r="T21" s="2" t="n">
        <f aca="false">$P21 + $R21</f>
        <v>1692.4</v>
      </c>
    </row>
    <row r="22" customFormat="false" ht="12.8" hidden="false" customHeight="false" outlineLevel="0" collapsed="false">
      <c r="A22" s="0" t="n">
        <v>2</v>
      </c>
      <c r="B22" s="0" t="n">
        <v>1000</v>
      </c>
      <c r="C22" s="0" t="n">
        <v>1</v>
      </c>
      <c r="D22" s="0" t="n">
        <v>7</v>
      </c>
      <c r="E22" s="0" t="n">
        <v>940.06</v>
      </c>
      <c r="G22" s="2" t="n">
        <v>2</v>
      </c>
      <c r="H22" s="2" t="n">
        <f aca="false">SUMIF($D$2:$D$13, $G22, $E$2:$E$13)</f>
        <v>57.18</v>
      </c>
      <c r="I22" s="4" t="n">
        <f aca="false">$H22 * $H22</f>
        <v>3269.5524</v>
      </c>
      <c r="J22" s="2" t="n">
        <f aca="false">SUMIF($D$14:$D$37, $G22, $E$14:$E$37)</f>
        <v>1452.23</v>
      </c>
      <c r="K22" s="4" t="n">
        <f aca="false">$J22*$J22</f>
        <v>2108971.9729</v>
      </c>
      <c r="L22" s="2" t="n">
        <f aca="false">$H22+$J22</f>
        <v>1509.41</v>
      </c>
      <c r="O22" s="2" t="n">
        <v>2</v>
      </c>
      <c r="P22" s="2" t="n">
        <f aca="false">SUMIF($D$2:$D$13, $O22, $E$2:$E$13) * $R$12 * 2</f>
        <v>34.308</v>
      </c>
      <c r="Q22" s="2" t="n">
        <f aca="false">SUMIF($D$2:$D$13, $O22, $E$2:$E$13)^2 * $R$12 * 2</f>
        <v>1961.73144</v>
      </c>
      <c r="R22" s="2" t="n">
        <f aca="false">SUMIF($D$14:$D$37, $O22, $E$14:$E$37) * $R$13 * 2</f>
        <v>2033.122</v>
      </c>
      <c r="S22" s="2" t="n">
        <f aca="false">SUMIF($D$14:$D$37, $O22, $E$14:$E$37)^2 * $R$13 * 2</f>
        <v>2952560.76206</v>
      </c>
      <c r="T22" s="2" t="n">
        <f aca="false">$P22 + $R22</f>
        <v>2067.43</v>
      </c>
    </row>
    <row r="23" customFormat="false" ht="12.8" hidden="false" customHeight="false" outlineLevel="0" collapsed="false">
      <c r="A23" s="0" t="n">
        <v>2</v>
      </c>
      <c r="B23" s="0" t="n">
        <v>1000</v>
      </c>
      <c r="C23" s="0" t="n">
        <v>1</v>
      </c>
      <c r="D23" s="0" t="n">
        <v>8</v>
      </c>
      <c r="E23" s="0" t="n">
        <v>129.2</v>
      </c>
      <c r="G23" s="2" t="n">
        <v>3</v>
      </c>
      <c r="H23" s="2" t="n">
        <f aca="false">SUMIF($D$2:$D$13, $G23, $E$2:$E$13)</f>
        <v>170.3</v>
      </c>
      <c r="I23" s="4" t="n">
        <f aca="false">$H23 * $H23</f>
        <v>29002.09</v>
      </c>
      <c r="J23" s="2" t="n">
        <f aca="false">SUMIF($D$14:$D$37, $G23, $E$14:$E$37)</f>
        <v>1114.61</v>
      </c>
      <c r="K23" s="4" t="n">
        <f aca="false">$J23*$J23</f>
        <v>1242355.4521</v>
      </c>
      <c r="L23" s="2" t="n">
        <f aca="false">$H23+$J23</f>
        <v>1284.91</v>
      </c>
      <c r="O23" s="2" t="n">
        <v>3</v>
      </c>
      <c r="P23" s="2" t="n">
        <f aca="false">SUMIF($D$2:$D$13, $O23, $E$2:$E$13) * $R$12 * 2</f>
        <v>102.18</v>
      </c>
      <c r="Q23" s="2" t="n">
        <f aca="false">SUMIF($D$2:$D$13, $O23, $E$2:$E$13)^2 * $R$12 * 2</f>
        <v>17401.254</v>
      </c>
      <c r="R23" s="2" t="n">
        <f aca="false">SUMIF($D$14:$D$37, $O23, $E$14:$E$37) * $R$13 * 2</f>
        <v>1560.454</v>
      </c>
      <c r="S23" s="2" t="n">
        <f aca="false">SUMIF($D$14:$D$37, $O23, $E$14:$E$37)^2 * $R$13 * 2</f>
        <v>1739297.63294</v>
      </c>
      <c r="T23" s="2" t="n">
        <f aca="false">$P23 + $R23</f>
        <v>1662.634</v>
      </c>
    </row>
    <row r="24" customFormat="false" ht="12.8" hidden="false" customHeight="false" outlineLevel="0" collapsed="false">
      <c r="A24" s="0" t="n">
        <v>2</v>
      </c>
      <c r="B24" s="0" t="n">
        <v>1000</v>
      </c>
      <c r="C24" s="0" t="n">
        <v>1</v>
      </c>
      <c r="D24" s="0" t="n">
        <v>9</v>
      </c>
      <c r="E24" s="0" t="n">
        <v>412.73</v>
      </c>
      <c r="G24" s="2" t="n">
        <v>4</v>
      </c>
      <c r="H24" s="2" t="n">
        <f aca="false">SUMIF($D$2:$D$13, $G24, $E$2:$E$13)</f>
        <v>979.39</v>
      </c>
      <c r="I24" s="4" t="n">
        <f aca="false">$H24 * $H24</f>
        <v>959204.7721</v>
      </c>
      <c r="J24" s="2" t="n">
        <f aca="false">SUMIF($D$14:$D$37, $G24, $E$14:$E$37)</f>
        <v>931.9</v>
      </c>
      <c r="K24" s="4" t="n">
        <f aca="false">$J24*$J24</f>
        <v>868437.61</v>
      </c>
      <c r="L24" s="2" t="n">
        <f aca="false">$H24+$J24</f>
        <v>1911.29</v>
      </c>
      <c r="O24" s="2" t="n">
        <v>4</v>
      </c>
      <c r="P24" s="2" t="n">
        <f aca="false">SUMIF($D$2:$D$13, $O24, $E$2:$E$13) * $R$12 * 2</f>
        <v>587.634</v>
      </c>
      <c r="Q24" s="2" t="n">
        <f aca="false">SUMIF($D$2:$D$13, $O24, $E$2:$E$13)^2 * $R$12 * 2</f>
        <v>575522.86326</v>
      </c>
      <c r="R24" s="2" t="n">
        <f aca="false">SUMIF($D$14:$D$37, $O24, $E$14:$E$37) * $R$13 * 2</f>
        <v>1304.66</v>
      </c>
      <c r="S24" s="2" t="n">
        <f aca="false">SUMIF($D$14:$D$37, $O24, $E$14:$E$37)^2 * $R$13 * 2</f>
        <v>1215812.654</v>
      </c>
      <c r="T24" s="2" t="n">
        <f aca="false">$P24 + $R24</f>
        <v>1892.294</v>
      </c>
    </row>
    <row r="25" customFormat="false" ht="12.8" hidden="false" customHeight="false" outlineLevel="0" collapsed="false">
      <c r="A25" s="0" t="n">
        <v>2</v>
      </c>
      <c r="B25" s="0" t="n">
        <v>1000</v>
      </c>
      <c r="C25" s="0" t="n">
        <v>1</v>
      </c>
      <c r="D25" s="0" t="n">
        <v>10</v>
      </c>
      <c r="E25" s="0" t="n">
        <v>40.61</v>
      </c>
      <c r="G25" s="2" t="n">
        <v>5</v>
      </c>
      <c r="H25" s="2" t="n">
        <f aca="false">SUMIF($D$2:$D$13, $G25, $E$2:$E$13)</f>
        <v>795.27</v>
      </c>
      <c r="I25" s="4" t="n">
        <f aca="false">$H25 * $H25</f>
        <v>632454.3729</v>
      </c>
      <c r="J25" s="2" t="n">
        <f aca="false">SUMIF($D$14:$D$37, $G25, $E$14:$E$37)</f>
        <v>645.77</v>
      </c>
      <c r="K25" s="4" t="n">
        <f aca="false">$J25*$J25</f>
        <v>417018.8929</v>
      </c>
      <c r="L25" s="2" t="n">
        <f aca="false">$H25+$J25</f>
        <v>1441.04</v>
      </c>
      <c r="O25" s="2" t="n">
        <v>5</v>
      </c>
      <c r="P25" s="2" t="n">
        <f aca="false">SUMIF($D$2:$D$13, $O25, $E$2:$E$13) * $R$12 * 2</f>
        <v>477.162</v>
      </c>
      <c r="Q25" s="2" t="n">
        <f aca="false">SUMIF($D$2:$D$13, $O25, $E$2:$E$13)^2 * $R$12 * 2</f>
        <v>379472.62374</v>
      </c>
      <c r="R25" s="2" t="n">
        <f aca="false">SUMIF($D$14:$D$37, $O25, $E$14:$E$37) * $R$13 * 2</f>
        <v>904.078</v>
      </c>
      <c r="S25" s="2" t="n">
        <f aca="false">SUMIF($D$14:$D$37, $O25, $E$14:$E$37)^2 * $R$13 * 2</f>
        <v>583826.45006</v>
      </c>
      <c r="T25" s="2" t="n">
        <f aca="false">$P25 + $R25</f>
        <v>1381.24</v>
      </c>
    </row>
    <row r="26" customFormat="false" ht="12.8" hidden="false" customHeight="false" outlineLevel="0" collapsed="false">
      <c r="A26" s="0" t="n">
        <v>3</v>
      </c>
      <c r="B26" s="0" t="n">
        <v>1000</v>
      </c>
      <c r="C26" s="0" t="n">
        <v>1</v>
      </c>
      <c r="D26" s="0" t="n">
        <v>-5</v>
      </c>
      <c r="E26" s="0" t="n">
        <v>982.68</v>
      </c>
      <c r="G26" s="2" t="n">
        <v>6</v>
      </c>
      <c r="H26" s="2" t="n">
        <f aca="false">SUMIF($D$2:$D$13, $G26, $E$2:$E$13)</f>
        <v>844.68</v>
      </c>
      <c r="I26" s="4" t="n">
        <f aca="false">$H26 * $H26</f>
        <v>713484.3024</v>
      </c>
      <c r="J26" s="2" t="n">
        <f aca="false">SUMIF($D$14:$D$37, $G26, $E$14:$E$37)</f>
        <v>1253.03</v>
      </c>
      <c r="K26" s="4" t="n">
        <f aca="false">$J26*$J26</f>
        <v>1570084.1809</v>
      </c>
      <c r="L26" s="2" t="n">
        <f aca="false">$H26+$J26</f>
        <v>2097.71</v>
      </c>
      <c r="O26" s="2" t="n">
        <v>6</v>
      </c>
      <c r="P26" s="2" t="n">
        <f aca="false">SUMIF($D$2:$D$13, $O26, $E$2:$E$13) * $R$12 * 2</f>
        <v>506.808</v>
      </c>
      <c r="Q26" s="2" t="n">
        <f aca="false">SUMIF($D$2:$D$13, $O26, $E$2:$E$13)^2 * $R$12 * 2</f>
        <v>428090.58144</v>
      </c>
      <c r="R26" s="2" t="n">
        <f aca="false">SUMIF($D$14:$D$37, $O26, $E$14:$E$37) * $R$13 * 2</f>
        <v>1754.242</v>
      </c>
      <c r="S26" s="2" t="n">
        <f aca="false">SUMIF($D$14:$D$37, $O26, $E$14:$E$37)^2 * $R$13 * 2</f>
        <v>2198117.85326</v>
      </c>
      <c r="T26" s="2" t="n">
        <f aca="false">$P26 + $R26</f>
        <v>2261.05</v>
      </c>
    </row>
    <row r="27" customFormat="false" ht="12.8" hidden="false" customHeight="false" outlineLevel="0" collapsed="false">
      <c r="A27" s="0" t="n">
        <v>3</v>
      </c>
      <c r="B27" s="0" t="n">
        <v>1000</v>
      </c>
      <c r="C27" s="0" t="n">
        <v>1</v>
      </c>
      <c r="D27" s="0" t="n">
        <v>-1</v>
      </c>
      <c r="E27" s="0" t="n">
        <v>615.72</v>
      </c>
      <c r="G27" s="2" t="n">
        <v>7</v>
      </c>
      <c r="H27" s="2" t="n">
        <f aca="false">SUMIF($D$2:$D$13, $G27, $E$2:$E$13)</f>
        <v>236.45</v>
      </c>
      <c r="I27" s="4" t="n">
        <f aca="false">$H27 * $H27</f>
        <v>55908.6025</v>
      </c>
      <c r="J27" s="2" t="n">
        <f aca="false">SUMIF($D$14:$D$37, $G27, $E$14:$E$37)</f>
        <v>1874.16</v>
      </c>
      <c r="K27" s="4" t="n">
        <f aca="false">$J27*$J27</f>
        <v>3512475.7056</v>
      </c>
      <c r="L27" s="2" t="n">
        <f aca="false">$H27+$J27</f>
        <v>2110.61</v>
      </c>
      <c r="O27" s="2" t="n">
        <v>7</v>
      </c>
      <c r="P27" s="2" t="n">
        <f aca="false">SUMIF($D$2:$D$13, $O27, $E$2:$E$13) * $R$12 * 2</f>
        <v>141.87</v>
      </c>
      <c r="Q27" s="2" t="n">
        <f aca="false">SUMIF($D$2:$D$13, $O27, $E$2:$E$13)^2 * $R$12 * 2</f>
        <v>33545.1615</v>
      </c>
      <c r="R27" s="2" t="n">
        <f aca="false">SUMIF($D$14:$D$37, $O27, $E$14:$E$37) * $R$13 * 2</f>
        <v>2623.824</v>
      </c>
      <c r="S27" s="2" t="n">
        <f aca="false">SUMIF($D$14:$D$37, $O27, $E$14:$E$37)^2 * $R$13 * 2</f>
        <v>4917465.98784</v>
      </c>
      <c r="T27" s="2" t="n">
        <f aca="false">$P27 + $R27</f>
        <v>2765.694</v>
      </c>
    </row>
    <row r="28" customFormat="false" ht="12.8" hidden="false" customHeight="false" outlineLevel="0" collapsed="false">
      <c r="A28" s="0" t="n">
        <v>3</v>
      </c>
      <c r="B28" s="0" t="n">
        <v>1000</v>
      </c>
      <c r="C28" s="0" t="n">
        <v>1</v>
      </c>
      <c r="D28" s="0" t="n">
        <v>1</v>
      </c>
      <c r="E28" s="0" t="n">
        <v>945.84</v>
      </c>
      <c r="G28" s="2" t="n">
        <v>8</v>
      </c>
      <c r="H28" s="2" t="n">
        <f aca="false">SUMIF($D$2:$D$13, $G28, $E$2:$E$13)</f>
        <v>615.09</v>
      </c>
      <c r="I28" s="4" t="n">
        <f aca="false">$H28 * $H28</f>
        <v>378335.7081</v>
      </c>
      <c r="J28" s="2" t="n">
        <f aca="false">SUMIF($D$14:$D$37, $G28, $E$14:$E$37)</f>
        <v>838.88</v>
      </c>
      <c r="K28" s="4" t="n">
        <f aca="false">$J28*$J28</f>
        <v>703719.6544</v>
      </c>
      <c r="L28" s="2" t="n">
        <f aca="false">$H28+$J28</f>
        <v>1453.97</v>
      </c>
      <c r="O28" s="2" t="n">
        <v>8</v>
      </c>
      <c r="P28" s="2" t="n">
        <f aca="false">SUMIF($D$2:$D$13, $O28, $E$2:$E$13) * $R$12 * 2</f>
        <v>369.054</v>
      </c>
      <c r="Q28" s="2" t="n">
        <f aca="false">SUMIF($D$2:$D$13, $O28, $E$2:$E$13)^2 * $R$12 * 2</f>
        <v>227001.42486</v>
      </c>
      <c r="R28" s="2" t="n">
        <f aca="false">SUMIF($D$14:$D$37, $O28, $E$14:$E$37) * $R$13 * 2</f>
        <v>1174.432</v>
      </c>
      <c r="S28" s="2" t="n">
        <f aca="false">SUMIF($D$14:$D$37, $O28, $E$14:$E$37)^2 * $R$13 * 2</f>
        <v>985207.51616</v>
      </c>
      <c r="T28" s="2" t="n">
        <f aca="false">$P28 + $R28</f>
        <v>1543.486</v>
      </c>
    </row>
    <row r="29" customFormat="false" ht="12.8" hidden="false" customHeight="false" outlineLevel="0" collapsed="false">
      <c r="A29" s="0" t="n">
        <v>3</v>
      </c>
      <c r="B29" s="0" t="n">
        <v>1000</v>
      </c>
      <c r="C29" s="0" t="n">
        <v>1</v>
      </c>
      <c r="D29" s="0" t="n">
        <v>2</v>
      </c>
      <c r="E29" s="0" t="n">
        <v>761.44</v>
      </c>
      <c r="G29" s="2" t="n">
        <v>9</v>
      </c>
      <c r="H29" s="2" t="n">
        <f aca="false">SUMIF($D$2:$D$13, $G29, $E$2:$E$13)</f>
        <v>463.4</v>
      </c>
      <c r="I29" s="4" t="n">
        <f aca="false">$H29 * $H29</f>
        <v>214739.56</v>
      </c>
      <c r="J29" s="2" t="n">
        <f aca="false">SUMIF($D$14:$D$37, $G29, $E$14:$E$37)</f>
        <v>696.52</v>
      </c>
      <c r="K29" s="4" t="n">
        <f aca="false">$J29*$J29</f>
        <v>485140.1104</v>
      </c>
      <c r="L29" s="2" t="n">
        <f aca="false">$H29+$J29</f>
        <v>1159.92</v>
      </c>
      <c r="O29" s="2" t="n">
        <v>9</v>
      </c>
      <c r="P29" s="2" t="n">
        <f aca="false">SUMIF($D$2:$D$13, $O29, $E$2:$E$13) * $R$12 * 2</f>
        <v>278.04</v>
      </c>
      <c r="Q29" s="2" t="n">
        <f aca="false">SUMIF($D$2:$D$13, $O29, $E$2:$E$13)^2 * $R$12 * 2</f>
        <v>128843.736</v>
      </c>
      <c r="R29" s="2" t="n">
        <f aca="false">SUMIF($D$14:$D$37, $O29, $E$14:$E$37) * $R$13 * 2</f>
        <v>975.128</v>
      </c>
      <c r="S29" s="2" t="n">
        <f aca="false">SUMIF($D$14:$D$37, $O29, $E$14:$E$37)^2 * $R$13 * 2</f>
        <v>679196.15456</v>
      </c>
      <c r="T29" s="2" t="n">
        <f aca="false">$P29 + $R29</f>
        <v>1253.168</v>
      </c>
    </row>
    <row r="30" customFormat="false" ht="12.8" hidden="false" customHeight="false" outlineLevel="0" collapsed="false">
      <c r="A30" s="0" t="n">
        <v>3</v>
      </c>
      <c r="B30" s="0" t="n">
        <v>1000</v>
      </c>
      <c r="C30" s="0" t="n">
        <v>1</v>
      </c>
      <c r="D30" s="0" t="n">
        <v>3</v>
      </c>
      <c r="E30" s="0" t="n">
        <v>369.74</v>
      </c>
      <c r="G30" s="2" t="n">
        <v>10</v>
      </c>
      <c r="H30" s="2" t="n">
        <f aca="false">SUMIF($D$2:$D$13, $G30, $E$2:$E$13)</f>
        <v>673.35</v>
      </c>
      <c r="I30" s="4" t="n">
        <f aca="false">$H30 * $H30</f>
        <v>453400.2225</v>
      </c>
      <c r="J30" s="2" t="n">
        <f aca="false">SUMIF($D$14:$D$37, $G30, $E$14:$E$37)</f>
        <v>1023.29</v>
      </c>
      <c r="K30" s="4" t="n">
        <f aca="false">$J30*$J30</f>
        <v>1047122.4241</v>
      </c>
      <c r="L30" s="2" t="n">
        <f aca="false">$H30+$J30</f>
        <v>1696.64</v>
      </c>
      <c r="O30" s="2" t="n">
        <v>10</v>
      </c>
      <c r="P30" s="2" t="n">
        <f aca="false">SUMIF($D$2:$D$13, $O30, $E$2:$E$13) * $R$12 * 2</f>
        <v>404.01</v>
      </c>
      <c r="Q30" s="2" t="n">
        <f aca="false">SUMIF($D$2:$D$13, $O30, $E$2:$E$13)^2 * $R$12 * 2</f>
        <v>272040.1335</v>
      </c>
      <c r="R30" s="2" t="n">
        <f aca="false">SUMIF($D$14:$D$37, $O30, $E$14:$E$37) * $R$13 * 2</f>
        <v>1432.606</v>
      </c>
      <c r="S30" s="2" t="n">
        <f aca="false">SUMIF($D$14:$D$37, $O30, $E$14:$E$37)^2 * $R$13 * 2</f>
        <v>1465971.39374</v>
      </c>
      <c r="T30" s="2" t="n">
        <f aca="false">$P30 + $R30</f>
        <v>1836.616</v>
      </c>
    </row>
    <row r="31" customFormat="false" ht="12.8" hidden="false" customHeight="false" outlineLevel="0" collapsed="false">
      <c r="A31" s="0" t="n">
        <v>3</v>
      </c>
      <c r="B31" s="0" t="n">
        <v>1000</v>
      </c>
      <c r="C31" s="0" t="n">
        <v>1</v>
      </c>
      <c r="D31" s="0" t="n">
        <v>4</v>
      </c>
      <c r="E31" s="0" t="n">
        <v>298.3</v>
      </c>
    </row>
    <row r="32" customFormat="false" ht="12.8" hidden="false" customHeight="false" outlineLevel="0" collapsed="false">
      <c r="A32" s="0" t="n">
        <v>3</v>
      </c>
      <c r="B32" s="0" t="n">
        <v>1000</v>
      </c>
      <c r="C32" s="0" t="n">
        <v>1</v>
      </c>
      <c r="D32" s="0" t="n">
        <v>5</v>
      </c>
      <c r="E32" s="0" t="n">
        <v>167.2</v>
      </c>
      <c r="J32" s="1" t="s">
        <v>15</v>
      </c>
      <c r="K32" s="1" t="s">
        <v>16</v>
      </c>
      <c r="L32" s="1" t="s">
        <v>17</v>
      </c>
      <c r="R32" s="1" t="s">
        <v>15</v>
      </c>
      <c r="S32" s="1" t="s">
        <v>16</v>
      </c>
      <c r="T32" s="1" t="s">
        <v>17</v>
      </c>
    </row>
    <row r="33" customFormat="false" ht="12.8" hidden="false" customHeight="false" outlineLevel="0" collapsed="false">
      <c r="A33" s="0" t="n">
        <v>3</v>
      </c>
      <c r="B33" s="0" t="n">
        <v>1000</v>
      </c>
      <c r="C33" s="0" t="n">
        <v>1</v>
      </c>
      <c r="D33" s="0" t="n">
        <v>6</v>
      </c>
      <c r="E33" s="0" t="n">
        <v>704.42</v>
      </c>
      <c r="J33" s="1" t="n">
        <v>1</v>
      </c>
      <c r="K33" s="2" t="n">
        <f aca="false">$L$20/2</f>
        <v>809.295</v>
      </c>
      <c r="L33" s="2" t="n">
        <f aca="false">SQRT(((2 * ($I20 + $K20)) - ($H20+$J20)^2)/(2 * (2-1)))</f>
        <v>383.640784132762</v>
      </c>
      <c r="R33" s="1" t="n">
        <v>1</v>
      </c>
      <c r="S33" s="2" t="n">
        <f aca="false">$T$20/2</f>
        <v>917.805</v>
      </c>
      <c r="T33" s="2" t="n">
        <f aca="false">SQRT(((2 * ($Q20 + $S20)) - ($P20+$R20)^2)/(2 * (2-1)))</f>
        <v>351.612586592117</v>
      </c>
    </row>
    <row r="34" customFormat="false" ht="12.8" hidden="false" customHeight="false" outlineLevel="0" collapsed="false">
      <c r="A34" s="0" t="n">
        <v>3</v>
      </c>
      <c r="B34" s="0" t="n">
        <v>1000</v>
      </c>
      <c r="C34" s="0" t="n">
        <v>1</v>
      </c>
      <c r="D34" s="0" t="n">
        <v>7</v>
      </c>
      <c r="E34" s="0" t="n">
        <v>934.1</v>
      </c>
      <c r="J34" s="1" t="n">
        <v>2</v>
      </c>
      <c r="K34" s="2" t="n">
        <f aca="false">SUM(L$21:L$30)/(2 * 10)</f>
        <v>809.291</v>
      </c>
      <c r="L34" s="2" t="n">
        <f aca="false">SQRT(((2 * 10 * SUM(I21:I30,K21:K30)) - (SUM(H21:H30,J21:J30))^2)/(2 * 10 * (2 * 10 - 1)))</f>
        <v>431.905764805972</v>
      </c>
      <c r="R34" s="1" t="n">
        <v>2</v>
      </c>
      <c r="S34" s="2" t="n">
        <f aca="false">SUM(T$21:T$30)/(2 * 10)</f>
        <v>917.8006</v>
      </c>
      <c r="T34" s="2" t="n">
        <f aca="false">SQRT(((2 * 10 * SUM(Q21:Q30,S21:S30)) - (SUM(P21:P30,R21:R30))^2)/(2 * 10 * (2 * 10 - 1)))</f>
        <v>426.985530628307</v>
      </c>
    </row>
    <row r="35" customFormat="false" ht="12.8" hidden="false" customHeight="false" outlineLevel="0" collapsed="false">
      <c r="A35" s="0" t="n">
        <v>3</v>
      </c>
      <c r="B35" s="0" t="n">
        <v>1000</v>
      </c>
      <c r="C35" s="0" t="n">
        <v>1</v>
      </c>
      <c r="D35" s="0" t="n">
        <v>8</v>
      </c>
      <c r="E35" s="0" t="n">
        <v>709.68</v>
      </c>
    </row>
    <row r="36" customFormat="false" ht="12.8" hidden="false" customHeight="false" outlineLevel="0" collapsed="false">
      <c r="A36" s="0" t="n">
        <v>3</v>
      </c>
      <c r="B36" s="0" t="n">
        <v>1000</v>
      </c>
      <c r="C36" s="0" t="n">
        <v>1</v>
      </c>
      <c r="D36" s="0" t="n">
        <v>9</v>
      </c>
      <c r="E36" s="0" t="n">
        <v>283.79</v>
      </c>
    </row>
    <row r="37" customFormat="false" ht="12.8" hidden="false" customHeight="false" outlineLevel="0" collapsed="false">
      <c r="A37" s="0" t="n">
        <v>3</v>
      </c>
      <c r="B37" s="0" t="n">
        <v>1000</v>
      </c>
      <c r="C37" s="0" t="n">
        <v>1</v>
      </c>
      <c r="D37" s="0" t="n">
        <v>10</v>
      </c>
      <c r="E37" s="0" t="n">
        <v>982.68</v>
      </c>
    </row>
  </sheetData>
  <mergeCells count="6">
    <mergeCell ref="G17:L17"/>
    <mergeCell ref="O17:T17"/>
    <mergeCell ref="H18:I18"/>
    <mergeCell ref="J18:K18"/>
    <mergeCell ref="P18:Q18"/>
    <mergeCell ref="R18:S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2023-03-16T10:48:38Z</dcterms:modified>
  <cp:revision>13</cp:revision>
  <dc:subject/>
  <dc:title/>
</cp:coreProperties>
</file>