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47c8816df86841/Desktop/School/Git/software-engineering-group24-25-19/Data Analysis/"/>
    </mc:Choice>
  </mc:AlternateContent>
  <xr:revisionPtr revIDLastSave="2242" documentId="8_{63F981A3-F191-4218-98D5-5A08BD2DC6F5}" xr6:coauthVersionLast="47" xr6:coauthVersionMax="47" xr10:uidLastSave="{18DAD6D6-A289-4350-87C4-B375CF8EECF8}"/>
  <bookViews>
    <workbookView xWindow="-120" yWindow="-120" windowWidth="29040" windowHeight="17520" firstSheet="1" activeTab="4" xr2:uid="{7B431D7F-DEE8-43F7-8A22-B7C44A2F9D5F}"/>
  </bookViews>
  <sheets>
    <sheet name="Site Information" sheetId="10" r:id="rId1"/>
    <sheet name="Gas . Electricity Per Year" sheetId="1" r:id="rId2"/>
    <sheet name="Gas . Electricity" sheetId="2" r:id="rId3"/>
    <sheet name="Emissions Factors" sheetId="3" r:id="rId4"/>
    <sheet name="Carbon Emissions" sheetId="4" r:id="rId5"/>
    <sheet name="Annual HDD" sheetId="7" r:id="rId6"/>
    <sheet name="kWh per HDD" sheetId="8" r:id="rId7"/>
    <sheet name="Totals" sheetId="11" r:id="rId8"/>
    <sheet name="Raw" sheetId="12" r:id="rId9"/>
    <sheet name="Graphs" sheetId="13" r:id="rId10"/>
  </sheets>
  <definedNames>
    <definedName name="_xlnm._FilterDatabase" localSheetId="8" hidden="1">Raw!$N$1:$P$47</definedName>
    <definedName name="_xlchart.v1.0" hidden="1">Raw!$N$2:$N$47</definedName>
    <definedName name="_xlchart.v1.1" hidden="1">Raw!$O$1</definedName>
    <definedName name="_xlchart.v1.2" hidden="1">Raw!$O$2:$O$47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2" l="1"/>
  <c r="P4" i="12" s="1"/>
  <c r="P5" i="12" s="1"/>
  <c r="P6" i="12" s="1"/>
  <c r="P7" i="12" s="1"/>
  <c r="P8" i="12" s="1"/>
  <c r="T1" i="12" a="1"/>
  <c r="T1" i="12" s="1"/>
  <c r="A5" i="12" a="1"/>
  <c r="A5" i="12" s="1"/>
  <c r="B3" i="11"/>
  <c r="B4" i="11"/>
  <c r="C3" i="2"/>
  <c r="E3" i="2"/>
  <c r="H3" i="2"/>
  <c r="J3" i="2"/>
  <c r="K3" i="2"/>
  <c r="M3" i="2"/>
  <c r="N3" i="2"/>
  <c r="O9" i="2" s="1"/>
  <c r="P3" i="2"/>
  <c r="Q3" i="2"/>
  <c r="R12" i="2" s="1"/>
  <c r="T3" i="2"/>
  <c r="C4" i="2"/>
  <c r="E4" i="2"/>
  <c r="F17" i="2" s="1"/>
  <c r="H4" i="2"/>
  <c r="I4" i="2" s="1"/>
  <c r="K4" i="2"/>
  <c r="P4" i="2" s="1"/>
  <c r="M4" i="2"/>
  <c r="N4" i="2"/>
  <c r="Q4" i="2"/>
  <c r="S4" i="2"/>
  <c r="T4" i="2"/>
  <c r="V4" i="2"/>
  <c r="W4" i="2"/>
  <c r="C5" i="2"/>
  <c r="D25" i="2" s="1"/>
  <c r="D5" i="2"/>
  <c r="E5" i="2"/>
  <c r="H5" i="2"/>
  <c r="K5" i="2"/>
  <c r="N5" i="2"/>
  <c r="P5" i="2"/>
  <c r="Q5" i="2"/>
  <c r="S5" i="2"/>
  <c r="T5" i="2"/>
  <c r="U20" i="2" s="1"/>
  <c r="V5" i="2"/>
  <c r="C6" i="2"/>
  <c r="E6" i="2"/>
  <c r="H6" i="2"/>
  <c r="J6" i="2"/>
  <c r="K6" i="2"/>
  <c r="M6" i="2"/>
  <c r="N6" i="2"/>
  <c r="P6" i="2"/>
  <c r="Q6" i="2"/>
  <c r="V6" i="2" s="1"/>
  <c r="S6" i="2"/>
  <c r="T6" i="2"/>
  <c r="C7" i="2"/>
  <c r="E7" i="2"/>
  <c r="G7" i="2"/>
  <c r="H7" i="2"/>
  <c r="I7" i="2" s="1"/>
  <c r="K7" i="2"/>
  <c r="M7" i="2" s="1"/>
  <c r="N7" i="2"/>
  <c r="Q7" i="2"/>
  <c r="T7" i="2"/>
  <c r="V7" i="2"/>
  <c r="W7" i="2"/>
  <c r="C8" i="2"/>
  <c r="E8" i="2"/>
  <c r="G8" i="2"/>
  <c r="H8" i="2"/>
  <c r="K8" i="2"/>
  <c r="N8" i="2"/>
  <c r="P8" i="2"/>
  <c r="Q8" i="2"/>
  <c r="S8" i="2"/>
  <c r="T8" i="2"/>
  <c r="V8" i="2"/>
  <c r="W8" i="2"/>
  <c r="C9" i="2"/>
  <c r="G9" i="2" s="1"/>
  <c r="E9" i="2"/>
  <c r="H9" i="2"/>
  <c r="J9" i="2"/>
  <c r="K9" i="2"/>
  <c r="M9" i="2"/>
  <c r="N9" i="2"/>
  <c r="P9" i="2" s="1"/>
  <c r="Q9" i="2"/>
  <c r="S9" i="2"/>
  <c r="T9" i="2"/>
  <c r="C10" i="2"/>
  <c r="E10" i="2"/>
  <c r="G10" i="2"/>
  <c r="H10" i="2"/>
  <c r="J10" i="2"/>
  <c r="K10" i="2"/>
  <c r="L10" i="2" s="1"/>
  <c r="N10" i="2"/>
  <c r="Q10" i="2"/>
  <c r="T10" i="2"/>
  <c r="V10" i="2"/>
  <c r="W10" i="2"/>
  <c r="C11" i="2"/>
  <c r="E11" i="2"/>
  <c r="G11" i="2"/>
  <c r="H11" i="2"/>
  <c r="M11" i="2" s="1"/>
  <c r="J11" i="2"/>
  <c r="K11" i="2"/>
  <c r="N11" i="2"/>
  <c r="P11" i="2"/>
  <c r="Q11" i="2"/>
  <c r="S11" i="2"/>
  <c r="T11" i="2"/>
  <c r="V11" i="2"/>
  <c r="W11" i="2"/>
  <c r="C12" i="2"/>
  <c r="E12" i="2"/>
  <c r="H12" i="2"/>
  <c r="K12" i="2"/>
  <c r="M12" i="2"/>
  <c r="N12" i="2"/>
  <c r="O12" i="2" s="1"/>
  <c r="Q12" i="2"/>
  <c r="S12" i="2" s="1"/>
  <c r="T12" i="2"/>
  <c r="C13" i="2"/>
  <c r="E13" i="2"/>
  <c r="G13" i="2"/>
  <c r="H13" i="2"/>
  <c r="J13" i="2"/>
  <c r="K13" i="2"/>
  <c r="P13" i="2" s="1"/>
  <c r="M13" i="2"/>
  <c r="N13" i="2"/>
  <c r="S13" i="2" s="1"/>
  <c r="Q13" i="2"/>
  <c r="T13" i="2"/>
  <c r="V13" i="2"/>
  <c r="W13" i="2"/>
  <c r="C14" i="2"/>
  <c r="E14" i="2"/>
  <c r="G14" i="2"/>
  <c r="H14" i="2"/>
  <c r="J14" i="2"/>
  <c r="K14" i="2"/>
  <c r="N14" i="2"/>
  <c r="Q14" i="2"/>
  <c r="S14" i="2"/>
  <c r="T14" i="2"/>
  <c r="U14" i="2" s="1"/>
  <c r="V14" i="2"/>
  <c r="W14" i="2"/>
  <c r="C15" i="2"/>
  <c r="E15" i="2"/>
  <c r="H15" i="2"/>
  <c r="K15" i="2"/>
  <c r="M15" i="2"/>
  <c r="N15" i="2"/>
  <c r="P15" i="2"/>
  <c r="Q15" i="2"/>
  <c r="R15" i="2" s="1"/>
  <c r="S15" i="2"/>
  <c r="T15" i="2"/>
  <c r="V15" i="2"/>
  <c r="C16" i="2"/>
  <c r="E16" i="2"/>
  <c r="G16" i="2"/>
  <c r="H16" i="2"/>
  <c r="J16" i="2"/>
  <c r="K16" i="2"/>
  <c r="M16" i="2"/>
  <c r="N16" i="2"/>
  <c r="O16" i="2" s="1"/>
  <c r="Q16" i="2"/>
  <c r="T16" i="2"/>
  <c r="W16" i="2"/>
  <c r="C17" i="2"/>
  <c r="E17" i="2"/>
  <c r="G17" i="2"/>
  <c r="H17" i="2"/>
  <c r="J17" i="2"/>
  <c r="K17" i="2"/>
  <c r="N17" i="2"/>
  <c r="Q17" i="2"/>
  <c r="S17" i="2"/>
  <c r="T17" i="2"/>
  <c r="V17" i="2"/>
  <c r="W17" i="2"/>
  <c r="C18" i="2"/>
  <c r="E18" i="2"/>
  <c r="J18" i="2" s="1"/>
  <c r="G18" i="2"/>
  <c r="H18" i="2"/>
  <c r="K18" i="2"/>
  <c r="M18" i="2"/>
  <c r="N18" i="2"/>
  <c r="P18" i="2"/>
  <c r="Q18" i="2"/>
  <c r="R18" i="2" s="1"/>
  <c r="T18" i="2"/>
  <c r="V18" i="2" s="1"/>
  <c r="W18" i="2"/>
  <c r="C19" i="2"/>
  <c r="E19" i="2"/>
  <c r="H19" i="2"/>
  <c r="J19" i="2"/>
  <c r="K19" i="2"/>
  <c r="M19" i="2"/>
  <c r="N19" i="2"/>
  <c r="P19" i="2"/>
  <c r="Q19" i="2"/>
  <c r="T19" i="2"/>
  <c r="C20" i="2"/>
  <c r="E20" i="2"/>
  <c r="G20" i="2"/>
  <c r="H20" i="2"/>
  <c r="J20" i="2"/>
  <c r="K20" i="2"/>
  <c r="P20" i="2" s="1"/>
  <c r="M20" i="2"/>
  <c r="N20" i="2"/>
  <c r="Q20" i="2"/>
  <c r="S20" i="2"/>
  <c r="T20" i="2"/>
  <c r="V20" i="2"/>
  <c r="W20" i="2"/>
  <c r="C21" i="2"/>
  <c r="E21" i="2"/>
  <c r="G21" i="2"/>
  <c r="H21" i="2"/>
  <c r="K21" i="2"/>
  <c r="N21" i="2"/>
  <c r="P21" i="2"/>
  <c r="Q21" i="2"/>
  <c r="V21" i="2" s="1"/>
  <c r="S21" i="2"/>
  <c r="T21" i="2"/>
  <c r="W21" i="2"/>
  <c r="C22" i="2"/>
  <c r="E22" i="2"/>
  <c r="H22" i="2"/>
  <c r="J22" i="2"/>
  <c r="K22" i="2"/>
  <c r="M22" i="2"/>
  <c r="N22" i="2"/>
  <c r="P22" i="2"/>
  <c r="Q22" i="2"/>
  <c r="V22" i="2" s="1"/>
  <c r="R22" i="2"/>
  <c r="T22" i="2"/>
  <c r="C23" i="2"/>
  <c r="E23" i="2"/>
  <c r="G23" i="2"/>
  <c r="H23" i="2"/>
  <c r="J23" i="2"/>
  <c r="K23" i="2"/>
  <c r="M23" i="2"/>
  <c r="N23" i="2"/>
  <c r="Q23" i="2"/>
  <c r="T23" i="2"/>
  <c r="V23" i="2"/>
  <c r="W23" i="2"/>
  <c r="C24" i="2"/>
  <c r="D24" i="2" s="1"/>
  <c r="E24" i="2"/>
  <c r="F24" i="2" s="1"/>
  <c r="G24" i="2"/>
  <c r="H24" i="2"/>
  <c r="K24" i="2"/>
  <c r="N24" i="2"/>
  <c r="P24" i="2"/>
  <c r="Q24" i="2"/>
  <c r="S24" i="2"/>
  <c r="T24" i="2"/>
  <c r="V24" i="2" s="1"/>
  <c r="U24" i="2"/>
  <c r="C25" i="2"/>
  <c r="G25" i="2" s="1"/>
  <c r="E25" i="2"/>
  <c r="H25" i="2"/>
  <c r="J25" i="2"/>
  <c r="K25" i="2"/>
  <c r="M25" i="2"/>
  <c r="N25" i="2"/>
  <c r="P25" i="2"/>
  <c r="Q25" i="2"/>
  <c r="S25" i="2"/>
  <c r="T25" i="2"/>
  <c r="C26" i="2"/>
  <c r="E26" i="2"/>
  <c r="G26" i="2"/>
  <c r="H26" i="2"/>
  <c r="J26" i="2"/>
  <c r="K26" i="2"/>
  <c r="M26" i="2"/>
  <c r="N26" i="2"/>
  <c r="Q26" i="2"/>
  <c r="T26" i="2"/>
  <c r="V26" i="2"/>
  <c r="W26" i="2"/>
  <c r="C27" i="2"/>
  <c r="E27" i="2"/>
  <c r="G27" i="2" s="1"/>
  <c r="H27" i="2"/>
  <c r="M27" i="2" s="1"/>
  <c r="J27" i="2"/>
  <c r="K27" i="2"/>
  <c r="N27" i="2"/>
  <c r="P27" i="2"/>
  <c r="Q27" i="2"/>
  <c r="S27" i="2"/>
  <c r="T27" i="2"/>
  <c r="V27" i="2" s="1"/>
  <c r="U27" i="2"/>
  <c r="C28" i="2"/>
  <c r="E28" i="2"/>
  <c r="H28" i="2"/>
  <c r="K28" i="2"/>
  <c r="M28" i="2"/>
  <c r="N28" i="2"/>
  <c r="P28" i="2"/>
  <c r="Q28" i="2"/>
  <c r="S28" i="2"/>
  <c r="T28" i="2"/>
  <c r="U28" i="2"/>
  <c r="C29" i="2"/>
  <c r="E29" i="2"/>
  <c r="G29" i="2"/>
  <c r="H29" i="2"/>
  <c r="I29" i="2" s="1"/>
  <c r="J29" i="2"/>
  <c r="K29" i="2"/>
  <c r="M29" i="2"/>
  <c r="N29" i="2"/>
  <c r="S29" i="2" s="1"/>
  <c r="P29" i="2"/>
  <c r="Q29" i="2"/>
  <c r="T29" i="2"/>
  <c r="V29" i="2"/>
  <c r="W29" i="2"/>
  <c r="C30" i="2"/>
  <c r="E30" i="2"/>
  <c r="G30" i="2" s="1"/>
  <c r="H30" i="2"/>
  <c r="J30" i="2"/>
  <c r="K30" i="2"/>
  <c r="N30" i="2"/>
  <c r="Q30" i="2"/>
  <c r="S30" i="2"/>
  <c r="T30" i="2"/>
  <c r="V30" i="2"/>
  <c r="W30" i="2"/>
  <c r="C31" i="2"/>
  <c r="E31" i="2"/>
  <c r="H31" i="2"/>
  <c r="K31" i="2"/>
  <c r="M31" i="2"/>
  <c r="N31" i="2"/>
  <c r="P31" i="2"/>
  <c r="Q31" i="2"/>
  <c r="S31" i="2"/>
  <c r="T31" i="2"/>
  <c r="W31" i="2" s="1"/>
  <c r="V31" i="2"/>
  <c r="C32" i="2"/>
  <c r="E32" i="2"/>
  <c r="G32" i="2"/>
  <c r="H32" i="2"/>
  <c r="J32" i="2"/>
  <c r="K32" i="2"/>
  <c r="M32" i="2"/>
  <c r="N32" i="2"/>
  <c r="P32" i="2"/>
  <c r="Q32" i="2"/>
  <c r="T32" i="2"/>
  <c r="W32" i="2"/>
  <c r="C33" i="2"/>
  <c r="E33" i="2"/>
  <c r="F33" i="2" s="1"/>
  <c r="H33" i="2"/>
  <c r="J33" i="2"/>
  <c r="K33" i="2"/>
  <c r="N33" i="2"/>
  <c r="Q33" i="2"/>
  <c r="S33" i="2"/>
  <c r="T33" i="2"/>
  <c r="V33" i="2"/>
  <c r="W33" i="2"/>
  <c r="C34" i="2"/>
  <c r="E34" i="2"/>
  <c r="J34" i="2" s="1"/>
  <c r="H34" i="2"/>
  <c r="K34" i="2"/>
  <c r="M34" i="2"/>
  <c r="N34" i="2"/>
  <c r="P34" i="2"/>
  <c r="Q34" i="2"/>
  <c r="S34" i="2"/>
  <c r="T34" i="2"/>
  <c r="V34" i="2" s="1"/>
  <c r="U34" i="2"/>
  <c r="C35" i="2"/>
  <c r="E35" i="2"/>
  <c r="H35" i="2"/>
  <c r="J35" i="2"/>
  <c r="K35" i="2"/>
  <c r="M35" i="2"/>
  <c r="N35" i="2"/>
  <c r="P35" i="2"/>
  <c r="Q35" i="2"/>
  <c r="T35" i="2"/>
  <c r="C36" i="2"/>
  <c r="E36" i="2"/>
  <c r="G36" i="2"/>
  <c r="H36" i="2"/>
  <c r="I36" i="2" s="1"/>
  <c r="J36" i="2"/>
  <c r="K36" i="2"/>
  <c r="P36" i="2" s="1"/>
  <c r="M36" i="2"/>
  <c r="N36" i="2"/>
  <c r="Q36" i="2"/>
  <c r="S36" i="2"/>
  <c r="T36" i="2"/>
  <c r="V36" i="2"/>
  <c r="W36" i="2"/>
  <c r="C37" i="2"/>
  <c r="E37" i="2"/>
  <c r="G37" i="2" s="1"/>
  <c r="H37" i="2"/>
  <c r="K37" i="2"/>
  <c r="N37" i="2"/>
  <c r="P37" i="2"/>
  <c r="Q37" i="2"/>
  <c r="S37" i="2"/>
  <c r="T37" i="2"/>
  <c r="V37" i="2"/>
  <c r="W37" i="2"/>
  <c r="C38" i="2"/>
  <c r="E38" i="2"/>
  <c r="H38" i="2"/>
  <c r="J38" i="2"/>
  <c r="K38" i="2"/>
  <c r="M38" i="2"/>
  <c r="N38" i="2"/>
  <c r="P38" i="2"/>
  <c r="Q38" i="2"/>
  <c r="V38" i="2" s="1"/>
  <c r="S38" i="2"/>
  <c r="T38" i="2"/>
  <c r="C39" i="2"/>
  <c r="E39" i="2"/>
  <c r="G39" i="2"/>
  <c r="H39" i="2"/>
  <c r="J39" i="2" s="1"/>
  <c r="K39" i="2"/>
  <c r="M39" i="2"/>
  <c r="N39" i="2"/>
  <c r="Q39" i="2"/>
  <c r="T39" i="2"/>
  <c r="V39" i="2"/>
  <c r="W39" i="2"/>
  <c r="C40" i="2"/>
  <c r="E40" i="2"/>
  <c r="F40" i="2" s="1"/>
  <c r="H40" i="2"/>
  <c r="K40" i="2"/>
  <c r="N40" i="2"/>
  <c r="P40" i="2"/>
  <c r="Q40" i="2"/>
  <c r="S40" i="2"/>
  <c r="T40" i="2"/>
  <c r="V40" i="2"/>
  <c r="W40" i="2"/>
  <c r="C41" i="2"/>
  <c r="G41" i="2" s="1"/>
  <c r="D41" i="2"/>
  <c r="E41" i="2"/>
  <c r="H41" i="2"/>
  <c r="J41" i="2"/>
  <c r="K41" i="2"/>
  <c r="M41" i="2"/>
  <c r="N41" i="2"/>
  <c r="P41" i="2"/>
  <c r="Q41" i="2"/>
  <c r="S41" i="2"/>
  <c r="T41" i="2"/>
  <c r="C42" i="2"/>
  <c r="E42" i="2"/>
  <c r="G42" i="2"/>
  <c r="H42" i="2"/>
  <c r="J42" i="2"/>
  <c r="K42" i="2"/>
  <c r="L42" i="2" s="1"/>
  <c r="M42" i="2"/>
  <c r="N42" i="2"/>
  <c r="Q42" i="2"/>
  <c r="T42" i="2"/>
  <c r="V42" i="2"/>
  <c r="W42" i="2"/>
  <c r="C43" i="2"/>
  <c r="E43" i="2"/>
  <c r="G43" i="2" s="1"/>
  <c r="F43" i="2"/>
  <c r="H43" i="2"/>
  <c r="M43" i="2" s="1"/>
  <c r="K43" i="2"/>
  <c r="N43" i="2"/>
  <c r="P43" i="2"/>
  <c r="Q43" i="2"/>
  <c r="S43" i="2"/>
  <c r="T43" i="2"/>
  <c r="V43" i="2"/>
  <c r="W43" i="2"/>
  <c r="C44" i="2"/>
  <c r="D44" i="2"/>
  <c r="E44" i="2"/>
  <c r="H44" i="2"/>
  <c r="K44" i="2"/>
  <c r="M44" i="2"/>
  <c r="N44" i="2"/>
  <c r="P44" i="2"/>
  <c r="Q44" i="2"/>
  <c r="S44" i="2"/>
  <c r="T44" i="2"/>
  <c r="C45" i="2"/>
  <c r="E45" i="2"/>
  <c r="G45" i="2"/>
  <c r="H45" i="2"/>
  <c r="I45" i="2" s="1"/>
  <c r="K45" i="2"/>
  <c r="M45" i="2" s="1"/>
  <c r="N45" i="2"/>
  <c r="S45" i="2" s="1"/>
  <c r="P45" i="2"/>
  <c r="Q45" i="2"/>
  <c r="T45" i="2"/>
  <c r="V45" i="2"/>
  <c r="W45" i="2"/>
  <c r="C46" i="2"/>
  <c r="W46" i="2" s="1"/>
  <c r="E46" i="2"/>
  <c r="G46" i="2" s="1"/>
  <c r="F46" i="2"/>
  <c r="H46" i="2"/>
  <c r="I46" i="2" s="1"/>
  <c r="K46" i="2"/>
  <c r="N46" i="2"/>
  <c r="Q46" i="2"/>
  <c r="S46" i="2"/>
  <c r="T46" i="2"/>
  <c r="V46" i="2"/>
  <c r="C47" i="2"/>
  <c r="E47" i="2"/>
  <c r="F47" i="2"/>
  <c r="H47" i="2"/>
  <c r="K47" i="2"/>
  <c r="M47" i="2"/>
  <c r="N47" i="2"/>
  <c r="O47" i="2" s="1"/>
  <c r="P47" i="2"/>
  <c r="Q47" i="2"/>
  <c r="S47" i="2"/>
  <c r="T47" i="2"/>
  <c r="V47" i="2"/>
  <c r="W2" i="2"/>
  <c r="V2" i="2"/>
  <c r="S2" i="2"/>
  <c r="P2" i="2"/>
  <c r="M2" i="2"/>
  <c r="J2" i="2"/>
  <c r="G2" i="2"/>
  <c r="T2" i="2"/>
  <c r="Q2" i="2"/>
  <c r="N2" i="2"/>
  <c r="K2" i="2"/>
  <c r="H2" i="2"/>
  <c r="E2" i="2"/>
  <c r="C2" i="2"/>
  <c r="B2" i="2" a="1"/>
  <c r="B2" i="2" s="1"/>
  <c r="A2" i="2" a="1"/>
  <c r="A2" i="2" s="1"/>
  <c r="P9" i="12" l="1"/>
  <c r="D6" i="2"/>
  <c r="G6" i="2"/>
  <c r="U3" i="2"/>
  <c r="O46" i="2"/>
  <c r="O44" i="2"/>
  <c r="L38" i="2"/>
  <c r="I37" i="2"/>
  <c r="J37" i="2"/>
  <c r="I34" i="2"/>
  <c r="I33" i="2"/>
  <c r="I28" i="2"/>
  <c r="I26" i="2"/>
  <c r="D21" i="2"/>
  <c r="F20" i="2"/>
  <c r="U15" i="2"/>
  <c r="V12" i="2"/>
  <c r="W12" i="2"/>
  <c r="R8" i="2"/>
  <c r="O7" i="2"/>
  <c r="P7" i="2"/>
  <c r="L3" i="2"/>
  <c r="L46" i="2"/>
  <c r="M46" i="2"/>
  <c r="L43" i="2"/>
  <c r="L41" i="2"/>
  <c r="G34" i="2"/>
  <c r="I32" i="2"/>
  <c r="F28" i="2"/>
  <c r="G28" i="2"/>
  <c r="F25" i="2"/>
  <c r="F23" i="2"/>
  <c r="D22" i="2"/>
  <c r="G22" i="2"/>
  <c r="W15" i="2"/>
  <c r="L5" i="2"/>
  <c r="L8" i="2"/>
  <c r="L24" i="2"/>
  <c r="L40" i="2"/>
  <c r="L15" i="2"/>
  <c r="L31" i="2"/>
  <c r="L47" i="2"/>
  <c r="L12" i="2"/>
  <c r="L28" i="2"/>
  <c r="L44" i="2"/>
  <c r="L9" i="2"/>
  <c r="L18" i="2"/>
  <c r="L34" i="2"/>
  <c r="R38" i="2"/>
  <c r="O4" i="2"/>
  <c r="J46" i="2"/>
  <c r="L45" i="2"/>
  <c r="J43" i="2"/>
  <c r="I40" i="2"/>
  <c r="I39" i="2"/>
  <c r="F37" i="2"/>
  <c r="F35" i="2"/>
  <c r="F34" i="2"/>
  <c r="G33" i="2"/>
  <c r="F31" i="2"/>
  <c r="F30" i="2"/>
  <c r="D28" i="2"/>
  <c r="F27" i="2"/>
  <c r="U18" i="2"/>
  <c r="U16" i="2"/>
  <c r="R13" i="2"/>
  <c r="O10" i="2"/>
  <c r="L7" i="2"/>
  <c r="L6" i="2"/>
  <c r="I5" i="2"/>
  <c r="J5" i="2"/>
  <c r="J4" i="2"/>
  <c r="O15" i="2"/>
  <c r="L14" i="2"/>
  <c r="M14" i="2"/>
  <c r="J8" i="2"/>
  <c r="M8" i="2"/>
  <c r="F4" i="2"/>
  <c r="G47" i="2"/>
  <c r="J47" i="2"/>
  <c r="D40" i="2"/>
  <c r="U31" i="2"/>
  <c r="V28" i="2"/>
  <c r="W28" i="2"/>
  <c r="R25" i="2"/>
  <c r="R21" i="2"/>
  <c r="O19" i="2"/>
  <c r="L13" i="2"/>
  <c r="I11" i="2"/>
  <c r="D7" i="2"/>
  <c r="D23" i="2"/>
  <c r="D39" i="2"/>
  <c r="D4" i="2"/>
  <c r="D20" i="2"/>
  <c r="D36" i="2"/>
  <c r="D17" i="2"/>
  <c r="D47" i="2"/>
  <c r="D46" i="2"/>
  <c r="D43" i="2"/>
  <c r="U38" i="2"/>
  <c r="U37" i="2"/>
  <c r="U36" i="2"/>
  <c r="R35" i="2"/>
  <c r="U33" i="2"/>
  <c r="U32" i="2"/>
  <c r="U30" i="2"/>
  <c r="R23" i="2"/>
  <c r="O20" i="2"/>
  <c r="L17" i="2"/>
  <c r="L16" i="2"/>
  <c r="I14" i="2"/>
  <c r="I10" i="2"/>
  <c r="F9" i="2"/>
  <c r="F8" i="2"/>
  <c r="W5" i="2"/>
  <c r="D16" i="2"/>
  <c r="D45" i="2"/>
  <c r="U41" i="2"/>
  <c r="V41" i="2"/>
  <c r="W41" i="2"/>
  <c r="S35" i="2"/>
  <c r="V35" i="2"/>
  <c r="R34" i="2"/>
  <c r="R32" i="2"/>
  <c r="S32" i="2"/>
  <c r="R29" i="2"/>
  <c r="R28" i="2"/>
  <c r="R27" i="2"/>
  <c r="R24" i="2"/>
  <c r="O23" i="2"/>
  <c r="P23" i="2"/>
  <c r="O22" i="2"/>
  <c r="M17" i="2"/>
  <c r="P17" i="2"/>
  <c r="I12" i="2"/>
  <c r="D9" i="2"/>
  <c r="U44" i="2"/>
  <c r="U43" i="2"/>
  <c r="U40" i="2"/>
  <c r="R31" i="2"/>
  <c r="O26" i="2"/>
  <c r="O25" i="2"/>
  <c r="L20" i="2"/>
  <c r="L19" i="2"/>
  <c r="I13" i="2"/>
  <c r="F12" i="2"/>
  <c r="G12" i="2"/>
  <c r="F11" i="2"/>
  <c r="D8" i="2"/>
  <c r="U6" i="2"/>
  <c r="U5" i="2"/>
  <c r="U4" i="2"/>
  <c r="R3" i="2"/>
  <c r="U47" i="2"/>
  <c r="V44" i="2"/>
  <c r="W44" i="2"/>
  <c r="R41" i="2"/>
  <c r="R37" i="2"/>
  <c r="O35" i="2"/>
  <c r="O32" i="2"/>
  <c r="O29" i="2"/>
  <c r="P26" i="2"/>
  <c r="S26" i="2"/>
  <c r="L23" i="2"/>
  <c r="L21" i="2"/>
  <c r="I18" i="2"/>
  <c r="I17" i="2"/>
  <c r="F15" i="2"/>
  <c r="F14" i="2"/>
  <c r="D12" i="2"/>
  <c r="S3" i="2"/>
  <c r="R10" i="2"/>
  <c r="R26" i="2"/>
  <c r="R42" i="2"/>
  <c r="R17" i="2"/>
  <c r="R33" i="2"/>
  <c r="R14" i="2"/>
  <c r="R30" i="2"/>
  <c r="R46" i="2"/>
  <c r="R11" i="2"/>
  <c r="V3" i="2"/>
  <c r="R4" i="2"/>
  <c r="R20" i="2"/>
  <c r="R36" i="2"/>
  <c r="W47" i="2"/>
  <c r="U46" i="2"/>
  <c r="R39" i="2"/>
  <c r="O36" i="2"/>
  <c r="O34" i="2"/>
  <c r="O30" i="2"/>
  <c r="O28" i="2"/>
  <c r="L22" i="2"/>
  <c r="I21" i="2"/>
  <c r="J21" i="2"/>
  <c r="G15" i="2"/>
  <c r="J15" i="2"/>
  <c r="D11" i="2"/>
  <c r="R6" i="2"/>
  <c r="R45" i="2"/>
  <c r="R44" i="2"/>
  <c r="R43" i="2"/>
  <c r="R40" i="2"/>
  <c r="O39" i="2"/>
  <c r="P39" i="2"/>
  <c r="O38" i="2"/>
  <c r="L33" i="2"/>
  <c r="O31" i="2"/>
  <c r="L30" i="2"/>
  <c r="M30" i="2"/>
  <c r="L27" i="2"/>
  <c r="L26" i="2"/>
  <c r="L25" i="2"/>
  <c r="I20" i="2"/>
  <c r="F18" i="2"/>
  <c r="D15" i="2"/>
  <c r="D14" i="2"/>
  <c r="U9" i="2"/>
  <c r="V9" i="2"/>
  <c r="W9" i="2"/>
  <c r="U8" i="2"/>
  <c r="O3" i="2"/>
  <c r="R47" i="2"/>
  <c r="O42" i="2"/>
  <c r="O41" i="2"/>
  <c r="L36" i="2"/>
  <c r="L35" i="2"/>
  <c r="M33" i="2"/>
  <c r="P33" i="2"/>
  <c r="L32" i="2"/>
  <c r="L29" i="2"/>
  <c r="I24" i="2"/>
  <c r="I23" i="2"/>
  <c r="F21" i="2"/>
  <c r="F19" i="2"/>
  <c r="D13" i="2"/>
  <c r="O17" i="2"/>
  <c r="O33" i="2"/>
  <c r="O8" i="2"/>
  <c r="O24" i="2"/>
  <c r="O40" i="2"/>
  <c r="O5" i="2"/>
  <c r="O21" i="2"/>
  <c r="O37" i="2"/>
  <c r="O18" i="2"/>
  <c r="O11" i="2"/>
  <c r="O27" i="2"/>
  <c r="O43" i="2"/>
  <c r="O45" i="2"/>
  <c r="P42" i="2"/>
  <c r="S42" i="2"/>
  <c r="L39" i="2"/>
  <c r="L37" i="2"/>
  <c r="I30" i="2"/>
  <c r="I27" i="2"/>
  <c r="J24" i="2"/>
  <c r="M24" i="2"/>
  <c r="D19" i="2"/>
  <c r="U12" i="2"/>
  <c r="U11" i="2"/>
  <c r="R9" i="2"/>
  <c r="R7" i="2"/>
  <c r="O6" i="2"/>
  <c r="L4" i="2"/>
  <c r="I43" i="2"/>
  <c r="J40" i="2"/>
  <c r="M40" i="2"/>
  <c r="D35" i="2"/>
  <c r="G31" i="2"/>
  <c r="J31" i="2"/>
  <c r="U17" i="2"/>
  <c r="R16" i="2"/>
  <c r="S16" i="2"/>
  <c r="P10" i="2"/>
  <c r="S10" i="2"/>
  <c r="G5" i="2"/>
  <c r="I15" i="2"/>
  <c r="F6" i="2"/>
  <c r="F22" i="2"/>
  <c r="F38" i="2"/>
  <c r="F13" i="2"/>
  <c r="F29" i="2"/>
  <c r="F45" i="2"/>
  <c r="F10" i="2"/>
  <c r="F26" i="2"/>
  <c r="F42" i="2"/>
  <c r="F7" i="2"/>
  <c r="D18" i="2"/>
  <c r="J45" i="2"/>
  <c r="I44" i="2"/>
  <c r="I42" i="2"/>
  <c r="G40" i="2"/>
  <c r="D37" i="2"/>
  <c r="F36" i="2"/>
  <c r="W34" i="2"/>
  <c r="D34" i="2"/>
  <c r="D31" i="2"/>
  <c r="D30" i="2"/>
  <c r="W27" i="2"/>
  <c r="D27" i="2"/>
  <c r="W24" i="2"/>
  <c r="U21" i="2"/>
  <c r="R19" i="2"/>
  <c r="S18" i="2"/>
  <c r="P16" i="2"/>
  <c r="O13" i="2"/>
  <c r="P12" i="2"/>
  <c r="M10" i="2"/>
  <c r="J7" i="2"/>
  <c r="F5" i="2"/>
  <c r="I6" i="2"/>
  <c r="I3" i="2"/>
  <c r="I19" i="2"/>
  <c r="I35" i="2"/>
  <c r="I16" i="2"/>
  <c r="F3" i="2"/>
  <c r="U7" i="2"/>
  <c r="U23" i="2"/>
  <c r="U39" i="2"/>
  <c r="R5" i="2"/>
  <c r="U22" i="2"/>
  <c r="F44" i="2"/>
  <c r="G44" i="2"/>
  <c r="F41" i="2"/>
  <c r="F39" i="2"/>
  <c r="D38" i="2"/>
  <c r="G38" i="2"/>
  <c r="D33" i="2"/>
  <c r="D29" i="2"/>
  <c r="U25" i="2"/>
  <c r="V25" i="2"/>
  <c r="W25" i="2"/>
  <c r="S22" i="2"/>
  <c r="S19" i="2"/>
  <c r="V19" i="2"/>
  <c r="O14" i="2"/>
  <c r="L11" i="2"/>
  <c r="I8" i="2"/>
  <c r="G4" i="2"/>
  <c r="D3" i="2"/>
  <c r="P46" i="2"/>
  <c r="U45" i="2"/>
  <c r="J44" i="2"/>
  <c r="D42" i="2"/>
  <c r="I41" i="2"/>
  <c r="S39" i="2"/>
  <c r="M37" i="2"/>
  <c r="W35" i="2"/>
  <c r="G35" i="2"/>
  <c r="V32" i="2"/>
  <c r="F32" i="2"/>
  <c r="P30" i="2"/>
  <c r="U29" i="2"/>
  <c r="J28" i="2"/>
  <c r="D26" i="2"/>
  <c r="I25" i="2"/>
  <c r="S23" i="2"/>
  <c r="M21" i="2"/>
  <c r="W19" i="2"/>
  <c r="G19" i="2"/>
  <c r="V16" i="2"/>
  <c r="F16" i="2"/>
  <c r="P14" i="2"/>
  <c r="U13" i="2"/>
  <c r="J12" i="2"/>
  <c r="D10" i="2"/>
  <c r="I9" i="2"/>
  <c r="S7" i="2"/>
  <c r="M5" i="2"/>
  <c r="W3" i="2"/>
  <c r="G3" i="2"/>
  <c r="W38" i="2"/>
  <c r="W22" i="2"/>
  <c r="W6" i="2"/>
  <c r="U42" i="2"/>
  <c r="I38" i="2"/>
  <c r="U26" i="2"/>
  <c r="I22" i="2"/>
  <c r="U10" i="2"/>
  <c r="I47" i="2"/>
  <c r="U35" i="2"/>
  <c r="D32" i="2"/>
  <c r="I31" i="2"/>
  <c r="U19" i="2"/>
  <c r="L2" i="2"/>
  <c r="O2" i="2"/>
  <c r="R2" i="2"/>
  <c r="F2" i="2"/>
  <c r="U2" i="2"/>
  <c r="I2" i="2"/>
  <c r="D2" i="2"/>
  <c r="P10" i="12" l="1"/>
  <c r="B2" i="1" a="1"/>
  <c r="B2" i="1" s="1"/>
  <c r="A2" i="1" a="1"/>
  <c r="A2" i="1" s="1"/>
  <c r="B2" i="8" a="1"/>
  <c r="B2" i="8" s="1"/>
  <c r="A2" i="8" a="1"/>
  <c r="A2" i="8" s="1"/>
  <c r="A5" i="11" a="1"/>
  <c r="A5" i="11" s="1"/>
  <c r="B6" i="11"/>
  <c r="C6" i="11"/>
  <c r="D6" i="11"/>
  <c r="E6" i="11"/>
  <c r="F6" i="11"/>
  <c r="G6" i="11"/>
  <c r="H6" i="11"/>
  <c r="I6" i="11"/>
  <c r="J6" i="11"/>
  <c r="K6" i="11"/>
  <c r="L6" i="11"/>
  <c r="M6" i="11"/>
  <c r="N6" i="11"/>
  <c r="O6" i="11"/>
  <c r="P6" i="11"/>
  <c r="Q6" i="11"/>
  <c r="R6" i="11"/>
  <c r="S6" i="11"/>
  <c r="T6" i="11"/>
  <c r="U6" i="11"/>
  <c r="V6" i="11"/>
  <c r="W6" i="11"/>
  <c r="X6" i="11"/>
  <c r="Y6" i="11"/>
  <c r="Z6" i="11"/>
  <c r="AA6" i="11"/>
  <c r="AB6" i="11"/>
  <c r="AC6" i="11"/>
  <c r="B7" i="11"/>
  <c r="C7" i="11"/>
  <c r="D7" i="11"/>
  <c r="E7" i="11"/>
  <c r="F7" i="11"/>
  <c r="G7" i="11"/>
  <c r="H7" i="11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Z7" i="11"/>
  <c r="AA7" i="11"/>
  <c r="AB7" i="11"/>
  <c r="AC7" i="11"/>
  <c r="B8" i="11"/>
  <c r="C8" i="11"/>
  <c r="D8" i="11"/>
  <c r="E8" i="11"/>
  <c r="F8" i="11"/>
  <c r="G8" i="11"/>
  <c r="H8" i="11"/>
  <c r="I8" i="11"/>
  <c r="J8" i="11"/>
  <c r="K8" i="11"/>
  <c r="L8" i="11"/>
  <c r="M8" i="11"/>
  <c r="N8" i="11"/>
  <c r="O8" i="11"/>
  <c r="P8" i="11"/>
  <c r="Q8" i="11"/>
  <c r="R8" i="11"/>
  <c r="S8" i="11"/>
  <c r="T8" i="11"/>
  <c r="U8" i="11"/>
  <c r="V8" i="11"/>
  <c r="W8" i="11"/>
  <c r="X8" i="11"/>
  <c r="Y8" i="11"/>
  <c r="Z8" i="11"/>
  <c r="AA8" i="11"/>
  <c r="AB8" i="11"/>
  <c r="AC8" i="11"/>
  <c r="B9" i="11"/>
  <c r="C9" i="11"/>
  <c r="D9" i="11"/>
  <c r="E9" i="11"/>
  <c r="F9" i="11"/>
  <c r="G9" i="11"/>
  <c r="H9" i="11"/>
  <c r="I9" i="11"/>
  <c r="J9" i="11"/>
  <c r="K9" i="11"/>
  <c r="L9" i="11"/>
  <c r="M9" i="11"/>
  <c r="N9" i="11"/>
  <c r="O9" i="11"/>
  <c r="P9" i="11"/>
  <c r="Q9" i="11"/>
  <c r="R9" i="11"/>
  <c r="S9" i="11"/>
  <c r="T9" i="11"/>
  <c r="U9" i="11"/>
  <c r="V9" i="11"/>
  <c r="W9" i="11"/>
  <c r="X9" i="11"/>
  <c r="Y9" i="11"/>
  <c r="Z9" i="11"/>
  <c r="AA9" i="11"/>
  <c r="AB9" i="11"/>
  <c r="AC9" i="11"/>
  <c r="B10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B16" i="11"/>
  <c r="C16" i="11"/>
  <c r="D16" i="11"/>
  <c r="E16" i="11"/>
  <c r="F16" i="11"/>
  <c r="G16" i="11"/>
  <c r="H16" i="11"/>
  <c r="I16" i="11"/>
  <c r="J16" i="11"/>
  <c r="K16" i="11"/>
  <c r="L16" i="11"/>
  <c r="M16" i="11"/>
  <c r="N16" i="11"/>
  <c r="O16" i="11"/>
  <c r="P16" i="11"/>
  <c r="Q16" i="11"/>
  <c r="R16" i="11"/>
  <c r="S16" i="11"/>
  <c r="T16" i="11"/>
  <c r="U16" i="11"/>
  <c r="V16" i="11"/>
  <c r="W16" i="11"/>
  <c r="X16" i="11"/>
  <c r="Y16" i="11"/>
  <c r="Z16" i="11"/>
  <c r="AA16" i="11"/>
  <c r="AB16" i="11"/>
  <c r="AC16" i="11"/>
  <c r="B17" i="11"/>
  <c r="C17" i="11"/>
  <c r="D17" i="11"/>
  <c r="E17" i="11"/>
  <c r="F17" i="11"/>
  <c r="G17" i="11"/>
  <c r="H17" i="11"/>
  <c r="I17" i="11"/>
  <c r="J17" i="11"/>
  <c r="K17" i="11"/>
  <c r="L17" i="11"/>
  <c r="M17" i="11"/>
  <c r="N17" i="11"/>
  <c r="O17" i="11"/>
  <c r="P17" i="11"/>
  <c r="Q17" i="11"/>
  <c r="R17" i="11"/>
  <c r="S17" i="11"/>
  <c r="T17" i="11"/>
  <c r="U17" i="11"/>
  <c r="V17" i="11"/>
  <c r="W17" i="11"/>
  <c r="X17" i="11"/>
  <c r="Y17" i="11"/>
  <c r="Z17" i="11"/>
  <c r="AA17" i="11"/>
  <c r="AB17" i="11"/>
  <c r="AC17" i="11"/>
  <c r="B18" i="11"/>
  <c r="C18" i="11"/>
  <c r="D18" i="11"/>
  <c r="E18" i="11"/>
  <c r="F18" i="11"/>
  <c r="G18" i="11"/>
  <c r="H18" i="11"/>
  <c r="I18" i="11"/>
  <c r="J18" i="11"/>
  <c r="K18" i="11"/>
  <c r="L18" i="11"/>
  <c r="M18" i="11"/>
  <c r="N18" i="11"/>
  <c r="O18" i="11"/>
  <c r="P18" i="11"/>
  <c r="Q18" i="11"/>
  <c r="R18" i="11"/>
  <c r="S18" i="11"/>
  <c r="T18" i="11"/>
  <c r="U18" i="11"/>
  <c r="V18" i="11"/>
  <c r="W18" i="11"/>
  <c r="X18" i="11"/>
  <c r="Y18" i="11"/>
  <c r="Z18" i="11"/>
  <c r="AA18" i="11"/>
  <c r="AB18" i="11"/>
  <c r="AC18" i="11"/>
  <c r="B19" i="11"/>
  <c r="C19" i="11"/>
  <c r="D19" i="11"/>
  <c r="E19" i="11"/>
  <c r="F19" i="11"/>
  <c r="G19" i="11"/>
  <c r="H19" i="11"/>
  <c r="I19" i="11"/>
  <c r="J19" i="11"/>
  <c r="K19" i="11"/>
  <c r="L19" i="11"/>
  <c r="M19" i="11"/>
  <c r="N19" i="11"/>
  <c r="O19" i="11"/>
  <c r="P19" i="11"/>
  <c r="Q19" i="11"/>
  <c r="R19" i="11"/>
  <c r="S19" i="11"/>
  <c r="T19" i="11"/>
  <c r="U19" i="11"/>
  <c r="V19" i="11"/>
  <c r="W19" i="11"/>
  <c r="X19" i="11"/>
  <c r="Y19" i="11"/>
  <c r="Z19" i="11"/>
  <c r="AA19" i="11"/>
  <c r="AB19" i="11"/>
  <c r="AC19" i="11"/>
  <c r="B20" i="11"/>
  <c r="C20" i="11"/>
  <c r="D20" i="11"/>
  <c r="E20" i="11"/>
  <c r="F20" i="11"/>
  <c r="G20" i="11"/>
  <c r="H20" i="11"/>
  <c r="I20" i="11"/>
  <c r="J20" i="11"/>
  <c r="K20" i="11"/>
  <c r="L20" i="11"/>
  <c r="M20" i="11"/>
  <c r="N20" i="11"/>
  <c r="O20" i="11"/>
  <c r="P20" i="11"/>
  <c r="Q20" i="11"/>
  <c r="R20" i="11"/>
  <c r="S20" i="11"/>
  <c r="T20" i="11"/>
  <c r="U20" i="11"/>
  <c r="V20" i="11"/>
  <c r="W20" i="11"/>
  <c r="X20" i="11"/>
  <c r="Y20" i="11"/>
  <c r="Z20" i="11"/>
  <c r="AA20" i="11"/>
  <c r="AB20" i="11"/>
  <c r="AC20" i="11"/>
  <c r="B21" i="11"/>
  <c r="C21" i="11"/>
  <c r="D21" i="11"/>
  <c r="E21" i="11"/>
  <c r="F21" i="11"/>
  <c r="G21" i="11"/>
  <c r="H21" i="11"/>
  <c r="I21" i="11"/>
  <c r="J21" i="11"/>
  <c r="K21" i="11"/>
  <c r="L21" i="11"/>
  <c r="M21" i="11"/>
  <c r="N21" i="11"/>
  <c r="O21" i="11"/>
  <c r="P21" i="11"/>
  <c r="Q21" i="11"/>
  <c r="R21" i="11"/>
  <c r="S21" i="11"/>
  <c r="T21" i="11"/>
  <c r="U21" i="11"/>
  <c r="V21" i="11"/>
  <c r="W21" i="11"/>
  <c r="X21" i="11"/>
  <c r="Y21" i="11"/>
  <c r="Z21" i="11"/>
  <c r="AA21" i="11"/>
  <c r="AB21" i="11"/>
  <c r="AC21" i="11"/>
  <c r="B22" i="11"/>
  <c r="C22" i="11"/>
  <c r="D22" i="11"/>
  <c r="E22" i="11"/>
  <c r="F22" i="11"/>
  <c r="G22" i="11"/>
  <c r="H22" i="11"/>
  <c r="I22" i="11"/>
  <c r="J22" i="11"/>
  <c r="K22" i="11"/>
  <c r="L22" i="11"/>
  <c r="M22" i="11"/>
  <c r="N22" i="11"/>
  <c r="O22" i="11"/>
  <c r="P22" i="11"/>
  <c r="Q22" i="11"/>
  <c r="R22" i="11"/>
  <c r="S22" i="11"/>
  <c r="T22" i="11"/>
  <c r="U22" i="11"/>
  <c r="V22" i="11"/>
  <c r="W22" i="11"/>
  <c r="X22" i="11"/>
  <c r="Y22" i="11"/>
  <c r="Z22" i="11"/>
  <c r="AA22" i="11"/>
  <c r="AB22" i="11"/>
  <c r="AC22" i="11"/>
  <c r="B23" i="11"/>
  <c r="C23" i="11"/>
  <c r="D23" i="11"/>
  <c r="E23" i="11"/>
  <c r="F23" i="11"/>
  <c r="G23" i="11"/>
  <c r="H23" i="11"/>
  <c r="I23" i="11"/>
  <c r="J23" i="11"/>
  <c r="K23" i="11"/>
  <c r="L23" i="11"/>
  <c r="M23" i="11"/>
  <c r="N23" i="11"/>
  <c r="O23" i="11"/>
  <c r="P23" i="11"/>
  <c r="Q23" i="11"/>
  <c r="R23" i="11"/>
  <c r="S23" i="11"/>
  <c r="T23" i="11"/>
  <c r="U23" i="11"/>
  <c r="V23" i="11"/>
  <c r="W23" i="11"/>
  <c r="X23" i="11"/>
  <c r="Y23" i="11"/>
  <c r="Z23" i="11"/>
  <c r="AA23" i="11"/>
  <c r="AB23" i="11"/>
  <c r="AC23" i="11"/>
  <c r="B24" i="11"/>
  <c r="C24" i="11"/>
  <c r="D24" i="11"/>
  <c r="E24" i="11"/>
  <c r="F24" i="11"/>
  <c r="G24" i="11"/>
  <c r="H24" i="11"/>
  <c r="I24" i="11"/>
  <c r="J24" i="11"/>
  <c r="K24" i="11"/>
  <c r="L24" i="11"/>
  <c r="M24" i="11"/>
  <c r="N24" i="11"/>
  <c r="O24" i="11"/>
  <c r="P24" i="11"/>
  <c r="Q24" i="11"/>
  <c r="R24" i="11"/>
  <c r="S24" i="11"/>
  <c r="T24" i="11"/>
  <c r="U24" i="11"/>
  <c r="V24" i="11"/>
  <c r="W24" i="11"/>
  <c r="X24" i="11"/>
  <c r="Y24" i="11"/>
  <c r="Z24" i="11"/>
  <c r="AA24" i="11"/>
  <c r="AB24" i="11"/>
  <c r="AC24" i="11"/>
  <c r="B25" i="11"/>
  <c r="C25" i="11"/>
  <c r="D25" i="11"/>
  <c r="E25" i="11"/>
  <c r="F25" i="11"/>
  <c r="G25" i="11"/>
  <c r="H25" i="11"/>
  <c r="I25" i="11"/>
  <c r="J25" i="11"/>
  <c r="K25" i="11"/>
  <c r="L25" i="11"/>
  <c r="M25" i="11"/>
  <c r="N25" i="11"/>
  <c r="O25" i="11"/>
  <c r="P25" i="11"/>
  <c r="Q25" i="11"/>
  <c r="R25" i="11"/>
  <c r="S25" i="11"/>
  <c r="T25" i="11"/>
  <c r="U25" i="11"/>
  <c r="V25" i="11"/>
  <c r="W25" i="11"/>
  <c r="X25" i="11"/>
  <c r="Y25" i="11"/>
  <c r="Z25" i="11"/>
  <c r="AA25" i="11"/>
  <c r="AB25" i="11"/>
  <c r="AC25" i="11"/>
  <c r="B26" i="11"/>
  <c r="C26" i="11"/>
  <c r="D26" i="11"/>
  <c r="E26" i="11"/>
  <c r="F26" i="11"/>
  <c r="G26" i="11"/>
  <c r="H26" i="11"/>
  <c r="I26" i="11"/>
  <c r="J26" i="11"/>
  <c r="K26" i="11"/>
  <c r="L26" i="11"/>
  <c r="M26" i="11"/>
  <c r="N26" i="11"/>
  <c r="O26" i="11"/>
  <c r="P26" i="11"/>
  <c r="Q26" i="11"/>
  <c r="R26" i="11"/>
  <c r="S26" i="11"/>
  <c r="T26" i="11"/>
  <c r="U26" i="11"/>
  <c r="V26" i="11"/>
  <c r="W26" i="11"/>
  <c r="X26" i="11"/>
  <c r="Y26" i="11"/>
  <c r="Z26" i="11"/>
  <c r="AA26" i="11"/>
  <c r="AB26" i="11"/>
  <c r="AC26" i="11"/>
  <c r="B27" i="11"/>
  <c r="C27" i="11"/>
  <c r="D27" i="11"/>
  <c r="E27" i="11"/>
  <c r="F27" i="11"/>
  <c r="G27" i="11"/>
  <c r="H27" i="11"/>
  <c r="I27" i="11"/>
  <c r="J27" i="11"/>
  <c r="K27" i="11"/>
  <c r="L27" i="11"/>
  <c r="M27" i="11"/>
  <c r="N27" i="11"/>
  <c r="O27" i="11"/>
  <c r="P27" i="11"/>
  <c r="Q27" i="11"/>
  <c r="R27" i="11"/>
  <c r="S27" i="11"/>
  <c r="T27" i="11"/>
  <c r="U27" i="11"/>
  <c r="V27" i="11"/>
  <c r="W27" i="11"/>
  <c r="X27" i="11"/>
  <c r="Y27" i="11"/>
  <c r="Z27" i="11"/>
  <c r="AA27" i="11"/>
  <c r="AB27" i="11"/>
  <c r="AC27" i="11"/>
  <c r="B28" i="11"/>
  <c r="C28" i="11"/>
  <c r="D28" i="11"/>
  <c r="E28" i="11"/>
  <c r="F28" i="11"/>
  <c r="G28" i="11"/>
  <c r="H28" i="11"/>
  <c r="I28" i="11"/>
  <c r="J28" i="11"/>
  <c r="K28" i="11"/>
  <c r="L28" i="11"/>
  <c r="M28" i="11"/>
  <c r="N28" i="11"/>
  <c r="O28" i="11"/>
  <c r="P28" i="11"/>
  <c r="Q28" i="11"/>
  <c r="R28" i="11"/>
  <c r="S28" i="11"/>
  <c r="T28" i="11"/>
  <c r="U28" i="11"/>
  <c r="V28" i="11"/>
  <c r="W28" i="11"/>
  <c r="X28" i="11"/>
  <c r="Y28" i="11"/>
  <c r="Z28" i="11"/>
  <c r="AA28" i="11"/>
  <c r="AB28" i="11"/>
  <c r="AC28" i="11"/>
  <c r="B29" i="11"/>
  <c r="C29" i="11"/>
  <c r="D29" i="11"/>
  <c r="E29" i="11"/>
  <c r="F29" i="11"/>
  <c r="G29" i="11"/>
  <c r="H29" i="11"/>
  <c r="I29" i="11"/>
  <c r="J29" i="11"/>
  <c r="K29" i="11"/>
  <c r="L29" i="11"/>
  <c r="M29" i="11"/>
  <c r="N29" i="11"/>
  <c r="O29" i="11"/>
  <c r="P29" i="11"/>
  <c r="Q29" i="11"/>
  <c r="R29" i="11"/>
  <c r="S29" i="11"/>
  <c r="T29" i="11"/>
  <c r="U29" i="11"/>
  <c r="V29" i="11"/>
  <c r="W29" i="11"/>
  <c r="X29" i="11"/>
  <c r="Y29" i="11"/>
  <c r="Z29" i="11"/>
  <c r="AA29" i="11"/>
  <c r="AB29" i="11"/>
  <c r="AC29" i="11"/>
  <c r="B30" i="11"/>
  <c r="C30" i="11"/>
  <c r="D30" i="11"/>
  <c r="E30" i="11"/>
  <c r="F30" i="11"/>
  <c r="G30" i="11"/>
  <c r="H30" i="11"/>
  <c r="I30" i="11"/>
  <c r="J30" i="11"/>
  <c r="K30" i="11"/>
  <c r="L30" i="11"/>
  <c r="M30" i="11"/>
  <c r="N30" i="11"/>
  <c r="O30" i="11"/>
  <c r="P30" i="11"/>
  <c r="Q30" i="11"/>
  <c r="R30" i="11"/>
  <c r="S30" i="11"/>
  <c r="T30" i="11"/>
  <c r="U30" i="11"/>
  <c r="V30" i="11"/>
  <c r="W30" i="11"/>
  <c r="X30" i="11"/>
  <c r="Y30" i="11"/>
  <c r="Z30" i="11"/>
  <c r="AA30" i="11"/>
  <c r="AB30" i="11"/>
  <c r="AC30" i="11"/>
  <c r="B31" i="11"/>
  <c r="C31" i="11"/>
  <c r="D31" i="11"/>
  <c r="E31" i="11"/>
  <c r="F31" i="11"/>
  <c r="G31" i="11"/>
  <c r="H31" i="11"/>
  <c r="I31" i="11"/>
  <c r="J31" i="11"/>
  <c r="K31" i="11"/>
  <c r="L31" i="11"/>
  <c r="M31" i="11"/>
  <c r="N31" i="11"/>
  <c r="O31" i="11"/>
  <c r="P31" i="11"/>
  <c r="Q31" i="11"/>
  <c r="R31" i="11"/>
  <c r="S31" i="11"/>
  <c r="T31" i="11"/>
  <c r="U31" i="11"/>
  <c r="V31" i="11"/>
  <c r="W31" i="11"/>
  <c r="X31" i="11"/>
  <c r="Y31" i="11"/>
  <c r="Z31" i="11"/>
  <c r="AA31" i="11"/>
  <c r="AB31" i="11"/>
  <c r="AC31" i="11"/>
  <c r="B32" i="11"/>
  <c r="C32" i="11"/>
  <c r="D32" i="11"/>
  <c r="E32" i="11"/>
  <c r="F32" i="11"/>
  <c r="G32" i="11"/>
  <c r="H32" i="11"/>
  <c r="I32" i="11"/>
  <c r="J32" i="11"/>
  <c r="K32" i="11"/>
  <c r="L32" i="11"/>
  <c r="M32" i="11"/>
  <c r="N32" i="11"/>
  <c r="O32" i="11"/>
  <c r="P32" i="11"/>
  <c r="Q32" i="11"/>
  <c r="R32" i="11"/>
  <c r="S32" i="11"/>
  <c r="T32" i="11"/>
  <c r="U32" i="11"/>
  <c r="V32" i="11"/>
  <c r="W32" i="11"/>
  <c r="X32" i="11"/>
  <c r="Y32" i="11"/>
  <c r="Z32" i="11"/>
  <c r="AA32" i="11"/>
  <c r="AB32" i="11"/>
  <c r="AC32" i="11"/>
  <c r="B33" i="11"/>
  <c r="C33" i="11"/>
  <c r="D33" i="11"/>
  <c r="E33" i="11"/>
  <c r="F33" i="11"/>
  <c r="G33" i="11"/>
  <c r="H33" i="11"/>
  <c r="I33" i="11"/>
  <c r="J33" i="11"/>
  <c r="K33" i="11"/>
  <c r="L33" i="11"/>
  <c r="M33" i="11"/>
  <c r="N33" i="11"/>
  <c r="O33" i="11"/>
  <c r="P33" i="11"/>
  <c r="Q33" i="11"/>
  <c r="R33" i="11"/>
  <c r="S33" i="11"/>
  <c r="T33" i="11"/>
  <c r="U33" i="11"/>
  <c r="V33" i="11"/>
  <c r="W33" i="11"/>
  <c r="X33" i="11"/>
  <c r="Y33" i="11"/>
  <c r="Z33" i="11"/>
  <c r="AA33" i="11"/>
  <c r="AB33" i="11"/>
  <c r="AC33" i="11"/>
  <c r="B34" i="11"/>
  <c r="C34" i="11"/>
  <c r="D34" i="11"/>
  <c r="E34" i="11"/>
  <c r="F34" i="11"/>
  <c r="G34" i="11"/>
  <c r="H34" i="11"/>
  <c r="I34" i="11"/>
  <c r="J34" i="11"/>
  <c r="K34" i="11"/>
  <c r="L34" i="11"/>
  <c r="M34" i="11"/>
  <c r="N34" i="11"/>
  <c r="O34" i="11"/>
  <c r="P34" i="11"/>
  <c r="Q34" i="11"/>
  <c r="R34" i="11"/>
  <c r="S34" i="11"/>
  <c r="T34" i="11"/>
  <c r="U34" i="11"/>
  <c r="V34" i="11"/>
  <c r="W34" i="11"/>
  <c r="X34" i="11"/>
  <c r="Y34" i="11"/>
  <c r="Z34" i="11"/>
  <c r="AA34" i="11"/>
  <c r="AB34" i="11"/>
  <c r="AC34" i="11"/>
  <c r="B35" i="11"/>
  <c r="C35" i="11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B36" i="11"/>
  <c r="C36" i="11"/>
  <c r="D36" i="11"/>
  <c r="E36" i="11"/>
  <c r="F36" i="11"/>
  <c r="G36" i="11"/>
  <c r="H36" i="11"/>
  <c r="I36" i="11"/>
  <c r="J36" i="11"/>
  <c r="K36" i="11"/>
  <c r="L36" i="11"/>
  <c r="M36" i="11"/>
  <c r="N36" i="11"/>
  <c r="O36" i="11"/>
  <c r="P36" i="11"/>
  <c r="Q36" i="11"/>
  <c r="R36" i="11"/>
  <c r="S36" i="11"/>
  <c r="T36" i="11"/>
  <c r="U36" i="11"/>
  <c r="V36" i="11"/>
  <c r="W36" i="11"/>
  <c r="X36" i="11"/>
  <c r="Y36" i="11"/>
  <c r="Z36" i="11"/>
  <c r="AA36" i="11"/>
  <c r="AB36" i="11"/>
  <c r="AC36" i="11"/>
  <c r="B37" i="11"/>
  <c r="C37" i="11"/>
  <c r="D37" i="11"/>
  <c r="E37" i="11"/>
  <c r="F37" i="11"/>
  <c r="G37" i="11"/>
  <c r="H37" i="11"/>
  <c r="I37" i="11"/>
  <c r="J37" i="11"/>
  <c r="K37" i="11"/>
  <c r="L37" i="11"/>
  <c r="M37" i="11"/>
  <c r="N37" i="11"/>
  <c r="O37" i="11"/>
  <c r="P37" i="11"/>
  <c r="Q37" i="11"/>
  <c r="R37" i="11"/>
  <c r="S37" i="11"/>
  <c r="T37" i="11"/>
  <c r="U37" i="11"/>
  <c r="V37" i="11"/>
  <c r="W37" i="11"/>
  <c r="X37" i="11"/>
  <c r="Y37" i="11"/>
  <c r="Z37" i="11"/>
  <c r="AA37" i="11"/>
  <c r="AB37" i="11"/>
  <c r="AC37" i="11"/>
  <c r="B38" i="11"/>
  <c r="C38" i="11"/>
  <c r="D38" i="11"/>
  <c r="E38" i="11"/>
  <c r="F38" i="11"/>
  <c r="G38" i="11"/>
  <c r="H38" i="11"/>
  <c r="I38" i="11"/>
  <c r="J38" i="11"/>
  <c r="K38" i="11"/>
  <c r="L38" i="11"/>
  <c r="M38" i="11"/>
  <c r="N38" i="11"/>
  <c r="O38" i="11"/>
  <c r="P38" i="11"/>
  <c r="Q38" i="11"/>
  <c r="R38" i="11"/>
  <c r="S38" i="11"/>
  <c r="T38" i="11"/>
  <c r="U38" i="11"/>
  <c r="V38" i="11"/>
  <c r="W38" i="11"/>
  <c r="X38" i="11"/>
  <c r="Y38" i="11"/>
  <c r="Z38" i="11"/>
  <c r="AA38" i="11"/>
  <c r="AB38" i="11"/>
  <c r="AC38" i="11"/>
  <c r="B39" i="11"/>
  <c r="C39" i="11"/>
  <c r="D39" i="11"/>
  <c r="E39" i="11"/>
  <c r="F39" i="11"/>
  <c r="G39" i="11"/>
  <c r="H39" i="11"/>
  <c r="I39" i="11"/>
  <c r="J39" i="11"/>
  <c r="K39" i="11"/>
  <c r="L39" i="11"/>
  <c r="M39" i="11"/>
  <c r="N39" i="11"/>
  <c r="O39" i="11"/>
  <c r="P39" i="11"/>
  <c r="Q39" i="11"/>
  <c r="R39" i="11"/>
  <c r="S39" i="11"/>
  <c r="T39" i="11"/>
  <c r="U39" i="11"/>
  <c r="V39" i="11"/>
  <c r="W39" i="11"/>
  <c r="X39" i="11"/>
  <c r="Y39" i="11"/>
  <c r="Z39" i="11"/>
  <c r="AA39" i="11"/>
  <c r="AB39" i="11"/>
  <c r="AC39" i="11"/>
  <c r="B40" i="11"/>
  <c r="C40" i="11"/>
  <c r="D40" i="11"/>
  <c r="E40" i="11"/>
  <c r="F40" i="11"/>
  <c r="G40" i="11"/>
  <c r="H40" i="11"/>
  <c r="I40" i="11"/>
  <c r="J40" i="11"/>
  <c r="K40" i="11"/>
  <c r="L40" i="11"/>
  <c r="M40" i="11"/>
  <c r="N40" i="11"/>
  <c r="O40" i="11"/>
  <c r="P40" i="11"/>
  <c r="Q40" i="11"/>
  <c r="R40" i="11"/>
  <c r="S40" i="11"/>
  <c r="T40" i="11"/>
  <c r="U40" i="11"/>
  <c r="V40" i="11"/>
  <c r="W40" i="11"/>
  <c r="X40" i="11"/>
  <c r="Y40" i="11"/>
  <c r="Z40" i="11"/>
  <c r="AA40" i="11"/>
  <c r="AB40" i="11"/>
  <c r="AC40" i="11"/>
  <c r="B41" i="11"/>
  <c r="C41" i="11"/>
  <c r="D41" i="11"/>
  <c r="E41" i="11"/>
  <c r="F41" i="11"/>
  <c r="G41" i="11"/>
  <c r="H41" i="11"/>
  <c r="I41" i="11"/>
  <c r="J41" i="11"/>
  <c r="K41" i="11"/>
  <c r="L41" i="11"/>
  <c r="M41" i="11"/>
  <c r="N41" i="11"/>
  <c r="O41" i="11"/>
  <c r="P41" i="11"/>
  <c r="Q41" i="11"/>
  <c r="R41" i="11"/>
  <c r="S41" i="11"/>
  <c r="T41" i="11"/>
  <c r="U41" i="11"/>
  <c r="V41" i="11"/>
  <c r="W41" i="11"/>
  <c r="X41" i="11"/>
  <c r="Y41" i="11"/>
  <c r="Z41" i="11"/>
  <c r="AA41" i="11"/>
  <c r="AB41" i="11"/>
  <c r="AC41" i="11"/>
  <c r="B42" i="11"/>
  <c r="C42" i="11"/>
  <c r="D42" i="11"/>
  <c r="E42" i="11"/>
  <c r="F42" i="11"/>
  <c r="G42" i="11"/>
  <c r="H42" i="11"/>
  <c r="I42" i="11"/>
  <c r="J42" i="11"/>
  <c r="K42" i="11"/>
  <c r="L42" i="11"/>
  <c r="M42" i="11"/>
  <c r="N42" i="11"/>
  <c r="O42" i="11"/>
  <c r="P42" i="11"/>
  <c r="Q42" i="11"/>
  <c r="R42" i="11"/>
  <c r="S42" i="11"/>
  <c r="T42" i="11"/>
  <c r="U42" i="11"/>
  <c r="V42" i="11"/>
  <c r="W42" i="11"/>
  <c r="X42" i="11"/>
  <c r="Y42" i="11"/>
  <c r="Z42" i="11"/>
  <c r="AA42" i="11"/>
  <c r="AB42" i="11"/>
  <c r="AC42" i="11"/>
  <c r="B43" i="11"/>
  <c r="C43" i="11"/>
  <c r="D43" i="11"/>
  <c r="E43" i="11"/>
  <c r="F43" i="11"/>
  <c r="G43" i="11"/>
  <c r="H43" i="11"/>
  <c r="I43" i="11"/>
  <c r="J43" i="11"/>
  <c r="K43" i="11"/>
  <c r="L43" i="11"/>
  <c r="M43" i="11"/>
  <c r="N43" i="11"/>
  <c r="O43" i="11"/>
  <c r="P43" i="11"/>
  <c r="Q43" i="11"/>
  <c r="R43" i="11"/>
  <c r="S43" i="11"/>
  <c r="T43" i="11"/>
  <c r="U43" i="11"/>
  <c r="V43" i="11"/>
  <c r="W43" i="11"/>
  <c r="X43" i="11"/>
  <c r="Y43" i="11"/>
  <c r="Z43" i="11"/>
  <c r="AA43" i="11"/>
  <c r="AB43" i="11"/>
  <c r="AC43" i="11"/>
  <c r="B44" i="11"/>
  <c r="C44" i="11"/>
  <c r="D44" i="11"/>
  <c r="E44" i="11"/>
  <c r="F44" i="11"/>
  <c r="G44" i="11"/>
  <c r="H44" i="11"/>
  <c r="I44" i="11"/>
  <c r="J44" i="11"/>
  <c r="K44" i="11"/>
  <c r="L44" i="11"/>
  <c r="M44" i="11"/>
  <c r="N44" i="11"/>
  <c r="O44" i="11"/>
  <c r="P44" i="11"/>
  <c r="Q44" i="11"/>
  <c r="R44" i="11"/>
  <c r="S44" i="11"/>
  <c r="T44" i="11"/>
  <c r="U44" i="11"/>
  <c r="V44" i="11"/>
  <c r="W44" i="11"/>
  <c r="X44" i="11"/>
  <c r="Y44" i="11"/>
  <c r="Z44" i="11"/>
  <c r="AA44" i="11"/>
  <c r="AB44" i="11"/>
  <c r="AC44" i="11"/>
  <c r="B45" i="11"/>
  <c r="C45" i="11"/>
  <c r="D45" i="11"/>
  <c r="E45" i="11"/>
  <c r="F45" i="11"/>
  <c r="G45" i="11"/>
  <c r="H45" i="11"/>
  <c r="I45" i="11"/>
  <c r="J45" i="11"/>
  <c r="K45" i="11"/>
  <c r="L45" i="11"/>
  <c r="M45" i="11"/>
  <c r="N45" i="11"/>
  <c r="O45" i="11"/>
  <c r="P45" i="11"/>
  <c r="Q45" i="11"/>
  <c r="R45" i="11"/>
  <c r="S45" i="11"/>
  <c r="T45" i="11"/>
  <c r="U45" i="11"/>
  <c r="V45" i="11"/>
  <c r="W45" i="11"/>
  <c r="X45" i="11"/>
  <c r="Y45" i="11"/>
  <c r="Z45" i="11"/>
  <c r="AA45" i="11"/>
  <c r="AB45" i="11"/>
  <c r="AC45" i="11"/>
  <c r="B46" i="11"/>
  <c r="C46" i="11"/>
  <c r="D46" i="11"/>
  <c r="E46" i="11"/>
  <c r="F46" i="11"/>
  <c r="G46" i="11"/>
  <c r="H46" i="11"/>
  <c r="I46" i="11"/>
  <c r="J46" i="11"/>
  <c r="K46" i="11"/>
  <c r="L46" i="11"/>
  <c r="M46" i="11"/>
  <c r="N46" i="11"/>
  <c r="O46" i="11"/>
  <c r="P46" i="11"/>
  <c r="Q46" i="11"/>
  <c r="R46" i="11"/>
  <c r="S46" i="11"/>
  <c r="T46" i="11"/>
  <c r="U46" i="11"/>
  <c r="V46" i="11"/>
  <c r="W46" i="11"/>
  <c r="X46" i="11"/>
  <c r="Y46" i="11"/>
  <c r="Z46" i="11"/>
  <c r="AA46" i="11"/>
  <c r="AB46" i="11"/>
  <c r="AC46" i="11"/>
  <c r="B47" i="11"/>
  <c r="C47" i="11"/>
  <c r="D47" i="11"/>
  <c r="E47" i="11"/>
  <c r="F47" i="11"/>
  <c r="G47" i="11"/>
  <c r="H47" i="11"/>
  <c r="I47" i="11"/>
  <c r="J47" i="11"/>
  <c r="K47" i="11"/>
  <c r="L47" i="11"/>
  <c r="M47" i="11"/>
  <c r="N47" i="11"/>
  <c r="O47" i="11"/>
  <c r="P47" i="11"/>
  <c r="Q47" i="11"/>
  <c r="R47" i="11"/>
  <c r="S47" i="11"/>
  <c r="T47" i="11"/>
  <c r="U47" i="11"/>
  <c r="V47" i="11"/>
  <c r="W47" i="11"/>
  <c r="X47" i="11"/>
  <c r="Y47" i="11"/>
  <c r="Z47" i="11"/>
  <c r="AA47" i="11"/>
  <c r="AB47" i="11"/>
  <c r="AC47" i="11"/>
  <c r="B48" i="11"/>
  <c r="C48" i="11"/>
  <c r="D48" i="11"/>
  <c r="E48" i="11"/>
  <c r="F48" i="11"/>
  <c r="G48" i="11"/>
  <c r="H48" i="11"/>
  <c r="I48" i="11"/>
  <c r="J48" i="11"/>
  <c r="K48" i="11"/>
  <c r="L48" i="11"/>
  <c r="M48" i="11"/>
  <c r="N48" i="11"/>
  <c r="O48" i="11"/>
  <c r="P48" i="11"/>
  <c r="Q48" i="11"/>
  <c r="R48" i="11"/>
  <c r="S48" i="11"/>
  <c r="T48" i="11"/>
  <c r="U48" i="11"/>
  <c r="V48" i="11"/>
  <c r="W48" i="11"/>
  <c r="X48" i="11"/>
  <c r="Y48" i="11"/>
  <c r="Z48" i="11"/>
  <c r="AA48" i="11"/>
  <c r="AB48" i="11"/>
  <c r="AC48" i="11"/>
  <c r="B49" i="11"/>
  <c r="C49" i="11"/>
  <c r="D49" i="11"/>
  <c r="E49" i="11"/>
  <c r="F49" i="11"/>
  <c r="G49" i="11"/>
  <c r="H49" i="11"/>
  <c r="I49" i="11"/>
  <c r="J49" i="11"/>
  <c r="K49" i="11"/>
  <c r="L49" i="11"/>
  <c r="M49" i="11"/>
  <c r="N49" i="11"/>
  <c r="O49" i="11"/>
  <c r="P49" i="11"/>
  <c r="Q49" i="11"/>
  <c r="R49" i="11"/>
  <c r="S49" i="11"/>
  <c r="T49" i="11"/>
  <c r="U49" i="11"/>
  <c r="V49" i="11"/>
  <c r="W49" i="11"/>
  <c r="X49" i="11"/>
  <c r="Y49" i="11"/>
  <c r="Z49" i="11"/>
  <c r="AA49" i="11"/>
  <c r="AB49" i="11"/>
  <c r="AC49" i="11"/>
  <c r="C50" i="11"/>
  <c r="D50" i="11"/>
  <c r="G50" i="11"/>
  <c r="H50" i="11"/>
  <c r="K50" i="11"/>
  <c r="O50" i="11"/>
  <c r="S50" i="11"/>
  <c r="W50" i="11"/>
  <c r="Z50" i="11"/>
  <c r="AA50" i="11"/>
  <c r="AB50" i="11"/>
  <c r="AC50" i="11"/>
  <c r="Y5" i="11"/>
  <c r="U5" i="11"/>
  <c r="Q5" i="11"/>
  <c r="M5" i="11"/>
  <c r="I5" i="11"/>
  <c r="E5" i="11"/>
  <c r="C5" i="11"/>
  <c r="D5" i="11"/>
  <c r="F5" i="11"/>
  <c r="G5" i="11"/>
  <c r="H5" i="11"/>
  <c r="J5" i="11"/>
  <c r="K5" i="11"/>
  <c r="L5" i="11"/>
  <c r="N5" i="11"/>
  <c r="O5" i="11"/>
  <c r="P5" i="11"/>
  <c r="R5" i="11"/>
  <c r="S5" i="11"/>
  <c r="T5" i="11"/>
  <c r="V5" i="11"/>
  <c r="W5" i="11"/>
  <c r="X5" i="11"/>
  <c r="Z5" i="11"/>
  <c r="AA5" i="11"/>
  <c r="AB5" i="11"/>
  <c r="AC5" i="11"/>
  <c r="B5" i="11"/>
  <c r="A2" i="12"/>
  <c r="C1" i="12"/>
  <c r="L1" i="12" s="1"/>
  <c r="B1" i="12"/>
  <c r="K1" i="12" s="1"/>
  <c r="A3" i="12"/>
  <c r="A4" i="12"/>
  <c r="D4" i="11"/>
  <c r="H4" i="11"/>
  <c r="E2" i="11"/>
  <c r="F2" i="1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D2" i="11"/>
  <c r="C2" i="11"/>
  <c r="P11" i="12" l="1"/>
  <c r="O1" i="12"/>
  <c r="S3" i="12"/>
  <c r="F1" i="12" s="1"/>
  <c r="B3" i="12"/>
  <c r="B35" i="12"/>
  <c r="B43" i="12"/>
  <c r="B11" i="12"/>
  <c r="B19" i="12"/>
  <c r="B25" i="12"/>
  <c r="B46" i="12"/>
  <c r="B6" i="12"/>
  <c r="B30" i="12"/>
  <c r="B38" i="12"/>
  <c r="B14" i="12"/>
  <c r="B22" i="12"/>
  <c r="B45" i="12"/>
  <c r="B49" i="12"/>
  <c r="B5" i="12"/>
  <c r="B32" i="12"/>
  <c r="B36" i="12"/>
  <c r="B28" i="12"/>
  <c r="B42" i="12"/>
  <c r="B18" i="12"/>
  <c r="B39" i="12"/>
  <c r="B15" i="12"/>
  <c r="B8" i="12"/>
  <c r="B12" i="12"/>
  <c r="B26" i="12"/>
  <c r="B31" i="12"/>
  <c r="B37" i="12"/>
  <c r="B48" i="12"/>
  <c r="B27" i="12"/>
  <c r="B17" i="12"/>
  <c r="B23" i="12"/>
  <c r="B29" i="12"/>
  <c r="B34" i="12"/>
  <c r="B40" i="12"/>
  <c r="B47" i="12"/>
  <c r="B21" i="12"/>
  <c r="B13" i="12"/>
  <c r="B24" i="12"/>
  <c r="B50" i="12"/>
  <c r="B41" i="12"/>
  <c r="B16" i="12"/>
  <c r="B7" i="12"/>
  <c r="B9" i="12"/>
  <c r="B33" i="12"/>
  <c r="B44" i="12"/>
  <c r="B20" i="12"/>
  <c r="B10" i="12"/>
  <c r="V4" i="11"/>
  <c r="Z4" i="11"/>
  <c r="R4" i="11"/>
  <c r="F4" i="11"/>
  <c r="F3" i="11"/>
  <c r="J4" i="11"/>
  <c r="N4" i="11"/>
  <c r="AC4" i="11"/>
  <c r="Y4" i="11"/>
  <c r="I4" i="11"/>
  <c r="AC3" i="11"/>
  <c r="Y3" i="11"/>
  <c r="AB3" i="11"/>
  <c r="X3" i="11"/>
  <c r="Z3" i="11"/>
  <c r="V3" i="11"/>
  <c r="U3" i="11"/>
  <c r="T3" i="11"/>
  <c r="R3" i="11"/>
  <c r="Q3" i="11"/>
  <c r="P3" i="11"/>
  <c r="N3" i="11"/>
  <c r="M3" i="11"/>
  <c r="L3" i="11"/>
  <c r="I3" i="11"/>
  <c r="H3" i="11"/>
  <c r="E3" i="11"/>
  <c r="D3" i="11"/>
  <c r="J3" i="11"/>
  <c r="N47" i="8"/>
  <c r="L47" i="8"/>
  <c r="Y50" i="11" s="1"/>
  <c r="J47" i="8"/>
  <c r="U50" i="11" s="1"/>
  <c r="H47" i="8"/>
  <c r="Q50" i="11" s="1"/>
  <c r="F47" i="8"/>
  <c r="M50" i="11" s="1"/>
  <c r="D47" i="8"/>
  <c r="I50" i="11" s="1"/>
  <c r="C47" i="8"/>
  <c r="E50" i="11" s="1"/>
  <c r="AG47" i="4"/>
  <c r="AH47" i="4" s="1"/>
  <c r="AB4" i="11" s="1"/>
  <c r="AB47" i="4"/>
  <c r="V50" i="11" s="1"/>
  <c r="W47" i="4"/>
  <c r="R47" i="4"/>
  <c r="M47" i="4"/>
  <c r="H47" i="4"/>
  <c r="F50" i="11" s="1"/>
  <c r="D47" i="4"/>
  <c r="B50" i="11" s="1"/>
  <c r="B2" i="12" l="1"/>
  <c r="P12" i="12"/>
  <c r="E1" i="12"/>
  <c r="E42" i="12" s="1"/>
  <c r="D1" i="12"/>
  <c r="D20" i="12" s="1"/>
  <c r="G1" i="12"/>
  <c r="G50" i="12" s="1"/>
  <c r="H1" i="12"/>
  <c r="F5" i="12"/>
  <c r="F45" i="12"/>
  <c r="F27" i="12"/>
  <c r="F35" i="12"/>
  <c r="F11" i="12"/>
  <c r="F19" i="12"/>
  <c r="F32" i="12"/>
  <c r="F40" i="12"/>
  <c r="F8" i="12"/>
  <c r="F2" i="12" s="1"/>
  <c r="F16" i="12"/>
  <c r="F48" i="12"/>
  <c r="F24" i="12"/>
  <c r="F34" i="12"/>
  <c r="F38" i="12"/>
  <c r="F10" i="12"/>
  <c r="F14" i="12"/>
  <c r="F28" i="12"/>
  <c r="F18" i="12"/>
  <c r="F25" i="12"/>
  <c r="F7" i="12"/>
  <c r="F31" i="12"/>
  <c r="F21" i="12"/>
  <c r="F49" i="12"/>
  <c r="F42" i="12"/>
  <c r="F22" i="12"/>
  <c r="F46" i="12"/>
  <c r="F13" i="12"/>
  <c r="F43" i="12"/>
  <c r="F9" i="12"/>
  <c r="F15" i="12"/>
  <c r="F20" i="12"/>
  <c r="F33" i="12"/>
  <c r="F39" i="12"/>
  <c r="F44" i="12"/>
  <c r="F50" i="12"/>
  <c r="F6" i="12"/>
  <c r="F12" i="12"/>
  <c r="F23" i="12"/>
  <c r="F36" i="12"/>
  <c r="F47" i="12"/>
  <c r="F26" i="12"/>
  <c r="F37" i="12"/>
  <c r="F29" i="12"/>
  <c r="F17" i="12"/>
  <c r="F30" i="12"/>
  <c r="F41" i="12"/>
  <c r="B4" i="12"/>
  <c r="E4" i="11"/>
  <c r="Q4" i="11"/>
  <c r="M4" i="11"/>
  <c r="E47" i="8"/>
  <c r="AI47" i="4"/>
  <c r="AC47" i="4"/>
  <c r="O47" i="8"/>
  <c r="U4" i="11"/>
  <c r="X47" i="4"/>
  <c r="R50" i="11"/>
  <c r="M47" i="8"/>
  <c r="S47" i="4"/>
  <c r="N50" i="11"/>
  <c r="K47" i="8"/>
  <c r="G47" i="8"/>
  <c r="I47" i="8"/>
  <c r="N47" i="4"/>
  <c r="J50" i="11"/>
  <c r="F3" i="12"/>
  <c r="P13" i="12" l="1"/>
  <c r="O12" i="12"/>
  <c r="N12" i="12" s="1"/>
  <c r="D33" i="12"/>
  <c r="D8" i="12"/>
  <c r="D7" i="12"/>
  <c r="G44" i="12"/>
  <c r="D17" i="12"/>
  <c r="E45" i="12"/>
  <c r="G14" i="12"/>
  <c r="D12" i="12"/>
  <c r="D32" i="12"/>
  <c r="D6" i="12"/>
  <c r="D11" i="12"/>
  <c r="D35" i="12"/>
  <c r="E37" i="12"/>
  <c r="D45" i="12"/>
  <c r="D43" i="12"/>
  <c r="D14" i="12"/>
  <c r="D37" i="12"/>
  <c r="G23" i="12"/>
  <c r="H40" i="12"/>
  <c r="D19" i="12"/>
  <c r="D9" i="12"/>
  <c r="D15" i="12"/>
  <c r="H9" i="12"/>
  <c r="H7" i="12"/>
  <c r="G36" i="12"/>
  <c r="D26" i="12"/>
  <c r="G38" i="12"/>
  <c r="D46" i="12"/>
  <c r="E16" i="12"/>
  <c r="H5" i="12"/>
  <c r="D41" i="12"/>
  <c r="D27" i="12"/>
  <c r="D29" i="12"/>
  <c r="D22" i="12"/>
  <c r="E47" i="12"/>
  <c r="E31" i="12"/>
  <c r="E12" i="12"/>
  <c r="D50" i="12"/>
  <c r="E10" i="12"/>
  <c r="D13" i="12"/>
  <c r="D30" i="12"/>
  <c r="E7" i="12"/>
  <c r="D18" i="12"/>
  <c r="D24" i="12"/>
  <c r="E19" i="12"/>
  <c r="D36" i="12"/>
  <c r="E26" i="12"/>
  <c r="E11" i="12"/>
  <c r="G31" i="12"/>
  <c r="E40" i="12"/>
  <c r="E46" i="12"/>
  <c r="E8" i="12"/>
  <c r="E2" i="12" s="1"/>
  <c r="E28" i="12"/>
  <c r="E36" i="12"/>
  <c r="E34" i="12"/>
  <c r="E5" i="12"/>
  <c r="E23" i="12"/>
  <c r="E21" i="12"/>
  <c r="E17" i="12"/>
  <c r="D39" i="12"/>
  <c r="D38" i="12"/>
  <c r="E22" i="12"/>
  <c r="D25" i="12"/>
  <c r="E50" i="12"/>
  <c r="D47" i="12"/>
  <c r="E44" i="12"/>
  <c r="D42" i="12"/>
  <c r="D48" i="12"/>
  <c r="D4" i="12"/>
  <c r="D40" i="12"/>
  <c r="D28" i="12"/>
  <c r="D5" i="12"/>
  <c r="E20" i="12"/>
  <c r="E35" i="12"/>
  <c r="D3" i="12"/>
  <c r="D34" i="12"/>
  <c r="D49" i="12"/>
  <c r="E33" i="12"/>
  <c r="E14" i="12"/>
  <c r="E48" i="12"/>
  <c r="E3" i="12"/>
  <c r="E41" i="12"/>
  <c r="E15" i="12"/>
  <c r="E6" i="12"/>
  <c r="E32" i="12"/>
  <c r="E4" i="12"/>
  <c r="D23" i="12"/>
  <c r="E29" i="12"/>
  <c r="E25" i="12"/>
  <c r="E43" i="12"/>
  <c r="E49" i="12"/>
  <c r="E38" i="12"/>
  <c r="E18" i="12"/>
  <c r="H19" i="12"/>
  <c r="H24" i="12"/>
  <c r="G3" i="12"/>
  <c r="H15" i="12"/>
  <c r="G34" i="12"/>
  <c r="H26" i="12"/>
  <c r="G13" i="12"/>
  <c r="H20" i="12"/>
  <c r="G37" i="12"/>
  <c r="D16" i="12"/>
  <c r="D21" i="12"/>
  <c r="H46" i="12"/>
  <c r="G5" i="12"/>
  <c r="D44" i="12"/>
  <c r="D10" i="12"/>
  <c r="D31" i="12"/>
  <c r="E30" i="12"/>
  <c r="E9" i="12"/>
  <c r="E27" i="12"/>
  <c r="H33" i="12"/>
  <c r="H29" i="12"/>
  <c r="H16" i="12"/>
  <c r="H8" i="12"/>
  <c r="G12" i="12"/>
  <c r="G46" i="12"/>
  <c r="H28" i="12"/>
  <c r="G28" i="12"/>
  <c r="H31" i="12"/>
  <c r="G16" i="12"/>
  <c r="H34" i="12"/>
  <c r="H17" i="12"/>
  <c r="H37" i="12"/>
  <c r="H39" i="12"/>
  <c r="G25" i="12"/>
  <c r="H14" i="12"/>
  <c r="H10" i="12"/>
  <c r="G7" i="12"/>
  <c r="H38" i="12"/>
  <c r="H48" i="12"/>
  <c r="H41" i="12"/>
  <c r="G39" i="12"/>
  <c r="H12" i="12"/>
  <c r="H13" i="12"/>
  <c r="G33" i="12"/>
  <c r="H32" i="12"/>
  <c r="G22" i="12"/>
  <c r="H36" i="12"/>
  <c r="H30" i="12"/>
  <c r="H50" i="12"/>
  <c r="G20" i="12"/>
  <c r="G42" i="12"/>
  <c r="G9" i="12"/>
  <c r="G27" i="12"/>
  <c r="G8" i="12"/>
  <c r="G2" i="12" s="1"/>
  <c r="G19" i="12"/>
  <c r="G41" i="12"/>
  <c r="G47" i="12"/>
  <c r="G32" i="12"/>
  <c r="G43" i="12"/>
  <c r="G40" i="12"/>
  <c r="G30" i="12"/>
  <c r="G18" i="12"/>
  <c r="G45" i="12"/>
  <c r="H23" i="12"/>
  <c r="H49" i="12"/>
  <c r="G17" i="12"/>
  <c r="G49" i="12"/>
  <c r="G24" i="12"/>
  <c r="E13" i="12"/>
  <c r="E39" i="12"/>
  <c r="E24" i="12"/>
  <c r="H25" i="12"/>
  <c r="H35" i="12"/>
  <c r="G15" i="12"/>
  <c r="G11" i="12"/>
  <c r="G48" i="12"/>
  <c r="G26" i="12"/>
  <c r="G35" i="12"/>
  <c r="G21" i="12"/>
  <c r="H44" i="12"/>
  <c r="H11" i="12"/>
  <c r="H43" i="12"/>
  <c r="H22" i="12"/>
  <c r="H27" i="12"/>
  <c r="H18" i="12"/>
  <c r="H47" i="12"/>
  <c r="H45" i="12"/>
  <c r="H6" i="12"/>
  <c r="H42" i="12"/>
  <c r="H21" i="12"/>
  <c r="H3" i="12"/>
  <c r="G6" i="12"/>
  <c r="G10" i="12"/>
  <c r="G29" i="12"/>
  <c r="X4" i="11"/>
  <c r="X50" i="11"/>
  <c r="AD47" i="4"/>
  <c r="AJ47" i="4"/>
  <c r="Y47" i="4"/>
  <c r="T4" i="11"/>
  <c r="H4" i="12" s="1"/>
  <c r="T50" i="11"/>
  <c r="AE47" i="4"/>
  <c r="T47" i="4"/>
  <c r="P4" i="11"/>
  <c r="G4" i="12" s="1"/>
  <c r="P50" i="11"/>
  <c r="Z47" i="4"/>
  <c r="O47" i="4"/>
  <c r="L4" i="11"/>
  <c r="F4" i="12" s="1"/>
  <c r="L50" i="11"/>
  <c r="U47" i="4"/>
  <c r="N8" i="7"/>
  <c r="H2" i="12" l="1"/>
  <c r="D2" i="12"/>
  <c r="C14" i="12"/>
  <c r="P14" i="12"/>
  <c r="O13" i="12"/>
  <c r="N13" i="12" s="1"/>
  <c r="C41" i="12"/>
  <c r="C19" i="12"/>
  <c r="C37" i="12"/>
  <c r="C7" i="12"/>
  <c r="C23" i="12"/>
  <c r="C46" i="12"/>
  <c r="C5" i="12"/>
  <c r="C50" i="12"/>
  <c r="C40" i="12"/>
  <c r="C33" i="12"/>
  <c r="C15" i="12"/>
  <c r="C36" i="12"/>
  <c r="C34" i="12"/>
  <c r="C25" i="12"/>
  <c r="C38" i="12"/>
  <c r="C16" i="12"/>
  <c r="C20" i="12"/>
  <c r="C31" i="12"/>
  <c r="C13" i="12"/>
  <c r="C12" i="12"/>
  <c r="C26" i="12"/>
  <c r="C27" i="12"/>
  <c r="C29" i="12"/>
  <c r="C44" i="12"/>
  <c r="C9" i="12"/>
  <c r="C8" i="12"/>
  <c r="C49" i="12"/>
  <c r="C28" i="12"/>
  <c r="C17" i="12"/>
  <c r="C22" i="12"/>
  <c r="C18" i="12"/>
  <c r="C30" i="12"/>
  <c r="C32" i="12"/>
  <c r="C42" i="12"/>
  <c r="C10" i="12"/>
  <c r="C45" i="12"/>
  <c r="C11" i="12"/>
  <c r="C43" i="12"/>
  <c r="C39" i="12"/>
  <c r="C48" i="12"/>
  <c r="C24" i="12"/>
  <c r="C35" i="12"/>
  <c r="C21" i="12"/>
  <c r="C6" i="12"/>
  <c r="C47" i="12"/>
  <c r="C3" i="12"/>
  <c r="C4" i="12"/>
  <c r="C2" i="12" l="1"/>
  <c r="P15" i="12"/>
  <c r="O14" i="12"/>
  <c r="N14" i="12" s="1"/>
  <c r="J2" i="12" a="1"/>
  <c r="O11" i="12" s="1"/>
  <c r="N11" i="12" s="1"/>
  <c r="O4" i="12" l="1"/>
  <c r="N4" i="12" s="1"/>
  <c r="O2" i="12"/>
  <c r="O3" i="12"/>
  <c r="N3" i="12" s="1"/>
  <c r="O8" i="12"/>
  <c r="N8" i="12" s="1"/>
  <c r="O6" i="12"/>
  <c r="N6" i="12" s="1"/>
  <c r="O7" i="12"/>
  <c r="N7" i="12" s="1"/>
  <c r="O5" i="12"/>
  <c r="N5" i="12" s="1"/>
  <c r="O9" i="12"/>
  <c r="N9" i="12" s="1"/>
  <c r="O10" i="12"/>
  <c r="N10" i="12" s="1"/>
  <c r="P16" i="12"/>
  <c r="O15" i="12"/>
  <c r="N15" i="12" s="1"/>
  <c r="J2" i="12"/>
  <c r="N2" i="12" l="1"/>
  <c r="P17" i="12"/>
  <c r="O16" i="12"/>
  <c r="N16" i="12" s="1"/>
  <c r="P18" i="12" l="1"/>
  <c r="O17" i="12"/>
  <c r="N17" i="12" s="1"/>
  <c r="P19" i="12" l="1"/>
  <c r="O18" i="12"/>
  <c r="N18" i="12" s="1"/>
  <c r="P20" i="12" l="1"/>
  <c r="O19" i="12"/>
  <c r="N19" i="12" s="1"/>
  <c r="P21" i="12" l="1"/>
  <c r="O20" i="12"/>
  <c r="N20" i="12" s="1"/>
  <c r="P22" i="12" l="1"/>
  <c r="O21" i="12"/>
  <c r="N21" i="12" s="1"/>
  <c r="P23" i="12" l="1"/>
  <c r="O22" i="12"/>
  <c r="N22" i="12" s="1"/>
  <c r="P24" i="12" l="1"/>
  <c r="O23" i="12"/>
  <c r="N23" i="12" s="1"/>
  <c r="P25" i="12" l="1"/>
  <c r="O24" i="12"/>
  <c r="N24" i="12" s="1"/>
  <c r="P26" i="12" l="1"/>
  <c r="O25" i="12"/>
  <c r="N25" i="12" s="1"/>
  <c r="P27" i="12" l="1"/>
  <c r="O26" i="12"/>
  <c r="N26" i="12" s="1"/>
  <c r="P28" i="12" l="1"/>
  <c r="O27" i="12"/>
  <c r="N27" i="12" s="1"/>
  <c r="P29" i="12" l="1"/>
  <c r="O28" i="12"/>
  <c r="N28" i="12" s="1"/>
  <c r="P30" i="12" l="1"/>
  <c r="O29" i="12"/>
  <c r="N29" i="12" s="1"/>
  <c r="P31" i="12" l="1"/>
  <c r="O30" i="12"/>
  <c r="N30" i="12" s="1"/>
  <c r="P32" i="12" l="1"/>
  <c r="O31" i="12"/>
  <c r="N31" i="12" s="1"/>
  <c r="P33" i="12" l="1"/>
  <c r="O32" i="12"/>
  <c r="N32" i="12" s="1"/>
  <c r="P34" i="12" l="1"/>
  <c r="O33" i="12"/>
  <c r="N33" i="12" s="1"/>
  <c r="P35" i="12" l="1"/>
  <c r="O34" i="12"/>
  <c r="N34" i="12" s="1"/>
  <c r="P36" i="12" l="1"/>
  <c r="O35" i="12"/>
  <c r="N35" i="12" s="1"/>
  <c r="P37" i="12" l="1"/>
  <c r="O36" i="12"/>
  <c r="N36" i="12" s="1"/>
  <c r="P38" i="12" l="1"/>
  <c r="O37" i="12"/>
  <c r="N37" i="12" s="1"/>
  <c r="P39" i="12" l="1"/>
  <c r="O38" i="12"/>
  <c r="N38" i="12" s="1"/>
  <c r="P40" i="12" l="1"/>
  <c r="O39" i="12"/>
  <c r="N39" i="12" s="1"/>
  <c r="P41" i="12" l="1"/>
  <c r="O40" i="12"/>
  <c r="N40" i="12" s="1"/>
  <c r="P42" i="12" l="1"/>
  <c r="O41" i="12"/>
  <c r="N41" i="12" s="1"/>
  <c r="P43" i="12" l="1"/>
  <c r="O42" i="12"/>
  <c r="N42" i="12" s="1"/>
  <c r="P44" i="12" l="1"/>
  <c r="O43" i="12"/>
  <c r="N43" i="12" s="1"/>
  <c r="P45" i="12" l="1"/>
  <c r="O44" i="12"/>
  <c r="N44" i="12" s="1"/>
  <c r="P46" i="12" l="1"/>
  <c r="O45" i="12"/>
  <c r="N45" i="12" s="1"/>
  <c r="P47" i="12" l="1"/>
  <c r="O47" i="12" s="1"/>
  <c r="N47" i="12" s="1"/>
  <c r="O46" i="12"/>
  <c r="N46" i="1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tc={1753C87D-41D8-412C-B53C-411802766B70}</author>
  </authors>
  <commentList>
    <comment ref="A7" authorId="0" shapeId="0" xr:uid="{1753C87D-41D8-412C-B53C-411802766B70}">
      <text>
        <t>[Threaded comment]
Your version of Excel allows you to read this threaded comment; however, any edits to it will get removed if the file is opened in a newer version of Excel. Learn more: https://go.microsoft.com/fwlink/?linkid=870924
Comment:
    Building Future: PSDS bid for 2024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tc={6D879A95-E660-4425-90DD-B1942A570FEA}</author>
    <author>tc={16026CA0-FFE6-49A4-A57E-587B74766027}</author>
    <author>tc={95B693DA-084A-4B28-88CC-E34696DB5022}</author>
    <author>tc={E67F1258-E453-4AA3-ADFA-2A959A7EAA58}</author>
    <author>tc={7676E1C6-8428-4878-924E-A7E07ED57AE8}</author>
    <author>tc={BBFCF8B9-01DE-4EF4-B1EB-6E96B03822BE}</author>
  </authors>
  <commentList>
    <comment ref="Q1" authorId="0" shapeId="0" xr:uid="{6D879A95-E660-4425-90DD-B1942A570FEA}">
      <text>
        <t>[Threaded comment]
Your version of Excel allows you to read this threaded comment; however, any edits to it will get removed if the file is opened in a newer version of Excel. Learn more: https://go.microsoft.com/fwlink/?linkid=870924
Comment:
    COVID YEARS</t>
      </text>
    </comment>
    <comment ref="V1" authorId="1" shapeId="0" xr:uid="{16026CA0-FFE6-49A4-A57E-587B74766027}">
      <text>
        <t>[Threaded comment]
Your version of Excel allows you to read this threaded comment; however, any edits to it will get removed if the file is opened in a newer version of Excel. Learn more: https://go.microsoft.com/fwlink/?linkid=870924
Comment:
    MORE COVID</t>
      </text>
    </comment>
    <comment ref="A9" authorId="2" shapeId="0" xr:uid="{95B693DA-084A-4B28-88CC-E34696DB5022}">
      <text>
        <t>[Threaded comment]
Your version of Excel allows you to read this threaded comment; however, any edits to it will get removed if the file is opened in a newer version of Excel. Learn more: https://go.microsoft.com/fwlink/?linkid=870924
Comment:
    L Austin</t>
      </text>
    </comment>
    <comment ref="A12" authorId="3" shapeId="0" xr:uid="{E67F1258-E453-4AA3-ADFA-2A959A7EAA58}">
      <text>
        <t>[Threaded comment]
Your version of Excel allows you to read this threaded comment; however, any edits to it will get removed if the file is opened in a newer version of Excel. Learn more: https://go.microsoft.com/fwlink/?linkid=870924
Comment:
    D Walker</t>
      </text>
    </comment>
    <comment ref="A19" authorId="4" shapeId="0" xr:uid="{7676E1C6-8428-4878-924E-A7E07ED57AE8}">
      <text>
        <t>[Threaded comment]
Your version of Excel allows you to read this threaded comment; however, any edits to it will get removed if the file is opened in a newer version of Excel. Learn more: https://go.microsoft.com/fwlink/?linkid=870924
Comment:
    M Johnson</t>
      </text>
    </comment>
    <comment ref="A44" authorId="5" shapeId="0" xr:uid="{BBFCF8B9-01DE-4EF4-B1EB-6E96B03822BE}">
      <text>
        <t>[Threaded comment]
Your version of Excel allows you to read this threaded comment; however, any edits to it will get removed if the file is opened in a newer version of Excel. Learn more: https://go.microsoft.com/fwlink/?linkid=870924
Comment:
    DW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<sst xmlns="http://schemas.openxmlformats.org/spreadsheetml/2006/main" count="394" uniqueCount="186">
  <si>
    <t>Name</t>
  </si>
  <si>
    <t>Site Type</t>
  </si>
  <si>
    <t>Gas 17-18</t>
  </si>
  <si>
    <t>Gas 18-19</t>
  </si>
  <si>
    <t>Gas 19-20</t>
  </si>
  <si>
    <t>Gas 20-21</t>
  </si>
  <si>
    <t>Gas 21-22</t>
  </si>
  <si>
    <t>Gas 22-23</t>
  </si>
  <si>
    <t>Gas 23-24</t>
  </si>
  <si>
    <t xml:space="preserve">Town Hall  - Durham </t>
  </si>
  <si>
    <t>Clayport Library</t>
  </si>
  <si>
    <t>Chester le Street Library</t>
  </si>
  <si>
    <t>Barnard Castle Library (new)/C.A.P building</t>
  </si>
  <si>
    <t>Wolsingham Library</t>
  </si>
  <si>
    <t>Consett Library</t>
  </si>
  <si>
    <t>Willington Library</t>
  </si>
  <si>
    <t>Annfield Plain Library</t>
  </si>
  <si>
    <t>Shildon Library</t>
  </si>
  <si>
    <t>Belmont Library</t>
  </si>
  <si>
    <t>Trimdon  Library</t>
  </si>
  <si>
    <t>Easington Colliery Library</t>
  </si>
  <si>
    <t>Woodhouse Close Library</t>
  </si>
  <si>
    <t>Shotton Library</t>
  </si>
  <si>
    <t>Thornley Library</t>
  </si>
  <si>
    <t>Murton Library</t>
  </si>
  <si>
    <t>Sedgefield Library</t>
  </si>
  <si>
    <t>Ferryhill Library</t>
  </si>
  <si>
    <t>Horden Library</t>
  </si>
  <si>
    <t>Pelton Library (New)</t>
  </si>
  <si>
    <t>South Moor Library</t>
  </si>
  <si>
    <t>Bowburn Library</t>
  </si>
  <si>
    <t>Newton Hall Library</t>
  </si>
  <si>
    <t>Wingate Library</t>
  </si>
  <si>
    <t>Park Lodge Blackhill Park</t>
  </si>
  <si>
    <t>Chilton Library</t>
  </si>
  <si>
    <t>Sacriston Library</t>
  </si>
  <si>
    <t xml:space="preserve">Spennymoor Library </t>
  </si>
  <si>
    <t>Blackhall Colliery Library</t>
  </si>
  <si>
    <t>West Cornforth Library</t>
  </si>
  <si>
    <t>Leisure and Culture - Libraries and Museums</t>
  </si>
  <si>
    <t>% change from 17-18</t>
  </si>
  <si>
    <t>% change from 18-19</t>
  </si>
  <si>
    <t>% change from 19-20</t>
  </si>
  <si>
    <t>% change from 20-21</t>
  </si>
  <si>
    <t>% change from 21-22</t>
  </si>
  <si>
    <t xml:space="preserve">% change from 22-23 </t>
  </si>
  <si>
    <t xml:space="preserve">Hardwick Park Visitor Centre </t>
  </si>
  <si>
    <t>Barnard Castle Library Garage</t>
  </si>
  <si>
    <t>Binchester Roman Fort</t>
  </si>
  <si>
    <t>Brandon Library</t>
  </si>
  <si>
    <t>Chester le Street Library Garage - FOR SALE</t>
  </si>
  <si>
    <t>D.L.I. Museum and Arts Centre</t>
  </si>
  <si>
    <t>Hackworth Railway Museum - no longer DCC</t>
  </si>
  <si>
    <t>Hardwick Park - trough supply (water)</t>
  </si>
  <si>
    <t>Killhope North East Lead Mining Museum</t>
  </si>
  <si>
    <t>Lanchester Library</t>
  </si>
  <si>
    <t>Newton Aycliffe Library - now in leisure centre</t>
  </si>
  <si>
    <t>Rothmans Sevenhills Centre</t>
  </si>
  <si>
    <t>Sedgefield Library Garage- empty</t>
  </si>
  <si>
    <t>Wharton Park</t>
  </si>
  <si>
    <t>Bishop Auckland Town Hall &amp; Library</t>
  </si>
  <si>
    <t>% change from first year</t>
  </si>
  <si>
    <t>Year</t>
  </si>
  <si>
    <t>Gas</t>
  </si>
  <si>
    <t>Electricity</t>
  </si>
  <si>
    <t>19-20</t>
  </si>
  <si>
    <t>20-21</t>
  </si>
  <si>
    <t>21-22</t>
  </si>
  <si>
    <t>22-23</t>
  </si>
  <si>
    <t>23-24</t>
  </si>
  <si>
    <t>Electricity 17-18</t>
  </si>
  <si>
    <t>Electricity 18-19</t>
  </si>
  <si>
    <t>Electricity 19-20</t>
  </si>
  <si>
    <t>Total Emissions 19-20</t>
  </si>
  <si>
    <t>Electricity 20-21</t>
  </si>
  <si>
    <t>Total Emissions 20-21</t>
  </si>
  <si>
    <t>Electricity 21-22</t>
  </si>
  <si>
    <t>Total Emissions 21-22</t>
  </si>
  <si>
    <t>% Change from 20-21</t>
  </si>
  <si>
    <t>Electricity 22-23</t>
  </si>
  <si>
    <t>Total Emissions 22-23</t>
  </si>
  <si>
    <t>% Change from 21-22</t>
  </si>
  <si>
    <t xml:space="preserve">Electricity 23-24 </t>
  </si>
  <si>
    <t xml:space="preserve">Gas 23-24 </t>
  </si>
  <si>
    <t xml:space="preserve">Total Emissions 23-24 </t>
  </si>
  <si>
    <t>% Change 22-23</t>
  </si>
  <si>
    <t/>
  </si>
  <si>
    <t>Total Emissions 17-18</t>
  </si>
  <si>
    <t>Total Emissions 18-19</t>
  </si>
  <si>
    <t>% Change from 17-18</t>
  </si>
  <si>
    <t>% of total emissions 23-24</t>
  </si>
  <si>
    <t>% of total emissions 17-18</t>
  </si>
  <si>
    <t>% of total emissions 18-19</t>
  </si>
  <si>
    <t>% of total emissions 19-20</t>
  </si>
  <si>
    <t>% of total emissions 20-21</t>
  </si>
  <si>
    <t>% of total emissions 21-22</t>
  </si>
  <si>
    <t>% of total emissions 22-23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</si>
  <si>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</si>
  <si>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</si>
  <si>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</si>
  <si>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</si>
  <si>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</si>
  <si>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</si>
  <si>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</si>
  <si>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</si>
  <si>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</si>
  <si>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</si>
  <si>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</si>
  <si>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</si>
  <si>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Total</t>
  </si>
  <si>
    <t>2017-2018</t>
  </si>
  <si>
    <t>2018-2019</t>
  </si>
  <si>
    <t>2019-2020</t>
  </si>
  <si>
    <t>2020-2021</t>
  </si>
  <si>
    <t>2021-2022</t>
  </si>
  <si>
    <t>2022-2023</t>
  </si>
  <si>
    <t>2023-2024</t>
  </si>
  <si>
    <t>kWh/HDD 17-18</t>
  </si>
  <si>
    <t>kWh/HDD 18-19</t>
  </si>
  <si>
    <t>kWh/HDD 19-20</t>
  </si>
  <si>
    <t>kWh/HDD 20-21</t>
  </si>
  <si>
    <t>kWh/HDD 21-22</t>
  </si>
  <si>
    <t>kWh/HDD 22-23</t>
  </si>
  <si>
    <t>kWh/HDD 23-24</t>
  </si>
  <si>
    <t>% change from 22-24</t>
  </si>
  <si>
    <t>`</t>
  </si>
  <si>
    <t>% Change from 18-19</t>
  </si>
  <si>
    <t>% Change from 19-20</t>
  </si>
  <si>
    <t>Floor Area (sq mtrs)</t>
  </si>
  <si>
    <t>UPRN</t>
  </si>
  <si>
    <t>NI185 Energy user</t>
  </si>
  <si>
    <t>0922S01</t>
  </si>
  <si>
    <t>0923S01</t>
  </si>
  <si>
    <t>0257S01</t>
  </si>
  <si>
    <t>0949S01</t>
  </si>
  <si>
    <t>2169S01</t>
  </si>
  <si>
    <t>0925S01</t>
  </si>
  <si>
    <t>0951S01</t>
  </si>
  <si>
    <t>0926S01</t>
  </si>
  <si>
    <t>0927S01</t>
  </si>
  <si>
    <t>1906S01</t>
  </si>
  <si>
    <t>0953S01</t>
  </si>
  <si>
    <t>3309S01</t>
  </si>
  <si>
    <t>0928S01</t>
  </si>
  <si>
    <t>0963S01</t>
  </si>
  <si>
    <t>0960S01</t>
  </si>
  <si>
    <t>0931S01</t>
  </si>
  <si>
    <t>70023S01</t>
  </si>
  <si>
    <t>1450S01</t>
  </si>
  <si>
    <t>0932S01</t>
  </si>
  <si>
    <t>1182S01</t>
  </si>
  <si>
    <t>0957S01</t>
  </si>
  <si>
    <t>0933S01</t>
  </si>
  <si>
    <t>3510S01</t>
  </si>
  <si>
    <t>0952S01</t>
  </si>
  <si>
    <t>40038S02</t>
  </si>
  <si>
    <t>30302S01</t>
  </si>
  <si>
    <t>3423S01</t>
  </si>
  <si>
    <t>0945S01</t>
  </si>
  <si>
    <t>0950S01</t>
  </si>
  <si>
    <t>1910S01</t>
  </si>
  <si>
    <t>0937S01</t>
  </si>
  <si>
    <t>0938S01</t>
  </si>
  <si>
    <t>0956S01</t>
  </si>
  <si>
    <t>0939S01</t>
  </si>
  <si>
    <t>0946S01</t>
  </si>
  <si>
    <t>50002S01</t>
  </si>
  <si>
    <t>3371S01</t>
  </si>
  <si>
    <t>0959S01</t>
  </si>
  <si>
    <t>50064S02</t>
  </si>
  <si>
    <t>0942S01</t>
  </si>
  <si>
    <t>3310S01</t>
  </si>
  <si>
    <t>0958S01</t>
  </si>
  <si>
    <t>0948S01</t>
  </si>
  <si>
    <t>Example</t>
  </si>
  <si>
    <t>Electricity 23-24</t>
  </si>
  <si>
    <t>Total Emissions 23-24</t>
  </si>
  <si>
    <t>Total Emissions</t>
  </si>
  <si>
    <t>kWh/HDD</t>
  </si>
  <si>
    <t>Pie Chart</t>
  </si>
  <si>
    <t>Bar Chart</t>
  </si>
  <si>
    <t>12323S01</t>
  </si>
  <si>
    <t>Example Type</t>
  </si>
  <si>
    <t>Site</t>
  </si>
  <si>
    <t>Top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</si>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</sst>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0.000000"/>
    <numFmt numFmtId="167" formatCode="0%;\-0%;&quot;-&quot;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FFFFFF"/>
      </patternFill>
    </fill>
    <fill>
      <patternFill patternType="solid">
        <fgColor theme="9"/>
        <bgColor theme="9"/>
      </patternFill>
    </fill>
    <fill>
      <patternFill patternType="solid">
        <fgColor theme="9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</fills>
  <borders count="4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rgb="FFA9A9A9"/>
      </left>
      <right/>
      <top style="thin">
        <color rgb="FFA9A9A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9"/>
      </top>
      <bottom style="thick">
        <color indexed="64"/>
      </bottom>
      <diagonal/>
    </border>
    <border>
      <left/>
      <right style="thick">
        <color indexed="64"/>
      </right>
      <top style="thin">
        <color theme="9"/>
      </top>
      <bottom style="thick">
        <color indexed="64"/>
      </bottom>
      <diagonal/>
    </border>
    <border>
      <left style="thin">
        <color theme="9"/>
      </left>
      <right/>
      <top style="thin">
        <color rgb="FFA9A9A9"/>
      </top>
      <bottom/>
      <diagonal/>
    </border>
    <border>
      <left/>
      <right style="thick">
        <color indexed="64"/>
      </right>
      <top style="thin">
        <color theme="9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n">
        <color theme="9"/>
      </top>
      <bottom style="thin">
        <color theme="9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theme="9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n">
        <color theme="9"/>
      </top>
      <bottom/>
      <diagonal/>
    </border>
    <border>
      <left style="thick">
        <color indexed="64"/>
      </left>
      <right/>
      <top style="thin">
        <color theme="9"/>
      </top>
      <bottom style="thick">
        <color indexed="64"/>
      </bottom>
      <diagonal/>
    </border>
    <border>
      <left style="thin">
        <color theme="9"/>
      </left>
      <right/>
      <top style="thin">
        <color rgb="FFA9A9A9"/>
      </top>
      <bottom style="thin">
        <color theme="9"/>
      </bottom>
      <diagonal/>
    </border>
    <border>
      <left style="thick">
        <color indexed="64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/>
      <top style="thin">
        <color theme="9"/>
      </top>
      <bottom style="thick">
        <color auto="1"/>
      </bottom>
      <diagonal/>
    </border>
    <border>
      <left/>
      <right/>
      <top style="thick">
        <color indexed="64"/>
      </top>
      <bottom style="thick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A9A9A9"/>
      </left>
      <right style="thin">
        <color theme="1"/>
      </right>
      <top style="thin">
        <color rgb="FFA9A9A9"/>
      </top>
      <bottom/>
      <diagonal/>
    </border>
    <border>
      <left style="thick">
        <color theme="1"/>
      </left>
      <right/>
      <top style="thin">
        <color rgb="FFA9A9A9"/>
      </top>
      <bottom/>
      <diagonal/>
    </border>
    <border>
      <left style="thick">
        <color theme="1"/>
      </left>
      <right style="thin">
        <color theme="1"/>
      </right>
      <top style="thin">
        <color rgb="FFA9A9A9"/>
      </top>
      <bottom/>
      <diagonal/>
    </border>
    <border>
      <left style="thin">
        <color rgb="FFA9A9A9"/>
      </left>
      <right/>
      <top style="thick">
        <color theme="1"/>
      </top>
      <bottom/>
      <diagonal/>
    </border>
    <border>
      <left style="thin">
        <color rgb="FFA9A9A9"/>
      </left>
      <right style="thin">
        <color theme="1"/>
      </right>
      <top style="thick">
        <color theme="1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 style="thin">
        <color theme="9"/>
      </bottom>
      <diagonal/>
    </border>
    <border>
      <left/>
      <right/>
      <top/>
      <bottom style="thin">
        <color theme="9"/>
      </bottom>
      <diagonal/>
    </border>
    <border>
      <left/>
      <right style="thick">
        <color indexed="64"/>
      </right>
      <top/>
      <bottom style="thin">
        <color theme="9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43" fontId="1" fillId="0" borderId="0" applyFont="0" applyFill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6" borderId="0" applyNumberFormat="0" applyBorder="0" applyAlignment="0" applyProtection="0"/>
  </cellStyleXfs>
  <cellXfs count="168">
    <xf numFmtId="0" fontId="0" fillId="0" borderId="0" xfId="0"/>
    <xf numFmtId="164" fontId="0" fillId="0" borderId="0" xfId="0" applyNumberFormat="1"/>
    <xf numFmtId="0" fontId="4" fillId="4" borderId="2" xfId="0" applyFont="1" applyFill="1" applyBorder="1" applyAlignment="1">
      <alignment horizontal="left" vertical="center" wrapText="1" shrinkToFit="1"/>
    </xf>
    <xf numFmtId="164" fontId="0" fillId="0" borderId="0" xfId="1" applyNumberFormat="1" applyFont="1" applyBorder="1"/>
    <xf numFmtId="9" fontId="0" fillId="0" borderId="0" xfId="2" applyFont="1" applyBorder="1"/>
    <xf numFmtId="0" fontId="0" fillId="0" borderId="4" xfId="0" applyBorder="1"/>
    <xf numFmtId="0" fontId="0" fillId="0" borderId="7" xfId="0" applyBorder="1"/>
    <xf numFmtId="164" fontId="0" fillId="0" borderId="20" xfId="1" applyNumberFormat="1" applyFont="1" applyBorder="1"/>
    <xf numFmtId="164" fontId="0" fillId="0" borderId="21" xfId="1" applyNumberFormat="1" applyFont="1" applyBorder="1"/>
    <xf numFmtId="0" fontId="4" fillId="4" borderId="13" xfId="0" applyFont="1" applyFill="1" applyBorder="1" applyAlignment="1">
      <alignment horizontal="left" vertical="center" wrapText="1" shrinkToFit="1"/>
    </xf>
    <xf numFmtId="164" fontId="0" fillId="0" borderId="4" xfId="1" applyNumberFormat="1" applyFont="1" applyBorder="1"/>
    <xf numFmtId="0" fontId="2" fillId="5" borderId="3" xfId="0" applyFont="1" applyFill="1" applyBorder="1" applyAlignment="1">
      <alignment vertical="top" wrapText="1"/>
    </xf>
    <xf numFmtId="0" fontId="2" fillId="5" borderId="4" xfId="0" applyFont="1" applyFill="1" applyBorder="1" applyAlignment="1">
      <alignment vertical="top" wrapText="1"/>
    </xf>
    <xf numFmtId="0" fontId="0" fillId="0" borderId="15" xfId="0" applyBorder="1"/>
    <xf numFmtId="164" fontId="0" fillId="0" borderId="22" xfId="5" applyNumberFormat="1" applyFont="1" applyBorder="1"/>
    <xf numFmtId="164" fontId="0" fillId="4" borderId="13" xfId="1" applyNumberFormat="1" applyFont="1" applyFill="1" applyBorder="1" applyAlignment="1">
      <alignment horizontal="left" vertical="center" wrapText="1" shrinkToFit="1"/>
    </xf>
    <xf numFmtId="164" fontId="0" fillId="0" borderId="22" xfId="1" applyNumberFormat="1" applyFont="1" applyBorder="1"/>
    <xf numFmtId="164" fontId="0" fillId="0" borderId="4" xfId="0" applyNumberFormat="1" applyBorder="1"/>
    <xf numFmtId="164" fontId="0" fillId="4" borderId="24" xfId="1" applyNumberFormat="1" applyFont="1" applyFill="1" applyBorder="1" applyAlignment="1">
      <alignment horizontal="left" vertical="center" wrapText="1" shrinkToFit="1"/>
    </xf>
    <xf numFmtId="164" fontId="0" fillId="0" borderId="25" xfId="1" applyNumberFormat="1" applyFont="1" applyBorder="1"/>
    <xf numFmtId="164" fontId="0" fillId="0" borderId="7" xfId="1" applyNumberFormat="1" applyFont="1" applyBorder="1"/>
    <xf numFmtId="43" fontId="2" fillId="5" borderId="18" xfId="1" applyFont="1" applyFill="1" applyBorder="1" applyAlignment="1">
      <alignment vertical="top" wrapText="1"/>
    </xf>
    <xf numFmtId="0" fontId="4" fillId="4" borderId="26" xfId="0" applyFont="1" applyFill="1" applyBorder="1" applyAlignment="1">
      <alignment horizontal="left" vertical="center" wrapText="1" shrinkToFit="1"/>
    </xf>
    <xf numFmtId="164" fontId="0" fillId="4" borderId="31" xfId="1" applyNumberFormat="1" applyFont="1" applyFill="1" applyBorder="1" applyAlignment="1">
      <alignment horizontal="left" vertical="center" wrapText="1" shrinkToFit="1"/>
    </xf>
    <xf numFmtId="164" fontId="0" fillId="0" borderId="21" xfId="5" applyNumberFormat="1" applyFont="1" applyBorder="1"/>
    <xf numFmtId="0" fontId="2" fillId="5" borderId="32" xfId="0" applyFont="1" applyFill="1" applyBorder="1" applyAlignment="1">
      <alignment vertical="top" wrapText="1"/>
    </xf>
    <xf numFmtId="0" fontId="2" fillId="5" borderId="11" xfId="0" applyFont="1" applyFill="1" applyBorder="1" applyAlignment="1">
      <alignment vertical="top" wrapText="1"/>
    </xf>
    <xf numFmtId="0" fontId="2" fillId="5" borderId="12" xfId="0" applyFont="1" applyFill="1" applyBorder="1" applyAlignment="1">
      <alignment vertical="top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9" fontId="0" fillId="0" borderId="0" xfId="1" applyNumberFormat="1" applyFont="1" applyBorder="1"/>
    <xf numFmtId="0" fontId="4" fillId="0" borderId="26" xfId="0" applyFont="1" applyBorder="1" applyAlignment="1">
      <alignment horizontal="left" vertical="center" wrapText="1" shrinkToFit="1"/>
    </xf>
    <xf numFmtId="164" fontId="0" fillId="0" borderId="20" xfId="0" applyNumberFormat="1" applyBorder="1"/>
    <xf numFmtId="0" fontId="4" fillId="0" borderId="3" xfId="0" applyFont="1" applyBorder="1" applyAlignment="1">
      <alignment horizontal="left" vertical="center" wrapText="1" shrinkToFit="1"/>
    </xf>
    <xf numFmtId="164" fontId="0" fillId="0" borderId="22" xfId="0" applyNumberFormat="1" applyBorder="1"/>
    <xf numFmtId="164" fontId="0" fillId="0" borderId="25" xfId="0" applyNumberFormat="1" applyBorder="1"/>
    <xf numFmtId="49" fontId="4" fillId="0" borderId="30" xfId="0" applyNumberFormat="1" applyFont="1" applyBorder="1" applyAlignment="1">
      <alignment horizontal="left" vertical="center"/>
    </xf>
    <xf numFmtId="164" fontId="4" fillId="0" borderId="30" xfId="0" applyNumberFormat="1" applyFont="1" applyBorder="1" applyAlignment="1">
      <alignment horizontal="right" vertical="center"/>
    </xf>
    <xf numFmtId="164" fontId="0" fillId="0" borderId="29" xfId="0" applyNumberFormat="1" applyBorder="1"/>
    <xf numFmtId="49" fontId="4" fillId="0" borderId="28" xfId="0" applyNumberFormat="1" applyFont="1" applyBorder="1" applyAlignment="1">
      <alignment horizontal="left" vertical="center"/>
    </xf>
    <xf numFmtId="164" fontId="4" fillId="0" borderId="28" xfId="0" applyNumberFormat="1" applyFont="1" applyBorder="1" applyAlignment="1">
      <alignment horizontal="right" vertical="center"/>
    </xf>
    <xf numFmtId="164" fontId="0" fillId="0" borderId="27" xfId="0" applyNumberFormat="1" applyBorder="1"/>
    <xf numFmtId="164" fontId="0" fillId="0" borderId="15" xfId="0" applyNumberFormat="1" applyBorder="1"/>
    <xf numFmtId="3" fontId="0" fillId="0" borderId="22" xfId="0" applyNumberFormat="1" applyBorder="1"/>
    <xf numFmtId="164" fontId="0" fillId="0" borderId="21" xfId="0" applyNumberFormat="1" applyBorder="1"/>
    <xf numFmtId="164" fontId="0" fillId="0" borderId="7" xfId="0" applyNumberFormat="1" applyBorder="1"/>
    <xf numFmtId="49" fontId="4" fillId="0" borderId="34" xfId="0" applyNumberFormat="1" applyFont="1" applyBorder="1" applyAlignment="1">
      <alignment horizontal="left" vertical="center"/>
    </xf>
    <xf numFmtId="164" fontId="4" fillId="0" borderId="34" xfId="0" applyNumberFormat="1" applyFont="1" applyBorder="1" applyAlignment="1">
      <alignment horizontal="right" vertical="center"/>
    </xf>
    <xf numFmtId="164" fontId="0" fillId="0" borderId="35" xfId="0" applyNumberFormat="1" applyBorder="1"/>
    <xf numFmtId="49" fontId="2" fillId="5" borderId="36" xfId="0" applyNumberFormat="1" applyFont="1" applyFill="1" applyBorder="1" applyAlignment="1">
      <alignment vertical="top" wrapText="1" shrinkToFit="1"/>
    </xf>
    <xf numFmtId="0" fontId="0" fillId="0" borderId="19" xfId="0" applyBorder="1"/>
    <xf numFmtId="0" fontId="0" fillId="0" borderId="14" xfId="0" applyBorder="1"/>
    <xf numFmtId="167" fontId="0" fillId="0" borderId="14" xfId="2" applyNumberFormat="1" applyFont="1" applyBorder="1"/>
    <xf numFmtId="167" fontId="0" fillId="0" borderId="19" xfId="2" applyNumberFormat="1" applyFont="1" applyBorder="1"/>
    <xf numFmtId="167" fontId="0" fillId="0" borderId="15" xfId="2" applyNumberFormat="1" applyFont="1" applyBorder="1"/>
    <xf numFmtId="167" fontId="0" fillId="0" borderId="4" xfId="2" applyNumberFormat="1" applyFont="1" applyBorder="1"/>
    <xf numFmtId="167" fontId="0" fillId="0" borderId="17" xfId="2" applyNumberFormat="1" applyFont="1" applyBorder="1"/>
    <xf numFmtId="167" fontId="0" fillId="0" borderId="4" xfId="0" applyNumberFormat="1" applyBorder="1"/>
    <xf numFmtId="167" fontId="0" fillId="0" borderId="18" xfId="2" applyNumberFormat="1" applyFont="1" applyBorder="1"/>
    <xf numFmtId="167" fontId="0" fillId="0" borderId="0" xfId="2" applyNumberFormat="1" applyFont="1" applyBorder="1"/>
    <xf numFmtId="167" fontId="0" fillId="0" borderId="1" xfId="2" applyNumberFormat="1" applyFont="1" applyBorder="1"/>
    <xf numFmtId="167" fontId="0" fillId="0" borderId="7" xfId="2" applyNumberFormat="1" applyFont="1" applyBorder="1"/>
    <xf numFmtId="167" fontId="0" fillId="0" borderId="16" xfId="2" applyNumberFormat="1" applyFont="1" applyBorder="1"/>
    <xf numFmtId="166" fontId="0" fillId="0" borderId="5" xfId="0" applyNumberFormat="1" applyBorder="1"/>
    <xf numFmtId="166" fontId="0" fillId="0" borderId="7" xfId="0" applyNumberFormat="1" applyBorder="1"/>
    <xf numFmtId="166" fontId="0" fillId="0" borderId="8" xfId="0" applyNumberFormat="1" applyBorder="1"/>
    <xf numFmtId="0" fontId="2" fillId="5" borderId="3" xfId="0" applyFont="1" applyFill="1" applyBorder="1" applyAlignment="1">
      <alignment vertical="top"/>
    </xf>
    <xf numFmtId="0" fontId="2" fillId="5" borderId="4" xfId="0" applyFont="1" applyFill="1" applyBorder="1" applyAlignment="1">
      <alignment vertical="top"/>
    </xf>
    <xf numFmtId="0" fontId="2" fillId="5" borderId="5" xfId="0" applyFont="1" applyFill="1" applyBorder="1" applyAlignment="1">
      <alignment vertical="top"/>
    </xf>
    <xf numFmtId="0" fontId="4" fillId="4" borderId="2" xfId="0" applyFont="1" applyFill="1" applyBorder="1" applyAlignment="1">
      <alignment horizontal="right" vertical="center"/>
    </xf>
    <xf numFmtId="0" fontId="0" fillId="0" borderId="0" xfId="0" applyAlignment="1">
      <alignment vertical="top"/>
    </xf>
    <xf numFmtId="0" fontId="2" fillId="6" borderId="2" xfId="0" applyFont="1" applyFill="1" applyBorder="1" applyAlignment="1">
      <alignment vertical="top" wrapText="1" shrinkToFit="1"/>
    </xf>
    <xf numFmtId="0" fontId="2" fillId="6" borderId="38" xfId="0" applyFont="1" applyFill="1" applyBorder="1" applyAlignment="1">
      <alignment vertical="top" wrapText="1" shrinkToFit="1"/>
    </xf>
    <xf numFmtId="0" fontId="2" fillId="6" borderId="39" xfId="0" applyFont="1" applyFill="1" applyBorder="1" applyAlignment="1">
      <alignment vertical="top" wrapText="1" shrinkToFit="1"/>
    </xf>
    <xf numFmtId="0" fontId="4" fillId="4" borderId="40" xfId="0" applyFont="1" applyFill="1" applyBorder="1" applyAlignment="1">
      <alignment horizontal="left" vertical="center" wrapText="1" shrinkToFit="1"/>
    </xf>
    <xf numFmtId="0" fontId="4" fillId="4" borderId="40" xfId="0" applyFont="1" applyFill="1" applyBorder="1" applyAlignment="1">
      <alignment horizontal="right" vertical="center"/>
    </xf>
    <xf numFmtId="0" fontId="4" fillId="4" borderId="41" xfId="0" applyFont="1" applyFill="1" applyBorder="1" applyAlignment="1">
      <alignment horizontal="left" vertical="center" wrapText="1" shrinkToFit="1"/>
    </xf>
    <xf numFmtId="0" fontId="4" fillId="4" borderId="37" xfId="0" applyFont="1" applyFill="1" applyBorder="1" applyAlignment="1">
      <alignment horizontal="left" vertical="center" wrapText="1" shrinkToFit="1"/>
    </xf>
    <xf numFmtId="0" fontId="4" fillId="0" borderId="0" xfId="0" applyFont="1" applyAlignment="1">
      <alignment horizontal="left" vertical="center" wrapText="1" shrinkToFit="1"/>
    </xf>
    <xf numFmtId="0" fontId="4" fillId="0" borderId="13" xfId="0" applyFont="1" applyBorder="1" applyAlignment="1">
      <alignment horizontal="left" vertical="center" wrapText="1" shrinkToFit="1"/>
    </xf>
    <xf numFmtId="167" fontId="0" fillId="0" borderId="9" xfId="2" applyNumberFormat="1" applyFont="1" applyBorder="1"/>
    <xf numFmtId="0" fontId="0" fillId="0" borderId="10" xfId="0" applyBorder="1"/>
    <xf numFmtId="164" fontId="0" fillId="0" borderId="42" xfId="1" applyNumberFormat="1" applyFont="1" applyBorder="1"/>
    <xf numFmtId="0" fontId="4" fillId="4" borderId="24" xfId="0" applyFont="1" applyFill="1" applyBorder="1" applyAlignment="1">
      <alignment horizontal="left" vertical="center" wrapText="1" shrinkToFit="1"/>
    </xf>
    <xf numFmtId="0" fontId="0" fillId="0" borderId="16" xfId="0" applyBorder="1"/>
    <xf numFmtId="0" fontId="0" fillId="0" borderId="11" xfId="0" applyBorder="1"/>
    <xf numFmtId="0" fontId="2" fillId="7" borderId="23" xfId="6" applyNumberFormat="1" applyFont="1" applyBorder="1" applyAlignment="1">
      <alignment vertical="top" wrapText="1"/>
    </xf>
    <xf numFmtId="0" fontId="2" fillId="7" borderId="11" xfId="6" applyNumberFormat="1" applyFont="1" applyBorder="1" applyAlignment="1">
      <alignment vertical="top" wrapText="1"/>
    </xf>
    <xf numFmtId="0" fontId="2" fillId="7" borderId="11" xfId="6" applyFont="1" applyBorder="1" applyAlignment="1">
      <alignment vertical="top" wrapText="1"/>
    </xf>
    <xf numFmtId="0" fontId="2" fillId="2" borderId="23" xfId="3" applyNumberFormat="1" applyFont="1" applyBorder="1" applyAlignment="1">
      <alignment vertical="top" wrapText="1"/>
    </xf>
    <xf numFmtId="0" fontId="2" fillId="2" borderId="11" xfId="3" applyNumberFormat="1" applyFont="1" applyBorder="1" applyAlignment="1">
      <alignment vertical="top" wrapText="1"/>
    </xf>
    <xf numFmtId="0" fontId="2" fillId="2" borderId="11" xfId="3" applyFont="1" applyBorder="1" applyAlignment="1">
      <alignment vertical="top" wrapText="1"/>
    </xf>
    <xf numFmtId="0" fontId="2" fillId="2" borderId="33" xfId="3" applyNumberFormat="1" applyFont="1" applyBorder="1" applyAlignment="1">
      <alignment vertical="top" wrapText="1"/>
    </xf>
    <xf numFmtId="0" fontId="2" fillId="8" borderId="23" xfId="7" applyNumberFormat="1" applyFont="1" applyBorder="1" applyAlignment="1">
      <alignment vertical="top" wrapText="1"/>
    </xf>
    <xf numFmtId="0" fontId="2" fillId="8" borderId="11" xfId="7" applyNumberFormat="1" applyFont="1" applyBorder="1" applyAlignment="1">
      <alignment vertical="top" wrapText="1"/>
    </xf>
    <xf numFmtId="0" fontId="2" fillId="8" borderId="11" xfId="7" applyFont="1" applyBorder="1" applyAlignment="1">
      <alignment vertical="top" wrapText="1"/>
    </xf>
    <xf numFmtId="0" fontId="2" fillId="8" borderId="33" xfId="7" applyNumberFormat="1" applyFont="1" applyBorder="1" applyAlignment="1">
      <alignment vertical="top" wrapText="1"/>
    </xf>
    <xf numFmtId="0" fontId="2" fillId="3" borderId="33" xfId="4" applyNumberFormat="1" applyFont="1" applyBorder="1" applyAlignment="1">
      <alignment vertical="top" wrapText="1"/>
    </xf>
    <xf numFmtId="0" fontId="2" fillId="3" borderId="11" xfId="4" applyFont="1" applyBorder="1" applyAlignment="1">
      <alignment vertical="top" wrapText="1"/>
    </xf>
    <xf numFmtId="0" fontId="2" fillId="9" borderId="11" xfId="8" applyFont="1" applyBorder="1" applyAlignment="1">
      <alignment vertical="top" wrapText="1"/>
    </xf>
    <xf numFmtId="0" fontId="2" fillId="7" borderId="23" xfId="6" applyFont="1" applyBorder="1" applyAlignment="1">
      <alignment vertical="top" wrapText="1"/>
    </xf>
    <xf numFmtId="0" fontId="2" fillId="3" borderId="23" xfId="4" applyNumberFormat="1" applyFont="1" applyBorder="1" applyAlignment="1">
      <alignment vertical="top" wrapText="1"/>
    </xf>
    <xf numFmtId="0" fontId="2" fillId="3" borderId="11" xfId="4" applyNumberFormat="1" applyFont="1" applyBorder="1" applyAlignment="1">
      <alignment vertical="top" wrapText="1"/>
    </xf>
    <xf numFmtId="164" fontId="2" fillId="9" borderId="23" xfId="8" applyNumberFormat="1" applyFont="1" applyBorder="1" applyAlignment="1">
      <alignment vertical="top"/>
    </xf>
    <xf numFmtId="0" fontId="2" fillId="9" borderId="33" xfId="8" applyNumberFormat="1" applyFont="1" applyBorder="1" applyAlignment="1">
      <alignment vertical="top" wrapText="1"/>
    </xf>
    <xf numFmtId="0" fontId="2" fillId="2" borderId="23" xfId="3" applyFont="1" applyBorder="1" applyAlignment="1">
      <alignment vertical="top" wrapText="1"/>
    </xf>
    <xf numFmtId="0" fontId="2" fillId="2" borderId="12" xfId="3" applyFont="1" applyBorder="1" applyAlignment="1">
      <alignment vertical="top" wrapText="1"/>
    </xf>
    <xf numFmtId="0" fontId="2" fillId="7" borderId="22" xfId="6" applyNumberFormat="1" applyFont="1" applyBorder="1" applyAlignment="1">
      <alignment vertical="top" wrapText="1"/>
    </xf>
    <xf numFmtId="0" fontId="2" fillId="2" borderId="22" xfId="3" applyNumberFormat="1" applyFont="1" applyBorder="1" applyAlignment="1">
      <alignment vertical="top" wrapText="1"/>
    </xf>
    <xf numFmtId="0" fontId="2" fillId="8" borderId="22" xfId="7" applyNumberFormat="1" applyFont="1" applyBorder="1" applyAlignment="1">
      <alignment vertical="top" wrapText="1"/>
    </xf>
    <xf numFmtId="0" fontId="2" fillId="3" borderId="22" xfId="4" applyNumberFormat="1" applyFont="1" applyBorder="1" applyAlignment="1">
      <alignment vertical="top" wrapText="1"/>
    </xf>
    <xf numFmtId="0" fontId="2" fillId="9" borderId="22" xfId="8" applyNumberFormat="1" applyFont="1" applyBorder="1" applyAlignment="1">
      <alignment vertical="top" wrapText="1"/>
    </xf>
    <xf numFmtId="164" fontId="2" fillId="7" borderId="22" xfId="6" applyNumberFormat="1" applyFont="1" applyBorder="1" applyAlignment="1">
      <alignment vertical="top" wrapText="1"/>
    </xf>
    <xf numFmtId="0" fontId="2" fillId="2" borderId="18" xfId="3" applyNumberFormat="1" applyFont="1" applyBorder="1" applyAlignment="1">
      <alignment vertical="top" wrapText="1"/>
    </xf>
    <xf numFmtId="0" fontId="2" fillId="7" borderId="10" xfId="6" applyNumberFormat="1" applyFont="1" applyBorder="1" applyAlignment="1">
      <alignment vertical="top" wrapText="1"/>
    </xf>
    <xf numFmtId="0" fontId="2" fillId="2" borderId="4" xfId="3" applyNumberFormat="1" applyFont="1" applyBorder="1" applyAlignment="1">
      <alignment vertical="top" wrapText="1"/>
    </xf>
    <xf numFmtId="0" fontId="2" fillId="2" borderId="9" xfId="3" applyNumberFormat="1" applyFont="1" applyBorder="1" applyAlignment="1">
      <alignment vertical="top" wrapText="1"/>
    </xf>
    <xf numFmtId="9" fontId="2" fillId="2" borderId="4" xfId="3" applyNumberFormat="1" applyFont="1" applyBorder="1" applyAlignment="1">
      <alignment vertical="top" wrapText="1"/>
    </xf>
    <xf numFmtId="0" fontId="2" fillId="8" borderId="9" xfId="7" applyNumberFormat="1" applyFont="1" applyBorder="1" applyAlignment="1">
      <alignment vertical="top" wrapText="1"/>
    </xf>
    <xf numFmtId="9" fontId="2" fillId="8" borderId="4" xfId="7" applyNumberFormat="1" applyFont="1" applyBorder="1" applyAlignment="1">
      <alignment vertical="top" wrapText="1"/>
    </xf>
    <xf numFmtId="0" fontId="2" fillId="3" borderId="9" xfId="4" applyNumberFormat="1" applyFont="1" applyBorder="1" applyAlignment="1">
      <alignment vertical="top" wrapText="1"/>
    </xf>
    <xf numFmtId="9" fontId="2" fillId="3" borderId="4" xfId="4" applyNumberFormat="1" applyFont="1" applyBorder="1" applyAlignment="1">
      <alignment vertical="top" wrapText="1"/>
    </xf>
    <xf numFmtId="0" fontId="2" fillId="9" borderId="20" xfId="8" applyNumberFormat="1" applyFont="1" applyBorder="1" applyAlignment="1">
      <alignment vertical="top" wrapText="1"/>
    </xf>
    <xf numFmtId="0" fontId="2" fillId="9" borderId="9" xfId="8" applyNumberFormat="1" applyFont="1" applyBorder="1" applyAlignment="1">
      <alignment vertical="top" wrapText="1"/>
    </xf>
    <xf numFmtId="9" fontId="2" fillId="9" borderId="4" xfId="8" applyNumberFormat="1" applyFont="1" applyBorder="1" applyAlignment="1">
      <alignment vertical="top" wrapText="1"/>
    </xf>
    <xf numFmtId="0" fontId="2" fillId="7" borderId="9" xfId="6" applyNumberFormat="1" applyFont="1" applyBorder="1" applyAlignment="1">
      <alignment vertical="top" wrapText="1"/>
    </xf>
    <xf numFmtId="9" fontId="2" fillId="7" borderId="4" xfId="6" applyNumberFormat="1" applyFont="1" applyBorder="1" applyAlignment="1">
      <alignment vertical="top" wrapText="1"/>
    </xf>
    <xf numFmtId="0" fontId="2" fillId="9" borderId="22" xfId="8" applyFont="1" applyBorder="1" applyAlignment="1">
      <alignment vertical="top" wrapText="1"/>
    </xf>
    <xf numFmtId="0" fontId="2" fillId="7" borderId="22" xfId="6" applyFont="1" applyBorder="1" applyAlignment="1">
      <alignment vertical="top" wrapText="1"/>
    </xf>
    <xf numFmtId="0" fontId="2" fillId="2" borderId="22" xfId="3" applyFont="1" applyBorder="1" applyAlignment="1">
      <alignment vertical="top" wrapText="1"/>
    </xf>
    <xf numFmtId="0" fontId="2" fillId="2" borderId="14" xfId="3" applyNumberFormat="1" applyFont="1" applyBorder="1" applyAlignment="1">
      <alignment vertical="top" wrapText="1"/>
    </xf>
    <xf numFmtId="0" fontId="2" fillId="2" borderId="0" xfId="3" applyNumberFormat="1" applyFont="1" applyBorder="1" applyAlignment="1">
      <alignment vertical="top" wrapText="1"/>
    </xf>
    <xf numFmtId="0" fontId="2" fillId="8" borderId="0" xfId="7" applyNumberFormat="1" applyFont="1" applyBorder="1" applyAlignment="1">
      <alignment vertical="top" wrapText="1"/>
    </xf>
    <xf numFmtId="0" fontId="2" fillId="3" borderId="0" xfId="4" applyNumberFormat="1" applyFont="1" applyBorder="1" applyAlignment="1">
      <alignment vertical="top" wrapText="1"/>
    </xf>
    <xf numFmtId="0" fontId="2" fillId="9" borderId="0" xfId="8" applyNumberFormat="1" applyFont="1" applyBorder="1" applyAlignment="1">
      <alignment vertical="top" wrapText="1"/>
    </xf>
    <xf numFmtId="164" fontId="2" fillId="7" borderId="0" xfId="6" applyNumberFormat="1" applyFont="1" applyBorder="1" applyAlignment="1">
      <alignment vertical="top" wrapText="1"/>
    </xf>
    <xf numFmtId="0" fontId="2" fillId="6" borderId="9" xfId="9" applyNumberFormat="1" applyFont="1" applyBorder="1" applyAlignment="1">
      <alignment vertical="top" wrapText="1"/>
    </xf>
    <xf numFmtId="0" fontId="2" fillId="7" borderId="21" xfId="6" applyNumberFormat="1" applyFont="1" applyBorder="1" applyAlignment="1">
      <alignment vertical="top" wrapText="1"/>
    </xf>
    <xf numFmtId="0" fontId="2" fillId="7" borderId="0" xfId="6" applyNumberFormat="1" applyFont="1" applyBorder="1" applyAlignment="1">
      <alignment vertical="top" wrapText="1"/>
    </xf>
    <xf numFmtId="0" fontId="2" fillId="8" borderId="21" xfId="7" applyNumberFormat="1" applyFont="1" applyBorder="1" applyAlignment="1">
      <alignment vertical="top" wrapText="1"/>
    </xf>
    <xf numFmtId="0" fontId="2" fillId="3" borderId="21" xfId="4" applyNumberFormat="1" applyFont="1" applyBorder="1" applyAlignment="1">
      <alignment vertical="top" wrapText="1"/>
    </xf>
    <xf numFmtId="0" fontId="2" fillId="2" borderId="21" xfId="3" applyNumberFormat="1" applyFont="1" applyBorder="1" applyAlignment="1">
      <alignment vertical="top" wrapText="1"/>
    </xf>
    <xf numFmtId="0" fontId="2" fillId="7" borderId="1" xfId="6" applyNumberFormat="1" applyFont="1" applyBorder="1" applyAlignment="1">
      <alignment vertical="top" wrapText="1"/>
    </xf>
    <xf numFmtId="0" fontId="2" fillId="7" borderId="42" xfId="6" applyNumberFormat="1" applyFont="1" applyBorder="1" applyAlignment="1">
      <alignment vertical="top" wrapText="1"/>
    </xf>
    <xf numFmtId="9" fontId="2" fillId="2" borderId="14" xfId="3" applyNumberFormat="1" applyFont="1" applyBorder="1" applyAlignment="1">
      <alignment vertical="top" wrapText="1"/>
    </xf>
    <xf numFmtId="9" fontId="2" fillId="8" borderId="14" xfId="7" applyNumberFormat="1" applyFont="1" applyBorder="1" applyAlignment="1">
      <alignment vertical="top" wrapText="1"/>
    </xf>
    <xf numFmtId="9" fontId="2" fillId="3" borderId="14" xfId="4" applyNumberFormat="1" applyFont="1" applyBorder="1" applyAlignment="1">
      <alignment vertical="top" wrapText="1"/>
    </xf>
    <xf numFmtId="0" fontId="2" fillId="9" borderId="21" xfId="8" applyNumberFormat="1" applyFont="1" applyBorder="1" applyAlignment="1">
      <alignment vertical="top" wrapText="1"/>
    </xf>
    <xf numFmtId="9" fontId="2" fillId="9" borderId="14" xfId="8" applyNumberFormat="1" applyFont="1" applyBorder="1" applyAlignment="1">
      <alignment vertical="top" wrapText="1"/>
    </xf>
    <xf numFmtId="9" fontId="2" fillId="7" borderId="14" xfId="6" applyNumberFormat="1" applyFont="1" applyBorder="1" applyAlignment="1">
      <alignment vertical="top" wrapText="1"/>
    </xf>
    <xf numFmtId="0" fontId="2" fillId="2" borderId="1" xfId="3" applyNumberFormat="1" applyFont="1" applyBorder="1" applyAlignment="1">
      <alignment vertical="top" wrapText="1"/>
    </xf>
    <xf numFmtId="164" fontId="0" fillId="0" borderId="19" xfId="0" applyNumberFormat="1" applyBorder="1"/>
    <xf numFmtId="164" fontId="0" fillId="0" borderId="43" xfId="0" applyNumberFormat="1" applyBorder="1"/>
    <xf numFmtId="164" fontId="0" fillId="0" borderId="44" xfId="0" applyNumberFormat="1" applyBorder="1"/>
    <xf numFmtId="164" fontId="0" fillId="0" borderId="45" xfId="0" applyNumberFormat="1" applyBorder="1"/>
    <xf numFmtId="164" fontId="0" fillId="0" borderId="17" xfId="0" applyNumberFormat="1" applyBorder="1"/>
    <xf numFmtId="165" fontId="0" fillId="0" borderId="0" xfId="0" applyNumberFormat="1"/>
    <xf numFmtId="164" fontId="0" fillId="0" borderId="17" xfId="1" applyNumberFormat="1" applyFont="1" applyBorder="1"/>
    <xf numFmtId="164" fontId="0" fillId="0" borderId="46" xfId="0" applyNumberFormat="1" applyBorder="1"/>
    <xf numFmtId="164" fontId="0" fillId="0" borderId="46" xfId="1" applyNumberFormat="1" applyFont="1" applyBorder="1"/>
    <xf numFmtId="164" fontId="0" fillId="0" borderId="47" xfId="0" applyNumberFormat="1" applyBorder="1"/>
    <xf numFmtId="164" fontId="0" fillId="0" borderId="47" xfId="1" applyNumberFormat="1" applyFont="1" applyBorder="1"/>
    <xf numFmtId="164" fontId="0" fillId="0" borderId="21" xfId="1" applyNumberFormat="1" applyFont="1" applyFill="1" applyBorder="1"/>
    <xf numFmtId="0" fontId="2" fillId="5" borderId="48" xfId="0" applyFont="1" applyFill="1" applyBorder="1" applyAlignment="1">
      <alignment vertical="top" wrapText="1"/>
    </xf>
    <xf numFmtId="0" fontId="2" fillId="6" borderId="48" xfId="9" applyNumberFormat="1" applyFont="1" applyBorder="1" applyAlignment="1">
      <alignment vertical="top" wrapText="1"/>
    </xf>
    <xf numFmtId="0" fontId="0" fillId="0" borderId="48" xfId="0" applyBorder="1"/>
    <xf numFmtId="164" fontId="0" fillId="0" borderId="48" xfId="1" applyNumberFormat="1" applyFont="1" applyBorder="1"/>
  </cellXfs>
  <cellStyles count="10">
    <cellStyle name="Accent1" xfId="6" builtinId="29"/>
    <cellStyle name="Accent2" xfId="3" builtinId="33"/>
    <cellStyle name="Accent3" xfId="7" builtinId="37"/>
    <cellStyle name="Accent4" xfId="4" builtinId="41"/>
    <cellStyle name="Accent5" xfId="8" builtinId="45"/>
    <cellStyle name="Accent6" xfId="9" builtinId="49"/>
    <cellStyle name="Comma" xfId="1" builtinId="3"/>
    <cellStyle name="Comma 2" xfId="5" xr:uid="{456605CB-D0AC-472F-A591-03D1661FBC39}"/>
    <cellStyle name="Normal" xfId="0" builtinId="0"/>
    <cellStyle name="Percent" xfId="2" builtinId="5"/>
  </cellStyles>
  <dxfs count="7">
    <dxf>
      <font>
        <color rgb="FFC00000"/>
      </font>
      <fill>
        <patternFill>
          <bgColor rgb="FFFFCCCC"/>
        </patternFill>
      </fill>
    </dxf>
    <dxf>
      <font>
        <color theme="9" tint="-0.24994659260841701"/>
      </font>
      <fill>
        <patternFill>
          <bgColor rgb="FFCC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theme="9" tint="0.59996337778862885"/>
        </patternFill>
      </fill>
    </dxf>
    <dxf>
      <font>
        <color rgb="FFC00000"/>
      </font>
      <fill>
        <patternFill>
          <bgColor rgb="FFFF9B9B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9B9B"/>
      <color rgb="FFFF9F9F"/>
      <color rgb="FFFF7D7D"/>
      <color rgb="FFFF6699"/>
      <color rgb="FFFF2D2D"/>
      <color rgb="FFFF818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Raw!$B$1</c:f>
              <c:strCache>
                <c:ptCount val="1"/>
                <c:pt idx="0">
                  <c:v>Gas 17-18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887-47C7-9B65-7DBC6FCDBF1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887-47C7-9B65-7DBC6FCDBF1B}"/>
              </c:ext>
            </c:extLst>
          </c:dPt>
          <c:cat>
            <c:strRef>
              <c:f>(Raw!$A$3,Raw!$A$4)</c:f>
              <c:strCache>
                <c:ptCount val="2"/>
                <c:pt idx="0">
                  <c:v>Leisure and Culture - Libraries and Museums</c:v>
                </c:pt>
                <c:pt idx="1">
                  <c:v>Example Type</c:v>
                </c:pt>
              </c:strCache>
            </c:strRef>
          </c:cat>
          <c:val>
            <c:numRef>
              <c:f>(Raw!$B$3,Raw!$B$4)</c:f>
              <c:numCache>
                <c:formatCode>_-* #,##0_-;\-* #,##0_-;_-* "-"??_-;_-@_-</c:formatCode>
                <c:ptCount val="2"/>
                <c:pt idx="0">
                  <c:v>962343</c:v>
                </c:pt>
                <c:pt idx="1">
                  <c:v>21342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35-402A-A34F-FB2956841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Raw!$C$1</c:f>
              <c:strCache>
                <c:ptCount val="1"/>
                <c:pt idx="0">
                  <c:v>Gas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Raw!$D$1:$H$1</c:f>
              <c:strCache>
                <c:ptCount val="5"/>
                <c:pt idx="0">
                  <c:v>Gas 17-18</c:v>
                </c:pt>
                <c:pt idx="1">
                  <c:v>Gas 18-19</c:v>
                </c:pt>
                <c:pt idx="2">
                  <c:v>Gas 19-20</c:v>
                </c:pt>
                <c:pt idx="3">
                  <c:v>Gas 20-21</c:v>
                </c:pt>
                <c:pt idx="4">
                  <c:v>Gas 21-22</c:v>
                </c:pt>
              </c:strCache>
            </c:strRef>
          </c:cat>
          <c:val>
            <c:numRef>
              <c:f>Raw!$D$2:$H$2</c:f>
              <c:numCache>
                <c:formatCode>_-* #,##0_-;\-* #,##0_-;_-* "-"??_-;_-@_-</c:formatCode>
                <c:ptCount val="5"/>
                <c:pt idx="0">
                  <c:v>962343</c:v>
                </c:pt>
                <c:pt idx="1">
                  <c:v>1027324</c:v>
                </c:pt>
                <c:pt idx="2">
                  <c:v>1085364</c:v>
                </c:pt>
                <c:pt idx="3">
                  <c:v>856926</c:v>
                </c:pt>
                <c:pt idx="4">
                  <c:v>1269256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A7-4833-B793-C0AE62288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720560"/>
        <c:axId val="436722480"/>
      </c:barChart>
      <c:catAx>
        <c:axId val="43672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22480"/>
        <c:crosses val="autoZero"/>
        <c:auto val="1"/>
        <c:lblAlgn val="ctr"/>
        <c:lblOffset val="100"/>
        <c:noMultiLvlLbl val="0"/>
      </c:catAx>
      <c:valAx>
        <c:axId val="43672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72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Raw!$O$1</c:f>
              <c:strCache>
                <c:ptCount val="1"/>
                <c:pt idx="0">
                  <c:v>Gas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3"/>
            <c:bubble3D val="0"/>
            <c:spPr>
              <a:solidFill>
                <a:schemeClr val="accent6">
                  <a:lumMod val="80000"/>
                </a:schemeClr>
              </a:solidFill>
              <a:ln>
                <a:noFill/>
              </a:ln>
              <a:effectLst/>
            </c:spPr>
          </c:dPt>
          <c:dPt>
            <c:idx val="24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5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7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8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29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30"/>
            <c:bubble3D val="0"/>
            <c:spPr>
              <a:solidFill>
                <a:schemeClr val="accent1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1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2"/>
            <c:bubble3D val="0"/>
            <c:spPr>
              <a:solidFill>
                <a:schemeClr val="accent3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3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4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5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36"/>
            <c:bubble3D val="0"/>
            <c:spPr>
              <a:solidFill>
                <a:schemeClr val="accent1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7"/>
            <c:bubble3D val="0"/>
            <c:spPr>
              <a:solidFill>
                <a:schemeClr val="accent2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8"/>
            <c:bubble3D val="0"/>
            <c:spPr>
              <a:solidFill>
                <a:schemeClr val="accent3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39"/>
            <c:bubble3D val="0"/>
            <c:spPr>
              <a:solidFill>
                <a:schemeClr val="accent4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0"/>
            <c:bubble3D val="0"/>
            <c:spPr>
              <a:solidFill>
                <a:schemeClr val="accent5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1"/>
            <c:bubble3D val="0"/>
            <c:spPr>
              <a:solidFill>
                <a:schemeClr val="accent6">
                  <a:lumMod val="70000"/>
                  <a:lumOff val="30000"/>
                </a:schemeClr>
              </a:solidFill>
              <a:ln>
                <a:noFill/>
              </a:ln>
              <a:effectLst/>
            </c:spPr>
          </c:dPt>
          <c:dPt>
            <c:idx val="42"/>
            <c:bubble3D val="0"/>
            <c:spPr>
              <a:solidFill>
                <a:schemeClr val="accent1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3"/>
            <c:bubble3D val="0"/>
            <c:spPr>
              <a:solidFill>
                <a:schemeClr val="accent2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4"/>
            <c:bubble3D val="0"/>
            <c:spPr>
              <a:solidFill>
                <a:schemeClr val="accent3">
                  <a:lumMod val="70000"/>
                </a:schemeClr>
              </a:solidFill>
              <a:ln>
                <a:noFill/>
              </a:ln>
              <a:effectLst/>
            </c:spPr>
          </c:dPt>
          <c:dPt>
            <c:idx val="45"/>
            <c:bubble3D val="0"/>
            <c:spPr>
              <a:solidFill>
                <a:schemeClr val="accent4">
                  <a:lumMod val="70000"/>
                </a:schemeClr>
              </a:solidFill>
              <a:ln>
                <a:noFill/>
              </a:ln>
              <a:effectLst/>
            </c:spPr>
          </c:dPt>
          <c:cat>
            <c:strRef>
              <c:f>Raw!$N$2:$N$47</c:f>
              <c:strCache>
                <c:ptCount val="10"/>
                <c:pt idx="0">
                  <c:v>Bishop Auckland Town Hall &amp; Library</c:v>
                </c:pt>
                <c:pt idx="1">
                  <c:v>Town Hall  - Durham </c:v>
                </c:pt>
                <c:pt idx="2">
                  <c:v>Clayport Library</c:v>
                </c:pt>
                <c:pt idx="3">
                  <c:v>Chester le Street Library</c:v>
                </c:pt>
                <c:pt idx="4">
                  <c:v>Annfield Plain Library</c:v>
                </c:pt>
                <c:pt idx="5">
                  <c:v>Spennymoor Library </c:v>
                </c:pt>
                <c:pt idx="6">
                  <c:v>Barnard Castle Library (new)/C.A.P building</c:v>
                </c:pt>
                <c:pt idx="7">
                  <c:v>Consett Library</c:v>
                </c:pt>
                <c:pt idx="8">
                  <c:v>Willington Library</c:v>
                </c:pt>
                <c:pt idx="9">
                  <c:v>Belmont Library</c:v>
                </c:pt>
              </c:strCache>
            </c:strRef>
          </c:cat>
          <c:val>
            <c:numRef>
              <c:f>Raw!$O$2:$O$47</c:f>
              <c:numCache>
                <c:formatCode>_-* #,##0_-;\-* #,##0_-;_-* "-"??_-;_-@_-</c:formatCode>
                <c:ptCount val="46"/>
                <c:pt idx="0">
                  <c:v>1247995</c:v>
                </c:pt>
                <c:pt idx="1">
                  <c:v>1037341</c:v>
                </c:pt>
                <c:pt idx="2">
                  <c:v>744185</c:v>
                </c:pt>
                <c:pt idx="3">
                  <c:v>396475</c:v>
                </c:pt>
                <c:pt idx="4">
                  <c:v>353730</c:v>
                </c:pt>
                <c:pt idx="5">
                  <c:v>279846</c:v>
                </c:pt>
                <c:pt idx="6">
                  <c:v>208548</c:v>
                </c:pt>
                <c:pt idx="7">
                  <c:v>207913</c:v>
                </c:pt>
                <c:pt idx="8">
                  <c:v>207472</c:v>
                </c:pt>
                <c:pt idx="9">
                  <c:v>175490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0-41F8-AF3D-55A6F7F2E7A5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98265</xdr:rowOff>
    </xdr:from>
    <xdr:to>
      <xdr:col>1</xdr:col>
      <xdr:colOff>1096402</xdr:colOff>
      <xdr:row>18</xdr:row>
      <xdr:rowOff>155278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677B22-E56E-EC75-489B-0D5E90BE2B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4</xdr:row>
      <xdr:rowOff>64001</xdr:rowOff>
    </xdr:from>
    <xdr:to>
      <xdr:col>11</xdr:col>
      <xdr:colOff>34950</xdr:colOff>
      <xdr:row>18</xdr:row>
      <xdr:rowOff>121014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A20E53-81BD-6D70-42E5-011D36FA34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1129980</xdr:colOff>
      <xdr:row>4</xdr:row>
      <xdr:rowOff>91412</xdr:rowOff>
    </xdr:from>
    <xdr:to>
      <xdr:col>4</xdr:col>
      <xdr:colOff>0</xdr:colOff>
      <xdr:row>23</xdr:row>
      <xdr:rowOff>123345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47160A-8744-8744-7A4F-A8DEBF1BC7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ion Willington" id="{9E7B7E04-2E51-4925-B907-F51CC861B206}" userId="0247c8816df86841" providerId="Windows Live"/>
  <person displayName="Louise Austin" id="{AAAFBCD1-4610-4D1E-AAAB-7DDBE2DB3FCB}" userId="S::Louise.Austin@durham.gov.uk::839a56b1-1687-4fea-893c-2cdeb368a3d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" dT="2024-11-29T12:34:13.46" personId="{9E7B7E04-2E51-4925-B907-F51CC861B206}" id="{1753C87D-41D8-412C-B53C-411802766B70}">
    <text>Building Future: PSDS bid for 2024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Q1" dT="2023-08-03T13:22:28.45" personId="{AAAFBCD1-4610-4D1E-AAAB-7DDBE2DB3FCB}" id="{6D879A95-E660-4425-90DD-B1942A570FEA}">
    <text>COVID YEARS</text>
  </threadedComment>
  <threadedComment ref="V1" dT="2023-08-03T13:23:12.60" personId="{AAAFBCD1-4610-4D1E-AAAB-7DDBE2DB3FCB}" id="{16026CA0-FFE6-49A4-A57E-587B74766027}">
    <text>MORE COVID</text>
  </threadedComment>
  <threadedComment ref="A9" dT="2024-11-29T12:41:17.19" personId="{9E7B7E04-2E51-4925-B907-F51CC861B206}" id="{95B693DA-084A-4B28-88CC-E34696DB5022}">
    <text>L Austin</text>
  </threadedComment>
  <threadedComment ref="A12" dT="2024-11-29T12:41:36.73" personId="{9E7B7E04-2E51-4925-B907-F51CC861B206}" id="{E67F1258-E453-4AA3-ADFA-2A959A7EAA58}">
    <text>D Walker</text>
  </threadedComment>
  <threadedComment ref="A19" dT="2024-11-29T12:41:49.36" personId="{9E7B7E04-2E51-4925-B907-F51CC861B206}" id="{7676E1C6-8428-4878-924E-A7E07ED57AE8}">
    <text>M Johnson</text>
  </threadedComment>
  <threadedComment ref="A44" dT="2024-11-29T12:42:03.20" personId="{9E7B7E04-2E51-4925-B907-F51CC861B206}" id="{BBFCF8B9-01DE-4EF4-B1EB-6E96B03822BE}">
    <text>DW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2FAA-64D4-4792-B31E-A3C9EFFECA00}">
  <sheetPr>
    <tabColor rgb="FF00B050"/>
  </sheetPr>
  <dimension ref="A1:D491"/>
  <sheetViews>
    <sheetView zoomScale="139" zoomScaleNormal="139" workbookViewId="0">
      <selection activeCell="C5" sqref="C5"/>
    </sheetView>
  </sheetViews>
  <sheetFormatPr defaultColWidth="8.85546875" defaultRowHeight="15" x14ac:dyDescent="0.25"/>
  <cols>
    <col min="1" max="1" width="41.5703125" bestFit="1" customWidth="1"/>
    <col min="2" max="3" width="10" customWidth="1"/>
    <col min="4" max="4" width="41" bestFit="1" customWidth="1"/>
  </cols>
  <sheetData>
    <row r="1" spans="1:4" s="71" customFormat="1" ht="50.1" customHeight="1" thickBot="1" x14ac:dyDescent="0.3">
      <c r="A1" s="72" t="s">
        <v>0</v>
      </c>
      <c r="B1" s="73" t="s">
        <v>128</v>
      </c>
      <c r="C1" s="73" t="s">
        <v>129</v>
      </c>
      <c r="D1" s="74" t="s">
        <v>130</v>
      </c>
    </row>
    <row r="2" spans="1:4" ht="16.5" customHeight="1" thickTop="1" x14ac:dyDescent="0.25">
      <c r="A2" s="75" t="s">
        <v>16</v>
      </c>
      <c r="B2" s="76">
        <v>439</v>
      </c>
      <c r="C2" s="75" t="s">
        <v>131</v>
      </c>
      <c r="D2" s="77" t="s">
        <v>39</v>
      </c>
    </row>
    <row r="3" spans="1:4" ht="16.5" customHeight="1" x14ac:dyDescent="0.25">
      <c r="A3" s="2" t="s">
        <v>12</v>
      </c>
      <c r="B3" s="70">
        <v>554</v>
      </c>
      <c r="C3" s="2" t="s">
        <v>132</v>
      </c>
      <c r="D3" s="78" t="s">
        <v>39</v>
      </c>
    </row>
    <row r="4" spans="1:4" ht="16.5" customHeight="1" x14ac:dyDescent="0.25">
      <c r="A4" s="2" t="s">
        <v>47</v>
      </c>
      <c r="B4" s="70">
        <v>27</v>
      </c>
      <c r="C4" s="2" t="s">
        <v>133</v>
      </c>
      <c r="D4" s="78" t="s">
        <v>39</v>
      </c>
    </row>
    <row r="5" spans="1:4" ht="16.5" customHeight="1" x14ac:dyDescent="0.25">
      <c r="A5" s="2" t="s">
        <v>18</v>
      </c>
      <c r="B5" s="70">
        <v>227</v>
      </c>
      <c r="C5" s="2" t="s">
        <v>134</v>
      </c>
      <c r="D5" s="78" t="s">
        <v>39</v>
      </c>
    </row>
    <row r="6" spans="1:4" ht="16.5" customHeight="1" x14ac:dyDescent="0.25">
      <c r="A6" s="2" t="s">
        <v>48</v>
      </c>
      <c r="B6" s="70">
        <v>0</v>
      </c>
      <c r="C6" s="2"/>
      <c r="D6" s="78" t="s">
        <v>39</v>
      </c>
    </row>
    <row r="7" spans="1:4" ht="16.5" customHeight="1" x14ac:dyDescent="0.25">
      <c r="A7" s="2" t="s">
        <v>60</v>
      </c>
      <c r="B7" s="70">
        <v>2339</v>
      </c>
      <c r="C7" s="2" t="s">
        <v>135</v>
      </c>
      <c r="D7" s="78" t="s">
        <v>39</v>
      </c>
    </row>
    <row r="8" spans="1:4" ht="16.5" customHeight="1" x14ac:dyDescent="0.25">
      <c r="A8" s="2" t="s">
        <v>37</v>
      </c>
      <c r="B8" s="70">
        <v>152</v>
      </c>
      <c r="C8" s="2" t="s">
        <v>136</v>
      </c>
      <c r="D8" s="78" t="s">
        <v>39</v>
      </c>
    </row>
    <row r="9" spans="1:4" ht="16.5" customHeight="1" x14ac:dyDescent="0.25">
      <c r="A9" s="2" t="s">
        <v>30</v>
      </c>
      <c r="B9" s="70">
        <v>172</v>
      </c>
      <c r="C9" s="2" t="s">
        <v>137</v>
      </c>
      <c r="D9" s="78" t="s">
        <v>39</v>
      </c>
    </row>
    <row r="10" spans="1:4" ht="16.5" customHeight="1" x14ac:dyDescent="0.25">
      <c r="A10" s="2" t="s">
        <v>49</v>
      </c>
      <c r="B10" s="70">
        <v>165.16</v>
      </c>
      <c r="C10" s="2" t="s">
        <v>138</v>
      </c>
      <c r="D10" s="78" t="s">
        <v>39</v>
      </c>
    </row>
    <row r="11" spans="1:4" ht="16.5" customHeight="1" x14ac:dyDescent="0.25">
      <c r="A11" s="2" t="s">
        <v>11</v>
      </c>
      <c r="B11" s="70">
        <v>536</v>
      </c>
      <c r="C11" s="2" t="s">
        <v>139</v>
      </c>
      <c r="D11" s="78" t="s">
        <v>39</v>
      </c>
    </row>
    <row r="12" spans="1:4" ht="16.5" customHeight="1" x14ac:dyDescent="0.25">
      <c r="A12" s="2" t="s">
        <v>50</v>
      </c>
      <c r="B12" s="70">
        <v>44</v>
      </c>
      <c r="C12" s="2" t="s">
        <v>140</v>
      </c>
      <c r="D12" s="78" t="s">
        <v>39</v>
      </c>
    </row>
    <row r="13" spans="1:4" ht="16.5" customHeight="1" x14ac:dyDescent="0.25">
      <c r="A13" s="2" t="s">
        <v>34</v>
      </c>
      <c r="B13" s="70">
        <v>165</v>
      </c>
      <c r="C13" s="2" t="s">
        <v>141</v>
      </c>
      <c r="D13" s="78" t="s">
        <v>39</v>
      </c>
    </row>
    <row r="14" spans="1:4" ht="16.5" customHeight="1" x14ac:dyDescent="0.25">
      <c r="A14" s="2" t="s">
        <v>10</v>
      </c>
      <c r="B14" s="70">
        <v>1660</v>
      </c>
      <c r="C14" s="2" t="s">
        <v>142</v>
      </c>
      <c r="D14" s="78" t="s">
        <v>39</v>
      </c>
    </row>
    <row r="15" spans="1:4" ht="16.5" customHeight="1" x14ac:dyDescent="0.25">
      <c r="A15" s="2" t="s">
        <v>14</v>
      </c>
      <c r="B15" s="70">
        <v>449</v>
      </c>
      <c r="C15" s="2" t="s">
        <v>143</v>
      </c>
      <c r="D15" s="78" t="s">
        <v>39</v>
      </c>
    </row>
    <row r="16" spans="1:4" ht="16.5" customHeight="1" x14ac:dyDescent="0.25">
      <c r="A16" s="2" t="s">
        <v>51</v>
      </c>
      <c r="B16" s="70">
        <v>1560.69</v>
      </c>
      <c r="C16" s="2" t="s">
        <v>144</v>
      </c>
      <c r="D16" s="78" t="s">
        <v>39</v>
      </c>
    </row>
    <row r="17" spans="1:4" ht="16.5" customHeight="1" x14ac:dyDescent="0.25">
      <c r="A17" s="2" t="s">
        <v>20</v>
      </c>
      <c r="B17" s="70">
        <v>157</v>
      </c>
      <c r="C17" s="2" t="s">
        <v>145</v>
      </c>
      <c r="D17" s="78" t="s">
        <v>39</v>
      </c>
    </row>
    <row r="18" spans="1:4" ht="16.5" customHeight="1" x14ac:dyDescent="0.25">
      <c r="A18" s="2" t="s">
        <v>26</v>
      </c>
      <c r="B18" s="70">
        <v>190</v>
      </c>
      <c r="C18" s="2" t="s">
        <v>146</v>
      </c>
      <c r="D18" s="78" t="s">
        <v>39</v>
      </c>
    </row>
    <row r="19" spans="1:4" ht="16.5" customHeight="1" x14ac:dyDescent="0.25">
      <c r="A19" s="2" t="s">
        <v>52</v>
      </c>
      <c r="B19" s="70">
        <v>0</v>
      </c>
      <c r="C19" s="2" t="s">
        <v>147</v>
      </c>
      <c r="D19" s="78" t="s">
        <v>39</v>
      </c>
    </row>
    <row r="20" spans="1:4" ht="16.5" customHeight="1" x14ac:dyDescent="0.25">
      <c r="A20" s="2" t="s">
        <v>53</v>
      </c>
      <c r="B20" s="70">
        <v>0</v>
      </c>
      <c r="C20" s="2" t="s">
        <v>148</v>
      </c>
      <c r="D20" s="78" t="s">
        <v>39</v>
      </c>
    </row>
    <row r="21" spans="1:4" ht="16.5" customHeight="1" x14ac:dyDescent="0.25">
      <c r="A21" s="2" t="s">
        <v>46</v>
      </c>
      <c r="B21" s="70">
        <v>385</v>
      </c>
      <c r="C21" s="2" t="s">
        <v>148</v>
      </c>
      <c r="D21" s="78" t="s">
        <v>39</v>
      </c>
    </row>
    <row r="22" spans="1:4" ht="16.5" customHeight="1" x14ac:dyDescent="0.25">
      <c r="A22" s="2" t="s">
        <v>27</v>
      </c>
      <c r="B22" s="70">
        <v>213</v>
      </c>
      <c r="C22" s="2" t="s">
        <v>149</v>
      </c>
      <c r="D22" s="78" t="s">
        <v>39</v>
      </c>
    </row>
    <row r="23" spans="1:4" ht="16.5" customHeight="1" x14ac:dyDescent="0.25">
      <c r="A23" s="2" t="s">
        <v>54</v>
      </c>
      <c r="B23" s="70">
        <v>279</v>
      </c>
      <c r="C23" s="2" t="s">
        <v>150</v>
      </c>
      <c r="D23" s="78" t="s">
        <v>39</v>
      </c>
    </row>
    <row r="24" spans="1:4" ht="16.5" customHeight="1" x14ac:dyDescent="0.25">
      <c r="A24" s="2" t="s">
        <v>55</v>
      </c>
      <c r="B24" s="70">
        <v>227</v>
      </c>
      <c r="C24" s="2" t="s">
        <v>151</v>
      </c>
      <c r="D24" s="78" t="s">
        <v>39</v>
      </c>
    </row>
    <row r="25" spans="1:4" ht="16.5" customHeight="1" x14ac:dyDescent="0.25">
      <c r="A25" s="2" t="s">
        <v>24</v>
      </c>
      <c r="B25" s="70">
        <v>176</v>
      </c>
      <c r="C25" s="2" t="s">
        <v>152</v>
      </c>
      <c r="D25" s="78" t="s">
        <v>39</v>
      </c>
    </row>
    <row r="26" spans="1:4" ht="16.5" customHeight="1" x14ac:dyDescent="0.25">
      <c r="A26" s="2" t="s">
        <v>56</v>
      </c>
      <c r="B26" s="70">
        <v>310.95999999999998</v>
      </c>
      <c r="C26" s="2" t="s">
        <v>153</v>
      </c>
      <c r="D26" s="78" t="s">
        <v>39</v>
      </c>
    </row>
    <row r="27" spans="1:4" ht="16.5" customHeight="1" x14ac:dyDescent="0.25">
      <c r="A27" s="2" t="s">
        <v>31</v>
      </c>
      <c r="B27" s="70">
        <v>303</v>
      </c>
      <c r="C27" s="2" t="s">
        <v>154</v>
      </c>
      <c r="D27" s="78" t="s">
        <v>39</v>
      </c>
    </row>
    <row r="28" spans="1:4" ht="16.5" customHeight="1" x14ac:dyDescent="0.25">
      <c r="A28" s="2" t="s">
        <v>33</v>
      </c>
      <c r="B28" s="70">
        <v>0</v>
      </c>
      <c r="C28" s="2" t="s">
        <v>155</v>
      </c>
      <c r="D28" s="78" t="s">
        <v>39</v>
      </c>
    </row>
    <row r="29" spans="1:4" ht="16.5" customHeight="1" x14ac:dyDescent="0.25">
      <c r="A29" s="2" t="s">
        <v>28</v>
      </c>
      <c r="B29" s="70">
        <v>304</v>
      </c>
      <c r="C29" s="2" t="s">
        <v>156</v>
      </c>
      <c r="D29" s="78" t="s">
        <v>39</v>
      </c>
    </row>
    <row r="30" spans="1:4" ht="16.5" customHeight="1" x14ac:dyDescent="0.25">
      <c r="A30" s="2" t="s">
        <v>57</v>
      </c>
      <c r="B30" s="70">
        <v>4550</v>
      </c>
      <c r="C30" s="2" t="s">
        <v>157</v>
      </c>
      <c r="D30" s="78" t="s">
        <v>39</v>
      </c>
    </row>
    <row r="31" spans="1:4" ht="16.5" customHeight="1" x14ac:dyDescent="0.25">
      <c r="A31" s="2" t="s">
        <v>35</v>
      </c>
      <c r="B31" s="70">
        <v>142</v>
      </c>
      <c r="C31" s="2" t="s">
        <v>158</v>
      </c>
      <c r="D31" s="78" t="s">
        <v>39</v>
      </c>
    </row>
    <row r="32" spans="1:4" ht="16.5" customHeight="1" x14ac:dyDescent="0.25">
      <c r="A32" s="2" t="s">
        <v>25</v>
      </c>
      <c r="B32" s="70">
        <v>204</v>
      </c>
      <c r="C32" s="2" t="s">
        <v>159</v>
      </c>
      <c r="D32" s="78" t="s">
        <v>39</v>
      </c>
    </row>
    <row r="33" spans="1:4" ht="16.5" customHeight="1" x14ac:dyDescent="0.25">
      <c r="A33" s="2" t="s">
        <v>58</v>
      </c>
      <c r="B33" s="70">
        <v>74</v>
      </c>
      <c r="C33" s="2" t="s">
        <v>160</v>
      </c>
      <c r="D33" s="78" t="s">
        <v>39</v>
      </c>
    </row>
    <row r="34" spans="1:4" ht="16.5" customHeight="1" x14ac:dyDescent="0.25">
      <c r="A34" s="2" t="s">
        <v>17</v>
      </c>
      <c r="B34" s="70">
        <v>353</v>
      </c>
      <c r="C34" s="2" t="s">
        <v>161</v>
      </c>
      <c r="D34" s="78" t="s">
        <v>39</v>
      </c>
    </row>
    <row r="35" spans="1:4" ht="16.5" customHeight="1" x14ac:dyDescent="0.25">
      <c r="A35" s="2" t="s">
        <v>22</v>
      </c>
      <c r="B35" s="70">
        <v>197</v>
      </c>
      <c r="C35" s="2" t="s">
        <v>162</v>
      </c>
      <c r="D35" s="78" t="s">
        <v>39</v>
      </c>
    </row>
    <row r="36" spans="1:4" ht="16.5" customHeight="1" x14ac:dyDescent="0.25">
      <c r="A36" s="2" t="s">
        <v>29</v>
      </c>
      <c r="B36" s="70">
        <v>202</v>
      </c>
      <c r="C36" s="2" t="s">
        <v>163</v>
      </c>
      <c r="D36" s="78" t="s">
        <v>39</v>
      </c>
    </row>
    <row r="37" spans="1:4" ht="16.5" customHeight="1" x14ac:dyDescent="0.25">
      <c r="A37" s="2" t="s">
        <v>36</v>
      </c>
      <c r="B37" s="70">
        <v>419</v>
      </c>
      <c r="C37" s="2" t="s">
        <v>164</v>
      </c>
      <c r="D37" s="78" t="s">
        <v>39</v>
      </c>
    </row>
    <row r="38" spans="1:4" ht="16.5" customHeight="1" x14ac:dyDescent="0.25">
      <c r="A38" s="2" t="s">
        <v>23</v>
      </c>
      <c r="B38" s="70">
        <v>151</v>
      </c>
      <c r="C38" s="2" t="s">
        <v>165</v>
      </c>
      <c r="D38" s="78" t="s">
        <v>39</v>
      </c>
    </row>
    <row r="39" spans="1:4" ht="16.5" customHeight="1" x14ac:dyDescent="0.25">
      <c r="A39" s="2" t="s">
        <v>9</v>
      </c>
      <c r="B39" s="70">
        <v>1248</v>
      </c>
      <c r="C39" s="2" t="s">
        <v>166</v>
      </c>
      <c r="D39" s="78" t="s">
        <v>39</v>
      </c>
    </row>
    <row r="40" spans="1:4" ht="16.5" customHeight="1" x14ac:dyDescent="0.25">
      <c r="A40" s="2" t="s">
        <v>19</v>
      </c>
      <c r="B40" s="70">
        <v>150</v>
      </c>
      <c r="C40" s="2" t="s">
        <v>167</v>
      </c>
      <c r="D40" s="78" t="s">
        <v>39</v>
      </c>
    </row>
    <row r="41" spans="1:4" ht="16.5" customHeight="1" x14ac:dyDescent="0.25">
      <c r="A41" s="2" t="s">
        <v>38</v>
      </c>
      <c r="B41" s="70">
        <v>190</v>
      </c>
      <c r="C41" s="2" t="s">
        <v>168</v>
      </c>
      <c r="D41" s="78" t="s">
        <v>39</v>
      </c>
    </row>
    <row r="42" spans="1:4" ht="16.5" customHeight="1" x14ac:dyDescent="0.25">
      <c r="A42" s="2" t="s">
        <v>59</v>
      </c>
      <c r="B42" s="70">
        <v>0</v>
      </c>
      <c r="C42" s="2" t="s">
        <v>169</v>
      </c>
      <c r="D42" s="78" t="s">
        <v>39</v>
      </c>
    </row>
    <row r="43" spans="1:4" ht="16.5" customHeight="1" x14ac:dyDescent="0.25">
      <c r="A43" s="2" t="s">
        <v>15</v>
      </c>
      <c r="B43" s="70">
        <v>285</v>
      </c>
      <c r="C43" s="2" t="s">
        <v>170</v>
      </c>
      <c r="D43" s="78" t="s">
        <v>39</v>
      </c>
    </row>
    <row r="44" spans="1:4" ht="16.5" customHeight="1" x14ac:dyDescent="0.25">
      <c r="A44" s="2" t="s">
        <v>32</v>
      </c>
      <c r="B44" s="70">
        <v>180</v>
      </c>
      <c r="C44" s="2" t="s">
        <v>171</v>
      </c>
      <c r="D44" s="78" t="s">
        <v>39</v>
      </c>
    </row>
    <row r="45" spans="1:4" ht="16.5" customHeight="1" x14ac:dyDescent="0.25">
      <c r="A45" s="2" t="s">
        <v>13</v>
      </c>
      <c r="B45" s="70">
        <v>141</v>
      </c>
      <c r="C45" s="2" t="s">
        <v>172</v>
      </c>
      <c r="D45" s="78" t="s">
        <v>39</v>
      </c>
    </row>
    <row r="46" spans="1:4" ht="16.5" customHeight="1" x14ac:dyDescent="0.25">
      <c r="A46" s="2" t="s">
        <v>21</v>
      </c>
      <c r="B46" s="70">
        <v>211</v>
      </c>
      <c r="C46" s="2" t="s">
        <v>173</v>
      </c>
      <c r="D46" s="78" t="s">
        <v>39</v>
      </c>
    </row>
    <row r="47" spans="1:4" ht="16.5" customHeight="1" x14ac:dyDescent="0.25">
      <c r="A47" s="2" t="s">
        <v>174</v>
      </c>
      <c r="B47" s="70">
        <v>231</v>
      </c>
      <c r="C47" s="2" t="s">
        <v>181</v>
      </c>
      <c r="D47" s="78" t="s">
        <v>182</v>
      </c>
    </row>
    <row r="48" spans="1:4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2.75" customHeight="1" x14ac:dyDescent="0.25"/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5BCE-85BB-41FD-9D80-D5F3B07A63FA}">
  <sheetPr>
    <tabColor rgb="FF00B050"/>
  </sheetPr>
  <dimension ref="A1:I967"/>
  <sheetViews>
    <sheetView topLeftCell="B1" zoomScale="139" zoomScaleNormal="139" workbookViewId="0">
      <selection activeCell="C6" sqref="C6"/>
    </sheetView>
  </sheetViews>
  <sheetFormatPr defaultColWidth="8.85546875" defaultRowHeight="15" x14ac:dyDescent="0.25"/>
  <cols>
    <col min="1" max="1" width="43.5703125" customWidth="1"/>
    <col min="2" max="2" width="41.5703125" customWidth="1"/>
    <col min="3" max="4" width="10" style="3" customWidth="1"/>
    <col min="5" max="8" width="10" style="4" customWidth="1"/>
    <col min="9" max="9" width="10" customWidth="1"/>
  </cols>
  <sheetData>
    <row r="1" spans="1:9" ht="50.1" customHeight="1" thickBot="1" x14ac:dyDescent="0.3">
      <c r="A1" s="11" t="s">
        <v>0</v>
      </c>
      <c r="B1" s="12" t="s">
        <v>1</v>
      </c>
      <c r="C1" s="108" t="s">
        <v>2</v>
      </c>
      <c r="D1" s="109" t="s">
        <v>3</v>
      </c>
      <c r="E1" s="110" t="s">
        <v>4</v>
      </c>
      <c r="F1" s="111" t="s">
        <v>5</v>
      </c>
      <c r="G1" s="112" t="s">
        <v>6</v>
      </c>
      <c r="H1" s="113" t="s">
        <v>7</v>
      </c>
      <c r="I1" s="114" t="s">
        <v>8</v>
      </c>
    </row>
    <row r="2" spans="1:9" ht="15.75" thickTop="1" x14ac:dyDescent="0.25">
      <c r="A2" s="32" t="str" cm="1">
        <f t="array" ref="A2:A47">'Site Information'!A2:A47</f>
        <v>Annfield Plain Library</v>
      </c>
      <c r="B2" s="13" t="str" cm="1">
        <f t="array" ref="B2:B47">'Site Information'!D2:D47</f>
        <v>Leisure and Culture - Libraries and Museums</v>
      </c>
      <c r="C2" s="156">
        <v>77713</v>
      </c>
      <c r="D2" s="156">
        <v>68247</v>
      </c>
      <c r="E2" s="158">
        <v>87424</v>
      </c>
      <c r="F2" s="158">
        <v>64922</v>
      </c>
      <c r="G2" s="158">
        <v>55424</v>
      </c>
      <c r="H2" s="156">
        <v>35652</v>
      </c>
      <c r="I2" s="156">
        <v>38342</v>
      </c>
    </row>
    <row r="3" spans="1:9" x14ac:dyDescent="0.25">
      <c r="A3" s="34" t="str">
        <v>Barnard Castle Library (new)/C.A.P building</v>
      </c>
      <c r="B3" s="5" t="str">
        <v>Leisure and Culture - Libraries and Museums</v>
      </c>
      <c r="C3" s="159">
        <v>0</v>
      </c>
      <c r="D3" s="159">
        <v>0</v>
      </c>
      <c r="E3" s="160">
        <v>72127</v>
      </c>
      <c r="F3" s="160">
        <v>71952</v>
      </c>
      <c r="G3" s="160">
        <v>64469</v>
      </c>
      <c r="H3" s="159">
        <v>62026</v>
      </c>
      <c r="I3" s="159">
        <v>63002</v>
      </c>
    </row>
    <row r="4" spans="1:9" x14ac:dyDescent="0.25">
      <c r="A4" s="34" t="str">
        <v>Barnard Castle Library Garage</v>
      </c>
      <c r="B4" s="5" t="str">
        <v>Leisure and Culture - Libraries and Museums</v>
      </c>
      <c r="C4" s="159">
        <v>0</v>
      </c>
      <c r="D4" s="159">
        <v>0</v>
      </c>
      <c r="E4" s="160">
        <v>0</v>
      </c>
      <c r="F4" s="160">
        <v>0</v>
      </c>
      <c r="G4" s="160">
        <v>0</v>
      </c>
      <c r="H4" s="159">
        <v>0</v>
      </c>
      <c r="I4" s="159">
        <v>0</v>
      </c>
    </row>
    <row r="5" spans="1:9" x14ac:dyDescent="0.25">
      <c r="A5" s="34" t="str">
        <v>Belmont Library</v>
      </c>
      <c r="B5" s="5" t="str">
        <v>Leisure and Culture - Libraries and Museums</v>
      </c>
      <c r="C5" s="159">
        <v>39818</v>
      </c>
      <c r="D5" s="159">
        <v>37876</v>
      </c>
      <c r="E5" s="160">
        <v>37620</v>
      </c>
      <c r="F5" s="160">
        <v>23747</v>
      </c>
      <c r="G5" s="160">
        <v>36429</v>
      </c>
      <c r="H5" s="159">
        <v>32166</v>
      </c>
      <c r="I5" s="159">
        <v>29667</v>
      </c>
    </row>
    <row r="6" spans="1:9" x14ac:dyDescent="0.25">
      <c r="A6" s="34" t="str">
        <v>Binchester Roman Fort</v>
      </c>
      <c r="B6" s="5" t="str">
        <v>Leisure and Culture - Libraries and Museums</v>
      </c>
      <c r="C6" s="159">
        <v>0</v>
      </c>
      <c r="D6" s="159">
        <v>0</v>
      </c>
      <c r="E6" s="160">
        <v>0</v>
      </c>
      <c r="F6" s="160">
        <v>0</v>
      </c>
      <c r="G6" s="160">
        <v>0</v>
      </c>
      <c r="H6" s="159">
        <v>0</v>
      </c>
      <c r="I6" s="159">
        <v>0</v>
      </c>
    </row>
    <row r="7" spans="1:9" x14ac:dyDescent="0.25">
      <c r="A7" s="34" t="str">
        <v>Bishop Auckland Town Hall &amp; Library</v>
      </c>
      <c r="B7" s="5" t="str">
        <v>Leisure and Culture - Libraries and Museums</v>
      </c>
      <c r="C7" s="159">
        <v>0</v>
      </c>
      <c r="D7" s="159">
        <v>0</v>
      </c>
      <c r="E7" s="160">
        <v>346023</v>
      </c>
      <c r="F7" s="160">
        <v>348105</v>
      </c>
      <c r="G7" s="160">
        <v>553867</v>
      </c>
      <c r="H7" s="159">
        <v>605646</v>
      </c>
      <c r="I7" s="159">
        <v>603593</v>
      </c>
    </row>
    <row r="8" spans="1:9" x14ac:dyDescent="0.25">
      <c r="A8" s="34" t="str">
        <v>Blackhall Colliery Library</v>
      </c>
      <c r="B8" s="5" t="str">
        <v>Leisure and Culture - Libraries and Museums</v>
      </c>
      <c r="C8" s="159">
        <v>8711</v>
      </c>
      <c r="D8" s="159">
        <v>8403</v>
      </c>
      <c r="E8" s="160">
        <v>8994</v>
      </c>
      <c r="F8" s="160">
        <v>5927</v>
      </c>
      <c r="G8" s="160">
        <v>11106</v>
      </c>
      <c r="H8" s="159">
        <v>9218</v>
      </c>
      <c r="I8" s="159">
        <v>8569</v>
      </c>
    </row>
    <row r="9" spans="1:9" x14ac:dyDescent="0.25">
      <c r="A9" s="34" t="str">
        <v>Bowburn Library</v>
      </c>
      <c r="B9" s="5" t="str">
        <v>Leisure and Culture - Libraries and Museums</v>
      </c>
      <c r="C9" s="159">
        <v>15331</v>
      </c>
      <c r="D9" s="159">
        <v>13186</v>
      </c>
      <c r="E9" s="160">
        <v>21525</v>
      </c>
      <c r="F9" s="160">
        <v>15505</v>
      </c>
      <c r="G9" s="160">
        <v>20587</v>
      </c>
      <c r="H9" s="159">
        <v>15872</v>
      </c>
      <c r="I9" s="159">
        <v>18540</v>
      </c>
    </row>
    <row r="10" spans="1:9" x14ac:dyDescent="0.25">
      <c r="A10" s="34" t="str">
        <v>Brandon Library</v>
      </c>
      <c r="B10" s="5" t="str">
        <v>Leisure and Culture - Libraries and Museums</v>
      </c>
      <c r="C10" s="159">
        <v>0</v>
      </c>
      <c r="D10" s="159">
        <v>0</v>
      </c>
      <c r="E10" s="160">
        <v>0</v>
      </c>
      <c r="F10" s="160">
        <v>0</v>
      </c>
      <c r="G10" s="160">
        <v>0</v>
      </c>
      <c r="H10" s="159">
        <v>0</v>
      </c>
      <c r="I10" s="159">
        <v>0</v>
      </c>
    </row>
    <row r="11" spans="1:9" x14ac:dyDescent="0.25">
      <c r="A11" s="34" t="str">
        <v>Chester le Street Library</v>
      </c>
      <c r="B11" s="5" t="str">
        <v>Leisure and Culture - Libraries and Museums</v>
      </c>
      <c r="C11" s="159">
        <v>67710</v>
      </c>
      <c r="D11" s="159">
        <v>61931</v>
      </c>
      <c r="E11" s="160">
        <v>70150</v>
      </c>
      <c r="F11" s="160">
        <v>66650</v>
      </c>
      <c r="G11" s="160">
        <v>130034</v>
      </c>
      <c r="H11" s="159">
        <v>88397</v>
      </c>
      <c r="I11" s="159">
        <v>69261</v>
      </c>
    </row>
    <row r="12" spans="1:9" x14ac:dyDescent="0.25">
      <c r="A12" s="34" t="str">
        <v>Chester le Street Library Garage - FOR SALE</v>
      </c>
      <c r="B12" s="5" t="str">
        <v>Leisure and Culture - Libraries and Museums</v>
      </c>
      <c r="C12" s="159">
        <v>0</v>
      </c>
      <c r="D12" s="159">
        <v>0</v>
      </c>
      <c r="E12" s="160">
        <v>0</v>
      </c>
      <c r="F12" s="160">
        <v>0</v>
      </c>
      <c r="G12" s="160">
        <v>0</v>
      </c>
      <c r="H12" s="159">
        <v>0</v>
      </c>
      <c r="I12" s="159">
        <v>0</v>
      </c>
    </row>
    <row r="13" spans="1:9" x14ac:dyDescent="0.25">
      <c r="A13" s="34" t="str">
        <v>Chilton Library</v>
      </c>
      <c r="B13" s="5" t="str">
        <v>Leisure and Culture - Libraries and Museums</v>
      </c>
      <c r="C13" s="159">
        <v>10750</v>
      </c>
      <c r="D13" s="159">
        <v>14726</v>
      </c>
      <c r="E13" s="160">
        <v>14978</v>
      </c>
      <c r="F13" s="160">
        <v>10315</v>
      </c>
      <c r="G13" s="160">
        <v>20949</v>
      </c>
      <c r="H13" s="159">
        <v>30169</v>
      </c>
      <c r="I13" s="159">
        <v>13139</v>
      </c>
    </row>
    <row r="14" spans="1:9" x14ac:dyDescent="0.25">
      <c r="A14" s="34" t="str">
        <v>Clayport Library</v>
      </c>
      <c r="B14" s="5" t="str">
        <v>Leisure and Culture - Libraries and Museums</v>
      </c>
      <c r="C14" s="159">
        <v>173893</v>
      </c>
      <c r="D14" s="159">
        <v>147225</v>
      </c>
      <c r="E14" s="160">
        <v>184864</v>
      </c>
      <c r="F14" s="160">
        <v>99043</v>
      </c>
      <c r="G14" s="160">
        <v>139160</v>
      </c>
      <c r="H14" s="159">
        <v>129452</v>
      </c>
      <c r="I14" s="159">
        <v>162221</v>
      </c>
    </row>
    <row r="15" spans="1:9" x14ac:dyDescent="0.25">
      <c r="A15" s="34" t="str">
        <v>Consett Library</v>
      </c>
      <c r="B15" s="5" t="str">
        <v>Leisure and Culture - Libraries and Museums</v>
      </c>
      <c r="C15" s="159">
        <v>7629</v>
      </c>
      <c r="D15" s="159">
        <v>56032</v>
      </c>
      <c r="E15" s="160">
        <v>59564</v>
      </c>
      <c r="F15" s="160">
        <v>38837</v>
      </c>
      <c r="G15" s="160">
        <v>45851</v>
      </c>
      <c r="H15" s="159">
        <v>49924</v>
      </c>
      <c r="I15" s="159">
        <v>46134</v>
      </c>
    </row>
    <row r="16" spans="1:9" x14ac:dyDescent="0.25">
      <c r="A16" s="34" t="str">
        <v>D.L.I. Museum and Arts Centre</v>
      </c>
      <c r="B16" s="5" t="str">
        <v>Leisure and Culture - Libraries and Museums</v>
      </c>
      <c r="C16" s="159">
        <v>0</v>
      </c>
      <c r="D16" s="159">
        <v>0</v>
      </c>
      <c r="E16" s="160">
        <v>0</v>
      </c>
      <c r="F16" s="160">
        <v>0</v>
      </c>
      <c r="G16" s="160">
        <v>0</v>
      </c>
      <c r="H16" s="159">
        <v>0</v>
      </c>
      <c r="I16" s="159">
        <v>0</v>
      </c>
    </row>
    <row r="17" spans="1:9" x14ac:dyDescent="0.25">
      <c r="A17" s="34" t="str">
        <v>Easington Colliery Library</v>
      </c>
      <c r="B17" s="5" t="str">
        <v>Leisure and Culture - Libraries and Museums</v>
      </c>
      <c r="C17" s="159">
        <v>21012</v>
      </c>
      <c r="D17" s="159">
        <v>20555</v>
      </c>
      <c r="E17" s="160">
        <v>23668</v>
      </c>
      <c r="F17" s="160">
        <v>20473</v>
      </c>
      <c r="G17" s="160">
        <v>17312</v>
      </c>
      <c r="H17" s="159">
        <v>17999</v>
      </c>
      <c r="I17" s="159">
        <v>28109</v>
      </c>
    </row>
    <row r="18" spans="1:9" x14ac:dyDescent="0.25">
      <c r="A18" s="34" t="str">
        <v>Ferryhill Library</v>
      </c>
      <c r="B18" s="5" t="str">
        <v>Leisure and Culture - Libraries and Museums</v>
      </c>
      <c r="C18" s="159">
        <v>11249</v>
      </c>
      <c r="D18" s="159">
        <v>22095</v>
      </c>
      <c r="E18" s="160">
        <v>25635</v>
      </c>
      <c r="F18" s="160">
        <v>6958</v>
      </c>
      <c r="G18" s="160">
        <v>27578</v>
      </c>
      <c r="H18" s="159">
        <v>20207</v>
      </c>
      <c r="I18" s="159">
        <v>20702</v>
      </c>
    </row>
    <row r="19" spans="1:9" x14ac:dyDescent="0.25">
      <c r="A19" s="34" t="str">
        <v>Hackworth Railway Museum - no longer DCC</v>
      </c>
      <c r="B19" s="5" t="str">
        <v>Leisure and Culture - Libraries and Museums</v>
      </c>
      <c r="C19" s="159">
        <v>15930</v>
      </c>
      <c r="D19" s="159">
        <v>14493</v>
      </c>
      <c r="E19" s="160">
        <v>5114</v>
      </c>
      <c r="F19" s="160">
        <v>0</v>
      </c>
      <c r="G19" s="160">
        <v>0</v>
      </c>
      <c r="H19" s="159">
        <v>0</v>
      </c>
      <c r="I19" s="159">
        <v>0</v>
      </c>
    </row>
    <row r="20" spans="1:9" x14ac:dyDescent="0.25">
      <c r="A20" s="34" t="str">
        <v>Hardwick Park - trough supply (water)</v>
      </c>
      <c r="B20" s="5" t="str">
        <v>Leisure and Culture - Libraries and Museums</v>
      </c>
      <c r="C20" s="159">
        <v>0</v>
      </c>
      <c r="D20" s="159">
        <v>0</v>
      </c>
      <c r="E20" s="160">
        <v>0</v>
      </c>
      <c r="F20" s="160">
        <v>0</v>
      </c>
      <c r="G20" s="160">
        <v>0</v>
      </c>
      <c r="H20" s="159">
        <v>0</v>
      </c>
      <c r="I20" s="159">
        <v>0</v>
      </c>
    </row>
    <row r="21" spans="1:9" x14ac:dyDescent="0.25">
      <c r="A21" s="34" t="str">
        <v xml:space="preserve">Hardwick Park Visitor Centre </v>
      </c>
      <c r="B21" s="5" t="str">
        <v>Leisure and Culture - Libraries and Museums</v>
      </c>
      <c r="C21" s="159">
        <v>0</v>
      </c>
      <c r="D21" s="159">
        <v>0</v>
      </c>
      <c r="E21" s="160">
        <v>0</v>
      </c>
      <c r="F21" s="160">
        <v>0</v>
      </c>
      <c r="G21" s="160">
        <v>0</v>
      </c>
      <c r="H21" s="159">
        <v>0</v>
      </c>
      <c r="I21" s="159">
        <v>0</v>
      </c>
    </row>
    <row r="22" spans="1:9" x14ac:dyDescent="0.25">
      <c r="A22" s="34" t="str">
        <v>Horden Library</v>
      </c>
      <c r="B22" s="5" t="str">
        <v>Leisure and Culture - Libraries and Museums</v>
      </c>
      <c r="C22" s="159">
        <v>29173</v>
      </c>
      <c r="D22" s="159">
        <v>25792</v>
      </c>
      <c r="E22" s="160">
        <v>27234</v>
      </c>
      <c r="F22" s="160">
        <v>12869</v>
      </c>
      <c r="G22" s="160">
        <v>25407</v>
      </c>
      <c r="H22" s="159">
        <v>19904</v>
      </c>
      <c r="I22" s="159">
        <v>20127</v>
      </c>
    </row>
    <row r="23" spans="1:9" x14ac:dyDescent="0.25">
      <c r="A23" s="34" t="str">
        <v>Killhope North East Lead Mining Museum</v>
      </c>
      <c r="B23" s="5" t="str">
        <v>Leisure and Culture - Libraries and Museums</v>
      </c>
      <c r="C23" s="159">
        <v>0</v>
      </c>
      <c r="D23" s="159">
        <v>0</v>
      </c>
      <c r="E23" s="160">
        <v>0</v>
      </c>
      <c r="F23" s="160">
        <v>0</v>
      </c>
      <c r="G23" s="160">
        <v>0</v>
      </c>
      <c r="H23" s="159">
        <v>0</v>
      </c>
      <c r="I23" s="159">
        <v>0</v>
      </c>
    </row>
    <row r="24" spans="1:9" x14ac:dyDescent="0.25">
      <c r="A24" s="34" t="str">
        <v>Lanchester Library</v>
      </c>
      <c r="B24" s="5" t="str">
        <v>Leisure and Culture - Libraries and Museums</v>
      </c>
      <c r="C24" s="159">
        <v>0</v>
      </c>
      <c r="D24" s="159">
        <v>0</v>
      </c>
      <c r="E24" s="160">
        <v>0</v>
      </c>
      <c r="F24" s="160">
        <v>0</v>
      </c>
      <c r="G24" s="160">
        <v>0</v>
      </c>
      <c r="H24" s="159">
        <v>0</v>
      </c>
      <c r="I24" s="159">
        <v>0</v>
      </c>
    </row>
    <row r="25" spans="1:9" x14ac:dyDescent="0.25">
      <c r="A25" s="34" t="str">
        <v>Murton Library</v>
      </c>
      <c r="B25" s="5" t="str">
        <v>Leisure and Culture - Libraries and Museums</v>
      </c>
      <c r="C25" s="159">
        <v>22267</v>
      </c>
      <c r="D25" s="159">
        <v>20840</v>
      </c>
      <c r="E25" s="160">
        <v>26383</v>
      </c>
      <c r="F25" s="160">
        <v>14659</v>
      </c>
      <c r="G25" s="160">
        <v>27676</v>
      </c>
      <c r="H25" s="159">
        <v>22919</v>
      </c>
      <c r="I25" s="159">
        <v>22559</v>
      </c>
    </row>
    <row r="26" spans="1:9" x14ac:dyDescent="0.25">
      <c r="A26" s="34" t="str">
        <v>Newton Aycliffe Library - now in leisure centre</v>
      </c>
      <c r="B26" s="5" t="str">
        <v>Leisure and Culture - Libraries and Museums</v>
      </c>
      <c r="C26" s="159">
        <v>0</v>
      </c>
      <c r="D26" s="159">
        <v>0</v>
      </c>
      <c r="E26" s="160">
        <v>0</v>
      </c>
      <c r="F26" s="160">
        <v>0</v>
      </c>
      <c r="G26" s="160">
        <v>0</v>
      </c>
      <c r="H26" s="159">
        <v>0</v>
      </c>
      <c r="I26" s="159">
        <v>0</v>
      </c>
    </row>
    <row r="27" spans="1:9" x14ac:dyDescent="0.25">
      <c r="A27" s="34" t="str">
        <v>Newton Hall Library</v>
      </c>
      <c r="B27" s="5" t="str">
        <v>Leisure and Culture - Libraries and Museums</v>
      </c>
      <c r="C27" s="159">
        <v>15000</v>
      </c>
      <c r="D27" s="159">
        <v>18808</v>
      </c>
      <c r="E27" s="160">
        <v>18133</v>
      </c>
      <c r="F27" s="160">
        <v>6119</v>
      </c>
      <c r="G27" s="160">
        <v>21141</v>
      </c>
      <c r="H27" s="159">
        <v>25350</v>
      </c>
      <c r="I27" s="159">
        <v>17334</v>
      </c>
    </row>
    <row r="28" spans="1:9" x14ac:dyDescent="0.25">
      <c r="A28" s="34" t="str">
        <v>Park Lodge Blackhill Park</v>
      </c>
      <c r="B28" s="5" t="str">
        <v>Leisure and Culture - Libraries and Museums</v>
      </c>
      <c r="C28" s="159">
        <v>0</v>
      </c>
      <c r="D28" s="159">
        <v>6546</v>
      </c>
      <c r="E28" s="160">
        <v>17526</v>
      </c>
      <c r="F28" s="160">
        <v>16442</v>
      </c>
      <c r="G28" s="160">
        <v>18322</v>
      </c>
      <c r="H28" s="159">
        <v>10912</v>
      </c>
      <c r="I28" s="159">
        <v>13979</v>
      </c>
    </row>
    <row r="29" spans="1:9" x14ac:dyDescent="0.25">
      <c r="A29" s="34" t="str">
        <v>Pelton Library (New)</v>
      </c>
      <c r="B29" s="5" t="str">
        <v>Leisure and Culture - Libraries and Museums</v>
      </c>
      <c r="C29" s="159">
        <v>0</v>
      </c>
      <c r="D29" s="159">
        <v>0</v>
      </c>
      <c r="E29" s="160">
        <v>0</v>
      </c>
      <c r="F29" s="160">
        <v>11</v>
      </c>
      <c r="G29" s="160">
        <v>13941</v>
      </c>
      <c r="H29" s="159">
        <v>25789</v>
      </c>
      <c r="I29" s="159">
        <v>19668</v>
      </c>
    </row>
    <row r="30" spans="1:9" x14ac:dyDescent="0.25">
      <c r="A30" s="34" t="str">
        <v>Rothmans Sevenhills Centre</v>
      </c>
      <c r="B30" s="5" t="str">
        <v>Leisure and Culture - Libraries and Museums</v>
      </c>
      <c r="C30" s="159">
        <v>0</v>
      </c>
      <c r="D30" s="159">
        <v>0</v>
      </c>
      <c r="E30" s="160">
        <v>0</v>
      </c>
      <c r="F30" s="160">
        <v>0</v>
      </c>
      <c r="G30" s="160">
        <v>0</v>
      </c>
      <c r="H30" s="159">
        <v>0</v>
      </c>
      <c r="I30" s="159">
        <v>0</v>
      </c>
    </row>
    <row r="31" spans="1:9" x14ac:dyDescent="0.25">
      <c r="A31" s="34" t="str">
        <v>Sacriston Library</v>
      </c>
      <c r="B31" s="5" t="str">
        <v>Leisure and Culture - Libraries and Museums</v>
      </c>
      <c r="C31" s="159">
        <v>17635</v>
      </c>
      <c r="D31" s="159">
        <v>14316</v>
      </c>
      <c r="E31" s="160">
        <v>17882</v>
      </c>
      <c r="F31" s="160">
        <v>10881</v>
      </c>
      <c r="G31" s="160">
        <v>13757</v>
      </c>
      <c r="H31" s="159">
        <v>15084</v>
      </c>
      <c r="I31" s="159">
        <v>11936</v>
      </c>
    </row>
    <row r="32" spans="1:9" x14ac:dyDescent="0.25">
      <c r="A32" s="34" t="str">
        <v>Sedgefield Library</v>
      </c>
      <c r="B32" s="5" t="str">
        <v>Leisure and Culture - Libraries and Museums</v>
      </c>
      <c r="C32" s="159">
        <v>27558</v>
      </c>
      <c r="D32" s="159">
        <v>20426</v>
      </c>
      <c r="E32" s="160">
        <v>20520</v>
      </c>
      <c r="F32" s="160">
        <v>23511</v>
      </c>
      <c r="G32" s="160">
        <v>26246</v>
      </c>
      <c r="H32" s="159">
        <v>23579</v>
      </c>
      <c r="I32" s="159">
        <v>21662</v>
      </c>
    </row>
    <row r="33" spans="1:9" x14ac:dyDescent="0.25">
      <c r="A33" s="34" t="str">
        <v>Sedgefield Library Garage- empty</v>
      </c>
      <c r="B33" s="5" t="str">
        <v>Leisure and Culture - Libraries and Museums</v>
      </c>
      <c r="C33" s="159">
        <v>0</v>
      </c>
      <c r="D33" s="159">
        <v>0</v>
      </c>
      <c r="E33" s="160">
        <v>0</v>
      </c>
      <c r="F33" s="160">
        <v>0</v>
      </c>
      <c r="G33" s="160">
        <v>0</v>
      </c>
      <c r="H33" s="159">
        <v>0</v>
      </c>
      <c r="I33" s="159">
        <v>0</v>
      </c>
    </row>
    <row r="34" spans="1:9" x14ac:dyDescent="0.25">
      <c r="A34" s="34" t="str">
        <v>Shildon Library</v>
      </c>
      <c r="B34" s="5" t="str">
        <v>Leisure and Culture - Libraries and Museums</v>
      </c>
      <c r="C34" s="159">
        <v>16462</v>
      </c>
      <c r="D34" s="159">
        <v>37260</v>
      </c>
      <c r="E34" s="160">
        <v>42565</v>
      </c>
      <c r="F34" s="160">
        <v>23904</v>
      </c>
      <c r="G34" s="160">
        <v>46223</v>
      </c>
      <c r="H34" s="159">
        <v>34267</v>
      </c>
      <c r="I34" s="159">
        <v>30702</v>
      </c>
    </row>
    <row r="35" spans="1:9" x14ac:dyDescent="0.25">
      <c r="A35" s="34" t="str">
        <v>Shotton Library</v>
      </c>
      <c r="B35" s="5" t="str">
        <v>Leisure and Culture - Libraries and Museums</v>
      </c>
      <c r="C35" s="159">
        <v>4839</v>
      </c>
      <c r="D35" s="159">
        <v>14951</v>
      </c>
      <c r="E35" s="160">
        <v>24986</v>
      </c>
      <c r="F35" s="160">
        <v>17649</v>
      </c>
      <c r="G35" s="160">
        <v>29756</v>
      </c>
      <c r="H35" s="159">
        <v>24848</v>
      </c>
      <c r="I35" s="159">
        <v>23996</v>
      </c>
    </row>
    <row r="36" spans="1:9" x14ac:dyDescent="0.25">
      <c r="A36" s="34" t="str">
        <v>South Moor Library</v>
      </c>
      <c r="B36" s="5" t="str">
        <v>Leisure and Culture - Libraries and Museums</v>
      </c>
      <c r="C36" s="159">
        <v>20979</v>
      </c>
      <c r="D36" s="159">
        <v>19731</v>
      </c>
      <c r="E36" s="160">
        <v>21357</v>
      </c>
      <c r="F36" s="160">
        <v>15952</v>
      </c>
      <c r="G36" s="160">
        <v>20064</v>
      </c>
      <c r="H36" s="159">
        <v>17944</v>
      </c>
      <c r="I36" s="159">
        <v>19441</v>
      </c>
    </row>
    <row r="37" spans="1:9" x14ac:dyDescent="0.25">
      <c r="A37" s="34" t="str">
        <v xml:space="preserve">Spennymoor Library </v>
      </c>
      <c r="B37" s="5" t="str">
        <v>Leisure and Culture - Libraries and Museums</v>
      </c>
      <c r="C37" s="159">
        <v>62707</v>
      </c>
      <c r="D37" s="159">
        <v>12556</v>
      </c>
      <c r="E37" s="160">
        <v>83168</v>
      </c>
      <c r="F37" s="160">
        <v>57956</v>
      </c>
      <c r="G37" s="160">
        <v>63459</v>
      </c>
      <c r="H37" s="159">
        <v>65384</v>
      </c>
      <c r="I37" s="159">
        <v>10041</v>
      </c>
    </row>
    <row r="38" spans="1:9" x14ac:dyDescent="0.25">
      <c r="A38" s="34" t="str">
        <v>Thornley Library</v>
      </c>
      <c r="B38" s="5" t="str">
        <v>Leisure and Culture - Libraries and Museums</v>
      </c>
      <c r="C38" s="159">
        <v>8598</v>
      </c>
      <c r="D38" s="159">
        <v>16495</v>
      </c>
      <c r="E38" s="160">
        <v>22177</v>
      </c>
      <c r="F38" s="160">
        <v>15863</v>
      </c>
      <c r="G38" s="160">
        <v>21448</v>
      </c>
      <c r="H38" s="159">
        <v>17833</v>
      </c>
      <c r="I38" s="159">
        <v>23262</v>
      </c>
    </row>
    <row r="39" spans="1:9" x14ac:dyDescent="0.25">
      <c r="A39" s="34" t="str">
        <v xml:space="preserve">Town Hall  - Durham </v>
      </c>
      <c r="B39" s="5" t="str">
        <v>Leisure and Culture - Libraries and Museums</v>
      </c>
      <c r="C39" s="159">
        <v>157542</v>
      </c>
      <c r="D39" s="159">
        <v>198097</v>
      </c>
      <c r="E39" s="160">
        <v>250189</v>
      </c>
      <c r="F39" s="160">
        <v>194831</v>
      </c>
      <c r="G39" s="160">
        <v>236682</v>
      </c>
      <c r="H39" s="159">
        <v>254663</v>
      </c>
      <c r="I39" s="159">
        <v>199867</v>
      </c>
    </row>
    <row r="40" spans="1:9" x14ac:dyDescent="0.25">
      <c r="A40" s="34" t="str">
        <v>Trimdon  Library</v>
      </c>
      <c r="B40" s="5" t="str">
        <v>Leisure and Culture - Libraries and Museums</v>
      </c>
      <c r="C40" s="159">
        <v>36377</v>
      </c>
      <c r="D40" s="159">
        <v>29558</v>
      </c>
      <c r="E40" s="160">
        <v>36133</v>
      </c>
      <c r="F40" s="160">
        <v>25657</v>
      </c>
      <c r="G40" s="160">
        <v>43082</v>
      </c>
      <c r="H40" s="159">
        <v>31413</v>
      </c>
      <c r="I40" s="159">
        <v>28675</v>
      </c>
    </row>
    <row r="41" spans="1:9" x14ac:dyDescent="0.25">
      <c r="A41" s="34" t="str">
        <v>West Cornforth Library</v>
      </c>
      <c r="B41" s="5" t="str">
        <v>Leisure and Culture - Libraries and Museums</v>
      </c>
      <c r="C41" s="159">
        <v>7393</v>
      </c>
      <c r="D41" s="159">
        <v>18288</v>
      </c>
      <c r="E41" s="160">
        <v>26772</v>
      </c>
      <c r="F41" s="160">
        <v>20762</v>
      </c>
      <c r="G41" s="160">
        <v>24925</v>
      </c>
      <c r="H41" s="159">
        <v>23014</v>
      </c>
      <c r="I41" s="159">
        <v>-22153</v>
      </c>
    </row>
    <row r="42" spans="1:9" x14ac:dyDescent="0.25">
      <c r="A42" s="34" t="str">
        <v>Wharton Park</v>
      </c>
      <c r="B42" s="5" t="str">
        <v>Leisure and Culture - Libraries and Museums</v>
      </c>
      <c r="C42" s="159">
        <v>0</v>
      </c>
      <c r="D42" s="159">
        <v>0</v>
      </c>
      <c r="E42" s="160">
        <v>0</v>
      </c>
      <c r="F42" s="160">
        <v>0</v>
      </c>
      <c r="G42" s="160">
        <v>0</v>
      </c>
      <c r="H42" s="159">
        <v>0</v>
      </c>
      <c r="I42" s="159">
        <v>0</v>
      </c>
    </row>
    <row r="43" spans="1:9" x14ac:dyDescent="0.25">
      <c r="A43" s="34" t="str">
        <v>Willington Library</v>
      </c>
      <c r="B43" s="5" t="str">
        <v>Leisure and Culture - Libraries and Museums</v>
      </c>
      <c r="C43" s="159">
        <v>42026</v>
      </c>
      <c r="D43" s="159">
        <v>37518</v>
      </c>
      <c r="E43" s="160">
        <v>46447</v>
      </c>
      <c r="F43" s="160">
        <v>31819</v>
      </c>
      <c r="G43" s="160">
        <v>49662</v>
      </c>
      <c r="H43" s="159">
        <v>42554</v>
      </c>
      <c r="I43" s="159">
        <v>45377</v>
      </c>
    </row>
    <row r="44" spans="1:9" x14ac:dyDescent="0.25">
      <c r="A44" s="34" t="str">
        <v>Wingate Library</v>
      </c>
      <c r="B44" s="5" t="str">
        <v>Leisure and Culture - Libraries and Museums</v>
      </c>
      <c r="C44" s="159">
        <v>24256</v>
      </c>
      <c r="D44" s="159">
        <v>22935</v>
      </c>
      <c r="E44" s="160">
        <v>26627</v>
      </c>
      <c r="F44" s="160">
        <v>21491</v>
      </c>
      <c r="G44" s="160">
        <v>22077</v>
      </c>
      <c r="H44" s="159">
        <v>25664</v>
      </c>
      <c r="I44" s="159">
        <v>16388</v>
      </c>
    </row>
    <row r="45" spans="1:9" x14ac:dyDescent="0.25">
      <c r="A45" s="34" t="str">
        <v>Wolsingham Library</v>
      </c>
      <c r="B45" s="5" t="str">
        <v>Leisure and Culture - Libraries and Museums</v>
      </c>
      <c r="C45" s="159">
        <v>0</v>
      </c>
      <c r="D45" s="159">
        <v>9199</v>
      </c>
      <c r="E45" s="160">
        <v>17511</v>
      </c>
      <c r="F45" s="160">
        <v>39676</v>
      </c>
      <c r="G45" s="160">
        <v>48003</v>
      </c>
      <c r="H45" s="159">
        <v>49212</v>
      </c>
      <c r="I45" s="159">
        <v>47963</v>
      </c>
    </row>
    <row r="46" spans="1:9" x14ac:dyDescent="0.25">
      <c r="A46" s="34" t="str">
        <v>Woodhouse Close Library</v>
      </c>
      <c r="B46" s="5" t="str">
        <v>Leisure and Culture - Libraries and Museums</v>
      </c>
      <c r="C46" s="159">
        <v>19785</v>
      </c>
      <c r="D46" s="159">
        <v>39239</v>
      </c>
      <c r="E46" s="160">
        <v>51705</v>
      </c>
      <c r="F46" s="160">
        <v>30625</v>
      </c>
      <c r="G46" s="160">
        <v>31603</v>
      </c>
      <c r="H46" s="159">
        <v>25848</v>
      </c>
      <c r="I46" s="159">
        <v>24828</v>
      </c>
    </row>
    <row r="47" spans="1:9" ht="15.75" thickBot="1" x14ac:dyDescent="0.3">
      <c r="A47" s="34" t="str">
        <v>Example</v>
      </c>
      <c r="B47" s="5" t="str">
        <v>Example Type</v>
      </c>
      <c r="C47" s="161">
        <v>21342</v>
      </c>
      <c r="D47" s="161">
        <v>54323</v>
      </c>
      <c r="E47" s="162">
        <v>53345</v>
      </c>
      <c r="F47" s="162">
        <v>543665</v>
      </c>
      <c r="G47" s="162">
        <v>65560</v>
      </c>
      <c r="H47" s="161">
        <v>54644</v>
      </c>
      <c r="I47" s="161">
        <v>65322</v>
      </c>
    </row>
    <row r="48" spans="1:9" ht="15.75" thickTop="1" x14ac:dyDescent="0.25">
      <c r="A48" s="79"/>
      <c r="C48" s="1"/>
      <c r="D48" s="1"/>
      <c r="E48" s="3"/>
      <c r="F48" s="3"/>
      <c r="G48" s="3"/>
      <c r="H48" s="1"/>
      <c r="I48" s="157"/>
    </row>
    <row r="49" spans="1:9" x14ac:dyDescent="0.25">
      <c r="A49" s="79"/>
      <c r="C49" s="1"/>
      <c r="D49" s="1"/>
      <c r="E49" s="3"/>
      <c r="F49" s="3"/>
      <c r="G49" s="3"/>
      <c r="H49" s="1"/>
      <c r="I49" s="157"/>
    </row>
    <row r="50" spans="1:9" x14ac:dyDescent="0.25">
      <c r="A50" s="79"/>
      <c r="C50" s="1"/>
      <c r="D50" s="1"/>
      <c r="E50" s="3"/>
      <c r="F50" s="3"/>
      <c r="G50" s="3"/>
      <c r="H50" s="1"/>
      <c r="I50" s="157"/>
    </row>
    <row r="51" spans="1:9" x14ac:dyDescent="0.25">
      <c r="A51" s="79"/>
      <c r="C51" s="1"/>
      <c r="D51" s="1"/>
      <c r="E51" s="3"/>
      <c r="F51" s="3"/>
      <c r="G51" s="3"/>
      <c r="H51" s="1"/>
      <c r="I51" s="157"/>
    </row>
    <row r="52" spans="1:9" x14ac:dyDescent="0.25">
      <c r="A52" s="79"/>
      <c r="C52" s="1"/>
      <c r="D52" s="1"/>
      <c r="E52" s="3"/>
      <c r="F52" s="3"/>
      <c r="G52" s="3"/>
      <c r="H52" s="1"/>
      <c r="I52" s="157"/>
    </row>
    <row r="53" spans="1:9" x14ac:dyDescent="0.25">
      <c r="A53" s="79"/>
      <c r="C53" s="1"/>
      <c r="D53" s="1"/>
      <c r="E53" s="3"/>
      <c r="F53" s="3"/>
      <c r="G53" s="3"/>
      <c r="H53" s="1"/>
      <c r="I53" s="157"/>
    </row>
    <row r="54" spans="1:9" x14ac:dyDescent="0.25">
      <c r="A54" s="79"/>
      <c r="C54" s="1"/>
      <c r="D54" s="1"/>
      <c r="E54" s="3"/>
      <c r="F54" s="3"/>
      <c r="G54" s="3"/>
      <c r="H54" s="1"/>
      <c r="I54" s="157"/>
    </row>
    <row r="55" spans="1:9" x14ac:dyDescent="0.25">
      <c r="A55" s="79"/>
      <c r="C55" s="1"/>
      <c r="D55" s="1"/>
      <c r="E55" s="3"/>
      <c r="F55" s="3"/>
      <c r="G55" s="3"/>
      <c r="H55" s="1"/>
      <c r="I55" s="157"/>
    </row>
    <row r="56" spans="1:9" x14ac:dyDescent="0.25">
      <c r="A56" s="79"/>
      <c r="C56" s="1"/>
      <c r="D56" s="1"/>
      <c r="E56" s="3"/>
      <c r="F56" s="3"/>
      <c r="G56" s="3"/>
      <c r="H56" s="1"/>
      <c r="I56" s="157"/>
    </row>
    <row r="57" spans="1:9" x14ac:dyDescent="0.25">
      <c r="A57" s="79"/>
      <c r="C57" s="1"/>
      <c r="D57" s="1"/>
      <c r="E57" s="3"/>
      <c r="F57" s="3"/>
      <c r="G57" s="3"/>
      <c r="H57" s="1"/>
      <c r="I57" s="157"/>
    </row>
    <row r="58" spans="1:9" x14ac:dyDescent="0.25">
      <c r="A58" s="79"/>
      <c r="C58" s="1"/>
      <c r="D58" s="1"/>
      <c r="E58" s="3"/>
      <c r="F58" s="3"/>
      <c r="G58" s="3"/>
      <c r="H58" s="1"/>
      <c r="I58" s="157"/>
    </row>
    <row r="59" spans="1:9" x14ac:dyDescent="0.25">
      <c r="A59" s="79"/>
      <c r="C59" s="1"/>
      <c r="D59" s="1"/>
      <c r="E59" s="3"/>
      <c r="F59" s="3"/>
      <c r="G59" s="3"/>
      <c r="H59" s="1"/>
      <c r="I59" s="157"/>
    </row>
    <row r="60" spans="1:9" x14ac:dyDescent="0.25">
      <c r="A60" s="79"/>
      <c r="C60" s="1"/>
      <c r="D60" s="1"/>
      <c r="E60" s="3"/>
      <c r="F60" s="3"/>
      <c r="G60" s="3"/>
      <c r="H60" s="1"/>
      <c r="I60" s="157"/>
    </row>
    <row r="61" spans="1:9" x14ac:dyDescent="0.25">
      <c r="A61" s="79"/>
      <c r="I61" s="157"/>
    </row>
    <row r="62" spans="1:9" x14ac:dyDescent="0.25">
      <c r="A62" s="79"/>
      <c r="C62" s="1"/>
      <c r="D62" s="1"/>
      <c r="E62" s="3"/>
      <c r="F62" s="3"/>
      <c r="G62" s="3"/>
      <c r="H62" s="1"/>
      <c r="I62" s="157"/>
    </row>
    <row r="63" spans="1:9" x14ac:dyDescent="0.25">
      <c r="A63" s="79"/>
      <c r="I63" s="157"/>
    </row>
    <row r="64" spans="1:9" x14ac:dyDescent="0.25">
      <c r="A64" s="79"/>
      <c r="C64" s="1"/>
      <c r="D64" s="1"/>
      <c r="E64" s="3"/>
      <c r="F64" s="3"/>
      <c r="G64" s="3"/>
      <c r="H64" s="1"/>
      <c r="I64" s="157"/>
    </row>
    <row r="65" spans="1:9" x14ac:dyDescent="0.25">
      <c r="A65" s="79"/>
      <c r="C65" s="1"/>
      <c r="D65" s="1"/>
      <c r="E65" s="3"/>
      <c r="F65" s="3"/>
      <c r="G65" s="3"/>
      <c r="H65" s="1"/>
      <c r="I65" s="157"/>
    </row>
    <row r="66" spans="1:9" x14ac:dyDescent="0.25">
      <c r="A66" s="79"/>
      <c r="I66" s="157"/>
    </row>
    <row r="67" spans="1:9" x14ac:dyDescent="0.25">
      <c r="A67" s="79"/>
      <c r="C67" s="1"/>
      <c r="D67" s="1"/>
      <c r="E67" s="3"/>
      <c r="F67" s="3"/>
      <c r="G67" s="3"/>
      <c r="H67" s="1"/>
      <c r="I67" s="157"/>
    </row>
    <row r="68" spans="1:9" x14ac:dyDescent="0.25">
      <c r="A68" s="79"/>
      <c r="C68" s="1"/>
      <c r="D68" s="1"/>
      <c r="E68" s="3"/>
      <c r="F68" s="3"/>
      <c r="G68" s="3"/>
      <c r="H68" s="1"/>
      <c r="I68" s="157"/>
    </row>
    <row r="69" spans="1:9" x14ac:dyDescent="0.25">
      <c r="A69" s="79"/>
      <c r="C69" s="1"/>
      <c r="D69" s="1"/>
      <c r="E69" s="3"/>
      <c r="F69" s="3"/>
      <c r="G69" s="3"/>
      <c r="H69" s="1"/>
      <c r="I69" s="157"/>
    </row>
    <row r="70" spans="1:9" x14ac:dyDescent="0.25">
      <c r="A70" s="79"/>
      <c r="I70" s="157"/>
    </row>
    <row r="71" spans="1:9" x14ac:dyDescent="0.25">
      <c r="A71" s="79"/>
      <c r="C71" s="1"/>
      <c r="D71" s="1"/>
      <c r="E71" s="3"/>
      <c r="F71" s="3"/>
      <c r="G71" s="3"/>
      <c r="H71" s="1"/>
      <c r="I71" s="157"/>
    </row>
    <row r="72" spans="1:9" x14ac:dyDescent="0.25">
      <c r="A72" s="79"/>
      <c r="C72" s="1"/>
      <c r="D72" s="1"/>
      <c r="E72" s="3"/>
      <c r="F72" s="3"/>
      <c r="G72" s="3"/>
      <c r="H72" s="1"/>
      <c r="I72" s="157"/>
    </row>
    <row r="73" spans="1:9" x14ac:dyDescent="0.25">
      <c r="A73" s="79"/>
      <c r="I73" s="157"/>
    </row>
    <row r="74" spans="1:9" x14ac:dyDescent="0.25">
      <c r="A74" s="79"/>
      <c r="C74" s="1"/>
      <c r="D74" s="1"/>
      <c r="E74" s="3"/>
      <c r="F74" s="3"/>
      <c r="G74" s="3"/>
      <c r="H74" s="1"/>
      <c r="I74" s="157"/>
    </row>
    <row r="75" spans="1:9" x14ac:dyDescent="0.25">
      <c r="A75" s="79"/>
      <c r="C75" s="1"/>
      <c r="D75" s="1"/>
      <c r="E75" s="3"/>
      <c r="F75" s="3"/>
      <c r="G75" s="3"/>
      <c r="H75" s="1"/>
      <c r="I75" s="157"/>
    </row>
    <row r="76" spans="1:9" x14ac:dyDescent="0.25">
      <c r="A76" s="79"/>
      <c r="C76" s="1"/>
      <c r="D76" s="1"/>
      <c r="E76" s="3"/>
      <c r="F76" s="3"/>
      <c r="G76" s="3"/>
      <c r="H76" s="1"/>
      <c r="I76" s="157"/>
    </row>
    <row r="77" spans="1:9" x14ac:dyDescent="0.25">
      <c r="A77" s="79"/>
      <c r="C77" s="1"/>
      <c r="D77" s="1"/>
      <c r="E77" s="3"/>
      <c r="F77" s="3"/>
      <c r="G77" s="3"/>
      <c r="H77" s="1"/>
      <c r="I77" s="157"/>
    </row>
    <row r="78" spans="1:9" x14ac:dyDescent="0.25">
      <c r="A78" s="79"/>
      <c r="C78" s="1"/>
      <c r="D78" s="1"/>
      <c r="E78" s="3"/>
      <c r="F78" s="3"/>
      <c r="G78" s="3"/>
      <c r="H78" s="1"/>
      <c r="I78" s="157"/>
    </row>
    <row r="79" spans="1:9" x14ac:dyDescent="0.25">
      <c r="A79" s="79"/>
      <c r="C79" s="1"/>
      <c r="D79" s="1"/>
      <c r="E79" s="3"/>
      <c r="F79" s="3"/>
      <c r="G79" s="3"/>
      <c r="H79" s="1"/>
      <c r="I79" s="157"/>
    </row>
    <row r="80" spans="1:9" x14ac:dyDescent="0.25">
      <c r="A80" s="79"/>
      <c r="C80" s="1"/>
      <c r="D80" s="1"/>
      <c r="E80" s="3"/>
      <c r="F80" s="3"/>
      <c r="G80" s="3"/>
      <c r="H80" s="1"/>
      <c r="I80" s="157"/>
    </row>
    <row r="81" spans="1:9" x14ac:dyDescent="0.25">
      <c r="A81" s="79"/>
      <c r="C81" s="1"/>
      <c r="D81" s="1"/>
      <c r="E81" s="3"/>
      <c r="F81" s="3"/>
      <c r="G81" s="3"/>
      <c r="H81" s="1"/>
      <c r="I81" s="157"/>
    </row>
    <row r="82" spans="1:9" x14ac:dyDescent="0.25">
      <c r="A82" s="79"/>
      <c r="C82" s="1"/>
      <c r="D82" s="1"/>
      <c r="E82" s="3"/>
      <c r="F82" s="3"/>
      <c r="G82" s="3"/>
      <c r="H82" s="1"/>
      <c r="I82" s="157"/>
    </row>
    <row r="83" spans="1:9" x14ac:dyDescent="0.25">
      <c r="A83" s="79"/>
      <c r="C83" s="1"/>
      <c r="D83" s="1"/>
      <c r="E83" s="3"/>
      <c r="F83" s="3"/>
      <c r="G83" s="3"/>
      <c r="H83" s="1"/>
      <c r="I83" s="157"/>
    </row>
    <row r="84" spans="1:9" x14ac:dyDescent="0.25">
      <c r="A84" s="79"/>
      <c r="C84" s="1"/>
      <c r="D84" s="1"/>
      <c r="E84" s="3"/>
      <c r="F84" s="3"/>
      <c r="G84" s="3"/>
      <c r="H84" s="1"/>
      <c r="I84" s="157"/>
    </row>
    <row r="85" spans="1:9" x14ac:dyDescent="0.25">
      <c r="A85" s="79"/>
      <c r="I85" s="157"/>
    </row>
    <row r="86" spans="1:9" x14ac:dyDescent="0.25">
      <c r="A86" s="79"/>
      <c r="C86" s="1"/>
      <c r="D86" s="1"/>
      <c r="E86" s="3"/>
      <c r="F86" s="3"/>
      <c r="G86" s="3"/>
      <c r="H86" s="1"/>
      <c r="I86" s="157"/>
    </row>
    <row r="87" spans="1:9" x14ac:dyDescent="0.25">
      <c r="A87" s="79"/>
      <c r="C87" s="1"/>
      <c r="D87" s="1"/>
      <c r="E87" s="3"/>
      <c r="F87" s="3"/>
      <c r="G87" s="3"/>
      <c r="H87" s="1"/>
      <c r="I87" s="157"/>
    </row>
    <row r="88" spans="1:9" x14ac:dyDescent="0.25">
      <c r="A88" s="79"/>
      <c r="I88" s="157"/>
    </row>
    <row r="89" spans="1:9" x14ac:dyDescent="0.25">
      <c r="A89" s="79"/>
      <c r="C89" s="1"/>
      <c r="D89" s="1"/>
      <c r="E89" s="3"/>
      <c r="F89" s="3"/>
      <c r="G89" s="3"/>
      <c r="H89" s="1"/>
      <c r="I89" s="157"/>
    </row>
    <row r="90" spans="1:9" x14ac:dyDescent="0.25">
      <c r="A90" s="79"/>
      <c r="C90" s="1"/>
      <c r="D90" s="1"/>
      <c r="E90" s="3"/>
      <c r="F90" s="3"/>
      <c r="G90" s="3"/>
      <c r="H90" s="1"/>
      <c r="I90" s="157"/>
    </row>
    <row r="91" spans="1:9" x14ac:dyDescent="0.25">
      <c r="A91" s="79"/>
      <c r="C91" s="1"/>
      <c r="D91" s="1"/>
      <c r="E91" s="3"/>
      <c r="F91" s="3"/>
      <c r="G91" s="3"/>
      <c r="H91" s="1"/>
      <c r="I91" s="157"/>
    </row>
    <row r="92" spans="1:9" x14ac:dyDescent="0.25">
      <c r="A92" s="79"/>
      <c r="C92" s="1"/>
      <c r="D92" s="1"/>
      <c r="E92" s="3"/>
      <c r="F92" s="3"/>
      <c r="G92" s="3"/>
      <c r="H92" s="1"/>
      <c r="I92" s="157"/>
    </row>
    <row r="93" spans="1:9" x14ac:dyDescent="0.25">
      <c r="A93" s="79"/>
      <c r="I93" s="157"/>
    </row>
    <row r="94" spans="1:9" x14ac:dyDescent="0.25">
      <c r="A94" s="79"/>
      <c r="C94" s="1"/>
      <c r="D94" s="1"/>
      <c r="E94" s="3"/>
      <c r="F94" s="3"/>
      <c r="G94" s="3"/>
      <c r="H94" s="1"/>
      <c r="I94" s="157"/>
    </row>
    <row r="95" spans="1:9" x14ac:dyDescent="0.25">
      <c r="A95" s="79"/>
      <c r="C95" s="1"/>
      <c r="D95" s="1"/>
      <c r="E95" s="3"/>
      <c r="F95" s="3"/>
      <c r="G95" s="3"/>
      <c r="H95" s="1"/>
      <c r="I95" s="157"/>
    </row>
    <row r="96" spans="1:9" x14ac:dyDescent="0.25">
      <c r="A96" s="79"/>
      <c r="C96" s="1"/>
      <c r="D96" s="1"/>
      <c r="E96" s="3"/>
      <c r="F96" s="3"/>
      <c r="G96" s="3"/>
      <c r="H96" s="1"/>
      <c r="I96" s="157"/>
    </row>
    <row r="97" spans="1:9" x14ac:dyDescent="0.25">
      <c r="A97" s="79"/>
      <c r="C97" s="1"/>
      <c r="D97" s="1"/>
      <c r="E97" s="3"/>
      <c r="F97" s="3"/>
      <c r="G97" s="3"/>
      <c r="H97" s="1"/>
      <c r="I97" s="157"/>
    </row>
    <row r="98" spans="1:9" x14ac:dyDescent="0.25">
      <c r="A98" s="79"/>
      <c r="C98" s="1"/>
      <c r="D98" s="1"/>
      <c r="E98" s="3"/>
      <c r="F98" s="3"/>
      <c r="G98" s="3"/>
      <c r="H98" s="1"/>
      <c r="I98" s="157"/>
    </row>
    <row r="99" spans="1:9" x14ac:dyDescent="0.25">
      <c r="A99" s="79"/>
      <c r="C99" s="1"/>
      <c r="D99" s="1"/>
      <c r="E99" s="3"/>
      <c r="F99" s="3"/>
      <c r="G99" s="3"/>
      <c r="H99" s="1"/>
      <c r="I99" s="157"/>
    </row>
    <row r="100" spans="1:9" x14ac:dyDescent="0.25">
      <c r="A100" s="79"/>
      <c r="C100" s="1"/>
      <c r="D100" s="1"/>
      <c r="E100" s="3"/>
      <c r="F100" s="3"/>
      <c r="G100" s="3"/>
      <c r="H100" s="1"/>
      <c r="I100" s="157"/>
    </row>
    <row r="101" spans="1:9" x14ac:dyDescent="0.25">
      <c r="A101" s="79"/>
      <c r="C101" s="1"/>
      <c r="D101" s="1"/>
      <c r="E101" s="3"/>
      <c r="F101" s="3"/>
      <c r="G101" s="3"/>
      <c r="H101" s="1"/>
      <c r="I101" s="157"/>
    </row>
    <row r="102" spans="1:9" x14ac:dyDescent="0.25">
      <c r="A102" s="79"/>
      <c r="C102" s="1"/>
      <c r="D102" s="1"/>
      <c r="E102" s="3"/>
      <c r="F102" s="3"/>
      <c r="G102" s="3"/>
      <c r="H102" s="1"/>
      <c r="I102" s="157"/>
    </row>
    <row r="103" spans="1:9" x14ac:dyDescent="0.25">
      <c r="A103" s="79"/>
      <c r="C103" s="1"/>
      <c r="D103" s="1"/>
      <c r="E103" s="3"/>
      <c r="F103" s="3"/>
      <c r="G103" s="3"/>
      <c r="H103" s="1"/>
      <c r="I103" s="157"/>
    </row>
    <row r="104" spans="1:9" x14ac:dyDescent="0.25">
      <c r="A104" s="79"/>
      <c r="C104" s="1"/>
      <c r="D104" s="1"/>
      <c r="E104" s="3"/>
      <c r="F104" s="3"/>
      <c r="G104" s="3"/>
      <c r="H104" s="1"/>
      <c r="I104" s="157"/>
    </row>
    <row r="105" spans="1:9" x14ac:dyDescent="0.25">
      <c r="A105" s="79"/>
      <c r="C105" s="1"/>
      <c r="D105" s="1"/>
      <c r="E105" s="3"/>
      <c r="F105" s="3"/>
      <c r="G105" s="3"/>
      <c r="H105" s="1"/>
      <c r="I105" s="157"/>
    </row>
    <row r="106" spans="1:9" x14ac:dyDescent="0.25">
      <c r="A106" s="79"/>
      <c r="C106" s="1"/>
      <c r="D106" s="1"/>
      <c r="E106" s="3"/>
      <c r="F106" s="3"/>
      <c r="G106" s="3"/>
      <c r="H106" s="1"/>
      <c r="I106" s="157"/>
    </row>
    <row r="107" spans="1:9" x14ac:dyDescent="0.25">
      <c r="A107" s="79"/>
      <c r="C107" s="1"/>
      <c r="D107" s="1"/>
      <c r="E107" s="3"/>
      <c r="F107" s="3"/>
      <c r="G107" s="3"/>
      <c r="H107" s="1"/>
      <c r="I107" s="157"/>
    </row>
    <row r="108" spans="1:9" x14ac:dyDescent="0.25">
      <c r="A108" s="79"/>
      <c r="C108" s="1"/>
      <c r="D108" s="1"/>
      <c r="E108" s="3"/>
      <c r="F108" s="3"/>
      <c r="G108" s="3"/>
      <c r="H108" s="1"/>
      <c r="I108" s="157"/>
    </row>
    <row r="109" spans="1:9" x14ac:dyDescent="0.25">
      <c r="A109" s="79"/>
      <c r="C109" s="1"/>
      <c r="D109" s="1"/>
      <c r="E109" s="3"/>
      <c r="F109" s="3"/>
      <c r="G109" s="3"/>
      <c r="H109" s="1"/>
      <c r="I109" s="157"/>
    </row>
    <row r="110" spans="1:9" x14ac:dyDescent="0.25">
      <c r="A110" s="79"/>
      <c r="I110" s="157"/>
    </row>
    <row r="111" spans="1:9" x14ac:dyDescent="0.25">
      <c r="A111" s="79"/>
      <c r="I111" s="157"/>
    </row>
    <row r="112" spans="1:9" x14ac:dyDescent="0.25">
      <c r="A112" s="79"/>
      <c r="I112" s="157"/>
    </row>
    <row r="113" spans="1:9" x14ac:dyDescent="0.25">
      <c r="A113" s="79"/>
      <c r="C113" s="1"/>
      <c r="D113" s="1"/>
      <c r="E113" s="3"/>
      <c r="F113" s="3"/>
      <c r="G113" s="3"/>
      <c r="H113" s="1"/>
      <c r="I113" s="157"/>
    </row>
    <row r="114" spans="1:9" x14ac:dyDescent="0.25">
      <c r="A114" s="79"/>
      <c r="C114" s="1"/>
      <c r="D114" s="1"/>
      <c r="E114" s="3"/>
      <c r="F114" s="3"/>
      <c r="G114" s="3"/>
      <c r="H114" s="1"/>
      <c r="I114" s="157"/>
    </row>
    <row r="115" spans="1:9" x14ac:dyDescent="0.25">
      <c r="A115" s="79"/>
      <c r="I115" s="157"/>
    </row>
    <row r="116" spans="1:9" x14ac:dyDescent="0.25">
      <c r="A116" s="79"/>
      <c r="C116" s="1"/>
      <c r="D116" s="1"/>
      <c r="E116" s="3"/>
      <c r="F116" s="3"/>
      <c r="G116" s="3"/>
      <c r="H116" s="1"/>
      <c r="I116" s="157"/>
    </row>
    <row r="117" spans="1:9" x14ac:dyDescent="0.25">
      <c r="A117" s="79"/>
      <c r="C117" s="1"/>
      <c r="D117" s="1"/>
      <c r="E117" s="3"/>
      <c r="F117" s="3"/>
      <c r="G117" s="3"/>
      <c r="H117" s="1"/>
      <c r="I117" s="157"/>
    </row>
    <row r="118" spans="1:9" x14ac:dyDescent="0.25">
      <c r="A118" s="79"/>
      <c r="C118" s="1"/>
      <c r="D118" s="1"/>
      <c r="E118" s="3"/>
      <c r="F118" s="3"/>
      <c r="G118" s="3"/>
      <c r="H118" s="1"/>
      <c r="I118" s="157"/>
    </row>
    <row r="119" spans="1:9" x14ac:dyDescent="0.25">
      <c r="A119" s="79"/>
      <c r="C119" s="1"/>
      <c r="D119" s="1"/>
      <c r="E119" s="3"/>
      <c r="F119" s="3"/>
      <c r="G119" s="3"/>
      <c r="H119" s="1"/>
      <c r="I119" s="157"/>
    </row>
    <row r="120" spans="1:9" x14ac:dyDescent="0.25">
      <c r="A120" s="79"/>
      <c r="C120" s="1"/>
      <c r="D120" s="1"/>
      <c r="E120" s="3"/>
      <c r="F120" s="3"/>
      <c r="G120" s="3"/>
      <c r="H120" s="1"/>
      <c r="I120" s="157"/>
    </row>
    <row r="121" spans="1:9" x14ac:dyDescent="0.25">
      <c r="A121" s="79"/>
      <c r="C121" s="1"/>
      <c r="D121" s="1"/>
      <c r="E121" s="3"/>
      <c r="F121" s="3"/>
      <c r="G121" s="3"/>
      <c r="H121" s="1"/>
      <c r="I121" s="157"/>
    </row>
    <row r="122" spans="1:9" x14ac:dyDescent="0.25">
      <c r="A122" s="79"/>
      <c r="C122" s="1"/>
      <c r="D122" s="1"/>
      <c r="E122" s="3"/>
      <c r="F122" s="3"/>
      <c r="G122" s="3"/>
      <c r="H122" s="1"/>
      <c r="I122" s="157"/>
    </row>
    <row r="123" spans="1:9" x14ac:dyDescent="0.25">
      <c r="A123" s="79"/>
      <c r="C123" s="1"/>
      <c r="D123" s="1"/>
      <c r="E123" s="3"/>
      <c r="F123" s="3"/>
      <c r="G123" s="3"/>
      <c r="H123" s="1"/>
      <c r="I123" s="157"/>
    </row>
    <row r="124" spans="1:9" x14ac:dyDescent="0.25">
      <c r="A124" s="79"/>
      <c r="I124" s="157"/>
    </row>
    <row r="125" spans="1:9" x14ac:dyDescent="0.25">
      <c r="A125" s="79"/>
      <c r="C125" s="1"/>
      <c r="D125" s="1"/>
      <c r="E125" s="3"/>
      <c r="F125" s="3"/>
      <c r="G125" s="3"/>
      <c r="H125" s="1"/>
      <c r="I125" s="157"/>
    </row>
    <row r="126" spans="1:9" x14ac:dyDescent="0.25">
      <c r="A126" s="79"/>
      <c r="C126" s="1"/>
      <c r="D126" s="1"/>
      <c r="E126" s="3"/>
      <c r="F126" s="3"/>
      <c r="G126" s="3"/>
      <c r="H126" s="1"/>
      <c r="I126" s="157"/>
    </row>
    <row r="127" spans="1:9" x14ac:dyDescent="0.25">
      <c r="A127" s="79"/>
      <c r="I127" s="157"/>
    </row>
    <row r="128" spans="1:9" x14ac:dyDescent="0.25">
      <c r="A128" s="79"/>
      <c r="I128" s="157"/>
    </row>
    <row r="129" spans="1:9" x14ac:dyDescent="0.25">
      <c r="A129" s="79"/>
      <c r="C129" s="1"/>
      <c r="D129" s="1"/>
      <c r="E129" s="3"/>
      <c r="F129" s="3"/>
      <c r="G129" s="3"/>
      <c r="H129" s="1"/>
      <c r="I129" s="157"/>
    </row>
    <row r="130" spans="1:9" x14ac:dyDescent="0.25">
      <c r="A130" s="79"/>
      <c r="C130" s="1"/>
      <c r="D130" s="1"/>
      <c r="E130" s="3"/>
      <c r="F130" s="3"/>
      <c r="G130" s="3"/>
      <c r="H130" s="1"/>
      <c r="I130" s="157"/>
    </row>
    <row r="131" spans="1:9" x14ac:dyDescent="0.25">
      <c r="A131" s="79"/>
      <c r="C131" s="1"/>
      <c r="D131" s="1"/>
      <c r="E131" s="3"/>
      <c r="F131" s="3"/>
      <c r="G131" s="3"/>
      <c r="H131" s="1"/>
      <c r="I131" s="157"/>
    </row>
    <row r="132" spans="1:9" x14ac:dyDescent="0.25">
      <c r="A132" s="79"/>
      <c r="C132" s="1"/>
      <c r="D132" s="1"/>
      <c r="E132" s="3"/>
      <c r="F132" s="3"/>
      <c r="G132" s="3"/>
      <c r="H132" s="1"/>
      <c r="I132" s="157"/>
    </row>
    <row r="133" spans="1:9" x14ac:dyDescent="0.25">
      <c r="A133" s="79"/>
      <c r="C133" s="1"/>
      <c r="D133" s="1"/>
      <c r="E133" s="3"/>
      <c r="F133" s="3"/>
      <c r="G133" s="3"/>
      <c r="H133" s="1"/>
      <c r="I133" s="157"/>
    </row>
    <row r="134" spans="1:9" x14ac:dyDescent="0.25">
      <c r="A134" s="79"/>
      <c r="C134" s="1"/>
      <c r="D134" s="1"/>
      <c r="E134" s="3"/>
      <c r="F134" s="3"/>
      <c r="G134" s="3"/>
      <c r="H134" s="1"/>
      <c r="I134" s="157"/>
    </row>
    <row r="135" spans="1:9" x14ac:dyDescent="0.25">
      <c r="A135" s="79"/>
      <c r="C135" s="1"/>
      <c r="D135" s="1"/>
      <c r="E135" s="3"/>
      <c r="F135" s="3"/>
      <c r="G135" s="3"/>
      <c r="H135" s="1"/>
      <c r="I135" s="157"/>
    </row>
    <row r="136" spans="1:9" x14ac:dyDescent="0.25">
      <c r="A136" s="79"/>
      <c r="C136" s="1"/>
      <c r="D136" s="1"/>
      <c r="E136" s="3"/>
      <c r="F136" s="3"/>
      <c r="G136" s="3"/>
      <c r="H136" s="1"/>
      <c r="I136" s="157"/>
    </row>
    <row r="137" spans="1:9" x14ac:dyDescent="0.25">
      <c r="A137" s="79"/>
      <c r="C137" s="1"/>
      <c r="D137" s="1"/>
      <c r="E137" s="3"/>
      <c r="F137" s="3"/>
      <c r="G137" s="3"/>
      <c r="H137" s="1"/>
      <c r="I137" s="157"/>
    </row>
    <row r="138" spans="1:9" x14ac:dyDescent="0.25">
      <c r="A138" s="79"/>
      <c r="I138" s="157"/>
    </row>
    <row r="139" spans="1:9" x14ac:dyDescent="0.25">
      <c r="A139" s="79"/>
      <c r="C139" s="1"/>
      <c r="D139" s="1"/>
      <c r="E139" s="3"/>
      <c r="F139" s="3"/>
      <c r="G139" s="3"/>
      <c r="H139" s="1"/>
      <c r="I139" s="157"/>
    </row>
    <row r="140" spans="1:9" x14ac:dyDescent="0.25">
      <c r="A140" s="79"/>
      <c r="C140" s="1"/>
      <c r="D140" s="1"/>
      <c r="E140" s="3"/>
      <c r="F140" s="3"/>
      <c r="G140" s="3"/>
      <c r="H140" s="1"/>
      <c r="I140" s="157"/>
    </row>
    <row r="141" spans="1:9" x14ac:dyDescent="0.25">
      <c r="A141" s="79"/>
      <c r="C141" s="1"/>
      <c r="D141" s="1"/>
      <c r="E141" s="3"/>
      <c r="F141" s="3"/>
      <c r="G141" s="3"/>
      <c r="H141" s="1"/>
      <c r="I141" s="157"/>
    </row>
    <row r="142" spans="1:9" x14ac:dyDescent="0.25">
      <c r="A142" s="79"/>
      <c r="I142" s="157"/>
    </row>
    <row r="143" spans="1:9" x14ac:dyDescent="0.25">
      <c r="A143" s="79"/>
      <c r="C143" s="1"/>
      <c r="D143" s="1"/>
      <c r="E143" s="3"/>
      <c r="F143" s="3"/>
      <c r="G143" s="3"/>
      <c r="H143" s="1"/>
      <c r="I143" s="157"/>
    </row>
    <row r="144" spans="1:9" x14ac:dyDescent="0.25">
      <c r="A144" s="79"/>
      <c r="C144" s="1"/>
      <c r="D144" s="1"/>
      <c r="E144" s="3"/>
      <c r="F144" s="3"/>
      <c r="G144" s="3"/>
      <c r="H144" s="1"/>
      <c r="I144" s="157"/>
    </row>
    <row r="145" spans="1:9" x14ac:dyDescent="0.25">
      <c r="A145" s="79"/>
      <c r="C145" s="1"/>
      <c r="D145" s="1"/>
      <c r="E145" s="3"/>
      <c r="F145" s="3"/>
      <c r="G145" s="3"/>
      <c r="H145" s="1"/>
      <c r="I145" s="157"/>
    </row>
    <row r="146" spans="1:9" x14ac:dyDescent="0.25">
      <c r="A146" s="79"/>
      <c r="C146" s="1"/>
      <c r="D146" s="1"/>
      <c r="E146" s="3"/>
      <c r="F146" s="3"/>
      <c r="G146" s="3"/>
      <c r="H146" s="1"/>
      <c r="I146" s="157"/>
    </row>
    <row r="147" spans="1:9" x14ac:dyDescent="0.25">
      <c r="A147" s="79"/>
      <c r="C147" s="1"/>
      <c r="D147" s="1"/>
      <c r="E147" s="3"/>
      <c r="F147" s="3"/>
      <c r="G147" s="3"/>
      <c r="H147" s="1"/>
      <c r="I147" s="157"/>
    </row>
    <row r="148" spans="1:9" x14ac:dyDescent="0.25">
      <c r="A148" s="79"/>
      <c r="C148" s="1"/>
      <c r="D148" s="1"/>
      <c r="E148" s="3"/>
      <c r="F148" s="3"/>
      <c r="G148" s="3"/>
      <c r="H148" s="1"/>
      <c r="I148" s="157"/>
    </row>
    <row r="149" spans="1:9" x14ac:dyDescent="0.25">
      <c r="A149" s="79"/>
      <c r="C149" s="1"/>
      <c r="D149" s="1"/>
      <c r="E149" s="3"/>
      <c r="F149" s="3"/>
      <c r="G149" s="3"/>
      <c r="H149" s="1"/>
      <c r="I149" s="157"/>
    </row>
    <row r="150" spans="1:9" x14ac:dyDescent="0.25">
      <c r="A150" s="79"/>
      <c r="C150" s="1"/>
      <c r="D150" s="1"/>
      <c r="E150" s="3"/>
      <c r="F150" s="3"/>
      <c r="G150" s="3"/>
      <c r="H150" s="1"/>
      <c r="I150" s="157"/>
    </row>
    <row r="151" spans="1:9" x14ac:dyDescent="0.25">
      <c r="A151" s="79"/>
      <c r="C151" s="1"/>
      <c r="D151" s="1"/>
      <c r="E151" s="3"/>
      <c r="F151" s="3"/>
      <c r="G151" s="3"/>
      <c r="H151" s="1"/>
      <c r="I151" s="157"/>
    </row>
    <row r="152" spans="1:9" x14ac:dyDescent="0.25">
      <c r="A152" s="79"/>
      <c r="C152" s="1"/>
      <c r="D152" s="1"/>
      <c r="E152" s="3"/>
      <c r="F152" s="3"/>
      <c r="G152" s="3"/>
      <c r="H152" s="1"/>
      <c r="I152" s="157"/>
    </row>
    <row r="153" spans="1:9" x14ac:dyDescent="0.25">
      <c r="A153" s="79"/>
      <c r="C153" s="1"/>
      <c r="D153" s="1"/>
      <c r="E153" s="3"/>
      <c r="F153" s="3"/>
      <c r="G153" s="3"/>
      <c r="H153" s="1"/>
      <c r="I153" s="157"/>
    </row>
    <row r="154" spans="1:9" x14ac:dyDescent="0.25">
      <c r="A154" s="79"/>
      <c r="C154" s="1"/>
      <c r="D154" s="1"/>
      <c r="E154" s="3"/>
      <c r="F154" s="3"/>
      <c r="G154" s="3"/>
      <c r="H154" s="1"/>
      <c r="I154" s="157"/>
    </row>
    <row r="155" spans="1:9" x14ac:dyDescent="0.25">
      <c r="A155" s="79"/>
      <c r="C155" s="1"/>
      <c r="D155" s="1"/>
      <c r="E155" s="3"/>
      <c r="F155" s="3"/>
      <c r="G155" s="3"/>
      <c r="H155" s="1"/>
      <c r="I155" s="157"/>
    </row>
    <row r="156" spans="1:9" x14ac:dyDescent="0.25">
      <c r="A156" s="79"/>
      <c r="C156" s="1"/>
      <c r="D156" s="1"/>
      <c r="E156" s="3"/>
      <c r="F156" s="3"/>
      <c r="G156" s="3"/>
      <c r="H156" s="1"/>
      <c r="I156" s="157"/>
    </row>
    <row r="157" spans="1:9" x14ac:dyDescent="0.25">
      <c r="A157" s="79"/>
      <c r="C157" s="1"/>
      <c r="D157" s="1"/>
      <c r="E157" s="3"/>
      <c r="F157" s="3"/>
      <c r="G157" s="3"/>
      <c r="H157" s="1"/>
      <c r="I157" s="157"/>
    </row>
    <row r="158" spans="1:9" x14ac:dyDescent="0.25">
      <c r="A158" s="79"/>
      <c r="C158" s="1"/>
      <c r="D158" s="1"/>
      <c r="E158" s="3"/>
      <c r="F158" s="3"/>
      <c r="G158" s="3"/>
      <c r="H158" s="1"/>
      <c r="I158" s="157"/>
    </row>
    <row r="159" spans="1:9" x14ac:dyDescent="0.25">
      <c r="A159" s="79"/>
      <c r="C159" s="1"/>
      <c r="D159" s="1"/>
      <c r="E159" s="3"/>
      <c r="F159" s="3"/>
      <c r="G159" s="3"/>
      <c r="H159" s="1"/>
      <c r="I159" s="157"/>
    </row>
    <row r="160" spans="1:9" x14ac:dyDescent="0.25">
      <c r="A160" s="79"/>
      <c r="C160" s="1"/>
      <c r="D160" s="1"/>
      <c r="E160" s="3"/>
      <c r="F160" s="3"/>
      <c r="G160" s="3"/>
      <c r="H160" s="1"/>
      <c r="I160" s="157"/>
    </row>
    <row r="161" spans="1:9" x14ac:dyDescent="0.25">
      <c r="A161" s="79"/>
      <c r="C161" s="1"/>
      <c r="D161" s="1"/>
      <c r="E161" s="3"/>
      <c r="F161" s="3"/>
      <c r="G161" s="3"/>
      <c r="H161" s="1"/>
      <c r="I161" s="157"/>
    </row>
    <row r="162" spans="1:9" x14ac:dyDescent="0.25">
      <c r="A162" s="79"/>
      <c r="C162" s="1"/>
      <c r="D162" s="1"/>
      <c r="E162" s="3"/>
      <c r="F162" s="3"/>
      <c r="G162" s="3"/>
      <c r="H162" s="1"/>
      <c r="I162" s="157"/>
    </row>
    <row r="163" spans="1:9" x14ac:dyDescent="0.25">
      <c r="A163" s="79"/>
      <c r="C163" s="1"/>
      <c r="D163" s="1"/>
      <c r="E163" s="3"/>
      <c r="F163" s="3"/>
      <c r="G163" s="3"/>
      <c r="H163" s="1"/>
      <c r="I163" s="157"/>
    </row>
    <row r="164" spans="1:9" x14ac:dyDescent="0.25">
      <c r="A164" s="79"/>
      <c r="C164" s="1"/>
      <c r="D164" s="1"/>
      <c r="E164" s="3"/>
      <c r="F164" s="3"/>
      <c r="G164" s="3"/>
      <c r="H164" s="1"/>
      <c r="I164" s="157"/>
    </row>
    <row r="165" spans="1:9" x14ac:dyDescent="0.25">
      <c r="A165" s="79"/>
      <c r="C165" s="1"/>
      <c r="D165" s="1"/>
      <c r="E165" s="3"/>
      <c r="F165" s="3"/>
      <c r="G165" s="3"/>
      <c r="H165" s="1"/>
      <c r="I165" s="157"/>
    </row>
    <row r="166" spans="1:9" x14ac:dyDescent="0.25">
      <c r="A166" s="79"/>
      <c r="C166" s="1"/>
      <c r="D166" s="1"/>
      <c r="E166" s="3"/>
      <c r="F166" s="3"/>
      <c r="G166" s="3"/>
      <c r="H166" s="1"/>
      <c r="I166" s="157"/>
    </row>
    <row r="167" spans="1:9" x14ac:dyDescent="0.25">
      <c r="A167" s="79"/>
      <c r="C167" s="1"/>
      <c r="D167" s="1"/>
      <c r="E167" s="3"/>
      <c r="F167" s="3"/>
      <c r="G167" s="3"/>
      <c r="H167" s="1"/>
      <c r="I167" s="157"/>
    </row>
    <row r="168" spans="1:9" x14ac:dyDescent="0.25">
      <c r="A168" s="79"/>
      <c r="C168" s="1"/>
      <c r="D168" s="1"/>
      <c r="E168" s="3"/>
      <c r="F168" s="3"/>
      <c r="G168" s="3"/>
      <c r="H168" s="1"/>
      <c r="I168" s="157"/>
    </row>
    <row r="169" spans="1:9" x14ac:dyDescent="0.25">
      <c r="A169" s="79"/>
      <c r="I169" s="157"/>
    </row>
    <row r="170" spans="1:9" x14ac:dyDescent="0.25">
      <c r="A170" s="79"/>
      <c r="C170" s="1"/>
      <c r="D170" s="1"/>
      <c r="E170" s="3"/>
      <c r="F170" s="3"/>
      <c r="G170" s="3"/>
      <c r="H170" s="1"/>
      <c r="I170" s="157"/>
    </row>
    <row r="171" spans="1:9" x14ac:dyDescent="0.25">
      <c r="A171" s="79"/>
      <c r="C171" s="1"/>
      <c r="D171" s="1"/>
      <c r="E171" s="3"/>
      <c r="F171" s="3"/>
      <c r="G171" s="3"/>
      <c r="H171" s="1"/>
      <c r="I171" s="157"/>
    </row>
    <row r="172" spans="1:9" x14ac:dyDescent="0.25">
      <c r="A172" s="79"/>
      <c r="C172" s="1"/>
      <c r="D172" s="1"/>
      <c r="E172" s="3"/>
      <c r="F172" s="3"/>
      <c r="G172" s="3"/>
      <c r="H172" s="1"/>
      <c r="I172" s="157"/>
    </row>
    <row r="173" spans="1:9" x14ac:dyDescent="0.25">
      <c r="A173" s="79"/>
      <c r="C173" s="1"/>
      <c r="D173" s="1"/>
      <c r="E173" s="3"/>
      <c r="F173" s="3"/>
      <c r="G173" s="3"/>
      <c r="H173" s="1"/>
      <c r="I173" s="157"/>
    </row>
    <row r="174" spans="1:9" x14ac:dyDescent="0.25">
      <c r="A174" s="79"/>
      <c r="C174" s="1"/>
      <c r="D174" s="1"/>
      <c r="E174" s="3"/>
      <c r="F174" s="3"/>
      <c r="G174" s="3"/>
      <c r="H174" s="1"/>
      <c r="I174" s="157"/>
    </row>
    <row r="175" spans="1:9" x14ac:dyDescent="0.25">
      <c r="A175" s="79"/>
      <c r="C175" s="1"/>
      <c r="D175" s="1"/>
      <c r="E175" s="3"/>
      <c r="F175" s="3"/>
      <c r="G175" s="3"/>
      <c r="H175" s="1"/>
      <c r="I175" s="157"/>
    </row>
    <row r="176" spans="1:9" x14ac:dyDescent="0.25">
      <c r="A176" s="79"/>
      <c r="C176" s="1"/>
      <c r="D176" s="1"/>
      <c r="E176" s="3"/>
      <c r="F176" s="3"/>
      <c r="G176" s="3"/>
      <c r="H176" s="1"/>
      <c r="I176" s="157"/>
    </row>
    <row r="177" spans="1:9" x14ac:dyDescent="0.25">
      <c r="A177" s="79"/>
      <c r="I177" s="157"/>
    </row>
    <row r="178" spans="1:9" x14ac:dyDescent="0.25">
      <c r="A178" s="79"/>
      <c r="C178" s="1"/>
      <c r="D178" s="1"/>
      <c r="E178" s="3"/>
      <c r="F178" s="3"/>
      <c r="G178" s="3"/>
      <c r="H178" s="1"/>
      <c r="I178" s="157"/>
    </row>
    <row r="179" spans="1:9" x14ac:dyDescent="0.25">
      <c r="A179" s="79"/>
      <c r="C179" s="1"/>
      <c r="D179" s="1"/>
      <c r="E179" s="3"/>
      <c r="F179" s="3"/>
      <c r="G179" s="3"/>
      <c r="H179" s="1"/>
      <c r="I179" s="157"/>
    </row>
    <row r="180" spans="1:9" x14ac:dyDescent="0.25">
      <c r="A180" s="79"/>
      <c r="C180" s="1"/>
      <c r="D180" s="1"/>
      <c r="E180" s="3"/>
      <c r="F180" s="3"/>
      <c r="G180" s="3"/>
      <c r="H180" s="1"/>
      <c r="I180" s="157"/>
    </row>
    <row r="181" spans="1:9" x14ac:dyDescent="0.25">
      <c r="A181" s="79"/>
      <c r="C181" s="1"/>
      <c r="D181" s="1"/>
      <c r="E181" s="3"/>
      <c r="F181" s="3"/>
      <c r="G181" s="3"/>
      <c r="H181" s="1"/>
      <c r="I181" s="157"/>
    </row>
    <row r="182" spans="1:9" x14ac:dyDescent="0.25">
      <c r="A182" s="79"/>
      <c r="C182" s="1"/>
      <c r="D182" s="1"/>
      <c r="E182" s="3"/>
      <c r="F182" s="3"/>
      <c r="G182" s="3"/>
      <c r="H182" s="1"/>
      <c r="I182" s="157"/>
    </row>
    <row r="183" spans="1:9" x14ac:dyDescent="0.25">
      <c r="A183" s="79"/>
      <c r="C183" s="1"/>
      <c r="D183" s="1"/>
      <c r="E183" s="3"/>
      <c r="F183" s="3"/>
      <c r="G183" s="3"/>
      <c r="H183" s="1"/>
      <c r="I183" s="157"/>
    </row>
    <row r="184" spans="1:9" x14ac:dyDescent="0.25">
      <c r="A184" s="79"/>
      <c r="C184" s="1"/>
      <c r="D184" s="1"/>
      <c r="E184" s="3"/>
      <c r="F184" s="3"/>
      <c r="G184" s="3"/>
      <c r="H184" s="1"/>
      <c r="I184" s="157"/>
    </row>
    <row r="185" spans="1:9" x14ac:dyDescent="0.25">
      <c r="A185" s="79"/>
      <c r="C185" s="1"/>
      <c r="D185" s="1"/>
      <c r="E185" s="3"/>
      <c r="F185" s="3"/>
      <c r="G185" s="3"/>
      <c r="H185" s="1"/>
      <c r="I185" s="157"/>
    </row>
    <row r="186" spans="1:9" x14ac:dyDescent="0.25">
      <c r="A186" s="79"/>
      <c r="C186" s="1"/>
      <c r="D186" s="1"/>
      <c r="E186" s="3"/>
      <c r="F186" s="3"/>
      <c r="G186" s="3"/>
      <c r="H186" s="1"/>
      <c r="I186" s="157"/>
    </row>
    <row r="187" spans="1:9" x14ac:dyDescent="0.25">
      <c r="A187" s="79"/>
      <c r="C187" s="1"/>
      <c r="D187" s="1"/>
      <c r="E187" s="3"/>
      <c r="F187" s="3"/>
      <c r="G187" s="3"/>
      <c r="H187" s="1"/>
      <c r="I187" s="157"/>
    </row>
    <row r="188" spans="1:9" x14ac:dyDescent="0.25">
      <c r="A188" s="79"/>
      <c r="C188" s="1"/>
      <c r="D188" s="1"/>
      <c r="E188" s="3"/>
      <c r="F188" s="3"/>
      <c r="G188" s="3"/>
      <c r="H188" s="1"/>
      <c r="I188" s="157"/>
    </row>
    <row r="189" spans="1:9" x14ac:dyDescent="0.25">
      <c r="A189" s="79"/>
      <c r="I189" s="157"/>
    </row>
    <row r="190" spans="1:9" x14ac:dyDescent="0.25">
      <c r="A190" s="79"/>
      <c r="C190" s="1"/>
      <c r="D190" s="1"/>
      <c r="E190" s="3"/>
      <c r="F190" s="3"/>
      <c r="G190" s="3"/>
      <c r="H190" s="1"/>
      <c r="I190" s="157"/>
    </row>
    <row r="191" spans="1:9" x14ac:dyDescent="0.25">
      <c r="A191" s="79"/>
      <c r="C191" s="1"/>
      <c r="D191" s="1"/>
      <c r="E191" s="3"/>
      <c r="F191" s="3"/>
      <c r="G191" s="3"/>
      <c r="H191" s="1"/>
      <c r="I191" s="157"/>
    </row>
    <row r="192" spans="1:9" x14ac:dyDescent="0.25">
      <c r="A192" s="79"/>
      <c r="C192" s="1"/>
      <c r="D192" s="1"/>
      <c r="E192" s="3"/>
      <c r="F192" s="3"/>
      <c r="G192" s="3"/>
      <c r="H192" s="1"/>
      <c r="I192" s="157"/>
    </row>
    <row r="193" spans="1:9" x14ac:dyDescent="0.25">
      <c r="A193" s="79"/>
      <c r="I193" s="157"/>
    </row>
    <row r="194" spans="1:9" x14ac:dyDescent="0.25">
      <c r="A194" s="79"/>
      <c r="I194" s="157"/>
    </row>
    <row r="195" spans="1:9" x14ac:dyDescent="0.25">
      <c r="A195" s="79"/>
      <c r="C195" s="1"/>
      <c r="D195" s="1"/>
      <c r="E195" s="3"/>
      <c r="F195" s="3"/>
      <c r="G195" s="3"/>
      <c r="H195" s="1"/>
      <c r="I195" s="157"/>
    </row>
    <row r="196" spans="1:9" x14ac:dyDescent="0.25">
      <c r="A196" s="79"/>
      <c r="C196" s="1"/>
      <c r="D196" s="1"/>
      <c r="E196" s="3"/>
      <c r="F196" s="3"/>
      <c r="G196" s="3"/>
      <c r="H196" s="1"/>
      <c r="I196" s="157"/>
    </row>
    <row r="197" spans="1:9" x14ac:dyDescent="0.25">
      <c r="A197" s="79"/>
      <c r="C197" s="1"/>
      <c r="D197" s="1"/>
      <c r="E197" s="3"/>
      <c r="F197" s="3"/>
      <c r="G197" s="3"/>
      <c r="H197" s="1"/>
      <c r="I197" s="157"/>
    </row>
    <row r="198" spans="1:9" x14ac:dyDescent="0.25">
      <c r="A198" s="79"/>
      <c r="C198" s="1"/>
      <c r="D198" s="1"/>
      <c r="E198" s="3"/>
      <c r="F198" s="3"/>
      <c r="G198" s="3"/>
      <c r="H198" s="1"/>
      <c r="I198" s="157"/>
    </row>
    <row r="199" spans="1:9" x14ac:dyDescent="0.25">
      <c r="A199" s="79"/>
      <c r="C199" s="1"/>
      <c r="D199" s="1"/>
      <c r="E199" s="3"/>
      <c r="F199" s="3"/>
      <c r="G199" s="3"/>
      <c r="H199" s="1"/>
      <c r="I199" s="157"/>
    </row>
    <row r="200" spans="1:9" x14ac:dyDescent="0.25">
      <c r="A200" s="79"/>
      <c r="C200" s="1"/>
      <c r="D200" s="1"/>
      <c r="E200" s="3"/>
      <c r="F200" s="3"/>
      <c r="G200" s="3"/>
      <c r="H200" s="1"/>
      <c r="I200" s="157"/>
    </row>
    <row r="201" spans="1:9" x14ac:dyDescent="0.25">
      <c r="A201" s="79"/>
      <c r="C201" s="1"/>
      <c r="D201" s="1"/>
      <c r="E201" s="3"/>
      <c r="F201" s="3"/>
      <c r="G201" s="3"/>
      <c r="H201" s="1"/>
      <c r="I201" s="157"/>
    </row>
    <row r="202" spans="1:9" x14ac:dyDescent="0.25">
      <c r="A202" s="79"/>
      <c r="C202" s="1"/>
      <c r="D202" s="1"/>
      <c r="E202" s="3"/>
      <c r="F202" s="3"/>
      <c r="G202" s="3"/>
      <c r="H202" s="1"/>
      <c r="I202" s="157"/>
    </row>
    <row r="203" spans="1:9" x14ac:dyDescent="0.25">
      <c r="A203" s="79"/>
      <c r="C203" s="1"/>
      <c r="D203" s="1"/>
      <c r="E203" s="3"/>
      <c r="F203" s="3"/>
      <c r="G203" s="3"/>
      <c r="H203" s="1"/>
      <c r="I203" s="157"/>
    </row>
    <row r="204" spans="1:9" x14ac:dyDescent="0.25">
      <c r="A204" s="79"/>
      <c r="I204" s="157"/>
    </row>
    <row r="205" spans="1:9" x14ac:dyDescent="0.25">
      <c r="A205" s="79"/>
      <c r="C205" s="1"/>
      <c r="D205" s="1"/>
      <c r="E205" s="3"/>
      <c r="F205" s="3"/>
      <c r="G205" s="3"/>
      <c r="H205" s="1"/>
      <c r="I205" s="157"/>
    </row>
    <row r="206" spans="1:9" x14ac:dyDescent="0.25">
      <c r="A206" s="79"/>
      <c r="C206" s="1"/>
      <c r="D206" s="1"/>
      <c r="E206" s="3"/>
      <c r="F206" s="3"/>
      <c r="G206" s="3"/>
      <c r="H206" s="1"/>
      <c r="I206" s="157"/>
    </row>
    <row r="207" spans="1:9" x14ac:dyDescent="0.25">
      <c r="A207" s="79"/>
      <c r="C207" s="1"/>
      <c r="D207" s="1"/>
      <c r="E207" s="3"/>
      <c r="F207" s="3"/>
      <c r="G207" s="3"/>
      <c r="H207" s="1"/>
      <c r="I207" s="157"/>
    </row>
    <row r="208" spans="1:9" x14ac:dyDescent="0.25">
      <c r="A208" s="79"/>
      <c r="C208" s="1"/>
      <c r="D208" s="1"/>
      <c r="E208" s="3"/>
      <c r="F208" s="3"/>
      <c r="G208" s="3"/>
      <c r="H208" s="1"/>
      <c r="I208" s="157"/>
    </row>
    <row r="209" spans="1:9" x14ac:dyDescent="0.25">
      <c r="A209" s="79"/>
      <c r="C209" s="1"/>
      <c r="D209" s="1"/>
      <c r="E209" s="3"/>
      <c r="F209" s="3"/>
      <c r="G209" s="3"/>
      <c r="H209" s="1"/>
      <c r="I209" s="157"/>
    </row>
    <row r="210" spans="1:9" x14ac:dyDescent="0.25">
      <c r="A210" s="79"/>
      <c r="C210" s="1"/>
      <c r="D210" s="1"/>
      <c r="E210" s="3"/>
      <c r="F210" s="3"/>
      <c r="G210" s="3"/>
      <c r="H210" s="1"/>
      <c r="I210" s="157"/>
    </row>
    <row r="211" spans="1:9" x14ac:dyDescent="0.25">
      <c r="A211" s="79"/>
      <c r="C211" s="1"/>
      <c r="D211" s="1"/>
      <c r="E211" s="3"/>
      <c r="F211" s="3"/>
      <c r="G211" s="3"/>
      <c r="H211" s="1"/>
      <c r="I211" s="157"/>
    </row>
    <row r="212" spans="1:9" x14ac:dyDescent="0.25">
      <c r="A212" s="79"/>
      <c r="C212" s="1"/>
      <c r="D212" s="1"/>
      <c r="E212" s="3"/>
      <c r="F212" s="3"/>
      <c r="G212" s="3"/>
      <c r="H212" s="1"/>
      <c r="I212" s="157"/>
    </row>
    <row r="213" spans="1:9" x14ac:dyDescent="0.25">
      <c r="A213" s="79"/>
      <c r="I213" s="157"/>
    </row>
    <row r="214" spans="1:9" x14ac:dyDescent="0.25">
      <c r="A214" s="79"/>
      <c r="C214" s="1"/>
      <c r="D214" s="1"/>
      <c r="E214" s="3"/>
      <c r="F214" s="3"/>
      <c r="G214" s="3"/>
      <c r="H214" s="1"/>
      <c r="I214" s="157"/>
    </row>
    <row r="215" spans="1:9" x14ac:dyDescent="0.25">
      <c r="A215" s="79"/>
      <c r="C215" s="1"/>
      <c r="D215" s="1"/>
      <c r="E215" s="3"/>
      <c r="F215" s="3"/>
      <c r="G215" s="3"/>
      <c r="H215" s="1"/>
      <c r="I215" s="157"/>
    </row>
    <row r="216" spans="1:9" x14ac:dyDescent="0.25">
      <c r="A216" s="79"/>
      <c r="C216" s="1"/>
      <c r="D216" s="1"/>
      <c r="E216" s="3"/>
      <c r="F216" s="3"/>
      <c r="G216" s="3"/>
      <c r="H216" s="1"/>
      <c r="I216" s="157"/>
    </row>
    <row r="217" spans="1:9" x14ac:dyDescent="0.25">
      <c r="A217" s="79"/>
      <c r="C217" s="1"/>
      <c r="D217" s="1"/>
      <c r="E217" s="3"/>
      <c r="F217" s="3"/>
      <c r="G217" s="3"/>
      <c r="H217" s="1"/>
      <c r="I217" s="157"/>
    </row>
    <row r="218" spans="1:9" x14ac:dyDescent="0.25">
      <c r="A218" s="79"/>
      <c r="I218" s="157"/>
    </row>
    <row r="219" spans="1:9" x14ac:dyDescent="0.25">
      <c r="A219" s="79"/>
      <c r="C219" s="1"/>
      <c r="D219" s="1"/>
      <c r="E219" s="3"/>
      <c r="F219" s="3"/>
      <c r="G219" s="3"/>
      <c r="H219" s="1"/>
      <c r="I219" s="157"/>
    </row>
    <row r="220" spans="1:9" x14ac:dyDescent="0.25">
      <c r="A220" s="79"/>
      <c r="C220" s="1"/>
      <c r="D220" s="1"/>
      <c r="E220" s="3"/>
      <c r="F220" s="3"/>
      <c r="G220" s="3"/>
      <c r="H220" s="1"/>
      <c r="I220" s="157"/>
    </row>
    <row r="221" spans="1:9" x14ac:dyDescent="0.25">
      <c r="A221" s="79"/>
      <c r="C221" s="1"/>
      <c r="D221" s="1"/>
      <c r="E221" s="3"/>
      <c r="F221" s="3"/>
      <c r="G221" s="3"/>
      <c r="H221" s="1"/>
      <c r="I221" s="157"/>
    </row>
    <row r="222" spans="1:9" x14ac:dyDescent="0.25">
      <c r="A222" s="79"/>
      <c r="C222" s="1"/>
      <c r="D222" s="1"/>
      <c r="E222" s="3"/>
      <c r="F222" s="3"/>
      <c r="G222" s="3"/>
      <c r="H222" s="1"/>
      <c r="I222" s="157"/>
    </row>
    <row r="223" spans="1:9" x14ac:dyDescent="0.25">
      <c r="A223" s="79"/>
      <c r="C223" s="1"/>
      <c r="D223" s="1"/>
      <c r="E223" s="3"/>
      <c r="F223" s="3"/>
      <c r="G223" s="3"/>
      <c r="H223" s="1"/>
      <c r="I223" s="157"/>
    </row>
    <row r="224" spans="1:9" x14ac:dyDescent="0.25">
      <c r="A224" s="79"/>
      <c r="C224" s="1"/>
      <c r="D224" s="1"/>
      <c r="E224" s="3"/>
      <c r="F224" s="3"/>
      <c r="G224" s="3"/>
      <c r="H224" s="1"/>
      <c r="I224" s="157"/>
    </row>
    <row r="225" spans="1:9" x14ac:dyDescent="0.25">
      <c r="A225" s="79"/>
      <c r="C225" s="1"/>
      <c r="D225" s="1"/>
      <c r="E225" s="3"/>
      <c r="F225" s="3"/>
      <c r="G225" s="3"/>
      <c r="H225" s="1"/>
      <c r="I225" s="157"/>
    </row>
    <row r="226" spans="1:9" x14ac:dyDescent="0.25">
      <c r="A226" s="79"/>
      <c r="C226" s="1"/>
      <c r="D226" s="1"/>
      <c r="E226" s="3"/>
      <c r="F226" s="3"/>
      <c r="G226" s="3"/>
      <c r="H226" s="1"/>
      <c r="I226" s="157"/>
    </row>
    <row r="227" spans="1:9" x14ac:dyDescent="0.25">
      <c r="A227" s="79"/>
      <c r="C227" s="1"/>
      <c r="D227" s="1"/>
      <c r="E227" s="3"/>
      <c r="F227" s="3"/>
      <c r="G227" s="3"/>
      <c r="H227" s="1"/>
      <c r="I227" s="157"/>
    </row>
    <row r="228" spans="1:9" x14ac:dyDescent="0.25">
      <c r="A228" s="79"/>
      <c r="I228" s="157"/>
    </row>
    <row r="229" spans="1:9" x14ac:dyDescent="0.25">
      <c r="A229" s="79"/>
      <c r="C229" s="1"/>
      <c r="D229" s="1"/>
      <c r="E229" s="3"/>
      <c r="F229" s="3"/>
      <c r="G229" s="3"/>
      <c r="H229" s="1"/>
      <c r="I229" s="157"/>
    </row>
    <row r="230" spans="1:9" x14ac:dyDescent="0.25">
      <c r="A230" s="79"/>
      <c r="C230" s="1"/>
      <c r="D230" s="1"/>
      <c r="E230" s="3"/>
      <c r="F230" s="3"/>
      <c r="G230" s="3"/>
      <c r="H230" s="1"/>
      <c r="I230" s="157"/>
    </row>
    <row r="231" spans="1:9" x14ac:dyDescent="0.25">
      <c r="A231" s="79"/>
      <c r="I231" s="157"/>
    </row>
    <row r="232" spans="1:9" x14ac:dyDescent="0.25">
      <c r="A232" s="79"/>
      <c r="C232" s="1"/>
      <c r="D232" s="1"/>
      <c r="E232" s="3"/>
      <c r="F232" s="3"/>
      <c r="G232" s="3"/>
      <c r="H232" s="1"/>
      <c r="I232" s="157"/>
    </row>
    <row r="233" spans="1:9" x14ac:dyDescent="0.25">
      <c r="A233" s="79"/>
      <c r="I233" s="157"/>
    </row>
    <row r="234" spans="1:9" x14ac:dyDescent="0.25">
      <c r="A234" s="79"/>
      <c r="C234" s="1"/>
      <c r="D234" s="1"/>
      <c r="E234" s="3"/>
      <c r="F234" s="3"/>
      <c r="G234" s="3"/>
      <c r="H234" s="1"/>
      <c r="I234" s="157"/>
    </row>
    <row r="235" spans="1:9" x14ac:dyDescent="0.25">
      <c r="A235" s="79"/>
      <c r="C235" s="1"/>
      <c r="D235" s="1"/>
      <c r="E235" s="3"/>
      <c r="F235" s="3"/>
      <c r="G235" s="3"/>
      <c r="H235" s="1"/>
      <c r="I235" s="157"/>
    </row>
    <row r="236" spans="1:9" x14ac:dyDescent="0.25">
      <c r="A236" s="79"/>
      <c r="C236" s="1"/>
      <c r="D236" s="1"/>
      <c r="E236" s="3"/>
      <c r="F236" s="3"/>
      <c r="G236" s="3"/>
      <c r="H236" s="1"/>
      <c r="I236" s="157"/>
    </row>
    <row r="237" spans="1:9" x14ac:dyDescent="0.25">
      <c r="A237" s="79"/>
      <c r="I237" s="157"/>
    </row>
    <row r="238" spans="1:9" x14ac:dyDescent="0.25">
      <c r="A238" s="79"/>
      <c r="C238" s="1"/>
      <c r="D238" s="1"/>
      <c r="E238" s="3"/>
      <c r="F238" s="3"/>
      <c r="G238" s="3"/>
      <c r="H238" s="1"/>
      <c r="I238" s="157"/>
    </row>
    <row r="239" spans="1:9" x14ac:dyDescent="0.25">
      <c r="A239" s="79"/>
      <c r="I239" s="157"/>
    </row>
    <row r="240" spans="1:9" x14ac:dyDescent="0.25">
      <c r="A240" s="79"/>
      <c r="C240" s="1"/>
      <c r="D240" s="1"/>
      <c r="E240" s="3"/>
      <c r="F240" s="3"/>
      <c r="G240" s="3"/>
      <c r="H240" s="1"/>
      <c r="I240" s="157"/>
    </row>
    <row r="241" spans="1:9" x14ac:dyDescent="0.25">
      <c r="A241" s="79"/>
      <c r="C241" s="1"/>
      <c r="D241" s="1"/>
      <c r="E241" s="3"/>
      <c r="F241" s="3"/>
      <c r="G241" s="3"/>
      <c r="H241" s="1"/>
      <c r="I241" s="157"/>
    </row>
    <row r="242" spans="1:9" x14ac:dyDescent="0.25">
      <c r="A242" s="79"/>
      <c r="C242" s="1"/>
      <c r="D242" s="1"/>
      <c r="E242" s="3"/>
      <c r="F242" s="3"/>
      <c r="G242" s="3"/>
      <c r="H242" s="1"/>
      <c r="I242" s="157"/>
    </row>
    <row r="243" spans="1:9" x14ac:dyDescent="0.25">
      <c r="A243" s="79"/>
      <c r="C243" s="1"/>
      <c r="D243" s="1"/>
      <c r="E243" s="3"/>
      <c r="F243" s="3"/>
      <c r="G243" s="3"/>
      <c r="H243" s="1"/>
      <c r="I243" s="157"/>
    </row>
    <row r="244" spans="1:9" x14ac:dyDescent="0.25">
      <c r="A244" s="79"/>
      <c r="C244" s="1"/>
      <c r="D244" s="1"/>
      <c r="E244" s="3"/>
      <c r="F244" s="3"/>
      <c r="G244" s="3"/>
      <c r="H244" s="1"/>
      <c r="I244" s="157"/>
    </row>
    <row r="245" spans="1:9" x14ac:dyDescent="0.25">
      <c r="A245" s="79"/>
      <c r="C245" s="1"/>
      <c r="D245" s="1"/>
      <c r="E245" s="3"/>
      <c r="F245" s="3"/>
      <c r="G245" s="3"/>
      <c r="H245" s="1"/>
      <c r="I245" s="157"/>
    </row>
    <row r="246" spans="1:9" x14ac:dyDescent="0.25">
      <c r="A246" s="79"/>
      <c r="C246" s="1"/>
      <c r="D246" s="1"/>
      <c r="E246" s="3"/>
      <c r="F246" s="3"/>
      <c r="G246" s="3"/>
      <c r="H246" s="1"/>
      <c r="I246" s="157"/>
    </row>
    <row r="247" spans="1:9" x14ac:dyDescent="0.25">
      <c r="A247" s="79"/>
      <c r="C247" s="1"/>
      <c r="D247" s="1"/>
      <c r="E247" s="3"/>
      <c r="F247" s="3"/>
      <c r="G247" s="3"/>
      <c r="H247" s="1"/>
      <c r="I247" s="157"/>
    </row>
    <row r="248" spans="1:9" x14ac:dyDescent="0.25">
      <c r="A248" s="79"/>
      <c r="C248" s="1"/>
      <c r="D248" s="1"/>
      <c r="E248" s="3"/>
      <c r="F248" s="3"/>
      <c r="G248" s="3"/>
      <c r="H248" s="1"/>
      <c r="I248" s="157"/>
    </row>
    <row r="249" spans="1:9" x14ac:dyDescent="0.25">
      <c r="A249" s="79"/>
      <c r="C249" s="1"/>
      <c r="D249" s="1"/>
      <c r="E249" s="3"/>
      <c r="F249" s="3"/>
      <c r="G249" s="3"/>
      <c r="H249" s="1"/>
      <c r="I249" s="157"/>
    </row>
    <row r="250" spans="1:9" x14ac:dyDescent="0.25">
      <c r="A250" s="79"/>
      <c r="C250" s="1"/>
      <c r="D250" s="1"/>
      <c r="E250" s="3"/>
      <c r="F250" s="3"/>
      <c r="G250" s="3"/>
      <c r="H250" s="1"/>
      <c r="I250" s="157"/>
    </row>
    <row r="251" spans="1:9" x14ac:dyDescent="0.25">
      <c r="A251" s="79"/>
      <c r="C251" s="1"/>
      <c r="D251" s="1"/>
      <c r="E251" s="3"/>
      <c r="F251" s="3"/>
      <c r="G251" s="3"/>
      <c r="H251" s="1"/>
      <c r="I251" s="157"/>
    </row>
    <row r="252" spans="1:9" x14ac:dyDescent="0.25">
      <c r="A252" s="79"/>
      <c r="C252" s="1"/>
      <c r="D252" s="1"/>
      <c r="E252" s="3"/>
      <c r="F252" s="3"/>
      <c r="G252" s="3"/>
      <c r="H252" s="1"/>
      <c r="I252" s="157"/>
    </row>
    <row r="253" spans="1:9" x14ac:dyDescent="0.25">
      <c r="A253" s="79"/>
      <c r="I253" s="157"/>
    </row>
    <row r="254" spans="1:9" x14ac:dyDescent="0.25">
      <c r="A254" s="79"/>
      <c r="I254" s="157"/>
    </row>
    <row r="255" spans="1:9" x14ac:dyDescent="0.25">
      <c r="A255" s="79"/>
      <c r="I255" s="157"/>
    </row>
    <row r="256" spans="1:9" x14ac:dyDescent="0.25">
      <c r="A256" s="79"/>
      <c r="I256" s="157"/>
    </row>
    <row r="257" spans="1:9" x14ac:dyDescent="0.25">
      <c r="A257" s="79"/>
      <c r="C257" s="1"/>
      <c r="D257" s="1"/>
      <c r="E257" s="3"/>
      <c r="F257" s="3"/>
      <c r="G257" s="3"/>
      <c r="H257" s="1"/>
      <c r="I257" s="157"/>
    </row>
    <row r="258" spans="1:9" x14ac:dyDescent="0.25">
      <c r="A258" s="79"/>
      <c r="I258" s="157"/>
    </row>
    <row r="259" spans="1:9" x14ac:dyDescent="0.25">
      <c r="A259" s="79"/>
      <c r="C259" s="1"/>
      <c r="D259" s="1"/>
      <c r="E259" s="3"/>
      <c r="F259" s="3"/>
      <c r="G259" s="3"/>
      <c r="H259" s="1"/>
      <c r="I259" s="157"/>
    </row>
    <row r="260" spans="1:9" x14ac:dyDescent="0.25">
      <c r="A260" s="79"/>
      <c r="I260" s="157"/>
    </row>
    <row r="261" spans="1:9" x14ac:dyDescent="0.25">
      <c r="A261" s="79"/>
      <c r="C261" s="1"/>
      <c r="D261" s="1"/>
      <c r="E261" s="3"/>
      <c r="F261" s="3"/>
      <c r="G261" s="3"/>
      <c r="H261" s="1"/>
      <c r="I261" s="157"/>
    </row>
    <row r="262" spans="1:9" x14ac:dyDescent="0.25">
      <c r="A262" s="79"/>
      <c r="C262" s="1"/>
      <c r="D262" s="1"/>
      <c r="E262" s="3"/>
      <c r="F262" s="3"/>
      <c r="G262" s="3"/>
      <c r="H262" s="1"/>
      <c r="I262" s="157"/>
    </row>
    <row r="263" spans="1:9" x14ac:dyDescent="0.25">
      <c r="A263" s="79"/>
      <c r="C263" s="1"/>
      <c r="D263" s="1"/>
      <c r="E263" s="3"/>
      <c r="F263" s="3"/>
      <c r="G263" s="3"/>
      <c r="H263" s="1"/>
      <c r="I263" s="157"/>
    </row>
    <row r="264" spans="1:9" x14ac:dyDescent="0.25">
      <c r="A264" s="79"/>
      <c r="C264" s="1"/>
      <c r="D264" s="1"/>
      <c r="E264" s="3"/>
      <c r="F264" s="3"/>
      <c r="G264" s="3"/>
      <c r="H264" s="1"/>
      <c r="I264" s="157"/>
    </row>
    <row r="265" spans="1:9" x14ac:dyDescent="0.25">
      <c r="A265" s="79"/>
      <c r="C265" s="1"/>
      <c r="D265" s="1"/>
      <c r="E265" s="3"/>
      <c r="F265" s="3"/>
      <c r="G265" s="3"/>
      <c r="H265" s="1"/>
      <c r="I265" s="157"/>
    </row>
    <row r="266" spans="1:9" x14ac:dyDescent="0.25">
      <c r="A266" s="79"/>
      <c r="I266" s="157"/>
    </row>
    <row r="267" spans="1:9" x14ac:dyDescent="0.25">
      <c r="A267" s="79"/>
      <c r="C267" s="1"/>
      <c r="D267" s="1"/>
      <c r="E267" s="3"/>
      <c r="F267" s="3"/>
      <c r="G267" s="3"/>
      <c r="H267" s="1"/>
      <c r="I267" s="157"/>
    </row>
    <row r="268" spans="1:9" x14ac:dyDescent="0.25">
      <c r="A268" s="79"/>
      <c r="I268" s="157"/>
    </row>
    <row r="269" spans="1:9" x14ac:dyDescent="0.25">
      <c r="A269" s="79"/>
      <c r="C269" s="1"/>
      <c r="D269" s="1"/>
      <c r="E269" s="3"/>
      <c r="F269" s="3"/>
      <c r="G269" s="3"/>
      <c r="H269" s="1"/>
      <c r="I269" s="157"/>
    </row>
    <row r="270" spans="1:9" x14ac:dyDescent="0.25">
      <c r="A270" s="79"/>
      <c r="I270" s="157"/>
    </row>
    <row r="271" spans="1:9" x14ac:dyDescent="0.25">
      <c r="A271" s="79"/>
      <c r="C271" s="1"/>
      <c r="D271" s="1"/>
      <c r="E271" s="3"/>
      <c r="F271" s="3"/>
      <c r="G271" s="3"/>
      <c r="H271" s="1"/>
      <c r="I271" s="157"/>
    </row>
    <row r="272" spans="1:9" x14ac:dyDescent="0.25">
      <c r="A272" s="79"/>
      <c r="I272" s="157"/>
    </row>
    <row r="273" spans="1:9" x14ac:dyDescent="0.25">
      <c r="A273" s="79"/>
      <c r="C273" s="1"/>
      <c r="D273" s="1"/>
      <c r="E273" s="3"/>
      <c r="F273" s="3"/>
      <c r="G273" s="3"/>
      <c r="H273" s="1"/>
      <c r="I273" s="157"/>
    </row>
    <row r="274" spans="1:9" x14ac:dyDescent="0.25">
      <c r="A274" s="79"/>
      <c r="C274" s="1"/>
      <c r="D274" s="1"/>
      <c r="E274" s="3"/>
      <c r="F274" s="3"/>
      <c r="G274" s="3"/>
      <c r="H274" s="1"/>
      <c r="I274" s="157"/>
    </row>
    <row r="275" spans="1:9" x14ac:dyDescent="0.25">
      <c r="A275" s="79"/>
      <c r="C275" s="1"/>
      <c r="D275" s="1"/>
      <c r="E275" s="3"/>
      <c r="F275" s="3"/>
      <c r="G275" s="3"/>
      <c r="H275" s="1"/>
      <c r="I275" s="157"/>
    </row>
    <row r="276" spans="1:9" x14ac:dyDescent="0.25">
      <c r="A276" s="79"/>
      <c r="C276" s="1"/>
      <c r="D276" s="1"/>
      <c r="E276" s="3"/>
      <c r="F276" s="3"/>
      <c r="G276" s="3"/>
      <c r="H276" s="1"/>
      <c r="I276" s="157"/>
    </row>
    <row r="277" spans="1:9" x14ac:dyDescent="0.25">
      <c r="A277" s="79"/>
      <c r="C277" s="1"/>
      <c r="D277" s="1"/>
      <c r="E277" s="3"/>
      <c r="F277" s="3"/>
      <c r="G277" s="3"/>
      <c r="H277" s="1"/>
      <c r="I277" s="157"/>
    </row>
    <row r="278" spans="1:9" x14ac:dyDescent="0.25">
      <c r="A278" s="79"/>
      <c r="I278" s="157"/>
    </row>
    <row r="279" spans="1:9" x14ac:dyDescent="0.25">
      <c r="A279" s="79"/>
      <c r="I279" s="157"/>
    </row>
    <row r="280" spans="1:9" x14ac:dyDescent="0.25">
      <c r="A280" s="79"/>
      <c r="I280" s="157"/>
    </row>
    <row r="281" spans="1:9" x14ac:dyDescent="0.25">
      <c r="A281" s="79"/>
      <c r="I281" s="157"/>
    </row>
    <row r="282" spans="1:9" x14ac:dyDescent="0.25">
      <c r="A282" s="79"/>
      <c r="I282" s="157"/>
    </row>
    <row r="283" spans="1:9" x14ac:dyDescent="0.25">
      <c r="A283" s="79"/>
      <c r="I283" s="157"/>
    </row>
    <row r="284" spans="1:9" x14ac:dyDescent="0.25">
      <c r="A284" s="79"/>
      <c r="I284" s="157"/>
    </row>
    <row r="285" spans="1:9" x14ac:dyDescent="0.25">
      <c r="A285" s="79"/>
      <c r="C285" s="1"/>
      <c r="D285" s="1"/>
      <c r="E285" s="3"/>
      <c r="F285" s="3"/>
      <c r="G285" s="3"/>
      <c r="H285" s="1"/>
      <c r="I285" s="157"/>
    </row>
    <row r="286" spans="1:9" x14ac:dyDescent="0.25">
      <c r="A286" s="79"/>
      <c r="I286" s="157"/>
    </row>
    <row r="287" spans="1:9" x14ac:dyDescent="0.25">
      <c r="A287" s="79"/>
      <c r="C287" s="1"/>
      <c r="D287" s="1"/>
      <c r="E287" s="3"/>
      <c r="F287" s="3"/>
      <c r="G287" s="3"/>
      <c r="H287" s="1"/>
      <c r="I287" s="157"/>
    </row>
    <row r="288" spans="1:9" x14ac:dyDescent="0.25">
      <c r="A288" s="79"/>
      <c r="I288" s="157"/>
    </row>
    <row r="289" spans="1:9" x14ac:dyDescent="0.25">
      <c r="A289" s="79"/>
      <c r="I289" s="157"/>
    </row>
    <row r="290" spans="1:9" x14ac:dyDescent="0.25">
      <c r="A290" s="79"/>
      <c r="I290" s="157"/>
    </row>
    <row r="291" spans="1:9" x14ac:dyDescent="0.25">
      <c r="A291" s="79"/>
      <c r="C291" s="1"/>
      <c r="D291" s="1"/>
      <c r="E291" s="3"/>
      <c r="F291" s="3"/>
      <c r="G291" s="3"/>
      <c r="H291" s="1"/>
      <c r="I291" s="157"/>
    </row>
    <row r="292" spans="1:9" x14ac:dyDescent="0.25">
      <c r="A292" s="79"/>
      <c r="C292" s="1"/>
      <c r="D292" s="1"/>
      <c r="E292" s="3"/>
      <c r="F292" s="3"/>
      <c r="G292" s="3"/>
      <c r="H292" s="1"/>
      <c r="I292" s="157"/>
    </row>
    <row r="293" spans="1:9" x14ac:dyDescent="0.25">
      <c r="A293" s="79"/>
      <c r="C293" s="1"/>
      <c r="D293" s="1"/>
      <c r="E293" s="3"/>
      <c r="F293" s="3"/>
      <c r="G293" s="3"/>
      <c r="H293" s="1"/>
      <c r="I293" s="157"/>
    </row>
    <row r="294" spans="1:9" x14ac:dyDescent="0.25">
      <c r="A294" s="79"/>
      <c r="C294" s="1"/>
      <c r="D294" s="1"/>
      <c r="E294" s="3"/>
      <c r="F294" s="3"/>
      <c r="G294" s="3"/>
      <c r="H294" s="1"/>
      <c r="I294" s="157"/>
    </row>
    <row r="295" spans="1:9" x14ac:dyDescent="0.25">
      <c r="A295" s="79"/>
      <c r="I295" s="157"/>
    </row>
    <row r="296" spans="1:9" x14ac:dyDescent="0.25">
      <c r="A296" s="79"/>
      <c r="I296" s="157"/>
    </row>
    <row r="297" spans="1:9" x14ac:dyDescent="0.25">
      <c r="A297" s="79"/>
      <c r="C297" s="1"/>
      <c r="D297" s="1"/>
      <c r="E297" s="3"/>
      <c r="F297" s="3"/>
      <c r="G297" s="3"/>
      <c r="H297" s="1"/>
      <c r="I297" s="157"/>
    </row>
    <row r="298" spans="1:9" x14ac:dyDescent="0.25">
      <c r="A298" s="79"/>
      <c r="C298" s="1"/>
      <c r="D298" s="1"/>
      <c r="E298" s="3"/>
      <c r="F298" s="3"/>
      <c r="G298" s="3"/>
      <c r="H298" s="1"/>
      <c r="I298" s="157"/>
    </row>
    <row r="299" spans="1:9" x14ac:dyDescent="0.25">
      <c r="A299" s="79"/>
      <c r="I299" s="157"/>
    </row>
    <row r="300" spans="1:9" x14ac:dyDescent="0.25">
      <c r="A300" s="79"/>
      <c r="I300" s="157"/>
    </row>
    <row r="301" spans="1:9" x14ac:dyDescent="0.25">
      <c r="A301" s="79"/>
      <c r="I301" s="157"/>
    </row>
    <row r="302" spans="1:9" x14ac:dyDescent="0.25">
      <c r="A302" s="79"/>
      <c r="I302" s="157"/>
    </row>
    <row r="303" spans="1:9" x14ac:dyDescent="0.25">
      <c r="A303" s="79"/>
      <c r="I303" s="157"/>
    </row>
    <row r="304" spans="1:9" x14ac:dyDescent="0.25">
      <c r="A304" s="79"/>
      <c r="C304" s="1"/>
      <c r="D304" s="1"/>
      <c r="E304" s="3"/>
      <c r="F304" s="3"/>
      <c r="G304" s="3"/>
      <c r="H304" s="1"/>
      <c r="I304" s="157"/>
    </row>
    <row r="305" spans="1:9" x14ac:dyDescent="0.25">
      <c r="A305" s="79"/>
      <c r="I305" s="157"/>
    </row>
    <row r="306" spans="1:9" x14ac:dyDescent="0.25">
      <c r="A306" s="79"/>
      <c r="I306" s="157"/>
    </row>
    <row r="307" spans="1:9" x14ac:dyDescent="0.25">
      <c r="A307" s="79"/>
      <c r="I307" s="157"/>
    </row>
    <row r="308" spans="1:9" x14ac:dyDescent="0.25">
      <c r="A308" s="79"/>
      <c r="I308" s="157"/>
    </row>
    <row r="309" spans="1:9" x14ac:dyDescent="0.25">
      <c r="A309" s="79"/>
      <c r="C309" s="1"/>
      <c r="D309" s="1"/>
      <c r="E309" s="3"/>
      <c r="F309" s="3"/>
      <c r="G309" s="3"/>
      <c r="H309" s="1"/>
      <c r="I309" s="157"/>
    </row>
    <row r="310" spans="1:9" x14ac:dyDescent="0.25">
      <c r="A310" s="79"/>
      <c r="C310" s="1"/>
      <c r="D310" s="1"/>
      <c r="E310" s="3"/>
      <c r="F310" s="3"/>
      <c r="G310" s="3"/>
      <c r="H310" s="1"/>
      <c r="I310" s="157"/>
    </row>
    <row r="311" spans="1:9" x14ac:dyDescent="0.25">
      <c r="A311" s="79"/>
      <c r="I311" s="157"/>
    </row>
    <row r="312" spans="1:9" x14ac:dyDescent="0.25">
      <c r="A312" s="79"/>
      <c r="C312" s="1"/>
      <c r="D312" s="1"/>
      <c r="E312" s="3"/>
      <c r="F312" s="3"/>
      <c r="G312" s="3"/>
      <c r="H312" s="1"/>
      <c r="I312" s="157"/>
    </row>
    <row r="313" spans="1:9" x14ac:dyDescent="0.25">
      <c r="A313" s="79"/>
      <c r="I313" s="157"/>
    </row>
    <row r="314" spans="1:9" x14ac:dyDescent="0.25">
      <c r="A314" s="79"/>
      <c r="C314" s="1"/>
      <c r="D314" s="1"/>
      <c r="E314" s="3"/>
      <c r="F314" s="3"/>
      <c r="G314" s="3"/>
      <c r="H314" s="1"/>
      <c r="I314" s="157"/>
    </row>
    <row r="315" spans="1:9" x14ac:dyDescent="0.25">
      <c r="A315" s="79"/>
      <c r="I315" s="157"/>
    </row>
    <row r="316" spans="1:9" x14ac:dyDescent="0.25">
      <c r="A316" s="79"/>
      <c r="I316" s="157"/>
    </row>
    <row r="317" spans="1:9" x14ac:dyDescent="0.25">
      <c r="A317" s="79"/>
      <c r="I317" s="157"/>
    </row>
    <row r="318" spans="1:9" x14ac:dyDescent="0.25">
      <c r="A318" s="79"/>
      <c r="C318" s="1"/>
      <c r="D318" s="1"/>
      <c r="E318" s="3"/>
      <c r="F318" s="3"/>
      <c r="G318" s="3"/>
      <c r="H318" s="1"/>
      <c r="I318" s="157"/>
    </row>
    <row r="319" spans="1:9" x14ac:dyDescent="0.25">
      <c r="A319" s="79"/>
      <c r="I319" s="157"/>
    </row>
    <row r="320" spans="1:9" x14ac:dyDescent="0.25">
      <c r="A320" s="79"/>
      <c r="C320" s="1"/>
      <c r="D320" s="1"/>
      <c r="E320" s="3"/>
      <c r="F320" s="3"/>
      <c r="G320" s="3"/>
      <c r="H320" s="1"/>
      <c r="I320" s="157"/>
    </row>
    <row r="321" spans="1:9" x14ac:dyDescent="0.25">
      <c r="A321" s="79"/>
      <c r="I321" s="157"/>
    </row>
    <row r="322" spans="1:9" x14ac:dyDescent="0.25">
      <c r="A322" s="79"/>
      <c r="I322" s="157"/>
    </row>
    <row r="323" spans="1:9" x14ac:dyDescent="0.25">
      <c r="A323" s="79"/>
      <c r="I323" s="157"/>
    </row>
    <row r="324" spans="1:9" x14ac:dyDescent="0.25">
      <c r="A324" s="79"/>
      <c r="C324" s="1"/>
      <c r="D324" s="1"/>
      <c r="E324" s="3"/>
      <c r="F324" s="3"/>
      <c r="G324" s="3"/>
      <c r="H324" s="1"/>
      <c r="I324" s="157"/>
    </row>
    <row r="325" spans="1:9" x14ac:dyDescent="0.25">
      <c r="A325" s="79"/>
      <c r="I325" s="157"/>
    </row>
    <row r="326" spans="1:9" x14ac:dyDescent="0.25">
      <c r="A326" s="79"/>
      <c r="I326" s="157"/>
    </row>
    <row r="327" spans="1:9" x14ac:dyDescent="0.25">
      <c r="A327" s="79"/>
      <c r="C327" s="1"/>
      <c r="D327" s="1"/>
      <c r="E327" s="3"/>
      <c r="F327" s="3"/>
      <c r="G327" s="3"/>
      <c r="H327" s="1"/>
      <c r="I327" s="157"/>
    </row>
    <row r="328" spans="1:9" x14ac:dyDescent="0.25">
      <c r="A328" s="79"/>
      <c r="I328" s="157"/>
    </row>
    <row r="329" spans="1:9" x14ac:dyDescent="0.25">
      <c r="A329" s="79"/>
      <c r="C329" s="1"/>
      <c r="D329" s="1"/>
      <c r="E329" s="3"/>
      <c r="F329" s="3"/>
      <c r="G329" s="3"/>
      <c r="H329" s="1"/>
      <c r="I329" s="157"/>
    </row>
    <row r="330" spans="1:9" x14ac:dyDescent="0.25">
      <c r="A330" s="79"/>
      <c r="I330" s="157"/>
    </row>
    <row r="331" spans="1:9" x14ac:dyDescent="0.25">
      <c r="A331" s="79"/>
      <c r="I331" s="157"/>
    </row>
    <row r="332" spans="1:9" x14ac:dyDescent="0.25">
      <c r="A332" s="79"/>
      <c r="I332" s="157"/>
    </row>
    <row r="333" spans="1:9" x14ac:dyDescent="0.25">
      <c r="A333" s="79"/>
      <c r="C333" s="1"/>
      <c r="D333" s="1"/>
      <c r="E333" s="3"/>
      <c r="F333" s="3"/>
      <c r="G333" s="3"/>
      <c r="H333" s="1"/>
      <c r="I333" s="157"/>
    </row>
    <row r="334" spans="1:9" x14ac:dyDescent="0.25">
      <c r="A334" s="79"/>
      <c r="C334" s="1"/>
      <c r="D334" s="1"/>
      <c r="E334" s="3"/>
      <c r="F334" s="3"/>
      <c r="G334" s="3"/>
      <c r="H334" s="1"/>
      <c r="I334" s="157"/>
    </row>
    <row r="335" spans="1:9" x14ac:dyDescent="0.25">
      <c r="A335" s="79"/>
      <c r="I335" s="157"/>
    </row>
    <row r="336" spans="1:9" x14ac:dyDescent="0.25">
      <c r="A336" s="79"/>
      <c r="I336" s="157"/>
    </row>
    <row r="337" spans="1:9" x14ac:dyDescent="0.25">
      <c r="A337" s="79"/>
      <c r="C337" s="1"/>
      <c r="D337" s="1"/>
      <c r="E337" s="3"/>
      <c r="F337" s="3"/>
      <c r="G337" s="3"/>
      <c r="H337" s="1"/>
      <c r="I337" s="157"/>
    </row>
    <row r="338" spans="1:9" x14ac:dyDescent="0.25">
      <c r="A338" s="79"/>
      <c r="I338" s="157"/>
    </row>
    <row r="339" spans="1:9" x14ac:dyDescent="0.25">
      <c r="A339" s="79"/>
      <c r="C339" s="1"/>
      <c r="D339" s="1"/>
      <c r="E339" s="3"/>
      <c r="F339" s="3"/>
      <c r="G339" s="3"/>
      <c r="H339" s="1"/>
      <c r="I339" s="157"/>
    </row>
    <row r="340" spans="1:9" x14ac:dyDescent="0.25">
      <c r="A340" s="79"/>
      <c r="I340" s="157"/>
    </row>
    <row r="341" spans="1:9" x14ac:dyDescent="0.25">
      <c r="A341" s="79"/>
      <c r="I341" s="157"/>
    </row>
    <row r="342" spans="1:9" x14ac:dyDescent="0.25">
      <c r="A342" s="79"/>
      <c r="C342" s="1"/>
      <c r="D342" s="1"/>
      <c r="E342" s="3"/>
      <c r="F342" s="3"/>
      <c r="G342" s="3"/>
      <c r="H342" s="1"/>
      <c r="I342" s="157"/>
    </row>
    <row r="343" spans="1:9" x14ac:dyDescent="0.25">
      <c r="A343" s="79"/>
      <c r="I343" s="157"/>
    </row>
    <row r="344" spans="1:9" x14ac:dyDescent="0.25">
      <c r="A344" s="79"/>
      <c r="I344" s="157"/>
    </row>
    <row r="345" spans="1:9" x14ac:dyDescent="0.25">
      <c r="A345" s="79"/>
      <c r="I345" s="157"/>
    </row>
    <row r="346" spans="1:9" x14ac:dyDescent="0.25">
      <c r="A346" s="79"/>
      <c r="C346" s="1"/>
      <c r="D346" s="1"/>
      <c r="E346" s="3"/>
      <c r="F346" s="3"/>
      <c r="G346" s="3"/>
      <c r="H346" s="1"/>
      <c r="I346" s="157"/>
    </row>
    <row r="347" spans="1:9" x14ac:dyDescent="0.25">
      <c r="A347" s="79"/>
      <c r="I347" s="157"/>
    </row>
    <row r="348" spans="1:9" x14ac:dyDescent="0.25">
      <c r="A348" s="79"/>
      <c r="C348" s="1"/>
      <c r="D348" s="1"/>
      <c r="E348" s="3"/>
      <c r="F348" s="3"/>
      <c r="G348" s="3"/>
      <c r="H348" s="1"/>
      <c r="I348" s="157"/>
    </row>
    <row r="349" spans="1:9" x14ac:dyDescent="0.25">
      <c r="A349" s="79"/>
      <c r="I349" s="157"/>
    </row>
    <row r="350" spans="1:9" x14ac:dyDescent="0.25">
      <c r="A350" s="79"/>
      <c r="I350" s="157"/>
    </row>
    <row r="351" spans="1:9" x14ac:dyDescent="0.25">
      <c r="A351" s="79"/>
      <c r="I351" s="157"/>
    </row>
    <row r="352" spans="1:9" x14ac:dyDescent="0.25">
      <c r="A352" s="79"/>
      <c r="I352" s="157"/>
    </row>
    <row r="353" spans="1:9" x14ac:dyDescent="0.25">
      <c r="A353" s="79"/>
      <c r="I353" s="157"/>
    </row>
    <row r="354" spans="1:9" x14ac:dyDescent="0.25">
      <c r="A354" s="79"/>
      <c r="I354" s="157"/>
    </row>
    <row r="355" spans="1:9" x14ac:dyDescent="0.25">
      <c r="A355" s="79"/>
      <c r="C355" s="1"/>
      <c r="D355" s="1"/>
      <c r="E355" s="3"/>
      <c r="F355" s="3"/>
      <c r="G355" s="3"/>
      <c r="H355" s="1"/>
      <c r="I355" s="157"/>
    </row>
    <row r="356" spans="1:9" x14ac:dyDescent="0.25">
      <c r="A356" s="79"/>
      <c r="I356" s="157"/>
    </row>
    <row r="357" spans="1:9" x14ac:dyDescent="0.25">
      <c r="A357" s="79"/>
      <c r="C357" s="1"/>
      <c r="D357" s="1"/>
      <c r="E357" s="3"/>
      <c r="F357" s="3"/>
      <c r="G357" s="3"/>
      <c r="H357" s="1"/>
      <c r="I357" s="157"/>
    </row>
    <row r="358" spans="1:9" x14ac:dyDescent="0.25">
      <c r="A358" s="79"/>
      <c r="I358" s="157"/>
    </row>
    <row r="359" spans="1:9" x14ac:dyDescent="0.25">
      <c r="A359" s="79"/>
      <c r="I359" s="157"/>
    </row>
    <row r="360" spans="1:9" x14ac:dyDescent="0.25">
      <c r="A360" s="79"/>
      <c r="C360" s="1"/>
      <c r="D360" s="1"/>
      <c r="E360" s="3"/>
      <c r="F360" s="3"/>
      <c r="G360" s="3"/>
      <c r="H360" s="1"/>
      <c r="I360" s="157"/>
    </row>
    <row r="361" spans="1:9" x14ac:dyDescent="0.25">
      <c r="A361" s="79"/>
      <c r="I361" s="157"/>
    </row>
    <row r="362" spans="1:9" x14ac:dyDescent="0.25">
      <c r="A362" s="79"/>
      <c r="C362" s="1"/>
      <c r="D362" s="1"/>
      <c r="E362" s="3"/>
      <c r="F362" s="3"/>
      <c r="G362" s="3"/>
      <c r="H362" s="1"/>
      <c r="I362" s="157"/>
    </row>
    <row r="363" spans="1:9" x14ac:dyDescent="0.25">
      <c r="A363" s="79"/>
      <c r="I363" s="157"/>
    </row>
    <row r="364" spans="1:9" x14ac:dyDescent="0.25">
      <c r="A364" s="79"/>
      <c r="C364" s="1"/>
      <c r="D364" s="1"/>
      <c r="E364" s="3"/>
      <c r="F364" s="3"/>
      <c r="G364" s="3"/>
      <c r="H364" s="1"/>
      <c r="I364" s="157"/>
    </row>
    <row r="365" spans="1:9" x14ac:dyDescent="0.25">
      <c r="A365" s="79"/>
      <c r="I365" s="157"/>
    </row>
    <row r="366" spans="1:9" x14ac:dyDescent="0.25">
      <c r="A366" s="79"/>
      <c r="C366" s="1"/>
      <c r="D366" s="1"/>
      <c r="E366" s="3"/>
      <c r="F366" s="3"/>
      <c r="G366" s="3"/>
      <c r="H366" s="1"/>
      <c r="I366" s="157"/>
    </row>
    <row r="367" spans="1:9" x14ac:dyDescent="0.25">
      <c r="A367" s="79"/>
      <c r="C367" s="1"/>
      <c r="D367" s="1"/>
      <c r="E367" s="3"/>
      <c r="F367" s="3"/>
      <c r="G367" s="3"/>
      <c r="H367" s="1"/>
      <c r="I367" s="157"/>
    </row>
    <row r="368" spans="1:9" x14ac:dyDescent="0.25">
      <c r="A368" s="79"/>
      <c r="I368" s="157"/>
    </row>
    <row r="369" spans="1:9" x14ac:dyDescent="0.25">
      <c r="A369" s="79"/>
      <c r="I369" s="157"/>
    </row>
    <row r="370" spans="1:9" x14ac:dyDescent="0.25">
      <c r="A370" s="79"/>
      <c r="I370" s="157"/>
    </row>
    <row r="371" spans="1:9" x14ac:dyDescent="0.25">
      <c r="A371" s="79"/>
      <c r="C371" s="1"/>
      <c r="D371" s="1"/>
      <c r="E371" s="3"/>
      <c r="F371" s="3"/>
      <c r="G371" s="3"/>
      <c r="H371" s="1"/>
      <c r="I371" s="157"/>
    </row>
    <row r="372" spans="1:9" x14ac:dyDescent="0.25">
      <c r="A372" s="79"/>
      <c r="I372" s="157"/>
    </row>
    <row r="373" spans="1:9" x14ac:dyDescent="0.25">
      <c r="A373" s="79"/>
      <c r="I373" s="157"/>
    </row>
    <row r="374" spans="1:9" x14ac:dyDescent="0.25">
      <c r="A374" s="79"/>
      <c r="I374" s="157"/>
    </row>
    <row r="375" spans="1:9" x14ac:dyDescent="0.25">
      <c r="A375" s="79"/>
      <c r="I375" s="157"/>
    </row>
    <row r="376" spans="1:9" x14ac:dyDescent="0.25">
      <c r="A376" s="79"/>
      <c r="I376" s="157"/>
    </row>
    <row r="377" spans="1:9" x14ac:dyDescent="0.25">
      <c r="A377" s="79"/>
      <c r="I377" s="157"/>
    </row>
    <row r="378" spans="1:9" x14ac:dyDescent="0.25">
      <c r="A378" s="79"/>
      <c r="I378" s="157"/>
    </row>
    <row r="379" spans="1:9" x14ac:dyDescent="0.25">
      <c r="A379" s="79"/>
      <c r="C379" s="1"/>
      <c r="D379" s="1"/>
      <c r="E379" s="3"/>
      <c r="F379" s="3"/>
      <c r="G379" s="3"/>
      <c r="H379" s="1"/>
      <c r="I379" s="157"/>
    </row>
    <row r="380" spans="1:9" x14ac:dyDescent="0.25">
      <c r="A380" s="79"/>
      <c r="I380" s="157"/>
    </row>
    <row r="381" spans="1:9" x14ac:dyDescent="0.25">
      <c r="A381" s="79"/>
      <c r="C381" s="1"/>
      <c r="D381" s="1"/>
      <c r="E381" s="3"/>
      <c r="F381" s="3"/>
      <c r="G381" s="3"/>
      <c r="H381" s="1"/>
      <c r="I381" s="157"/>
    </row>
    <row r="382" spans="1:9" x14ac:dyDescent="0.25">
      <c r="A382" s="79"/>
      <c r="I382" s="157"/>
    </row>
    <row r="383" spans="1:9" x14ac:dyDescent="0.25">
      <c r="A383" s="79"/>
      <c r="I383" s="157"/>
    </row>
    <row r="384" spans="1:9" x14ac:dyDescent="0.25">
      <c r="A384" s="79"/>
      <c r="I384" s="157"/>
    </row>
    <row r="385" spans="1:9" x14ac:dyDescent="0.25">
      <c r="A385" s="79"/>
      <c r="I385" s="157"/>
    </row>
    <row r="386" spans="1:9" x14ac:dyDescent="0.25">
      <c r="A386" s="79"/>
      <c r="I386" s="157"/>
    </row>
    <row r="387" spans="1:9" x14ac:dyDescent="0.25">
      <c r="A387" s="79"/>
      <c r="C387" s="1"/>
      <c r="D387" s="1"/>
      <c r="E387" s="3"/>
      <c r="F387" s="3"/>
      <c r="G387" s="3"/>
      <c r="H387" s="1"/>
      <c r="I387" s="157"/>
    </row>
    <row r="388" spans="1:9" x14ac:dyDescent="0.25">
      <c r="A388" s="79"/>
      <c r="I388" s="157"/>
    </row>
    <row r="389" spans="1:9" x14ac:dyDescent="0.25">
      <c r="A389" s="79"/>
      <c r="I389" s="157"/>
    </row>
    <row r="390" spans="1:9" x14ac:dyDescent="0.25">
      <c r="A390" s="79"/>
      <c r="C390" s="1"/>
      <c r="D390" s="1"/>
      <c r="E390" s="3"/>
      <c r="F390" s="3"/>
      <c r="G390" s="3"/>
      <c r="H390" s="1"/>
      <c r="I390" s="157"/>
    </row>
    <row r="391" spans="1:9" x14ac:dyDescent="0.25">
      <c r="A391" s="79"/>
      <c r="C391" s="1"/>
      <c r="D391" s="1"/>
      <c r="E391" s="3"/>
      <c r="F391" s="3"/>
      <c r="G391" s="3"/>
      <c r="H391" s="1"/>
      <c r="I391" s="157"/>
    </row>
    <row r="392" spans="1:9" x14ac:dyDescent="0.25">
      <c r="A392" s="79"/>
      <c r="I392" s="157"/>
    </row>
    <row r="393" spans="1:9" x14ac:dyDescent="0.25">
      <c r="A393" s="79"/>
      <c r="I393" s="157"/>
    </row>
    <row r="394" spans="1:9" x14ac:dyDescent="0.25">
      <c r="A394" s="79"/>
      <c r="I394" s="157"/>
    </row>
    <row r="395" spans="1:9" x14ac:dyDescent="0.25">
      <c r="A395" s="79"/>
      <c r="I395" s="157"/>
    </row>
    <row r="396" spans="1:9" x14ac:dyDescent="0.25">
      <c r="A396" s="79"/>
      <c r="I396" s="157"/>
    </row>
    <row r="397" spans="1:9" x14ac:dyDescent="0.25">
      <c r="A397" s="79"/>
      <c r="I397" s="157"/>
    </row>
    <row r="398" spans="1:9" x14ac:dyDescent="0.25">
      <c r="A398" s="79"/>
      <c r="I398" s="157"/>
    </row>
    <row r="399" spans="1:9" x14ac:dyDescent="0.25">
      <c r="A399" s="79"/>
      <c r="I399" s="157"/>
    </row>
    <row r="400" spans="1:9" x14ac:dyDescent="0.25">
      <c r="A400" s="79"/>
      <c r="I400" s="157"/>
    </row>
    <row r="401" spans="1:9" x14ac:dyDescent="0.25">
      <c r="A401" s="79"/>
      <c r="I401" s="157"/>
    </row>
    <row r="402" spans="1:9" x14ac:dyDescent="0.25">
      <c r="A402" s="79"/>
      <c r="I402" s="157"/>
    </row>
    <row r="403" spans="1:9" x14ac:dyDescent="0.25">
      <c r="A403" s="79"/>
      <c r="I403" s="157"/>
    </row>
    <row r="404" spans="1:9" x14ac:dyDescent="0.25">
      <c r="A404" s="79"/>
      <c r="C404" s="1"/>
      <c r="D404" s="1"/>
      <c r="E404" s="3"/>
      <c r="F404" s="3"/>
      <c r="G404" s="3"/>
      <c r="H404" s="1"/>
      <c r="I404" s="157"/>
    </row>
    <row r="405" spans="1:9" x14ac:dyDescent="0.25">
      <c r="A405" s="79"/>
      <c r="I405" s="157"/>
    </row>
    <row r="406" spans="1:9" x14ac:dyDescent="0.25">
      <c r="A406" s="79"/>
      <c r="I406" s="157"/>
    </row>
    <row r="407" spans="1:9" x14ac:dyDescent="0.25">
      <c r="A407" s="79"/>
      <c r="I407" s="157"/>
    </row>
    <row r="408" spans="1:9" x14ac:dyDescent="0.25">
      <c r="A408" s="79"/>
      <c r="C408" s="1"/>
      <c r="D408" s="1"/>
      <c r="E408" s="3"/>
      <c r="F408" s="3"/>
      <c r="G408" s="3"/>
      <c r="H408" s="1"/>
      <c r="I408" s="157"/>
    </row>
    <row r="409" spans="1:9" x14ac:dyDescent="0.25">
      <c r="A409" s="79"/>
      <c r="I409" s="157"/>
    </row>
    <row r="410" spans="1:9" x14ac:dyDescent="0.25">
      <c r="A410" s="79"/>
      <c r="I410" s="157"/>
    </row>
    <row r="411" spans="1:9" x14ac:dyDescent="0.25">
      <c r="A411" s="79"/>
      <c r="E411" s="3"/>
      <c r="F411" s="3"/>
      <c r="G411" s="3"/>
      <c r="H411" s="1"/>
      <c r="I411" s="157"/>
    </row>
    <row r="412" spans="1:9" x14ac:dyDescent="0.25">
      <c r="A412" s="79"/>
      <c r="C412" s="1"/>
      <c r="D412" s="1"/>
      <c r="E412" s="3"/>
      <c r="F412" s="3"/>
      <c r="G412" s="3"/>
      <c r="H412" s="1"/>
      <c r="I412" s="157"/>
    </row>
    <row r="413" spans="1:9" x14ac:dyDescent="0.25">
      <c r="A413" s="79"/>
      <c r="E413" s="3"/>
      <c r="F413" s="3"/>
      <c r="G413" s="3"/>
      <c r="H413" s="1"/>
      <c r="I413" s="157"/>
    </row>
    <row r="414" spans="1:9" x14ac:dyDescent="0.25">
      <c r="A414" s="79"/>
      <c r="E414" s="3"/>
      <c r="F414" s="3"/>
      <c r="G414" s="3"/>
      <c r="H414" s="1"/>
      <c r="I414" s="157"/>
    </row>
    <row r="415" spans="1:9" x14ac:dyDescent="0.25">
      <c r="A415" s="79"/>
      <c r="E415" s="3"/>
      <c r="F415" s="3"/>
      <c r="G415" s="3"/>
      <c r="H415" s="1"/>
      <c r="I415" s="157"/>
    </row>
    <row r="416" spans="1:9" x14ac:dyDescent="0.25">
      <c r="A416" s="79"/>
      <c r="E416" s="3"/>
      <c r="F416" s="3"/>
      <c r="G416" s="3"/>
      <c r="H416" s="1"/>
      <c r="I416" s="157"/>
    </row>
    <row r="417" spans="1:9" x14ac:dyDescent="0.25">
      <c r="A417" s="79"/>
      <c r="E417" s="3"/>
      <c r="F417" s="3"/>
      <c r="G417" s="3"/>
      <c r="H417" s="1"/>
      <c r="I417" s="157"/>
    </row>
    <row r="418" spans="1:9" x14ac:dyDescent="0.25">
      <c r="A418" s="79"/>
      <c r="E418" s="3"/>
      <c r="F418" s="3"/>
      <c r="G418" s="3"/>
      <c r="H418" s="1"/>
      <c r="I418" s="157"/>
    </row>
    <row r="419" spans="1:9" x14ac:dyDescent="0.25">
      <c r="A419" s="79"/>
      <c r="E419" s="3"/>
      <c r="F419" s="3"/>
      <c r="G419" s="3"/>
      <c r="H419" s="1"/>
      <c r="I419" s="157"/>
    </row>
    <row r="420" spans="1:9" x14ac:dyDescent="0.25">
      <c r="A420" s="79"/>
      <c r="E420" s="3"/>
      <c r="F420" s="3"/>
      <c r="G420" s="3"/>
      <c r="H420" s="1"/>
      <c r="I420" s="157"/>
    </row>
    <row r="421" spans="1:9" x14ac:dyDescent="0.25">
      <c r="A421" s="79"/>
      <c r="E421" s="3"/>
      <c r="F421" s="3"/>
      <c r="G421" s="3"/>
      <c r="H421" s="1"/>
      <c r="I421" s="157"/>
    </row>
    <row r="422" spans="1:9" x14ac:dyDescent="0.25">
      <c r="A422" s="79"/>
      <c r="E422" s="3"/>
      <c r="F422" s="3"/>
      <c r="G422" s="3"/>
      <c r="H422" s="1"/>
      <c r="I422" s="157"/>
    </row>
    <row r="423" spans="1:9" x14ac:dyDescent="0.25">
      <c r="A423" s="79"/>
      <c r="C423" s="1"/>
      <c r="D423" s="1"/>
      <c r="E423" s="3"/>
      <c r="F423" s="3"/>
      <c r="G423" s="3"/>
      <c r="H423" s="1"/>
      <c r="I423" s="157"/>
    </row>
    <row r="424" spans="1:9" x14ac:dyDescent="0.25">
      <c r="A424" s="79"/>
      <c r="E424" s="3"/>
      <c r="F424" s="3"/>
      <c r="G424" s="3"/>
      <c r="H424" s="1"/>
      <c r="I424" s="157"/>
    </row>
    <row r="425" spans="1:9" x14ac:dyDescent="0.25">
      <c r="A425" s="79"/>
      <c r="E425" s="3"/>
      <c r="F425" s="3"/>
      <c r="G425" s="3"/>
      <c r="H425" s="1"/>
      <c r="I425" s="157"/>
    </row>
    <row r="426" spans="1:9" x14ac:dyDescent="0.25">
      <c r="A426" s="79"/>
      <c r="E426" s="3"/>
      <c r="F426" s="3"/>
      <c r="G426" s="3"/>
      <c r="H426" s="1"/>
      <c r="I426" s="157"/>
    </row>
    <row r="427" spans="1:9" x14ac:dyDescent="0.25">
      <c r="A427" s="79"/>
      <c r="E427" s="3"/>
      <c r="F427" s="3"/>
      <c r="G427" s="3"/>
      <c r="H427" s="1"/>
      <c r="I427" s="157"/>
    </row>
    <row r="428" spans="1:9" x14ac:dyDescent="0.25">
      <c r="A428" s="79"/>
      <c r="E428" s="3"/>
      <c r="F428" s="3"/>
      <c r="G428" s="3"/>
      <c r="H428" s="1"/>
      <c r="I428" s="157"/>
    </row>
    <row r="429" spans="1:9" x14ac:dyDescent="0.25">
      <c r="A429" s="79"/>
      <c r="E429" s="3"/>
      <c r="F429" s="3"/>
      <c r="G429" s="3"/>
      <c r="H429" s="1"/>
      <c r="I429" s="157"/>
    </row>
    <row r="430" spans="1:9" x14ac:dyDescent="0.25">
      <c r="A430" s="79"/>
      <c r="C430" s="1"/>
      <c r="D430" s="1"/>
      <c r="E430" s="3"/>
      <c r="F430" s="3"/>
      <c r="G430" s="3"/>
      <c r="H430" s="1"/>
      <c r="I430" s="157"/>
    </row>
    <row r="431" spans="1:9" x14ac:dyDescent="0.25">
      <c r="A431" s="79"/>
      <c r="C431" s="1"/>
      <c r="D431" s="1"/>
      <c r="E431" s="3"/>
      <c r="F431" s="3"/>
      <c r="G431" s="3"/>
      <c r="H431" s="1"/>
      <c r="I431" s="157"/>
    </row>
    <row r="432" spans="1:9" x14ac:dyDescent="0.25">
      <c r="A432" s="79"/>
      <c r="E432" s="3"/>
      <c r="F432" s="3"/>
      <c r="G432" s="3"/>
      <c r="H432" s="1"/>
      <c r="I432" s="157"/>
    </row>
    <row r="433" spans="1:9" x14ac:dyDescent="0.25">
      <c r="A433" s="79"/>
      <c r="E433" s="3"/>
      <c r="F433" s="3"/>
      <c r="G433" s="3"/>
      <c r="H433" s="1"/>
      <c r="I433" s="157"/>
    </row>
    <row r="434" spans="1:9" x14ac:dyDescent="0.25">
      <c r="A434" s="79"/>
      <c r="E434" s="3"/>
      <c r="F434" s="3"/>
      <c r="G434" s="3"/>
      <c r="H434" s="1"/>
      <c r="I434" s="157"/>
    </row>
    <row r="435" spans="1:9" x14ac:dyDescent="0.25">
      <c r="A435" s="79"/>
      <c r="E435" s="3"/>
      <c r="F435" s="3"/>
      <c r="G435" s="3"/>
      <c r="H435" s="1"/>
      <c r="I435" s="157"/>
    </row>
    <row r="436" spans="1:9" x14ac:dyDescent="0.25">
      <c r="A436" s="79"/>
      <c r="E436" s="3"/>
      <c r="F436" s="3"/>
      <c r="G436" s="3"/>
      <c r="H436" s="1"/>
      <c r="I436" s="157"/>
    </row>
    <row r="437" spans="1:9" x14ac:dyDescent="0.25">
      <c r="A437" s="79"/>
      <c r="E437" s="3"/>
      <c r="F437" s="3"/>
      <c r="G437" s="3"/>
      <c r="H437" s="1"/>
      <c r="I437" s="157"/>
    </row>
    <row r="438" spans="1:9" x14ac:dyDescent="0.25">
      <c r="A438" s="79"/>
      <c r="C438" s="1"/>
      <c r="D438" s="1"/>
      <c r="E438" s="3"/>
      <c r="F438" s="3"/>
      <c r="G438" s="3"/>
      <c r="H438" s="1"/>
      <c r="I438" s="157"/>
    </row>
    <row r="439" spans="1:9" x14ac:dyDescent="0.25">
      <c r="A439" s="79"/>
      <c r="E439" s="3"/>
      <c r="F439" s="3"/>
      <c r="G439" s="3"/>
      <c r="H439" s="1"/>
      <c r="I439" s="157"/>
    </row>
    <row r="440" spans="1:9" x14ac:dyDescent="0.25">
      <c r="A440" s="79"/>
      <c r="C440" s="1"/>
      <c r="D440" s="1"/>
      <c r="E440" s="3"/>
      <c r="F440" s="3"/>
      <c r="G440" s="3"/>
      <c r="H440" s="1"/>
      <c r="I440" s="157"/>
    </row>
    <row r="441" spans="1:9" x14ac:dyDescent="0.25">
      <c r="A441" s="79"/>
      <c r="E441" s="3"/>
      <c r="F441" s="3"/>
      <c r="G441" s="3"/>
      <c r="H441" s="1"/>
      <c r="I441" s="157"/>
    </row>
    <row r="442" spans="1:9" x14ac:dyDescent="0.25">
      <c r="A442" s="79"/>
      <c r="E442" s="3"/>
      <c r="F442" s="3"/>
      <c r="G442" s="3"/>
      <c r="H442" s="1"/>
      <c r="I442" s="157"/>
    </row>
    <row r="443" spans="1:9" x14ac:dyDescent="0.25">
      <c r="A443" s="79"/>
      <c r="E443" s="3"/>
      <c r="F443" s="3"/>
      <c r="G443" s="3"/>
      <c r="H443" s="1"/>
      <c r="I443" s="157"/>
    </row>
    <row r="444" spans="1:9" x14ac:dyDescent="0.25">
      <c r="A444" s="79"/>
      <c r="C444" s="1"/>
      <c r="D444" s="1"/>
      <c r="E444" s="3"/>
      <c r="F444" s="3"/>
      <c r="G444" s="3"/>
      <c r="H444" s="1"/>
      <c r="I444" s="157"/>
    </row>
    <row r="445" spans="1:9" x14ac:dyDescent="0.25">
      <c r="A445" s="79"/>
      <c r="E445" s="3"/>
      <c r="F445" s="3"/>
      <c r="G445" s="3"/>
      <c r="H445" s="1"/>
      <c r="I445" s="157"/>
    </row>
    <row r="446" spans="1:9" x14ac:dyDescent="0.25">
      <c r="A446" s="79"/>
      <c r="E446" s="3"/>
      <c r="F446" s="3"/>
      <c r="G446" s="3"/>
      <c r="H446" s="1"/>
      <c r="I446" s="157"/>
    </row>
    <row r="447" spans="1:9" x14ac:dyDescent="0.25">
      <c r="A447" s="79"/>
      <c r="C447" s="1"/>
      <c r="D447" s="1"/>
      <c r="E447" s="3"/>
      <c r="F447" s="3"/>
      <c r="G447" s="3"/>
      <c r="H447" s="1"/>
      <c r="I447" s="157"/>
    </row>
    <row r="448" spans="1:9" x14ac:dyDescent="0.25">
      <c r="A448" s="79"/>
      <c r="E448" s="3"/>
      <c r="F448" s="3"/>
      <c r="G448" s="3"/>
      <c r="H448" s="1"/>
      <c r="I448" s="157"/>
    </row>
    <row r="449" spans="1:9" x14ac:dyDescent="0.25">
      <c r="A449" s="79"/>
      <c r="E449" s="3"/>
      <c r="F449" s="3"/>
      <c r="G449" s="3"/>
      <c r="H449" s="1"/>
      <c r="I449" s="157"/>
    </row>
    <row r="450" spans="1:9" x14ac:dyDescent="0.25">
      <c r="A450" s="79"/>
      <c r="E450" s="3"/>
      <c r="F450" s="3"/>
      <c r="G450" s="3"/>
      <c r="H450" s="1"/>
      <c r="I450" s="157"/>
    </row>
    <row r="451" spans="1:9" x14ac:dyDescent="0.25">
      <c r="A451" s="79"/>
      <c r="E451" s="3"/>
      <c r="F451" s="3"/>
      <c r="G451" s="3"/>
      <c r="H451" s="1"/>
      <c r="I451" s="157"/>
    </row>
    <row r="452" spans="1:9" x14ac:dyDescent="0.25">
      <c r="A452" s="79"/>
      <c r="E452" s="3"/>
      <c r="F452" s="3"/>
      <c r="G452" s="3"/>
      <c r="H452" s="1"/>
      <c r="I452" s="157"/>
    </row>
    <row r="453" spans="1:9" x14ac:dyDescent="0.25">
      <c r="A453" s="79"/>
      <c r="C453" s="1"/>
      <c r="D453" s="1"/>
      <c r="E453" s="3"/>
      <c r="F453" s="3"/>
      <c r="G453" s="3"/>
      <c r="H453" s="1"/>
      <c r="I453" s="157"/>
    </row>
    <row r="454" spans="1:9" x14ac:dyDescent="0.25">
      <c r="A454" s="79"/>
      <c r="E454" s="3"/>
      <c r="F454" s="3"/>
      <c r="G454" s="3"/>
      <c r="H454" s="1"/>
      <c r="I454" s="157"/>
    </row>
    <row r="455" spans="1:9" x14ac:dyDescent="0.25">
      <c r="A455" s="79"/>
      <c r="E455" s="3"/>
      <c r="F455" s="3"/>
      <c r="G455" s="3"/>
      <c r="H455" s="1"/>
      <c r="I455" s="157"/>
    </row>
    <row r="456" spans="1:9" x14ac:dyDescent="0.25">
      <c r="A456" s="79"/>
      <c r="E456" s="3"/>
      <c r="F456" s="3"/>
      <c r="G456" s="3"/>
      <c r="H456" s="1"/>
      <c r="I456" s="157"/>
    </row>
    <row r="457" spans="1:9" x14ac:dyDescent="0.25">
      <c r="A457" s="79"/>
      <c r="E457" s="3"/>
      <c r="F457" s="3"/>
      <c r="G457" s="3"/>
      <c r="H457" s="1"/>
      <c r="I457" s="157"/>
    </row>
    <row r="458" spans="1:9" x14ac:dyDescent="0.25">
      <c r="A458" s="79"/>
      <c r="E458" s="3"/>
      <c r="F458" s="3"/>
      <c r="G458" s="3"/>
      <c r="H458" s="1"/>
      <c r="I458" s="157"/>
    </row>
    <row r="459" spans="1:9" x14ac:dyDescent="0.25">
      <c r="A459" s="79"/>
      <c r="E459" s="3"/>
      <c r="F459" s="3"/>
      <c r="G459" s="3"/>
      <c r="H459" s="1"/>
      <c r="I459" s="157"/>
    </row>
    <row r="460" spans="1:9" x14ac:dyDescent="0.25">
      <c r="A460" s="79"/>
      <c r="E460" s="3"/>
      <c r="F460" s="3"/>
      <c r="G460" s="3"/>
      <c r="H460" s="1"/>
      <c r="I460" s="157"/>
    </row>
    <row r="461" spans="1:9" x14ac:dyDescent="0.25">
      <c r="A461" s="79"/>
      <c r="E461" s="3"/>
      <c r="F461" s="3"/>
      <c r="G461" s="3"/>
      <c r="H461" s="1"/>
      <c r="I461" s="157"/>
    </row>
    <row r="462" spans="1:9" x14ac:dyDescent="0.25">
      <c r="A462" s="79"/>
      <c r="C462" s="1"/>
      <c r="D462" s="1"/>
      <c r="E462" s="3"/>
      <c r="F462" s="3"/>
      <c r="G462" s="3"/>
      <c r="H462" s="1"/>
      <c r="I462" s="157"/>
    </row>
    <row r="463" spans="1:9" x14ac:dyDescent="0.25">
      <c r="A463" s="79"/>
      <c r="E463" s="3"/>
      <c r="F463" s="3"/>
      <c r="G463" s="3"/>
      <c r="H463" s="1"/>
      <c r="I463" s="157"/>
    </row>
    <row r="464" spans="1:9" x14ac:dyDescent="0.25">
      <c r="A464" s="79"/>
      <c r="E464" s="3"/>
      <c r="F464" s="3"/>
      <c r="G464" s="3"/>
      <c r="H464" s="1"/>
      <c r="I464" s="157"/>
    </row>
    <row r="465" spans="1:9" x14ac:dyDescent="0.25">
      <c r="A465" s="79"/>
      <c r="E465" s="3"/>
      <c r="F465" s="3"/>
      <c r="G465" s="3"/>
      <c r="H465" s="1"/>
      <c r="I465" s="157"/>
    </row>
    <row r="466" spans="1:9" x14ac:dyDescent="0.25">
      <c r="A466" s="79"/>
      <c r="E466" s="3"/>
      <c r="F466" s="3"/>
      <c r="G466" s="3"/>
      <c r="H466" s="1"/>
      <c r="I466" s="157"/>
    </row>
    <row r="467" spans="1:9" x14ac:dyDescent="0.25">
      <c r="A467" s="79"/>
      <c r="E467" s="3"/>
      <c r="F467" s="3"/>
      <c r="G467" s="3"/>
      <c r="H467" s="1"/>
      <c r="I467" s="157"/>
    </row>
    <row r="468" spans="1:9" x14ac:dyDescent="0.25">
      <c r="A468" s="79"/>
      <c r="E468" s="3"/>
      <c r="F468" s="3"/>
      <c r="G468" s="3"/>
      <c r="H468" s="1"/>
      <c r="I468" s="157"/>
    </row>
    <row r="469" spans="1:9" x14ac:dyDescent="0.25">
      <c r="A469" s="79"/>
      <c r="E469" s="3"/>
      <c r="F469" s="3"/>
      <c r="G469" s="3"/>
      <c r="H469" s="1"/>
      <c r="I469" s="157"/>
    </row>
    <row r="470" spans="1:9" x14ac:dyDescent="0.25">
      <c r="A470" s="79"/>
      <c r="C470" s="1"/>
      <c r="D470" s="1"/>
      <c r="E470" s="3"/>
      <c r="F470" s="3"/>
      <c r="G470" s="3"/>
      <c r="H470" s="1"/>
      <c r="I470" s="157"/>
    </row>
    <row r="471" spans="1:9" x14ac:dyDescent="0.25">
      <c r="A471" s="79"/>
      <c r="E471" s="3"/>
      <c r="F471" s="3"/>
      <c r="G471" s="3"/>
      <c r="H471" s="1"/>
      <c r="I471" s="157"/>
    </row>
    <row r="472" spans="1:9" x14ac:dyDescent="0.25">
      <c r="A472" s="79"/>
      <c r="E472" s="3"/>
      <c r="F472" s="3"/>
      <c r="G472" s="3"/>
      <c r="H472" s="1"/>
      <c r="I472" s="157"/>
    </row>
    <row r="473" spans="1:9" x14ac:dyDescent="0.25">
      <c r="A473" s="79"/>
      <c r="E473" s="3"/>
      <c r="F473" s="3"/>
      <c r="G473" s="3"/>
      <c r="H473" s="1"/>
      <c r="I473" s="157"/>
    </row>
    <row r="474" spans="1:9" x14ac:dyDescent="0.25">
      <c r="A474" s="79"/>
      <c r="E474" s="3"/>
      <c r="F474" s="3"/>
      <c r="G474" s="3"/>
      <c r="H474" s="1"/>
      <c r="I474" s="157"/>
    </row>
    <row r="475" spans="1:9" x14ac:dyDescent="0.25">
      <c r="A475" s="79"/>
      <c r="E475" s="3"/>
      <c r="F475" s="3"/>
      <c r="G475" s="3"/>
      <c r="H475" s="1"/>
      <c r="I475" s="157"/>
    </row>
    <row r="476" spans="1:9" x14ac:dyDescent="0.25">
      <c r="A476" s="79"/>
      <c r="E476" s="3"/>
      <c r="F476" s="3"/>
      <c r="G476" s="3"/>
      <c r="H476" s="1"/>
      <c r="I476" s="157"/>
    </row>
    <row r="477" spans="1:9" x14ac:dyDescent="0.25">
      <c r="A477" s="79"/>
      <c r="E477" s="3"/>
      <c r="F477" s="3"/>
      <c r="G477" s="3"/>
      <c r="H477" s="1"/>
      <c r="I477" s="157"/>
    </row>
    <row r="478" spans="1:9" x14ac:dyDescent="0.25">
      <c r="A478" s="79"/>
      <c r="E478" s="3"/>
      <c r="F478" s="3"/>
      <c r="G478" s="3"/>
      <c r="H478" s="1"/>
      <c r="I478" s="157"/>
    </row>
    <row r="479" spans="1:9" x14ac:dyDescent="0.25">
      <c r="A479" s="79"/>
      <c r="E479" s="3"/>
      <c r="F479" s="3"/>
      <c r="G479" s="3"/>
      <c r="H479" s="1"/>
      <c r="I479" s="157"/>
    </row>
    <row r="480" spans="1:9" x14ac:dyDescent="0.25">
      <c r="A480" s="79"/>
      <c r="C480" s="1"/>
      <c r="D480" s="1"/>
      <c r="E480" s="3"/>
      <c r="F480" s="3"/>
      <c r="G480" s="3"/>
      <c r="H480" s="1"/>
      <c r="I480" s="157"/>
    </row>
    <row r="481" spans="1:9" x14ac:dyDescent="0.25">
      <c r="A481" s="79"/>
      <c r="E481" s="3"/>
      <c r="F481" s="3"/>
      <c r="G481" s="3"/>
      <c r="H481" s="1"/>
      <c r="I481" s="157"/>
    </row>
    <row r="482" spans="1:9" x14ac:dyDescent="0.25">
      <c r="A482" s="79"/>
      <c r="E482" s="3"/>
      <c r="F482" s="3"/>
      <c r="G482" s="3"/>
      <c r="H482" s="1"/>
      <c r="I482" s="157"/>
    </row>
    <row r="483" spans="1:9" x14ac:dyDescent="0.25">
      <c r="A483" s="79"/>
      <c r="E483" s="3"/>
      <c r="F483" s="3"/>
      <c r="G483" s="3"/>
      <c r="H483" s="1"/>
      <c r="I483" s="157"/>
    </row>
    <row r="484" spans="1:9" x14ac:dyDescent="0.25">
      <c r="A484" s="79"/>
      <c r="E484" s="3"/>
      <c r="F484" s="3"/>
      <c r="G484" s="3"/>
      <c r="H484" s="1"/>
      <c r="I484" s="157"/>
    </row>
    <row r="485" spans="1:9" x14ac:dyDescent="0.25">
      <c r="A485" s="79"/>
      <c r="E485" s="3"/>
      <c r="F485" s="3"/>
      <c r="G485" s="3"/>
      <c r="H485" s="1"/>
      <c r="I485" s="157"/>
    </row>
    <row r="486" spans="1:9" x14ac:dyDescent="0.25">
      <c r="A486" s="79"/>
      <c r="C486" s="1"/>
      <c r="D486" s="1"/>
      <c r="E486" s="3"/>
      <c r="F486" s="3"/>
      <c r="G486" s="3"/>
      <c r="H486" s="1"/>
      <c r="I486" s="157"/>
    </row>
    <row r="487" spans="1:9" x14ac:dyDescent="0.25">
      <c r="A487" s="79"/>
      <c r="E487" s="3"/>
      <c r="F487" s="3"/>
      <c r="G487" s="3"/>
      <c r="H487" s="1"/>
      <c r="I487" s="157"/>
    </row>
    <row r="488" spans="1:9" x14ac:dyDescent="0.25">
      <c r="A488" s="79"/>
      <c r="C488" s="1"/>
      <c r="D488" s="1"/>
      <c r="E488" s="3"/>
      <c r="F488" s="3"/>
      <c r="G488" s="3"/>
      <c r="H488" s="1"/>
      <c r="I488" s="157"/>
    </row>
    <row r="489" spans="1:9" x14ac:dyDescent="0.25">
      <c r="A489" s="79"/>
      <c r="C489" s="1"/>
      <c r="D489" s="1"/>
      <c r="E489" s="3"/>
      <c r="F489" s="3"/>
      <c r="G489" s="3"/>
      <c r="H489" s="1"/>
      <c r="I489" s="157"/>
    </row>
    <row r="490" spans="1:9" x14ac:dyDescent="0.25">
      <c r="A490" s="79"/>
      <c r="E490" s="3"/>
      <c r="F490" s="3"/>
      <c r="G490" s="3"/>
      <c r="H490" s="1"/>
      <c r="I490" s="157"/>
    </row>
    <row r="491" spans="1:9" x14ac:dyDescent="0.25">
      <c r="A491" s="79"/>
      <c r="E491" s="3"/>
      <c r="F491" s="3"/>
      <c r="G491" s="3"/>
      <c r="H491" s="1"/>
      <c r="I491" s="157"/>
    </row>
    <row r="492" spans="1:9" x14ac:dyDescent="0.25">
      <c r="A492" s="79"/>
      <c r="C492" s="1"/>
      <c r="D492" s="1"/>
      <c r="E492" s="3"/>
      <c r="F492" s="3"/>
      <c r="G492" s="3"/>
      <c r="H492" s="1"/>
      <c r="I492" s="157"/>
    </row>
    <row r="493" spans="1:9" x14ac:dyDescent="0.25">
      <c r="A493" s="79"/>
      <c r="E493" s="3"/>
      <c r="F493" s="3"/>
      <c r="G493" s="3"/>
      <c r="H493" s="1"/>
      <c r="I493" s="157"/>
    </row>
    <row r="494" spans="1:9" x14ac:dyDescent="0.25">
      <c r="A494" s="79"/>
      <c r="C494" s="1"/>
      <c r="D494" s="1"/>
      <c r="E494" s="3"/>
      <c r="F494" s="3"/>
      <c r="G494" s="3"/>
      <c r="H494" s="1"/>
      <c r="I494" s="157"/>
    </row>
    <row r="495" spans="1:9" x14ac:dyDescent="0.25">
      <c r="A495" s="79"/>
      <c r="E495" s="3"/>
      <c r="F495" s="3"/>
      <c r="G495" s="3"/>
      <c r="H495" s="1"/>
      <c r="I495" s="157"/>
    </row>
    <row r="496" spans="1:9" x14ac:dyDescent="0.25">
      <c r="A496" s="79"/>
      <c r="E496" s="3"/>
      <c r="F496" s="3"/>
      <c r="G496" s="3"/>
      <c r="H496" s="1"/>
      <c r="I496" s="157"/>
    </row>
    <row r="497" spans="1:9" x14ac:dyDescent="0.25">
      <c r="A497" s="79"/>
      <c r="E497" s="3"/>
      <c r="F497" s="3"/>
      <c r="G497" s="3"/>
      <c r="H497" s="1"/>
      <c r="I497" s="157"/>
    </row>
    <row r="498" spans="1:9" x14ac:dyDescent="0.25">
      <c r="A498" s="79"/>
      <c r="E498" s="3"/>
      <c r="F498" s="3"/>
      <c r="G498" s="3"/>
      <c r="H498" s="1"/>
      <c r="I498" s="157"/>
    </row>
    <row r="499" spans="1:9" x14ac:dyDescent="0.25">
      <c r="A499" s="79"/>
      <c r="C499" s="1"/>
      <c r="D499" s="1"/>
      <c r="E499" s="3"/>
      <c r="F499" s="3"/>
      <c r="G499" s="3"/>
      <c r="H499" s="1"/>
      <c r="I499" s="157"/>
    </row>
    <row r="500" spans="1:9" x14ac:dyDescent="0.25">
      <c r="A500" s="79"/>
      <c r="E500" s="3"/>
      <c r="F500" s="3"/>
      <c r="G500" s="3"/>
      <c r="H500" s="1"/>
      <c r="I500" s="157"/>
    </row>
    <row r="501" spans="1:9" x14ac:dyDescent="0.25">
      <c r="A501" s="79"/>
      <c r="E501" s="3"/>
      <c r="F501" s="3"/>
      <c r="G501" s="3"/>
      <c r="H501" s="1"/>
      <c r="I501" s="157"/>
    </row>
    <row r="502" spans="1:9" x14ac:dyDescent="0.25">
      <c r="A502" s="79"/>
      <c r="E502" s="3"/>
      <c r="F502" s="3"/>
      <c r="G502" s="3"/>
      <c r="H502" s="1"/>
      <c r="I502" s="157"/>
    </row>
    <row r="503" spans="1:9" x14ac:dyDescent="0.25">
      <c r="A503" s="79"/>
      <c r="E503" s="3"/>
      <c r="F503" s="3"/>
      <c r="G503" s="3"/>
      <c r="H503" s="1"/>
      <c r="I503" s="157"/>
    </row>
    <row r="504" spans="1:9" x14ac:dyDescent="0.25">
      <c r="A504" s="79"/>
      <c r="E504" s="3"/>
      <c r="F504" s="3"/>
      <c r="G504" s="3"/>
      <c r="H504" s="1"/>
      <c r="I504" s="157"/>
    </row>
    <row r="505" spans="1:9" x14ac:dyDescent="0.25">
      <c r="A505" s="79"/>
      <c r="E505" s="3"/>
      <c r="F505" s="3"/>
      <c r="G505" s="3"/>
      <c r="H505" s="1"/>
      <c r="I505" s="157"/>
    </row>
    <row r="506" spans="1:9" x14ac:dyDescent="0.25">
      <c r="A506" s="79"/>
      <c r="E506" s="3"/>
      <c r="F506" s="3"/>
      <c r="G506" s="3"/>
      <c r="H506" s="1"/>
      <c r="I506" s="157"/>
    </row>
    <row r="507" spans="1:9" x14ac:dyDescent="0.25">
      <c r="A507" s="79"/>
      <c r="E507" s="3"/>
      <c r="F507" s="3"/>
      <c r="G507" s="3"/>
      <c r="H507" s="1"/>
      <c r="I507" s="157"/>
    </row>
    <row r="508" spans="1:9" x14ac:dyDescent="0.25">
      <c r="A508" s="79"/>
      <c r="E508" s="3"/>
      <c r="F508" s="3"/>
      <c r="G508" s="3"/>
      <c r="H508" s="1"/>
      <c r="I508" s="157"/>
    </row>
    <row r="509" spans="1:9" x14ac:dyDescent="0.25">
      <c r="A509" s="79"/>
      <c r="E509" s="3"/>
      <c r="F509" s="3"/>
      <c r="G509" s="3"/>
      <c r="H509" s="1"/>
      <c r="I509" s="157"/>
    </row>
    <row r="510" spans="1:9" x14ac:dyDescent="0.25">
      <c r="A510" s="79"/>
      <c r="E510" s="3"/>
      <c r="F510" s="3"/>
      <c r="G510" s="3"/>
      <c r="H510" s="1"/>
      <c r="I510" s="157"/>
    </row>
    <row r="511" spans="1:9" x14ac:dyDescent="0.25">
      <c r="A511" s="79"/>
      <c r="E511" s="3"/>
      <c r="F511" s="3"/>
      <c r="G511" s="3"/>
      <c r="H511" s="1"/>
      <c r="I511" s="157"/>
    </row>
    <row r="512" spans="1:9" x14ac:dyDescent="0.25">
      <c r="A512" s="79"/>
      <c r="E512" s="3"/>
      <c r="F512" s="3"/>
      <c r="G512" s="3"/>
      <c r="H512" s="1"/>
      <c r="I512" s="157"/>
    </row>
    <row r="513" spans="1:9" x14ac:dyDescent="0.25">
      <c r="A513" s="79"/>
      <c r="E513" s="3"/>
      <c r="F513" s="3"/>
      <c r="G513" s="3"/>
      <c r="H513" s="1"/>
      <c r="I513" s="157"/>
    </row>
    <row r="514" spans="1:9" x14ac:dyDescent="0.25">
      <c r="A514" s="79"/>
      <c r="E514" s="3"/>
      <c r="F514" s="3"/>
      <c r="G514" s="3"/>
      <c r="H514" s="1"/>
      <c r="I514" s="157"/>
    </row>
    <row r="515" spans="1:9" x14ac:dyDescent="0.25">
      <c r="A515" s="79"/>
      <c r="E515" s="3"/>
      <c r="F515" s="3"/>
      <c r="G515" s="3"/>
      <c r="H515" s="1"/>
      <c r="I515" s="157"/>
    </row>
    <row r="516" spans="1:9" x14ac:dyDescent="0.25">
      <c r="A516" s="79"/>
      <c r="E516" s="3"/>
      <c r="F516" s="3"/>
      <c r="G516" s="3"/>
      <c r="H516" s="1"/>
      <c r="I516" s="157"/>
    </row>
    <row r="517" spans="1:9" x14ac:dyDescent="0.25">
      <c r="A517" s="79"/>
      <c r="C517" s="1"/>
      <c r="D517" s="1"/>
      <c r="E517" s="3"/>
      <c r="F517" s="3"/>
      <c r="G517" s="3"/>
      <c r="H517" s="1"/>
      <c r="I517" s="157"/>
    </row>
    <row r="518" spans="1:9" x14ac:dyDescent="0.25">
      <c r="A518" s="79"/>
      <c r="E518" s="3"/>
      <c r="F518" s="3"/>
      <c r="G518" s="3"/>
      <c r="H518" s="1"/>
      <c r="I518" s="157"/>
    </row>
    <row r="519" spans="1:9" x14ac:dyDescent="0.25">
      <c r="A519" s="79"/>
      <c r="E519" s="3"/>
      <c r="F519" s="3"/>
      <c r="G519" s="3"/>
      <c r="H519" s="1"/>
      <c r="I519" s="157"/>
    </row>
    <row r="520" spans="1:9" x14ac:dyDescent="0.25">
      <c r="A520" s="79"/>
      <c r="C520" s="1"/>
      <c r="D520" s="1"/>
      <c r="E520" s="3"/>
      <c r="F520" s="3"/>
      <c r="G520" s="3"/>
      <c r="H520" s="1"/>
      <c r="I520" s="157"/>
    </row>
    <row r="521" spans="1:9" x14ac:dyDescent="0.25">
      <c r="A521" s="79"/>
      <c r="E521" s="3"/>
      <c r="F521" s="3"/>
      <c r="G521" s="3"/>
      <c r="H521" s="1"/>
      <c r="I521" s="157"/>
    </row>
    <row r="522" spans="1:9" x14ac:dyDescent="0.25">
      <c r="A522" s="79"/>
      <c r="C522" s="1"/>
      <c r="D522" s="1"/>
      <c r="E522" s="3"/>
      <c r="F522" s="3"/>
      <c r="G522" s="3"/>
      <c r="H522" s="1"/>
      <c r="I522" s="157"/>
    </row>
    <row r="523" spans="1:9" x14ac:dyDescent="0.25">
      <c r="A523" s="79"/>
      <c r="E523" s="3"/>
      <c r="F523" s="3"/>
      <c r="G523" s="3"/>
      <c r="H523" s="1"/>
      <c r="I523" s="157"/>
    </row>
    <row r="524" spans="1:9" x14ac:dyDescent="0.25">
      <c r="A524" s="79"/>
      <c r="E524" s="3"/>
      <c r="F524" s="3"/>
      <c r="G524" s="3"/>
      <c r="H524" s="1"/>
      <c r="I524" s="157"/>
    </row>
    <row r="525" spans="1:9" x14ac:dyDescent="0.25">
      <c r="A525" s="79"/>
      <c r="C525" s="1"/>
      <c r="D525" s="1"/>
      <c r="E525" s="3"/>
      <c r="F525" s="3"/>
      <c r="G525" s="3"/>
      <c r="H525" s="1"/>
      <c r="I525" s="157"/>
    </row>
    <row r="526" spans="1:9" x14ac:dyDescent="0.25">
      <c r="A526" s="79"/>
      <c r="E526" s="3"/>
      <c r="F526" s="3"/>
      <c r="G526" s="3"/>
      <c r="H526" s="1"/>
      <c r="I526" s="157"/>
    </row>
    <row r="527" spans="1:9" x14ac:dyDescent="0.25">
      <c r="A527" s="79"/>
      <c r="E527" s="3"/>
      <c r="F527" s="3"/>
      <c r="G527" s="3"/>
      <c r="H527" s="1"/>
      <c r="I527" s="157"/>
    </row>
    <row r="528" spans="1:9" x14ac:dyDescent="0.25">
      <c r="A528" s="79"/>
      <c r="E528" s="3"/>
      <c r="F528" s="3"/>
      <c r="G528" s="3"/>
      <c r="H528" s="1"/>
      <c r="I528" s="157"/>
    </row>
    <row r="529" spans="1:9" x14ac:dyDescent="0.25">
      <c r="A529" s="79"/>
      <c r="E529" s="3"/>
      <c r="F529" s="3"/>
      <c r="G529" s="3"/>
      <c r="H529" s="1"/>
      <c r="I529" s="157"/>
    </row>
    <row r="530" spans="1:9" x14ac:dyDescent="0.25">
      <c r="A530" s="79"/>
      <c r="E530" s="3"/>
      <c r="F530" s="3"/>
      <c r="G530" s="3"/>
      <c r="H530" s="1"/>
      <c r="I530" s="157"/>
    </row>
    <row r="531" spans="1:9" x14ac:dyDescent="0.25">
      <c r="A531" s="79"/>
      <c r="E531" s="3"/>
      <c r="F531" s="3"/>
      <c r="G531" s="3"/>
      <c r="H531" s="1"/>
      <c r="I531" s="157"/>
    </row>
    <row r="532" spans="1:9" x14ac:dyDescent="0.25">
      <c r="A532" s="79"/>
      <c r="E532" s="3"/>
      <c r="F532" s="3"/>
      <c r="G532" s="3"/>
      <c r="H532" s="1"/>
      <c r="I532" s="157"/>
    </row>
    <row r="533" spans="1:9" x14ac:dyDescent="0.25">
      <c r="A533" s="79"/>
      <c r="E533" s="3"/>
      <c r="F533" s="3"/>
      <c r="G533" s="3"/>
      <c r="H533" s="1"/>
      <c r="I533" s="157"/>
    </row>
    <row r="534" spans="1:9" x14ac:dyDescent="0.25">
      <c r="A534" s="79"/>
      <c r="E534" s="3"/>
      <c r="F534" s="3"/>
      <c r="G534" s="3"/>
      <c r="H534" s="1"/>
      <c r="I534" s="157"/>
    </row>
    <row r="535" spans="1:9" x14ac:dyDescent="0.25">
      <c r="A535" s="79"/>
      <c r="C535" s="1"/>
      <c r="D535" s="1"/>
      <c r="E535" s="3"/>
      <c r="F535" s="3"/>
      <c r="G535" s="3"/>
      <c r="H535" s="1"/>
      <c r="I535" s="157"/>
    </row>
    <row r="536" spans="1:9" x14ac:dyDescent="0.25">
      <c r="A536" s="79"/>
      <c r="E536" s="3"/>
      <c r="F536" s="3"/>
      <c r="G536" s="3"/>
      <c r="H536" s="1"/>
      <c r="I536" s="157"/>
    </row>
    <row r="537" spans="1:9" x14ac:dyDescent="0.25">
      <c r="A537" s="79"/>
      <c r="E537" s="3"/>
      <c r="F537" s="3"/>
      <c r="G537" s="3"/>
      <c r="H537" s="1"/>
      <c r="I537" s="157"/>
    </row>
    <row r="538" spans="1:9" x14ac:dyDescent="0.25">
      <c r="A538" s="79"/>
      <c r="E538" s="3"/>
      <c r="F538" s="3"/>
      <c r="G538" s="3"/>
      <c r="H538" s="1"/>
      <c r="I538" s="157"/>
    </row>
    <row r="539" spans="1:9" x14ac:dyDescent="0.25">
      <c r="A539" s="79"/>
      <c r="E539" s="3"/>
      <c r="F539" s="3"/>
      <c r="G539" s="3"/>
      <c r="H539" s="1"/>
      <c r="I539" s="157"/>
    </row>
    <row r="540" spans="1:9" x14ac:dyDescent="0.25">
      <c r="A540" s="79"/>
      <c r="E540" s="3"/>
      <c r="F540" s="3"/>
      <c r="G540" s="3"/>
      <c r="H540" s="1"/>
      <c r="I540" s="157"/>
    </row>
    <row r="541" spans="1:9" x14ac:dyDescent="0.25">
      <c r="A541" s="79"/>
      <c r="E541" s="3"/>
      <c r="F541" s="3"/>
      <c r="G541" s="3"/>
      <c r="H541" s="1"/>
      <c r="I541" s="157"/>
    </row>
    <row r="542" spans="1:9" x14ac:dyDescent="0.25">
      <c r="A542" s="79"/>
      <c r="E542" s="3"/>
      <c r="F542" s="3"/>
      <c r="G542" s="3"/>
      <c r="H542" s="1"/>
      <c r="I542" s="157"/>
    </row>
    <row r="543" spans="1:9" x14ac:dyDescent="0.25">
      <c r="A543" s="79"/>
      <c r="E543" s="3"/>
      <c r="F543" s="3"/>
      <c r="G543" s="3"/>
      <c r="H543" s="1"/>
      <c r="I543" s="157"/>
    </row>
    <row r="544" spans="1:9" x14ac:dyDescent="0.25">
      <c r="A544" s="79"/>
      <c r="E544" s="3"/>
      <c r="F544" s="3"/>
      <c r="G544" s="3"/>
      <c r="H544" s="1"/>
      <c r="I544" s="157"/>
    </row>
    <row r="545" spans="1:9" x14ac:dyDescent="0.25">
      <c r="A545" s="79"/>
      <c r="E545" s="3"/>
      <c r="F545" s="3"/>
      <c r="G545" s="3"/>
      <c r="H545" s="1"/>
      <c r="I545" s="157"/>
    </row>
    <row r="546" spans="1:9" x14ac:dyDescent="0.25">
      <c r="A546" s="79"/>
      <c r="E546" s="3"/>
      <c r="F546" s="3"/>
      <c r="G546" s="3"/>
      <c r="H546" s="1"/>
      <c r="I546" s="157"/>
    </row>
    <row r="547" spans="1:9" x14ac:dyDescent="0.25">
      <c r="A547" s="79"/>
      <c r="E547" s="3"/>
      <c r="F547" s="3"/>
      <c r="G547" s="3"/>
      <c r="H547" s="1"/>
      <c r="I547" s="157"/>
    </row>
    <row r="548" spans="1:9" x14ac:dyDescent="0.25">
      <c r="A548" s="79"/>
      <c r="E548" s="3"/>
      <c r="F548" s="3"/>
      <c r="G548" s="3"/>
      <c r="H548" s="1"/>
      <c r="I548" s="157"/>
    </row>
    <row r="549" spans="1:9" x14ac:dyDescent="0.25">
      <c r="A549" s="79"/>
      <c r="E549" s="3"/>
      <c r="F549" s="3"/>
      <c r="G549" s="3"/>
      <c r="H549" s="1"/>
      <c r="I549" s="157"/>
    </row>
    <row r="550" spans="1:9" x14ac:dyDescent="0.25">
      <c r="A550" s="79"/>
      <c r="E550" s="3"/>
      <c r="F550" s="3"/>
      <c r="G550" s="3"/>
      <c r="H550" s="1"/>
      <c r="I550" s="157"/>
    </row>
    <row r="551" spans="1:9" x14ac:dyDescent="0.25">
      <c r="A551" s="79"/>
      <c r="E551" s="3"/>
      <c r="F551" s="3"/>
      <c r="G551" s="3"/>
      <c r="H551" s="1"/>
      <c r="I551" s="157"/>
    </row>
    <row r="552" spans="1:9" x14ac:dyDescent="0.25">
      <c r="A552" s="79"/>
      <c r="E552" s="3"/>
      <c r="F552" s="3"/>
      <c r="G552" s="3"/>
      <c r="H552" s="1"/>
      <c r="I552" s="157"/>
    </row>
    <row r="553" spans="1:9" x14ac:dyDescent="0.25">
      <c r="A553" s="79"/>
      <c r="E553" s="3"/>
      <c r="F553" s="3"/>
      <c r="G553" s="3"/>
      <c r="H553" s="1"/>
      <c r="I553" s="157"/>
    </row>
    <row r="554" spans="1:9" x14ac:dyDescent="0.25">
      <c r="A554" s="79"/>
      <c r="E554" s="3"/>
      <c r="F554" s="3"/>
      <c r="G554" s="3"/>
      <c r="H554" s="1"/>
      <c r="I554" s="157"/>
    </row>
    <row r="555" spans="1:9" x14ac:dyDescent="0.25">
      <c r="A555" s="79"/>
      <c r="C555" s="1"/>
      <c r="D555" s="1"/>
      <c r="E555" s="3"/>
      <c r="F555" s="3"/>
      <c r="G555" s="3"/>
      <c r="H555" s="1"/>
      <c r="I555" s="157"/>
    </row>
    <row r="556" spans="1:9" x14ac:dyDescent="0.25">
      <c r="A556" s="79"/>
      <c r="E556" s="3"/>
      <c r="F556" s="3"/>
      <c r="G556" s="3"/>
      <c r="H556" s="1"/>
      <c r="I556" s="157"/>
    </row>
    <row r="557" spans="1:9" x14ac:dyDescent="0.25">
      <c r="A557" s="79"/>
      <c r="E557" s="3"/>
      <c r="F557" s="3"/>
      <c r="G557" s="3"/>
      <c r="H557" s="1"/>
      <c r="I557" s="157"/>
    </row>
    <row r="558" spans="1:9" x14ac:dyDescent="0.25">
      <c r="A558" s="79"/>
      <c r="E558" s="3"/>
      <c r="F558" s="3"/>
      <c r="G558" s="3"/>
      <c r="H558" s="1"/>
      <c r="I558" s="157"/>
    </row>
    <row r="559" spans="1:9" x14ac:dyDescent="0.25">
      <c r="A559" s="79"/>
      <c r="C559" s="1"/>
      <c r="D559" s="1"/>
      <c r="E559" s="3"/>
      <c r="F559" s="3"/>
      <c r="G559" s="3"/>
      <c r="H559" s="1"/>
      <c r="I559" s="157"/>
    </row>
    <row r="560" spans="1:9" x14ac:dyDescent="0.25">
      <c r="A560" s="79"/>
      <c r="E560" s="3"/>
      <c r="F560" s="3"/>
      <c r="G560" s="3"/>
      <c r="H560" s="1"/>
      <c r="I560" s="157"/>
    </row>
    <row r="561" spans="1:9" x14ac:dyDescent="0.25">
      <c r="A561" s="79"/>
      <c r="E561" s="3"/>
      <c r="F561" s="3"/>
      <c r="G561" s="3"/>
      <c r="H561" s="1"/>
      <c r="I561" s="157"/>
    </row>
    <row r="562" spans="1:9" x14ac:dyDescent="0.25">
      <c r="A562" s="79"/>
      <c r="E562" s="3"/>
      <c r="F562" s="3"/>
      <c r="G562" s="3"/>
      <c r="H562" s="1"/>
      <c r="I562" s="157"/>
    </row>
    <row r="563" spans="1:9" x14ac:dyDescent="0.25">
      <c r="A563" s="79"/>
      <c r="E563" s="3"/>
      <c r="F563" s="3"/>
      <c r="G563" s="3"/>
      <c r="H563" s="1"/>
      <c r="I563" s="157"/>
    </row>
    <row r="564" spans="1:9" x14ac:dyDescent="0.25">
      <c r="A564" s="79"/>
      <c r="C564" s="1"/>
      <c r="D564" s="1"/>
      <c r="E564" s="3"/>
      <c r="F564" s="3"/>
      <c r="G564" s="3"/>
      <c r="H564" s="1"/>
      <c r="I564" s="157"/>
    </row>
    <row r="565" spans="1:9" x14ac:dyDescent="0.25">
      <c r="A565" s="79"/>
      <c r="E565" s="3"/>
      <c r="F565" s="3"/>
      <c r="G565" s="3"/>
      <c r="H565" s="1"/>
      <c r="I565" s="157"/>
    </row>
    <row r="566" spans="1:9" x14ac:dyDescent="0.25">
      <c r="A566" s="79"/>
      <c r="E566" s="3"/>
      <c r="F566" s="3"/>
      <c r="G566" s="3"/>
      <c r="H566" s="1"/>
      <c r="I566" s="157"/>
    </row>
    <row r="567" spans="1:9" x14ac:dyDescent="0.25">
      <c r="A567" s="79"/>
      <c r="E567" s="3"/>
      <c r="F567" s="3"/>
      <c r="G567" s="3"/>
      <c r="H567" s="1"/>
      <c r="I567" s="157"/>
    </row>
    <row r="568" spans="1:9" x14ac:dyDescent="0.25">
      <c r="A568" s="79"/>
      <c r="C568" s="1"/>
      <c r="D568" s="1"/>
      <c r="E568" s="3"/>
      <c r="F568" s="3"/>
      <c r="G568" s="3"/>
      <c r="H568" s="1"/>
      <c r="I568" s="157"/>
    </row>
    <row r="569" spans="1:9" x14ac:dyDescent="0.25">
      <c r="A569" s="79"/>
      <c r="C569" s="1"/>
      <c r="D569" s="1"/>
      <c r="E569" s="3"/>
      <c r="F569" s="3"/>
      <c r="G569" s="3"/>
      <c r="H569" s="1"/>
      <c r="I569" s="157"/>
    </row>
    <row r="570" spans="1:9" x14ac:dyDescent="0.25">
      <c r="A570" s="79"/>
      <c r="E570" s="3"/>
      <c r="F570" s="3"/>
      <c r="G570" s="3"/>
      <c r="H570" s="1"/>
      <c r="I570" s="157"/>
    </row>
    <row r="571" spans="1:9" x14ac:dyDescent="0.25">
      <c r="A571" s="79"/>
      <c r="E571" s="3"/>
      <c r="F571" s="3"/>
      <c r="G571" s="3"/>
      <c r="H571" s="1"/>
      <c r="I571" s="157"/>
    </row>
    <row r="572" spans="1:9" x14ac:dyDescent="0.25">
      <c r="A572" s="79"/>
      <c r="E572" s="3"/>
      <c r="F572" s="3"/>
      <c r="G572" s="3"/>
      <c r="H572" s="1"/>
      <c r="I572" s="157"/>
    </row>
    <row r="573" spans="1:9" x14ac:dyDescent="0.25">
      <c r="A573" s="79"/>
      <c r="E573" s="3"/>
      <c r="F573" s="3"/>
      <c r="G573" s="3"/>
      <c r="H573" s="1"/>
      <c r="I573" s="157"/>
    </row>
    <row r="574" spans="1:9" x14ac:dyDescent="0.25">
      <c r="A574" s="79"/>
      <c r="C574" s="1"/>
      <c r="D574" s="1"/>
      <c r="E574" s="3"/>
      <c r="F574" s="3"/>
      <c r="G574" s="3"/>
      <c r="H574" s="1"/>
      <c r="I574" s="157"/>
    </row>
    <row r="575" spans="1:9" x14ac:dyDescent="0.25">
      <c r="A575" s="79"/>
      <c r="E575" s="3"/>
      <c r="F575" s="3"/>
      <c r="G575" s="3"/>
      <c r="H575" s="1"/>
      <c r="I575" s="157"/>
    </row>
    <row r="576" spans="1:9" x14ac:dyDescent="0.25">
      <c r="A576" s="79"/>
      <c r="E576" s="3"/>
      <c r="F576" s="3"/>
      <c r="G576" s="3"/>
      <c r="H576" s="1"/>
      <c r="I576" s="157"/>
    </row>
    <row r="577" spans="1:9" x14ac:dyDescent="0.25">
      <c r="A577" s="79"/>
      <c r="E577" s="3"/>
      <c r="F577" s="3"/>
      <c r="G577" s="3"/>
      <c r="H577" s="1"/>
      <c r="I577" s="157"/>
    </row>
    <row r="578" spans="1:9" x14ac:dyDescent="0.25">
      <c r="A578" s="79"/>
      <c r="E578" s="3"/>
      <c r="F578" s="3"/>
      <c r="G578" s="3"/>
      <c r="H578" s="1"/>
      <c r="I578" s="157"/>
    </row>
    <row r="579" spans="1:9" x14ac:dyDescent="0.25">
      <c r="A579" s="79"/>
      <c r="E579" s="3"/>
      <c r="F579" s="3"/>
      <c r="G579" s="3"/>
      <c r="H579" s="1"/>
      <c r="I579" s="157"/>
    </row>
    <row r="580" spans="1:9" x14ac:dyDescent="0.25">
      <c r="A580" s="79"/>
      <c r="E580" s="3"/>
      <c r="F580" s="3"/>
      <c r="G580" s="3"/>
      <c r="H580" s="1"/>
      <c r="I580" s="157"/>
    </row>
    <row r="581" spans="1:9" x14ac:dyDescent="0.25">
      <c r="A581" s="79"/>
      <c r="C581" s="1"/>
      <c r="D581" s="1"/>
      <c r="E581" s="3"/>
      <c r="F581" s="3"/>
      <c r="G581" s="3"/>
      <c r="H581" s="1"/>
      <c r="I581" s="157"/>
    </row>
    <row r="582" spans="1:9" x14ac:dyDescent="0.25">
      <c r="A582" s="79"/>
      <c r="C582" s="1"/>
      <c r="D582" s="1"/>
      <c r="E582" s="3"/>
      <c r="F582" s="3"/>
      <c r="G582" s="3"/>
      <c r="H582" s="1"/>
      <c r="I582" s="157"/>
    </row>
    <row r="583" spans="1:9" x14ac:dyDescent="0.25">
      <c r="A583" s="79"/>
      <c r="C583" s="1"/>
      <c r="D583" s="1"/>
      <c r="E583" s="3"/>
      <c r="F583" s="3"/>
      <c r="G583" s="3"/>
      <c r="H583" s="1"/>
      <c r="I583" s="157"/>
    </row>
    <row r="584" spans="1:9" x14ac:dyDescent="0.25">
      <c r="A584" s="79"/>
      <c r="C584" s="1"/>
      <c r="D584" s="1"/>
      <c r="E584" s="3"/>
      <c r="F584" s="3"/>
      <c r="G584" s="3"/>
      <c r="H584" s="1"/>
      <c r="I584" s="157"/>
    </row>
    <row r="585" spans="1:9" x14ac:dyDescent="0.25">
      <c r="A585" s="79"/>
      <c r="C585" s="1"/>
      <c r="D585" s="1"/>
      <c r="E585" s="3"/>
      <c r="F585" s="3"/>
      <c r="G585" s="3"/>
      <c r="H585" s="1"/>
      <c r="I585" s="157"/>
    </row>
    <row r="586" spans="1:9" x14ac:dyDescent="0.25">
      <c r="A586" s="79"/>
      <c r="E586" s="3"/>
      <c r="F586" s="3"/>
      <c r="G586" s="3"/>
      <c r="H586" s="1"/>
      <c r="I586" s="157"/>
    </row>
    <row r="587" spans="1:9" x14ac:dyDescent="0.25">
      <c r="A587" s="79"/>
      <c r="C587" s="1"/>
      <c r="D587" s="1"/>
      <c r="E587" s="3"/>
      <c r="F587" s="3"/>
      <c r="G587" s="3"/>
      <c r="H587" s="1"/>
      <c r="I587" s="157"/>
    </row>
    <row r="588" spans="1:9" x14ac:dyDescent="0.25">
      <c r="A588" s="79"/>
      <c r="C588" s="1"/>
      <c r="D588" s="1"/>
      <c r="E588" s="3"/>
      <c r="F588" s="3"/>
      <c r="G588" s="3"/>
      <c r="H588" s="1"/>
      <c r="I588" s="157"/>
    </row>
    <row r="589" spans="1:9" x14ac:dyDescent="0.25">
      <c r="A589" s="79"/>
      <c r="E589" s="3"/>
      <c r="F589" s="3"/>
      <c r="G589" s="3"/>
      <c r="H589" s="1"/>
      <c r="I589" s="157"/>
    </row>
    <row r="590" spans="1:9" x14ac:dyDescent="0.25">
      <c r="A590" s="79"/>
      <c r="C590" s="1"/>
      <c r="D590" s="1"/>
      <c r="E590" s="3"/>
      <c r="F590" s="3"/>
      <c r="G590" s="3"/>
      <c r="H590" s="1"/>
      <c r="I590" s="157"/>
    </row>
    <row r="591" spans="1:9" x14ac:dyDescent="0.25">
      <c r="A591" s="79"/>
      <c r="C591" s="1"/>
      <c r="D591" s="1"/>
      <c r="E591" s="3"/>
      <c r="F591" s="3"/>
      <c r="G591" s="3"/>
      <c r="H591" s="1"/>
      <c r="I591" s="157"/>
    </row>
    <row r="592" spans="1:9" x14ac:dyDescent="0.25">
      <c r="A592" s="79"/>
      <c r="C592" s="1"/>
      <c r="D592" s="1"/>
      <c r="E592" s="3"/>
      <c r="F592" s="3"/>
      <c r="G592" s="3"/>
      <c r="H592" s="1"/>
      <c r="I592" s="157"/>
    </row>
    <row r="593" spans="1:9" x14ac:dyDescent="0.25">
      <c r="A593" s="79"/>
      <c r="E593" s="3"/>
      <c r="F593" s="3"/>
      <c r="G593" s="3"/>
      <c r="H593" s="1"/>
      <c r="I593" s="157"/>
    </row>
    <row r="594" spans="1:9" x14ac:dyDescent="0.25">
      <c r="A594" s="79"/>
      <c r="E594" s="3"/>
      <c r="F594" s="3"/>
      <c r="G594" s="3"/>
      <c r="H594" s="1"/>
      <c r="I594" s="157"/>
    </row>
    <row r="595" spans="1:9" x14ac:dyDescent="0.25">
      <c r="A595" s="79"/>
      <c r="C595" s="1"/>
      <c r="D595" s="1"/>
      <c r="E595" s="3"/>
      <c r="F595" s="3"/>
      <c r="G595" s="3"/>
      <c r="H595" s="1"/>
      <c r="I595" s="157"/>
    </row>
    <row r="596" spans="1:9" x14ac:dyDescent="0.25">
      <c r="A596" s="79"/>
      <c r="E596" s="3"/>
      <c r="F596" s="3"/>
      <c r="G596" s="3"/>
      <c r="H596" s="1"/>
      <c r="I596" s="157"/>
    </row>
    <row r="597" spans="1:9" x14ac:dyDescent="0.25">
      <c r="A597" s="79"/>
      <c r="E597" s="3"/>
      <c r="F597" s="3"/>
      <c r="G597" s="3"/>
      <c r="H597" s="1"/>
      <c r="I597" s="157"/>
    </row>
    <row r="598" spans="1:9" x14ac:dyDescent="0.25">
      <c r="A598" s="79"/>
      <c r="E598" s="3"/>
      <c r="F598" s="3"/>
      <c r="G598" s="3"/>
      <c r="H598" s="1"/>
      <c r="I598" s="157"/>
    </row>
    <row r="599" spans="1:9" x14ac:dyDescent="0.25">
      <c r="A599" s="79"/>
      <c r="E599" s="3"/>
      <c r="F599" s="3"/>
      <c r="G599" s="3"/>
      <c r="H599" s="1"/>
      <c r="I599" s="157"/>
    </row>
    <row r="600" spans="1:9" x14ac:dyDescent="0.25">
      <c r="A600" s="79"/>
      <c r="C600" s="1"/>
      <c r="D600" s="1"/>
      <c r="E600" s="3"/>
      <c r="F600" s="3"/>
      <c r="G600" s="3"/>
      <c r="H600" s="1"/>
      <c r="I600" s="157"/>
    </row>
    <row r="601" spans="1:9" x14ac:dyDescent="0.25">
      <c r="A601" s="79"/>
      <c r="E601" s="3"/>
      <c r="F601" s="3"/>
      <c r="G601" s="3"/>
      <c r="H601" s="1"/>
      <c r="I601" s="157"/>
    </row>
    <row r="602" spans="1:9" x14ac:dyDescent="0.25">
      <c r="A602" s="79"/>
      <c r="C602" s="1"/>
      <c r="D602" s="1"/>
      <c r="E602" s="3"/>
      <c r="F602" s="3"/>
      <c r="G602" s="3"/>
      <c r="H602" s="1"/>
      <c r="I602" s="157"/>
    </row>
    <row r="603" spans="1:9" x14ac:dyDescent="0.25">
      <c r="A603" s="79"/>
      <c r="C603" s="1"/>
      <c r="D603" s="1"/>
      <c r="E603" s="3"/>
      <c r="F603" s="3"/>
      <c r="G603" s="3"/>
      <c r="H603" s="1"/>
      <c r="I603" s="157"/>
    </row>
    <row r="604" spans="1:9" x14ac:dyDescent="0.25">
      <c r="A604" s="79"/>
      <c r="E604" s="3"/>
      <c r="F604" s="3"/>
      <c r="G604" s="3"/>
      <c r="H604" s="1"/>
      <c r="I604" s="157"/>
    </row>
    <row r="605" spans="1:9" x14ac:dyDescent="0.25">
      <c r="A605" s="79"/>
      <c r="E605" s="3"/>
      <c r="F605" s="3"/>
      <c r="G605" s="3"/>
      <c r="H605" s="1"/>
      <c r="I605" s="157"/>
    </row>
    <row r="606" spans="1:9" x14ac:dyDescent="0.25">
      <c r="A606" s="79"/>
      <c r="C606" s="1"/>
      <c r="D606" s="1"/>
      <c r="E606" s="3"/>
      <c r="F606" s="3"/>
      <c r="G606" s="3"/>
      <c r="H606" s="1"/>
      <c r="I606" s="157"/>
    </row>
    <row r="607" spans="1:9" x14ac:dyDescent="0.25">
      <c r="A607" s="79"/>
      <c r="C607" s="1"/>
      <c r="D607" s="1"/>
      <c r="E607" s="3"/>
      <c r="F607" s="3"/>
      <c r="G607" s="3"/>
      <c r="H607" s="1"/>
      <c r="I607" s="157"/>
    </row>
    <row r="608" spans="1:9" x14ac:dyDescent="0.25">
      <c r="A608" s="79"/>
      <c r="E608" s="3"/>
      <c r="F608" s="3"/>
      <c r="G608" s="3"/>
      <c r="H608" s="1"/>
      <c r="I608" s="157"/>
    </row>
    <row r="609" spans="1:9" x14ac:dyDescent="0.25">
      <c r="A609" s="79"/>
      <c r="E609" s="3"/>
      <c r="F609" s="3"/>
      <c r="G609" s="3"/>
      <c r="H609" s="1"/>
      <c r="I609" s="157"/>
    </row>
    <row r="610" spans="1:9" x14ac:dyDescent="0.25">
      <c r="A610" s="79"/>
      <c r="E610" s="3"/>
      <c r="F610" s="3"/>
      <c r="G610" s="3"/>
      <c r="H610" s="1"/>
      <c r="I610" s="157"/>
    </row>
    <row r="611" spans="1:9" x14ac:dyDescent="0.25">
      <c r="A611" s="79"/>
      <c r="E611" s="3"/>
      <c r="F611" s="3"/>
      <c r="G611" s="3"/>
      <c r="H611" s="1"/>
      <c r="I611" s="157"/>
    </row>
    <row r="612" spans="1:9" x14ac:dyDescent="0.25">
      <c r="A612" s="79"/>
      <c r="C612" s="1"/>
      <c r="D612" s="1"/>
      <c r="E612" s="3"/>
      <c r="F612" s="3"/>
      <c r="G612" s="3"/>
      <c r="H612" s="1"/>
      <c r="I612" s="157"/>
    </row>
    <row r="613" spans="1:9" x14ac:dyDescent="0.25">
      <c r="A613" s="79"/>
      <c r="E613" s="3"/>
      <c r="F613" s="3"/>
      <c r="G613" s="3"/>
      <c r="H613" s="1"/>
      <c r="I613" s="157"/>
    </row>
    <row r="614" spans="1:9" x14ac:dyDescent="0.25">
      <c r="A614" s="79"/>
      <c r="E614" s="3"/>
      <c r="F614" s="3"/>
      <c r="G614" s="3"/>
      <c r="H614" s="1"/>
      <c r="I614" s="157"/>
    </row>
    <row r="615" spans="1:9" x14ac:dyDescent="0.25">
      <c r="A615" s="79"/>
      <c r="E615" s="3"/>
      <c r="F615" s="3"/>
      <c r="G615" s="3"/>
      <c r="H615" s="1"/>
      <c r="I615" s="157"/>
    </row>
    <row r="616" spans="1:9" x14ac:dyDescent="0.25">
      <c r="A616" s="79"/>
      <c r="E616" s="3"/>
      <c r="F616" s="3"/>
      <c r="G616" s="3"/>
      <c r="H616" s="1"/>
      <c r="I616" s="157"/>
    </row>
    <row r="617" spans="1:9" x14ac:dyDescent="0.25">
      <c r="A617" s="79"/>
      <c r="E617" s="3"/>
      <c r="F617" s="3"/>
      <c r="G617" s="3"/>
      <c r="H617" s="1"/>
      <c r="I617" s="157"/>
    </row>
    <row r="618" spans="1:9" x14ac:dyDescent="0.25">
      <c r="A618" s="79"/>
      <c r="E618" s="3"/>
      <c r="F618" s="3"/>
      <c r="G618" s="3"/>
      <c r="H618" s="1"/>
      <c r="I618" s="157"/>
    </row>
    <row r="619" spans="1:9" x14ac:dyDescent="0.25">
      <c r="A619" s="79"/>
      <c r="C619" s="1"/>
      <c r="D619" s="1"/>
      <c r="E619" s="3"/>
      <c r="F619" s="3"/>
      <c r="G619" s="3"/>
      <c r="H619" s="1"/>
      <c r="I619" s="157"/>
    </row>
    <row r="620" spans="1:9" x14ac:dyDescent="0.25">
      <c r="A620" s="79"/>
      <c r="C620" s="1"/>
      <c r="D620" s="1"/>
      <c r="E620" s="3"/>
      <c r="F620" s="3"/>
      <c r="G620" s="3"/>
      <c r="H620" s="1"/>
      <c r="I620" s="157"/>
    </row>
    <row r="621" spans="1:9" x14ac:dyDescent="0.25">
      <c r="A621" s="79"/>
      <c r="E621" s="3"/>
      <c r="F621" s="3"/>
      <c r="G621" s="3"/>
      <c r="H621" s="1"/>
      <c r="I621" s="157"/>
    </row>
    <row r="622" spans="1:9" x14ac:dyDescent="0.25">
      <c r="A622" s="79"/>
      <c r="C622" s="1"/>
      <c r="D622" s="1"/>
      <c r="E622" s="3"/>
      <c r="F622" s="3"/>
      <c r="G622" s="3"/>
      <c r="H622" s="1"/>
      <c r="I622" s="157"/>
    </row>
    <row r="623" spans="1:9" x14ac:dyDescent="0.25">
      <c r="A623" s="79"/>
      <c r="E623" s="3"/>
      <c r="F623" s="3"/>
      <c r="G623" s="3"/>
      <c r="H623" s="1"/>
      <c r="I623" s="157"/>
    </row>
    <row r="624" spans="1:9" x14ac:dyDescent="0.25">
      <c r="A624" s="79"/>
      <c r="C624" s="1"/>
      <c r="D624" s="1"/>
      <c r="E624" s="3"/>
      <c r="F624" s="3"/>
      <c r="G624" s="3"/>
      <c r="H624" s="1"/>
      <c r="I624" s="157"/>
    </row>
    <row r="625" spans="1:9" x14ac:dyDescent="0.25">
      <c r="A625" s="79"/>
      <c r="E625" s="3"/>
      <c r="F625" s="3"/>
      <c r="G625" s="3"/>
      <c r="H625" s="1"/>
      <c r="I625" s="157"/>
    </row>
    <row r="626" spans="1:9" x14ac:dyDescent="0.25">
      <c r="A626" s="79"/>
      <c r="E626" s="3"/>
      <c r="F626" s="3"/>
      <c r="G626" s="3"/>
      <c r="H626" s="1"/>
      <c r="I626" s="157"/>
    </row>
    <row r="627" spans="1:9" x14ac:dyDescent="0.25">
      <c r="A627" s="79"/>
      <c r="C627" s="1"/>
      <c r="D627" s="1"/>
      <c r="E627" s="3"/>
      <c r="F627" s="3"/>
      <c r="G627" s="3"/>
      <c r="H627" s="1"/>
      <c r="I627" s="157"/>
    </row>
    <row r="628" spans="1:9" x14ac:dyDescent="0.25">
      <c r="A628" s="79"/>
      <c r="C628" s="1"/>
      <c r="D628" s="1"/>
      <c r="E628" s="3"/>
      <c r="F628" s="3"/>
      <c r="G628" s="3"/>
      <c r="H628" s="1"/>
      <c r="I628" s="157"/>
    </row>
    <row r="629" spans="1:9" x14ac:dyDescent="0.25">
      <c r="A629" s="79"/>
      <c r="E629" s="3"/>
      <c r="F629" s="3"/>
      <c r="G629" s="3"/>
      <c r="H629" s="1"/>
      <c r="I629" s="157"/>
    </row>
    <row r="630" spans="1:9" x14ac:dyDescent="0.25">
      <c r="A630" s="79"/>
      <c r="E630" s="3"/>
      <c r="F630" s="3"/>
      <c r="G630" s="3"/>
      <c r="H630" s="1"/>
      <c r="I630" s="157"/>
    </row>
    <row r="631" spans="1:9" x14ac:dyDescent="0.25">
      <c r="A631" s="79"/>
      <c r="E631" s="3"/>
      <c r="F631" s="3"/>
      <c r="G631" s="3"/>
      <c r="H631" s="1"/>
      <c r="I631" s="157"/>
    </row>
    <row r="632" spans="1:9" x14ac:dyDescent="0.25">
      <c r="A632" s="79"/>
      <c r="E632" s="3"/>
      <c r="F632" s="3"/>
      <c r="G632" s="3"/>
      <c r="H632" s="1"/>
      <c r="I632" s="157"/>
    </row>
    <row r="633" spans="1:9" x14ac:dyDescent="0.25">
      <c r="A633" s="79"/>
      <c r="E633" s="3"/>
      <c r="F633" s="3"/>
      <c r="G633" s="3"/>
      <c r="H633" s="1"/>
      <c r="I633" s="157"/>
    </row>
    <row r="634" spans="1:9" x14ac:dyDescent="0.25">
      <c r="A634" s="79"/>
      <c r="E634" s="3"/>
      <c r="F634" s="3"/>
      <c r="G634" s="3"/>
      <c r="H634" s="1"/>
      <c r="I634" s="157"/>
    </row>
    <row r="635" spans="1:9" x14ac:dyDescent="0.25">
      <c r="A635" s="79"/>
      <c r="C635" s="1"/>
      <c r="D635" s="1"/>
      <c r="E635" s="3"/>
      <c r="F635" s="3"/>
      <c r="G635" s="3"/>
      <c r="H635" s="1"/>
      <c r="I635" s="157"/>
    </row>
    <row r="636" spans="1:9" x14ac:dyDescent="0.25">
      <c r="A636" s="79"/>
      <c r="E636" s="3"/>
      <c r="F636" s="3"/>
      <c r="G636" s="3"/>
      <c r="H636" s="1"/>
      <c r="I636" s="157"/>
    </row>
    <row r="637" spans="1:9" x14ac:dyDescent="0.25">
      <c r="A637" s="79"/>
      <c r="E637" s="3"/>
      <c r="F637" s="3"/>
      <c r="G637" s="3"/>
      <c r="H637" s="1"/>
      <c r="I637" s="157"/>
    </row>
    <row r="638" spans="1:9" x14ac:dyDescent="0.25">
      <c r="A638" s="79"/>
      <c r="C638" s="1"/>
      <c r="D638" s="1"/>
      <c r="E638" s="3"/>
      <c r="F638" s="3"/>
      <c r="G638" s="3"/>
      <c r="H638" s="1"/>
      <c r="I638" s="157"/>
    </row>
    <row r="639" spans="1:9" x14ac:dyDescent="0.25">
      <c r="A639" s="79"/>
      <c r="E639" s="3"/>
      <c r="F639" s="3"/>
      <c r="G639" s="3"/>
      <c r="H639" s="1"/>
      <c r="I639" s="157"/>
    </row>
    <row r="640" spans="1:9" x14ac:dyDescent="0.25">
      <c r="A640" s="79"/>
      <c r="E640" s="3"/>
      <c r="F640" s="3"/>
      <c r="G640" s="3"/>
      <c r="H640" s="1"/>
      <c r="I640" s="157"/>
    </row>
    <row r="641" spans="1:9" x14ac:dyDescent="0.25">
      <c r="A641" s="79"/>
      <c r="E641" s="3"/>
      <c r="F641" s="3"/>
      <c r="G641" s="3"/>
      <c r="H641" s="1"/>
      <c r="I641" s="157"/>
    </row>
    <row r="642" spans="1:9" x14ac:dyDescent="0.25">
      <c r="A642" s="79"/>
      <c r="C642" s="1"/>
      <c r="D642" s="1"/>
      <c r="E642" s="3"/>
      <c r="F642" s="3"/>
      <c r="G642" s="3"/>
      <c r="H642" s="1"/>
      <c r="I642" s="157"/>
    </row>
    <row r="643" spans="1:9" x14ac:dyDescent="0.25">
      <c r="A643" s="79"/>
      <c r="E643" s="3"/>
      <c r="F643" s="3"/>
      <c r="G643" s="3"/>
      <c r="H643" s="1"/>
      <c r="I643" s="157"/>
    </row>
    <row r="644" spans="1:9" x14ac:dyDescent="0.25">
      <c r="A644" s="79"/>
      <c r="C644" s="1"/>
      <c r="D644" s="1"/>
      <c r="E644" s="3"/>
      <c r="F644" s="3"/>
      <c r="G644" s="3"/>
      <c r="H644" s="1"/>
      <c r="I644" s="157"/>
    </row>
    <row r="645" spans="1:9" x14ac:dyDescent="0.25">
      <c r="A645" s="79"/>
      <c r="C645" s="1"/>
      <c r="D645" s="1"/>
      <c r="E645" s="3"/>
      <c r="F645" s="3"/>
      <c r="G645" s="3"/>
      <c r="H645" s="1"/>
      <c r="I645" s="157"/>
    </row>
    <row r="646" spans="1:9" x14ac:dyDescent="0.25">
      <c r="A646" s="79"/>
      <c r="E646" s="3"/>
      <c r="F646" s="3"/>
      <c r="G646" s="3"/>
      <c r="H646" s="1"/>
      <c r="I646" s="157"/>
    </row>
    <row r="647" spans="1:9" x14ac:dyDescent="0.25">
      <c r="A647" s="79"/>
      <c r="E647" s="3"/>
      <c r="F647" s="3"/>
      <c r="G647" s="3"/>
      <c r="H647" s="1"/>
      <c r="I647" s="157"/>
    </row>
    <row r="648" spans="1:9" x14ac:dyDescent="0.25">
      <c r="A648" s="79"/>
      <c r="E648" s="3"/>
      <c r="F648" s="3"/>
      <c r="G648" s="3"/>
      <c r="H648" s="1"/>
      <c r="I648" s="157"/>
    </row>
    <row r="649" spans="1:9" x14ac:dyDescent="0.25">
      <c r="A649" s="79"/>
      <c r="E649" s="3"/>
      <c r="F649" s="3"/>
      <c r="G649" s="3"/>
      <c r="H649" s="1"/>
      <c r="I649" s="157"/>
    </row>
    <row r="650" spans="1:9" x14ac:dyDescent="0.25">
      <c r="A650" s="79"/>
      <c r="E650" s="3"/>
      <c r="F650" s="3"/>
      <c r="G650" s="3"/>
      <c r="H650" s="1"/>
      <c r="I650" s="157"/>
    </row>
    <row r="651" spans="1:9" x14ac:dyDescent="0.25">
      <c r="A651" s="79"/>
      <c r="E651" s="3"/>
      <c r="F651" s="3"/>
      <c r="G651" s="3"/>
      <c r="H651" s="1"/>
      <c r="I651" s="157"/>
    </row>
    <row r="652" spans="1:9" x14ac:dyDescent="0.25">
      <c r="A652" s="79"/>
      <c r="E652" s="3"/>
      <c r="F652" s="3"/>
      <c r="G652" s="3"/>
      <c r="H652" s="1"/>
      <c r="I652" s="157"/>
    </row>
    <row r="653" spans="1:9" x14ac:dyDescent="0.25">
      <c r="A653" s="79"/>
      <c r="E653" s="3"/>
      <c r="F653" s="3"/>
      <c r="G653" s="3"/>
      <c r="H653" s="1"/>
      <c r="I653" s="157"/>
    </row>
    <row r="654" spans="1:9" x14ac:dyDescent="0.25">
      <c r="A654" s="79"/>
      <c r="E654" s="3"/>
      <c r="F654" s="3"/>
      <c r="G654" s="3"/>
      <c r="H654" s="1"/>
      <c r="I654" s="157"/>
    </row>
    <row r="655" spans="1:9" x14ac:dyDescent="0.25">
      <c r="A655" s="79"/>
      <c r="E655" s="3"/>
      <c r="F655" s="3"/>
      <c r="G655" s="3"/>
      <c r="H655" s="1"/>
      <c r="I655" s="157"/>
    </row>
    <row r="656" spans="1:9" x14ac:dyDescent="0.25">
      <c r="A656" s="79"/>
      <c r="E656" s="3"/>
      <c r="F656" s="3"/>
      <c r="G656" s="3"/>
      <c r="H656" s="1"/>
      <c r="I656" s="157"/>
    </row>
    <row r="657" spans="1:9" x14ac:dyDescent="0.25">
      <c r="A657" s="79"/>
      <c r="E657" s="3"/>
      <c r="F657" s="3"/>
      <c r="G657" s="3"/>
      <c r="H657" s="1"/>
      <c r="I657" s="157"/>
    </row>
    <row r="658" spans="1:9" x14ac:dyDescent="0.25">
      <c r="A658" s="79"/>
      <c r="E658" s="3"/>
      <c r="F658" s="3"/>
      <c r="G658" s="3"/>
      <c r="H658" s="1"/>
      <c r="I658" s="157"/>
    </row>
    <row r="659" spans="1:9" x14ac:dyDescent="0.25">
      <c r="A659" s="79"/>
      <c r="E659" s="3"/>
      <c r="F659" s="3"/>
      <c r="G659" s="3"/>
      <c r="H659" s="1"/>
      <c r="I659" s="157"/>
    </row>
    <row r="660" spans="1:9" x14ac:dyDescent="0.25">
      <c r="A660" s="79"/>
      <c r="E660" s="3"/>
      <c r="F660" s="3"/>
      <c r="G660" s="3"/>
      <c r="H660" s="1"/>
      <c r="I660" s="157"/>
    </row>
    <row r="661" spans="1:9" x14ac:dyDescent="0.25">
      <c r="A661" s="79"/>
      <c r="E661" s="3"/>
      <c r="F661" s="3"/>
      <c r="G661" s="3"/>
      <c r="H661" s="1"/>
      <c r="I661" s="157"/>
    </row>
    <row r="662" spans="1:9" x14ac:dyDescent="0.25">
      <c r="A662" s="79"/>
      <c r="E662" s="3"/>
      <c r="F662" s="3"/>
      <c r="G662" s="3"/>
      <c r="H662" s="1"/>
      <c r="I662" s="157"/>
    </row>
    <row r="663" spans="1:9" x14ac:dyDescent="0.25">
      <c r="A663" s="79"/>
      <c r="C663" s="1"/>
      <c r="D663" s="1"/>
      <c r="E663" s="3"/>
      <c r="F663" s="3"/>
      <c r="G663" s="3"/>
      <c r="H663" s="1"/>
      <c r="I663" s="157"/>
    </row>
    <row r="664" spans="1:9" x14ac:dyDescent="0.25">
      <c r="A664" s="79"/>
      <c r="E664" s="3"/>
      <c r="F664" s="3"/>
      <c r="G664" s="3"/>
      <c r="H664" s="1"/>
      <c r="I664" s="157"/>
    </row>
    <row r="665" spans="1:9" x14ac:dyDescent="0.25">
      <c r="A665" s="79"/>
      <c r="E665" s="3"/>
      <c r="F665" s="3"/>
      <c r="G665" s="3"/>
      <c r="H665" s="1"/>
      <c r="I665" s="157"/>
    </row>
    <row r="666" spans="1:9" x14ac:dyDescent="0.25">
      <c r="A666" s="79"/>
      <c r="E666" s="3"/>
      <c r="F666" s="3"/>
      <c r="G666" s="3"/>
      <c r="H666" s="1"/>
      <c r="I666" s="157"/>
    </row>
    <row r="667" spans="1:9" x14ac:dyDescent="0.25">
      <c r="A667" s="79"/>
      <c r="E667" s="3"/>
      <c r="F667" s="3"/>
      <c r="G667" s="3"/>
      <c r="H667" s="1"/>
      <c r="I667" s="157"/>
    </row>
    <row r="668" spans="1:9" x14ac:dyDescent="0.25">
      <c r="A668" s="79"/>
      <c r="E668" s="3"/>
      <c r="F668" s="3"/>
      <c r="G668" s="3"/>
      <c r="H668" s="1"/>
      <c r="I668" s="157"/>
    </row>
    <row r="669" spans="1:9" x14ac:dyDescent="0.25">
      <c r="A669" s="79"/>
      <c r="E669" s="3"/>
      <c r="F669" s="3"/>
      <c r="G669" s="3"/>
      <c r="H669" s="1"/>
      <c r="I669" s="157"/>
    </row>
    <row r="670" spans="1:9" x14ac:dyDescent="0.25">
      <c r="A670" s="79"/>
      <c r="E670" s="3"/>
      <c r="F670" s="3"/>
      <c r="G670" s="3"/>
      <c r="H670" s="1"/>
      <c r="I670" s="157"/>
    </row>
    <row r="671" spans="1:9" x14ac:dyDescent="0.25">
      <c r="A671" s="79"/>
      <c r="E671" s="3"/>
      <c r="F671" s="3"/>
      <c r="G671" s="3"/>
      <c r="H671" s="1"/>
      <c r="I671" s="157"/>
    </row>
    <row r="672" spans="1:9" x14ac:dyDescent="0.25">
      <c r="A672" s="79"/>
      <c r="E672" s="3"/>
      <c r="F672" s="3"/>
      <c r="G672" s="3"/>
      <c r="H672" s="1"/>
      <c r="I672" s="157"/>
    </row>
    <row r="673" spans="1:9" x14ac:dyDescent="0.25">
      <c r="A673" s="79"/>
      <c r="C673" s="1"/>
      <c r="D673" s="1"/>
      <c r="E673" s="3"/>
      <c r="F673" s="3"/>
      <c r="G673" s="3"/>
      <c r="H673" s="1"/>
      <c r="I673" s="157"/>
    </row>
    <row r="674" spans="1:9" x14ac:dyDescent="0.25">
      <c r="A674" s="79"/>
      <c r="E674" s="3"/>
      <c r="F674" s="3"/>
      <c r="G674" s="3"/>
      <c r="H674" s="1"/>
      <c r="I674" s="157"/>
    </row>
    <row r="675" spans="1:9" x14ac:dyDescent="0.25">
      <c r="A675" s="79"/>
      <c r="C675" s="1"/>
      <c r="D675" s="1"/>
      <c r="E675" s="3"/>
      <c r="F675" s="3"/>
      <c r="G675" s="3"/>
      <c r="H675" s="1"/>
      <c r="I675" s="157"/>
    </row>
    <row r="676" spans="1:9" x14ac:dyDescent="0.25">
      <c r="A676" s="79"/>
      <c r="C676" s="1"/>
      <c r="D676" s="1"/>
      <c r="E676" s="3"/>
      <c r="F676" s="3"/>
      <c r="G676" s="3"/>
      <c r="H676" s="1"/>
      <c r="I676" s="157"/>
    </row>
    <row r="677" spans="1:9" x14ac:dyDescent="0.25">
      <c r="A677" s="79"/>
      <c r="E677" s="3"/>
      <c r="F677" s="3"/>
      <c r="G677" s="3"/>
      <c r="H677" s="1"/>
      <c r="I677" s="157"/>
    </row>
    <row r="678" spans="1:9" x14ac:dyDescent="0.25">
      <c r="A678" s="79"/>
      <c r="E678" s="3"/>
      <c r="F678" s="3"/>
      <c r="G678" s="3"/>
      <c r="H678" s="1"/>
      <c r="I678" s="157"/>
    </row>
    <row r="679" spans="1:9" x14ac:dyDescent="0.25">
      <c r="A679" s="79"/>
      <c r="E679" s="3"/>
      <c r="F679" s="3"/>
      <c r="G679" s="3"/>
      <c r="H679" s="1"/>
      <c r="I679" s="157"/>
    </row>
    <row r="680" spans="1:9" x14ac:dyDescent="0.25">
      <c r="A680" s="79"/>
      <c r="C680" s="1"/>
      <c r="D680" s="1"/>
      <c r="E680" s="3"/>
      <c r="F680" s="3"/>
      <c r="G680" s="3"/>
      <c r="H680" s="1"/>
      <c r="I680" s="157"/>
    </row>
    <row r="681" spans="1:9" x14ac:dyDescent="0.25">
      <c r="A681" s="79"/>
      <c r="E681" s="3"/>
      <c r="F681" s="3"/>
      <c r="G681" s="3"/>
      <c r="H681" s="1"/>
      <c r="I681" s="157"/>
    </row>
    <row r="682" spans="1:9" x14ac:dyDescent="0.25">
      <c r="A682" s="79"/>
      <c r="E682" s="3"/>
      <c r="F682" s="3"/>
      <c r="G682" s="3"/>
      <c r="H682" s="1"/>
      <c r="I682" s="157"/>
    </row>
    <row r="683" spans="1:9" x14ac:dyDescent="0.25">
      <c r="A683" s="79"/>
      <c r="E683" s="3"/>
      <c r="F683" s="3"/>
      <c r="G683" s="3"/>
      <c r="H683" s="1"/>
      <c r="I683" s="157"/>
    </row>
    <row r="684" spans="1:9" x14ac:dyDescent="0.25">
      <c r="A684" s="79"/>
      <c r="E684" s="3"/>
      <c r="F684" s="3"/>
      <c r="G684" s="3"/>
      <c r="H684" s="1"/>
      <c r="I684" s="157"/>
    </row>
    <row r="685" spans="1:9" x14ac:dyDescent="0.25">
      <c r="A685" s="79"/>
      <c r="E685" s="3"/>
      <c r="F685" s="3"/>
      <c r="G685" s="3"/>
      <c r="H685" s="1"/>
      <c r="I685" s="157"/>
    </row>
    <row r="686" spans="1:9" x14ac:dyDescent="0.25">
      <c r="A686" s="79"/>
      <c r="C686" s="1"/>
      <c r="D686" s="1"/>
      <c r="E686" s="3"/>
      <c r="F686" s="3"/>
      <c r="G686" s="3"/>
      <c r="H686" s="1"/>
      <c r="I686" s="157"/>
    </row>
    <row r="687" spans="1:9" x14ac:dyDescent="0.25">
      <c r="A687" s="79"/>
      <c r="E687" s="3"/>
      <c r="F687" s="3"/>
      <c r="G687" s="3"/>
      <c r="H687" s="1"/>
      <c r="I687" s="157"/>
    </row>
    <row r="688" spans="1:9" x14ac:dyDescent="0.25">
      <c r="A688" s="79"/>
      <c r="C688" s="1"/>
      <c r="D688" s="1"/>
      <c r="E688" s="3"/>
      <c r="F688" s="3"/>
      <c r="G688" s="3"/>
      <c r="H688" s="1"/>
      <c r="I688" s="157"/>
    </row>
    <row r="689" spans="1:9" x14ac:dyDescent="0.25">
      <c r="A689" s="79"/>
      <c r="E689" s="3"/>
      <c r="F689" s="3"/>
      <c r="G689" s="3"/>
      <c r="H689" s="1"/>
      <c r="I689" s="157"/>
    </row>
    <row r="690" spans="1:9" x14ac:dyDescent="0.25">
      <c r="A690" s="79"/>
      <c r="C690" s="1"/>
      <c r="D690" s="1"/>
      <c r="E690" s="3"/>
      <c r="F690" s="3"/>
      <c r="G690" s="3"/>
      <c r="H690" s="1"/>
      <c r="I690" s="157"/>
    </row>
    <row r="691" spans="1:9" x14ac:dyDescent="0.25">
      <c r="A691" s="79"/>
      <c r="E691" s="3"/>
      <c r="F691" s="3"/>
      <c r="G691" s="3"/>
      <c r="H691" s="1"/>
      <c r="I691" s="157"/>
    </row>
    <row r="692" spans="1:9" x14ac:dyDescent="0.25">
      <c r="A692" s="79"/>
      <c r="C692" s="1"/>
      <c r="D692" s="1"/>
      <c r="E692" s="3"/>
      <c r="F692" s="3"/>
      <c r="G692" s="3"/>
      <c r="H692" s="1"/>
      <c r="I692" s="157"/>
    </row>
    <row r="693" spans="1:9" x14ac:dyDescent="0.25">
      <c r="A693" s="79"/>
      <c r="C693" s="1"/>
      <c r="D693" s="1"/>
      <c r="E693" s="3"/>
      <c r="F693" s="3"/>
      <c r="G693" s="3"/>
      <c r="H693" s="1"/>
      <c r="I693" s="157"/>
    </row>
    <row r="694" spans="1:9" x14ac:dyDescent="0.25">
      <c r="A694" s="79"/>
      <c r="E694" s="3"/>
      <c r="F694" s="3"/>
      <c r="G694" s="3"/>
      <c r="H694" s="1"/>
      <c r="I694" s="157"/>
    </row>
    <row r="695" spans="1:9" x14ac:dyDescent="0.25">
      <c r="A695" s="79"/>
      <c r="E695" s="3"/>
      <c r="F695" s="3"/>
      <c r="G695" s="3"/>
      <c r="H695" s="1"/>
      <c r="I695" s="157"/>
    </row>
    <row r="696" spans="1:9" x14ac:dyDescent="0.25">
      <c r="A696" s="79"/>
      <c r="E696" s="3"/>
      <c r="F696" s="3"/>
      <c r="G696" s="3"/>
      <c r="H696" s="1"/>
      <c r="I696" s="157"/>
    </row>
    <row r="697" spans="1:9" x14ac:dyDescent="0.25">
      <c r="A697" s="79"/>
      <c r="E697" s="3"/>
      <c r="F697" s="3"/>
      <c r="G697" s="3"/>
      <c r="H697" s="1"/>
      <c r="I697" s="157"/>
    </row>
    <row r="698" spans="1:9" x14ac:dyDescent="0.25">
      <c r="A698" s="79"/>
      <c r="E698" s="3"/>
      <c r="F698" s="3"/>
      <c r="G698" s="3"/>
      <c r="H698" s="1"/>
      <c r="I698" s="157"/>
    </row>
    <row r="699" spans="1:9" x14ac:dyDescent="0.25">
      <c r="A699" s="79"/>
      <c r="E699" s="3"/>
      <c r="F699" s="3"/>
      <c r="G699" s="3"/>
      <c r="H699" s="1"/>
      <c r="I699" s="157"/>
    </row>
    <row r="700" spans="1:9" x14ac:dyDescent="0.25">
      <c r="A700" s="79"/>
      <c r="C700" s="1"/>
      <c r="D700" s="1"/>
      <c r="E700" s="3"/>
      <c r="F700" s="3"/>
      <c r="G700" s="3"/>
      <c r="H700" s="1"/>
      <c r="I700" s="157"/>
    </row>
    <row r="701" spans="1:9" x14ac:dyDescent="0.25">
      <c r="A701" s="79"/>
      <c r="E701" s="3"/>
      <c r="F701" s="3"/>
      <c r="G701" s="3"/>
      <c r="H701" s="1"/>
      <c r="I701" s="157"/>
    </row>
    <row r="702" spans="1:9" x14ac:dyDescent="0.25">
      <c r="A702" s="79"/>
      <c r="E702" s="3"/>
      <c r="F702" s="3"/>
      <c r="G702" s="3"/>
      <c r="H702" s="1"/>
      <c r="I702" s="157"/>
    </row>
    <row r="703" spans="1:9" x14ac:dyDescent="0.25">
      <c r="A703" s="79"/>
      <c r="E703" s="3"/>
      <c r="F703" s="3"/>
      <c r="G703" s="3"/>
      <c r="H703" s="1"/>
      <c r="I703" s="157"/>
    </row>
    <row r="704" spans="1:9" x14ac:dyDescent="0.25">
      <c r="A704" s="79"/>
      <c r="C704" s="1"/>
      <c r="D704" s="1"/>
      <c r="E704" s="3"/>
      <c r="F704" s="3"/>
      <c r="G704" s="3"/>
      <c r="H704" s="1"/>
      <c r="I704" s="157"/>
    </row>
    <row r="705" spans="1:9" x14ac:dyDescent="0.25">
      <c r="A705" s="79"/>
      <c r="E705" s="3"/>
      <c r="F705" s="3"/>
      <c r="G705" s="3"/>
      <c r="H705" s="1"/>
      <c r="I705" s="157"/>
    </row>
    <row r="706" spans="1:9" x14ac:dyDescent="0.25">
      <c r="A706" s="79"/>
      <c r="E706" s="3"/>
      <c r="F706" s="3"/>
      <c r="G706" s="3"/>
      <c r="H706" s="1"/>
      <c r="I706" s="157"/>
    </row>
    <row r="707" spans="1:9" x14ac:dyDescent="0.25">
      <c r="A707" s="79"/>
      <c r="E707" s="3"/>
      <c r="F707" s="3"/>
      <c r="G707" s="3"/>
      <c r="H707" s="1"/>
      <c r="I707" s="157"/>
    </row>
    <row r="708" spans="1:9" x14ac:dyDescent="0.25">
      <c r="A708" s="79"/>
      <c r="E708" s="3"/>
      <c r="F708" s="3"/>
      <c r="G708" s="3"/>
      <c r="H708" s="1"/>
      <c r="I708" s="157"/>
    </row>
    <row r="709" spans="1:9" x14ac:dyDescent="0.25">
      <c r="A709" s="79"/>
      <c r="E709" s="3"/>
      <c r="F709" s="3"/>
      <c r="G709" s="3"/>
      <c r="H709" s="1"/>
      <c r="I709" s="157"/>
    </row>
    <row r="710" spans="1:9" x14ac:dyDescent="0.25">
      <c r="A710" s="79"/>
      <c r="E710" s="3"/>
      <c r="F710" s="3"/>
      <c r="G710" s="3"/>
      <c r="H710" s="1"/>
      <c r="I710" s="157"/>
    </row>
    <row r="711" spans="1:9" x14ac:dyDescent="0.25">
      <c r="A711" s="79"/>
      <c r="E711" s="3"/>
      <c r="F711" s="3"/>
      <c r="G711" s="3"/>
      <c r="H711" s="1"/>
      <c r="I711" s="157"/>
    </row>
    <row r="712" spans="1:9" x14ac:dyDescent="0.25">
      <c r="A712" s="79"/>
      <c r="E712" s="3"/>
      <c r="F712" s="3"/>
      <c r="G712" s="3"/>
      <c r="H712" s="1"/>
      <c r="I712" s="157"/>
    </row>
    <row r="713" spans="1:9" x14ac:dyDescent="0.25">
      <c r="A713" s="79"/>
      <c r="E713" s="3"/>
      <c r="F713" s="3"/>
      <c r="G713" s="3"/>
      <c r="H713" s="1"/>
      <c r="I713" s="157"/>
    </row>
    <row r="714" spans="1:9" x14ac:dyDescent="0.25">
      <c r="A714" s="79"/>
      <c r="E714" s="3"/>
      <c r="F714" s="3"/>
      <c r="G714" s="3"/>
      <c r="H714" s="1"/>
      <c r="I714" s="157"/>
    </row>
    <row r="715" spans="1:9" x14ac:dyDescent="0.25">
      <c r="A715" s="79"/>
      <c r="E715" s="3"/>
      <c r="F715" s="3"/>
      <c r="G715" s="3"/>
      <c r="H715" s="1"/>
      <c r="I715" s="157"/>
    </row>
    <row r="716" spans="1:9" x14ac:dyDescent="0.25">
      <c r="A716" s="79"/>
      <c r="E716" s="3"/>
      <c r="F716" s="3"/>
      <c r="G716" s="3"/>
      <c r="H716" s="1"/>
      <c r="I716" s="157"/>
    </row>
    <row r="717" spans="1:9" x14ac:dyDescent="0.25">
      <c r="A717" s="79"/>
      <c r="E717" s="3"/>
      <c r="F717" s="3"/>
      <c r="G717" s="3"/>
      <c r="H717" s="1"/>
      <c r="I717" s="157"/>
    </row>
    <row r="718" spans="1:9" x14ac:dyDescent="0.25">
      <c r="A718" s="79"/>
      <c r="E718" s="3"/>
      <c r="F718" s="3"/>
      <c r="G718" s="3"/>
      <c r="H718" s="1"/>
      <c r="I718" s="157"/>
    </row>
    <row r="719" spans="1:9" x14ac:dyDescent="0.25">
      <c r="A719" s="79"/>
      <c r="E719" s="3"/>
      <c r="F719" s="3"/>
      <c r="G719" s="3"/>
      <c r="H719" s="1"/>
      <c r="I719" s="157"/>
    </row>
    <row r="720" spans="1:9" x14ac:dyDescent="0.25">
      <c r="A720" s="79"/>
      <c r="C720" s="1"/>
      <c r="D720" s="1"/>
      <c r="E720" s="3"/>
      <c r="F720" s="3"/>
      <c r="G720" s="3"/>
      <c r="H720" s="1"/>
      <c r="I720" s="157"/>
    </row>
    <row r="721" spans="1:9" x14ac:dyDescent="0.25">
      <c r="A721" s="79"/>
      <c r="E721" s="3"/>
      <c r="F721" s="3"/>
      <c r="G721" s="3"/>
      <c r="H721" s="1"/>
      <c r="I721" s="157"/>
    </row>
    <row r="722" spans="1:9" x14ac:dyDescent="0.25">
      <c r="A722" s="79"/>
      <c r="E722" s="3"/>
      <c r="F722" s="3"/>
      <c r="G722" s="3"/>
      <c r="H722" s="1"/>
      <c r="I722" s="157"/>
    </row>
    <row r="723" spans="1:9" x14ac:dyDescent="0.25">
      <c r="A723" s="79"/>
      <c r="E723" s="3"/>
      <c r="F723" s="3"/>
      <c r="G723" s="3"/>
      <c r="H723" s="1"/>
      <c r="I723" s="157"/>
    </row>
    <row r="724" spans="1:9" x14ac:dyDescent="0.25">
      <c r="A724" s="79"/>
      <c r="E724" s="3"/>
      <c r="F724" s="3"/>
      <c r="G724" s="3"/>
      <c r="H724" s="1"/>
      <c r="I724" s="157"/>
    </row>
    <row r="725" spans="1:9" x14ac:dyDescent="0.25">
      <c r="A725" s="79"/>
      <c r="E725" s="3"/>
      <c r="F725" s="3"/>
      <c r="G725" s="3"/>
      <c r="H725" s="1"/>
      <c r="I725" s="157"/>
    </row>
    <row r="726" spans="1:9" x14ac:dyDescent="0.25">
      <c r="A726" s="79"/>
      <c r="E726" s="3"/>
      <c r="F726" s="3"/>
      <c r="G726" s="3"/>
      <c r="H726" s="1"/>
      <c r="I726" s="157"/>
    </row>
    <row r="727" spans="1:9" x14ac:dyDescent="0.25">
      <c r="A727" s="79"/>
      <c r="C727" s="1"/>
      <c r="D727" s="1"/>
      <c r="E727" s="3"/>
      <c r="F727" s="3"/>
      <c r="G727" s="3"/>
      <c r="H727" s="1"/>
      <c r="I727" s="157"/>
    </row>
    <row r="728" spans="1:9" x14ac:dyDescent="0.25">
      <c r="A728" s="79"/>
      <c r="E728" s="3"/>
      <c r="F728" s="3"/>
      <c r="G728" s="3"/>
      <c r="H728" s="1"/>
      <c r="I728" s="157"/>
    </row>
    <row r="729" spans="1:9" x14ac:dyDescent="0.25">
      <c r="A729" s="79"/>
      <c r="E729" s="3"/>
      <c r="F729" s="3"/>
      <c r="G729" s="3"/>
      <c r="H729" s="1"/>
      <c r="I729" s="157"/>
    </row>
    <row r="730" spans="1:9" x14ac:dyDescent="0.25">
      <c r="A730" s="79"/>
      <c r="C730" s="1"/>
      <c r="D730" s="1"/>
      <c r="E730" s="3"/>
      <c r="F730" s="3"/>
      <c r="G730" s="3"/>
      <c r="H730" s="1"/>
      <c r="I730" s="157"/>
    </row>
    <row r="731" spans="1:9" x14ac:dyDescent="0.25">
      <c r="A731" s="79"/>
      <c r="E731" s="3"/>
      <c r="F731" s="3"/>
      <c r="G731" s="3"/>
      <c r="H731" s="1"/>
      <c r="I731" s="157"/>
    </row>
    <row r="732" spans="1:9" x14ac:dyDescent="0.25">
      <c r="A732" s="79"/>
      <c r="E732" s="3"/>
      <c r="F732" s="3"/>
      <c r="G732" s="3"/>
      <c r="H732" s="1"/>
      <c r="I732" s="157"/>
    </row>
    <row r="733" spans="1:9" x14ac:dyDescent="0.25">
      <c r="A733" s="79"/>
      <c r="C733" s="1"/>
      <c r="D733" s="1"/>
      <c r="E733" s="3"/>
      <c r="F733" s="3"/>
      <c r="G733" s="3"/>
      <c r="H733" s="1"/>
      <c r="I733" s="157"/>
    </row>
    <row r="734" spans="1:9" x14ac:dyDescent="0.25">
      <c r="A734" s="79"/>
      <c r="E734" s="3"/>
      <c r="F734" s="3"/>
      <c r="G734" s="3"/>
      <c r="H734" s="1"/>
      <c r="I734" s="157"/>
    </row>
    <row r="735" spans="1:9" x14ac:dyDescent="0.25">
      <c r="A735" s="79"/>
      <c r="E735" s="3"/>
      <c r="F735" s="3"/>
      <c r="G735" s="3"/>
      <c r="H735" s="1"/>
      <c r="I735" s="157"/>
    </row>
    <row r="736" spans="1:9" x14ac:dyDescent="0.25">
      <c r="A736" s="79"/>
      <c r="E736" s="3"/>
      <c r="F736" s="3"/>
      <c r="G736" s="3"/>
      <c r="H736" s="1"/>
      <c r="I736" s="157"/>
    </row>
    <row r="737" spans="1:9" x14ac:dyDescent="0.25">
      <c r="A737" s="79"/>
      <c r="E737" s="3"/>
      <c r="F737" s="3"/>
      <c r="G737" s="3"/>
      <c r="H737" s="1"/>
      <c r="I737" s="157"/>
    </row>
    <row r="738" spans="1:9" x14ac:dyDescent="0.25">
      <c r="A738" s="79"/>
      <c r="E738" s="3"/>
      <c r="F738" s="3"/>
      <c r="G738" s="3"/>
      <c r="H738" s="1"/>
      <c r="I738" s="157"/>
    </row>
    <row r="739" spans="1:9" x14ac:dyDescent="0.25">
      <c r="A739" s="79"/>
      <c r="E739" s="3"/>
      <c r="F739" s="3"/>
      <c r="G739" s="3"/>
      <c r="H739" s="1"/>
      <c r="I739" s="157"/>
    </row>
    <row r="740" spans="1:9" x14ac:dyDescent="0.25">
      <c r="A740" s="79"/>
      <c r="E740" s="3"/>
      <c r="F740" s="3"/>
      <c r="G740" s="3"/>
      <c r="H740" s="1"/>
      <c r="I740" s="157"/>
    </row>
    <row r="741" spans="1:9" x14ac:dyDescent="0.25">
      <c r="A741" s="79"/>
      <c r="E741" s="3"/>
      <c r="F741" s="3"/>
      <c r="G741" s="3"/>
      <c r="H741" s="1"/>
      <c r="I741" s="157"/>
    </row>
    <row r="742" spans="1:9" x14ac:dyDescent="0.25">
      <c r="A742" s="79"/>
      <c r="E742" s="3"/>
      <c r="F742" s="3"/>
      <c r="G742" s="3"/>
      <c r="H742" s="1"/>
      <c r="I742" s="157"/>
    </row>
    <row r="743" spans="1:9" x14ac:dyDescent="0.25">
      <c r="A743" s="79"/>
      <c r="E743" s="3"/>
      <c r="F743" s="3"/>
      <c r="G743" s="3"/>
      <c r="H743" s="1"/>
      <c r="I743" s="157"/>
    </row>
    <row r="744" spans="1:9" x14ac:dyDescent="0.25">
      <c r="A744" s="79"/>
      <c r="E744" s="3"/>
      <c r="F744" s="3"/>
      <c r="G744" s="3"/>
      <c r="H744" s="1"/>
      <c r="I744" s="157"/>
    </row>
    <row r="745" spans="1:9" x14ac:dyDescent="0.25">
      <c r="A745" s="79"/>
      <c r="E745" s="3"/>
      <c r="F745" s="3"/>
      <c r="G745" s="3"/>
      <c r="H745" s="1"/>
      <c r="I745" s="157"/>
    </row>
    <row r="746" spans="1:9" x14ac:dyDescent="0.25">
      <c r="A746" s="79"/>
      <c r="E746" s="3"/>
      <c r="F746" s="3"/>
      <c r="G746" s="3"/>
      <c r="H746" s="1"/>
      <c r="I746" s="157"/>
    </row>
    <row r="747" spans="1:9" x14ac:dyDescent="0.25">
      <c r="A747" s="79"/>
      <c r="E747" s="3"/>
      <c r="F747" s="3"/>
      <c r="G747" s="3"/>
      <c r="H747" s="1"/>
      <c r="I747" s="157"/>
    </row>
    <row r="748" spans="1:9" x14ac:dyDescent="0.25">
      <c r="A748" s="79"/>
      <c r="E748" s="3"/>
      <c r="F748" s="3"/>
      <c r="G748" s="3"/>
      <c r="H748" s="1"/>
      <c r="I748" s="157"/>
    </row>
    <row r="749" spans="1:9" x14ac:dyDescent="0.25">
      <c r="A749" s="79"/>
      <c r="E749" s="3"/>
      <c r="F749" s="3"/>
      <c r="G749" s="3"/>
      <c r="H749" s="1"/>
      <c r="I749" s="157"/>
    </row>
    <row r="750" spans="1:9" x14ac:dyDescent="0.25">
      <c r="A750" s="79"/>
      <c r="E750" s="3"/>
      <c r="F750" s="3"/>
      <c r="G750" s="3"/>
      <c r="H750" s="1"/>
      <c r="I750" s="157"/>
    </row>
    <row r="751" spans="1:9" x14ac:dyDescent="0.25">
      <c r="A751" s="79"/>
      <c r="E751" s="3"/>
      <c r="F751" s="3"/>
      <c r="G751" s="3"/>
      <c r="H751" s="1"/>
      <c r="I751" s="157"/>
    </row>
    <row r="752" spans="1:9" x14ac:dyDescent="0.25">
      <c r="A752" s="79"/>
      <c r="E752" s="3"/>
      <c r="F752" s="3"/>
      <c r="G752" s="3"/>
      <c r="H752" s="1"/>
      <c r="I752" s="157"/>
    </row>
    <row r="753" spans="1:9" x14ac:dyDescent="0.25">
      <c r="A753" s="79"/>
      <c r="E753" s="3"/>
      <c r="F753" s="3"/>
      <c r="G753" s="3"/>
      <c r="H753" s="1"/>
      <c r="I753" s="157"/>
    </row>
    <row r="754" spans="1:9" x14ac:dyDescent="0.25">
      <c r="A754" s="79"/>
      <c r="E754" s="3"/>
      <c r="F754" s="3"/>
      <c r="G754" s="3"/>
      <c r="H754" s="1"/>
      <c r="I754" s="157"/>
    </row>
    <row r="755" spans="1:9" x14ac:dyDescent="0.25">
      <c r="A755" s="79"/>
      <c r="E755" s="3"/>
      <c r="F755" s="3"/>
      <c r="G755" s="3"/>
      <c r="H755" s="1"/>
      <c r="I755" s="157"/>
    </row>
    <row r="756" spans="1:9" x14ac:dyDescent="0.25">
      <c r="A756" s="79"/>
      <c r="E756" s="3"/>
      <c r="F756" s="3"/>
      <c r="G756" s="3"/>
      <c r="H756" s="1"/>
      <c r="I756" s="157"/>
    </row>
    <row r="757" spans="1:9" x14ac:dyDescent="0.25">
      <c r="A757" s="79"/>
      <c r="E757" s="3"/>
      <c r="F757" s="3"/>
      <c r="G757" s="3"/>
      <c r="H757" s="1"/>
      <c r="I757" s="157"/>
    </row>
    <row r="758" spans="1:9" x14ac:dyDescent="0.25">
      <c r="A758" s="79"/>
      <c r="C758" s="1"/>
      <c r="D758" s="1"/>
      <c r="E758" s="3"/>
      <c r="F758" s="3"/>
      <c r="G758" s="3"/>
      <c r="H758" s="1"/>
      <c r="I758" s="157"/>
    </row>
    <row r="759" spans="1:9" x14ac:dyDescent="0.25">
      <c r="A759" s="79"/>
      <c r="C759" s="1"/>
      <c r="D759" s="1"/>
      <c r="E759" s="3"/>
      <c r="F759" s="3"/>
      <c r="G759" s="3"/>
      <c r="H759" s="1"/>
      <c r="I759" s="157"/>
    </row>
    <row r="760" spans="1:9" x14ac:dyDescent="0.25">
      <c r="A760" s="79"/>
      <c r="E760" s="3"/>
      <c r="F760" s="3"/>
      <c r="G760" s="3"/>
      <c r="H760" s="1"/>
      <c r="I760" s="157"/>
    </row>
    <row r="761" spans="1:9" x14ac:dyDescent="0.25">
      <c r="A761" s="79"/>
      <c r="E761" s="3"/>
      <c r="F761" s="3"/>
      <c r="G761" s="3"/>
      <c r="H761" s="1"/>
      <c r="I761" s="157"/>
    </row>
    <row r="762" spans="1:9" x14ac:dyDescent="0.25">
      <c r="A762" s="79"/>
      <c r="E762" s="3"/>
      <c r="F762" s="3"/>
      <c r="G762" s="3"/>
      <c r="H762" s="1"/>
      <c r="I762" s="157"/>
    </row>
    <row r="763" spans="1:9" x14ac:dyDescent="0.25">
      <c r="A763" s="79"/>
      <c r="E763" s="3"/>
      <c r="F763" s="3"/>
      <c r="G763" s="3"/>
      <c r="H763" s="1"/>
      <c r="I763" s="157"/>
    </row>
    <row r="764" spans="1:9" x14ac:dyDescent="0.25">
      <c r="A764" s="79"/>
      <c r="C764" s="1"/>
      <c r="D764" s="1"/>
      <c r="E764" s="3"/>
      <c r="F764" s="3"/>
      <c r="G764" s="3"/>
      <c r="H764" s="1"/>
      <c r="I764" s="157"/>
    </row>
    <row r="765" spans="1:9" x14ac:dyDescent="0.25">
      <c r="A765" s="79"/>
      <c r="E765" s="3"/>
      <c r="F765" s="3"/>
      <c r="G765" s="3"/>
      <c r="H765" s="1"/>
      <c r="I765" s="157"/>
    </row>
    <row r="766" spans="1:9" x14ac:dyDescent="0.25">
      <c r="A766" s="79"/>
      <c r="E766" s="3"/>
      <c r="F766" s="3"/>
      <c r="G766" s="3"/>
      <c r="H766" s="1"/>
      <c r="I766" s="157"/>
    </row>
    <row r="767" spans="1:9" x14ac:dyDescent="0.25">
      <c r="A767" s="79"/>
      <c r="E767" s="3"/>
      <c r="F767" s="3"/>
      <c r="G767" s="3"/>
      <c r="H767" s="1"/>
      <c r="I767" s="157"/>
    </row>
    <row r="768" spans="1:9" x14ac:dyDescent="0.25">
      <c r="A768" s="79"/>
      <c r="E768" s="3"/>
      <c r="F768" s="3"/>
      <c r="G768" s="3"/>
      <c r="H768" s="1"/>
      <c r="I768" s="157"/>
    </row>
    <row r="769" spans="1:9" x14ac:dyDescent="0.25">
      <c r="A769" s="79"/>
      <c r="E769" s="3"/>
      <c r="F769" s="3"/>
      <c r="G769" s="3"/>
      <c r="H769" s="1"/>
      <c r="I769" s="157"/>
    </row>
    <row r="770" spans="1:9" x14ac:dyDescent="0.25">
      <c r="A770" s="79"/>
      <c r="E770" s="3"/>
      <c r="F770" s="3"/>
      <c r="G770" s="3"/>
      <c r="H770" s="1"/>
      <c r="I770" s="157"/>
    </row>
    <row r="771" spans="1:9" x14ac:dyDescent="0.25">
      <c r="A771" s="79"/>
      <c r="E771" s="3"/>
      <c r="F771" s="3"/>
      <c r="G771" s="3"/>
      <c r="H771" s="1"/>
      <c r="I771" s="157"/>
    </row>
    <row r="772" spans="1:9" x14ac:dyDescent="0.25">
      <c r="A772" s="79"/>
      <c r="E772" s="3"/>
      <c r="F772" s="3"/>
      <c r="G772" s="3"/>
      <c r="H772" s="1"/>
      <c r="I772" s="157"/>
    </row>
    <row r="773" spans="1:9" x14ac:dyDescent="0.25">
      <c r="A773" s="79"/>
      <c r="E773" s="3"/>
      <c r="F773" s="3"/>
      <c r="G773" s="3"/>
      <c r="H773" s="1"/>
      <c r="I773" s="157"/>
    </row>
    <row r="774" spans="1:9" x14ac:dyDescent="0.25">
      <c r="A774" s="79"/>
      <c r="C774" s="1"/>
      <c r="D774" s="1"/>
      <c r="E774" s="3"/>
      <c r="F774" s="3"/>
      <c r="G774" s="3"/>
      <c r="H774" s="1"/>
      <c r="I774" s="157"/>
    </row>
    <row r="775" spans="1:9" x14ac:dyDescent="0.25">
      <c r="A775" s="79"/>
      <c r="C775" s="1"/>
      <c r="D775" s="1"/>
      <c r="E775" s="3"/>
      <c r="F775" s="3"/>
      <c r="G775" s="3"/>
      <c r="H775" s="1"/>
      <c r="I775" s="157"/>
    </row>
    <row r="776" spans="1:9" x14ac:dyDescent="0.25">
      <c r="A776" s="79"/>
      <c r="E776" s="3"/>
      <c r="F776" s="3"/>
      <c r="G776" s="3"/>
      <c r="H776" s="1"/>
      <c r="I776" s="157"/>
    </row>
    <row r="777" spans="1:9" x14ac:dyDescent="0.25">
      <c r="A777" s="79"/>
      <c r="E777" s="3"/>
      <c r="F777" s="3"/>
      <c r="G777" s="3"/>
      <c r="H777" s="1"/>
      <c r="I777" s="157"/>
    </row>
    <row r="778" spans="1:9" x14ac:dyDescent="0.25">
      <c r="A778" s="79"/>
      <c r="C778" s="1"/>
      <c r="D778" s="1"/>
      <c r="E778" s="3"/>
      <c r="F778" s="3"/>
      <c r="G778" s="3"/>
      <c r="H778" s="1"/>
      <c r="I778" s="157"/>
    </row>
    <row r="779" spans="1:9" x14ac:dyDescent="0.25">
      <c r="A779" s="79"/>
      <c r="C779" s="1"/>
      <c r="D779" s="1"/>
      <c r="E779" s="3"/>
      <c r="F779" s="3"/>
      <c r="G779" s="3"/>
      <c r="H779" s="1"/>
      <c r="I779" s="157"/>
    </row>
    <row r="780" spans="1:9" x14ac:dyDescent="0.25">
      <c r="A780" s="79"/>
      <c r="C780" s="1"/>
      <c r="D780" s="1"/>
      <c r="E780" s="3"/>
      <c r="F780" s="3"/>
      <c r="G780" s="3"/>
      <c r="H780" s="1"/>
      <c r="I780" s="157"/>
    </row>
    <row r="781" spans="1:9" x14ac:dyDescent="0.25">
      <c r="A781" s="79"/>
      <c r="C781" s="1"/>
      <c r="D781" s="1"/>
      <c r="E781" s="3"/>
      <c r="F781" s="3"/>
      <c r="G781" s="3"/>
      <c r="H781" s="1"/>
      <c r="I781" s="157"/>
    </row>
    <row r="782" spans="1:9" x14ac:dyDescent="0.25">
      <c r="A782" s="79"/>
      <c r="C782" s="1"/>
      <c r="D782" s="1"/>
      <c r="E782" s="3"/>
      <c r="F782" s="3"/>
      <c r="G782" s="3"/>
      <c r="H782" s="1"/>
      <c r="I782" s="157"/>
    </row>
    <row r="783" spans="1:9" x14ac:dyDescent="0.25">
      <c r="A783" s="79"/>
      <c r="E783" s="3"/>
      <c r="F783" s="3"/>
      <c r="G783" s="3"/>
      <c r="H783" s="1"/>
      <c r="I783" s="157"/>
    </row>
    <row r="784" spans="1:9" x14ac:dyDescent="0.25">
      <c r="A784" s="79"/>
      <c r="C784" s="1"/>
      <c r="D784" s="1"/>
      <c r="E784" s="3"/>
      <c r="F784" s="3"/>
      <c r="G784" s="3"/>
      <c r="H784" s="1"/>
      <c r="I784" s="157"/>
    </row>
    <row r="785" spans="1:9" x14ac:dyDescent="0.25">
      <c r="A785" s="79"/>
      <c r="C785" s="1"/>
      <c r="D785" s="1"/>
      <c r="E785" s="3"/>
      <c r="F785" s="3"/>
      <c r="G785" s="3"/>
      <c r="H785" s="1"/>
      <c r="I785" s="157"/>
    </row>
    <row r="786" spans="1:9" x14ac:dyDescent="0.25">
      <c r="A786" s="79"/>
      <c r="E786" s="3"/>
      <c r="F786" s="3"/>
      <c r="G786" s="3"/>
      <c r="H786" s="1"/>
      <c r="I786" s="157"/>
    </row>
    <row r="787" spans="1:9" x14ac:dyDescent="0.25">
      <c r="A787" s="79"/>
      <c r="E787" s="3"/>
      <c r="F787" s="3"/>
      <c r="G787" s="3"/>
      <c r="H787" s="1"/>
      <c r="I787" s="157"/>
    </row>
    <row r="788" spans="1:9" x14ac:dyDescent="0.25">
      <c r="A788" s="79"/>
      <c r="E788" s="3"/>
      <c r="F788" s="3"/>
      <c r="G788" s="3"/>
      <c r="H788" s="1"/>
      <c r="I788" s="157"/>
    </row>
    <row r="789" spans="1:9" x14ac:dyDescent="0.25">
      <c r="A789" s="79"/>
      <c r="E789" s="3"/>
      <c r="F789" s="3"/>
      <c r="G789" s="3"/>
      <c r="H789" s="1"/>
      <c r="I789" s="157"/>
    </row>
    <row r="790" spans="1:9" x14ac:dyDescent="0.25">
      <c r="A790" s="79"/>
      <c r="E790" s="3"/>
      <c r="F790" s="3"/>
      <c r="G790" s="3"/>
      <c r="H790" s="1"/>
      <c r="I790" s="157"/>
    </row>
    <row r="791" spans="1:9" x14ac:dyDescent="0.25">
      <c r="A791" s="79"/>
      <c r="E791" s="3"/>
      <c r="F791" s="3"/>
      <c r="G791" s="3"/>
      <c r="H791" s="1"/>
      <c r="I791" s="157"/>
    </row>
    <row r="792" spans="1:9" x14ac:dyDescent="0.25">
      <c r="A792" s="79"/>
      <c r="C792" s="1"/>
      <c r="D792" s="1"/>
      <c r="E792" s="3"/>
      <c r="F792" s="3"/>
      <c r="G792" s="3"/>
      <c r="H792" s="1"/>
      <c r="I792" s="157"/>
    </row>
    <row r="793" spans="1:9" x14ac:dyDescent="0.25">
      <c r="A793" s="79"/>
      <c r="E793" s="3"/>
      <c r="F793" s="3"/>
      <c r="G793" s="3"/>
      <c r="H793" s="1"/>
      <c r="I793" s="157"/>
    </row>
    <row r="794" spans="1:9" x14ac:dyDescent="0.25">
      <c r="A794" s="79"/>
      <c r="E794" s="3"/>
      <c r="F794" s="3"/>
      <c r="G794" s="3"/>
      <c r="H794" s="1"/>
      <c r="I794" s="157"/>
    </row>
    <row r="795" spans="1:9" x14ac:dyDescent="0.25">
      <c r="A795" s="79"/>
      <c r="E795" s="3"/>
      <c r="F795" s="3"/>
      <c r="G795" s="3"/>
      <c r="H795" s="1"/>
      <c r="I795" s="157"/>
    </row>
    <row r="796" spans="1:9" x14ac:dyDescent="0.25">
      <c r="A796" s="79"/>
      <c r="E796" s="3"/>
      <c r="F796" s="3"/>
      <c r="G796" s="3"/>
      <c r="H796" s="1"/>
      <c r="I796" s="157"/>
    </row>
    <row r="797" spans="1:9" x14ac:dyDescent="0.25">
      <c r="A797" s="79"/>
      <c r="E797" s="3"/>
      <c r="F797" s="3"/>
      <c r="G797" s="3"/>
      <c r="H797" s="1"/>
      <c r="I797" s="157"/>
    </row>
    <row r="798" spans="1:9" x14ac:dyDescent="0.25">
      <c r="A798" s="79"/>
      <c r="E798" s="3"/>
      <c r="F798" s="3"/>
      <c r="G798" s="3"/>
      <c r="H798" s="1"/>
      <c r="I798" s="157"/>
    </row>
    <row r="799" spans="1:9" x14ac:dyDescent="0.25">
      <c r="A799" s="79"/>
      <c r="E799" s="3"/>
      <c r="F799" s="3"/>
      <c r="G799" s="3"/>
      <c r="H799" s="1"/>
      <c r="I799" s="157"/>
    </row>
    <row r="800" spans="1:9" x14ac:dyDescent="0.25">
      <c r="A800" s="79"/>
      <c r="C800" s="1"/>
      <c r="D800" s="1"/>
      <c r="E800" s="3"/>
      <c r="F800" s="3"/>
      <c r="G800" s="3"/>
      <c r="H800" s="1"/>
      <c r="I800" s="157"/>
    </row>
    <row r="801" spans="1:9" x14ac:dyDescent="0.25">
      <c r="A801" s="79"/>
      <c r="C801" s="1"/>
      <c r="D801" s="1"/>
      <c r="E801" s="3"/>
      <c r="F801" s="3"/>
      <c r="G801" s="3"/>
      <c r="H801" s="1"/>
      <c r="I801" s="157"/>
    </row>
    <row r="802" spans="1:9" x14ac:dyDescent="0.25">
      <c r="A802" s="79"/>
      <c r="E802" s="3"/>
      <c r="F802" s="3"/>
      <c r="G802" s="3"/>
      <c r="H802" s="1"/>
      <c r="I802" s="157"/>
    </row>
    <row r="803" spans="1:9" x14ac:dyDescent="0.25">
      <c r="A803" s="79"/>
      <c r="E803" s="3"/>
      <c r="F803" s="3"/>
      <c r="G803" s="3"/>
      <c r="H803" s="1"/>
      <c r="I803" s="157"/>
    </row>
    <row r="804" spans="1:9" x14ac:dyDescent="0.25">
      <c r="A804" s="79"/>
      <c r="C804" s="1"/>
      <c r="D804" s="1"/>
      <c r="E804" s="3"/>
      <c r="F804" s="3"/>
      <c r="G804" s="3"/>
      <c r="H804" s="1"/>
      <c r="I804" s="157"/>
    </row>
    <row r="805" spans="1:9" x14ac:dyDescent="0.25">
      <c r="A805" s="79"/>
      <c r="E805" s="3"/>
      <c r="F805" s="3"/>
      <c r="G805" s="3"/>
      <c r="H805" s="1"/>
      <c r="I805" s="157"/>
    </row>
    <row r="806" spans="1:9" x14ac:dyDescent="0.25">
      <c r="A806" s="79"/>
      <c r="C806" s="1"/>
      <c r="D806" s="1"/>
      <c r="E806" s="3"/>
      <c r="F806" s="3"/>
      <c r="G806" s="3"/>
      <c r="H806" s="1"/>
      <c r="I806" s="157"/>
    </row>
    <row r="807" spans="1:9" x14ac:dyDescent="0.25">
      <c r="A807" s="79"/>
      <c r="E807" s="3"/>
      <c r="F807" s="3"/>
      <c r="G807" s="3"/>
      <c r="H807" s="1"/>
      <c r="I807" s="157"/>
    </row>
    <row r="808" spans="1:9" x14ac:dyDescent="0.25">
      <c r="A808" s="79"/>
      <c r="E808" s="3"/>
      <c r="F808" s="3"/>
      <c r="G808" s="3"/>
      <c r="H808" s="1"/>
      <c r="I808" s="157"/>
    </row>
    <row r="809" spans="1:9" x14ac:dyDescent="0.25">
      <c r="A809" s="79"/>
      <c r="E809" s="3"/>
      <c r="F809" s="3"/>
      <c r="G809" s="3"/>
      <c r="H809" s="1"/>
      <c r="I809" s="157"/>
    </row>
    <row r="810" spans="1:9" x14ac:dyDescent="0.25">
      <c r="A810" s="79"/>
      <c r="C810" s="1"/>
      <c r="D810" s="1"/>
      <c r="E810" s="3"/>
      <c r="F810" s="3"/>
      <c r="G810" s="3"/>
      <c r="H810" s="1"/>
      <c r="I810" s="157"/>
    </row>
    <row r="811" spans="1:9" x14ac:dyDescent="0.25">
      <c r="A811" s="79"/>
      <c r="C811" s="1"/>
      <c r="D811" s="1"/>
      <c r="E811" s="3"/>
      <c r="F811" s="3"/>
      <c r="G811" s="3"/>
      <c r="H811" s="1"/>
      <c r="I811" s="157"/>
    </row>
    <row r="812" spans="1:9" x14ac:dyDescent="0.25">
      <c r="A812" s="79"/>
      <c r="C812" s="1"/>
      <c r="D812" s="1"/>
      <c r="E812" s="3"/>
      <c r="F812" s="3"/>
      <c r="G812" s="3"/>
      <c r="H812" s="1"/>
      <c r="I812" s="157"/>
    </row>
    <row r="813" spans="1:9" x14ac:dyDescent="0.25">
      <c r="A813" s="79"/>
      <c r="C813" s="1"/>
      <c r="D813" s="1"/>
      <c r="E813" s="3"/>
      <c r="F813" s="3"/>
      <c r="G813" s="3"/>
      <c r="H813" s="1"/>
      <c r="I813" s="157"/>
    </row>
    <row r="814" spans="1:9" x14ac:dyDescent="0.25">
      <c r="A814" s="79"/>
      <c r="E814" s="3"/>
      <c r="F814" s="3"/>
      <c r="G814" s="3"/>
      <c r="H814" s="1"/>
      <c r="I814" s="157"/>
    </row>
    <row r="815" spans="1:9" x14ac:dyDescent="0.25">
      <c r="A815" s="79"/>
      <c r="E815" s="3"/>
      <c r="F815" s="3"/>
      <c r="G815" s="3"/>
      <c r="H815" s="1"/>
      <c r="I815" s="157"/>
    </row>
    <row r="816" spans="1:9" x14ac:dyDescent="0.25">
      <c r="A816" s="79"/>
      <c r="C816" s="1"/>
      <c r="D816" s="1"/>
      <c r="E816" s="3"/>
      <c r="F816" s="3"/>
      <c r="G816" s="3"/>
      <c r="H816" s="1"/>
      <c r="I816" s="157"/>
    </row>
    <row r="817" spans="1:9" x14ac:dyDescent="0.25">
      <c r="A817" s="79"/>
      <c r="E817" s="3"/>
      <c r="F817" s="3"/>
      <c r="G817" s="3"/>
      <c r="H817" s="1"/>
      <c r="I817" s="157"/>
    </row>
    <row r="818" spans="1:9" x14ac:dyDescent="0.25">
      <c r="A818" s="79"/>
      <c r="E818" s="3"/>
      <c r="F818" s="3"/>
      <c r="G818" s="3"/>
      <c r="H818" s="1"/>
      <c r="I818" s="157"/>
    </row>
    <row r="819" spans="1:9" x14ac:dyDescent="0.25">
      <c r="A819" s="79"/>
      <c r="E819" s="3"/>
      <c r="F819" s="3"/>
      <c r="G819" s="3"/>
      <c r="H819" s="1"/>
      <c r="I819" s="157"/>
    </row>
    <row r="820" spans="1:9" x14ac:dyDescent="0.25">
      <c r="A820" s="79"/>
      <c r="E820" s="3"/>
      <c r="F820" s="3"/>
      <c r="G820" s="3"/>
      <c r="H820" s="1"/>
      <c r="I820" s="157"/>
    </row>
    <row r="821" spans="1:9" x14ac:dyDescent="0.25">
      <c r="A821" s="79"/>
      <c r="E821" s="3"/>
      <c r="F821" s="3"/>
      <c r="G821" s="3"/>
      <c r="H821" s="1"/>
      <c r="I821" s="157"/>
    </row>
    <row r="822" spans="1:9" x14ac:dyDescent="0.25">
      <c r="A822" s="79"/>
      <c r="E822" s="3"/>
      <c r="F822" s="3"/>
      <c r="G822" s="3"/>
      <c r="H822" s="1"/>
      <c r="I822" s="157"/>
    </row>
    <row r="823" spans="1:9" x14ac:dyDescent="0.25">
      <c r="A823" s="79"/>
      <c r="E823" s="3"/>
      <c r="F823" s="3"/>
      <c r="G823" s="3"/>
      <c r="H823" s="1"/>
      <c r="I823" s="157"/>
    </row>
    <row r="824" spans="1:9" x14ac:dyDescent="0.25">
      <c r="A824" s="79"/>
      <c r="E824" s="3"/>
      <c r="F824" s="3"/>
      <c r="G824" s="3"/>
      <c r="H824" s="1"/>
      <c r="I824" s="157"/>
    </row>
    <row r="825" spans="1:9" x14ac:dyDescent="0.25">
      <c r="A825" s="79"/>
      <c r="C825" s="1"/>
      <c r="D825" s="1"/>
      <c r="E825" s="3"/>
      <c r="F825" s="3"/>
      <c r="G825" s="3"/>
      <c r="H825" s="1"/>
      <c r="I825" s="157"/>
    </row>
    <row r="826" spans="1:9" x14ac:dyDescent="0.25">
      <c r="A826" s="79"/>
      <c r="E826" s="3"/>
      <c r="F826" s="3"/>
      <c r="G826" s="3"/>
      <c r="H826" s="1"/>
      <c r="I826" s="157"/>
    </row>
    <row r="827" spans="1:9" x14ac:dyDescent="0.25">
      <c r="A827" s="79"/>
      <c r="C827" s="1"/>
      <c r="D827" s="1"/>
      <c r="E827" s="3"/>
      <c r="F827" s="3"/>
      <c r="G827" s="3"/>
      <c r="H827" s="1"/>
      <c r="I827" s="157"/>
    </row>
    <row r="828" spans="1:9" x14ac:dyDescent="0.25">
      <c r="A828" s="79"/>
      <c r="C828" s="1"/>
      <c r="D828" s="1"/>
      <c r="E828" s="3"/>
      <c r="F828" s="3"/>
      <c r="G828" s="3"/>
      <c r="H828" s="1"/>
      <c r="I828" s="157"/>
    </row>
    <row r="829" spans="1:9" x14ac:dyDescent="0.25">
      <c r="A829" s="79"/>
      <c r="E829" s="3"/>
      <c r="F829" s="3"/>
      <c r="G829" s="3"/>
      <c r="H829" s="1"/>
      <c r="I829" s="157"/>
    </row>
    <row r="830" spans="1:9" x14ac:dyDescent="0.25">
      <c r="A830" s="79"/>
      <c r="E830" s="3"/>
      <c r="F830" s="3"/>
      <c r="G830" s="3"/>
      <c r="H830" s="1"/>
      <c r="I830" s="157"/>
    </row>
    <row r="831" spans="1:9" x14ac:dyDescent="0.25">
      <c r="A831" s="79"/>
      <c r="E831" s="3"/>
      <c r="F831" s="3"/>
      <c r="G831" s="3"/>
      <c r="H831" s="1"/>
      <c r="I831" s="157"/>
    </row>
    <row r="832" spans="1:9" x14ac:dyDescent="0.25">
      <c r="A832" s="79"/>
      <c r="E832" s="3"/>
      <c r="F832" s="3"/>
      <c r="G832" s="3"/>
      <c r="H832" s="1"/>
      <c r="I832" s="157"/>
    </row>
    <row r="833" spans="1:9" x14ac:dyDescent="0.25">
      <c r="A833" s="79"/>
      <c r="E833" s="3"/>
      <c r="F833" s="3"/>
      <c r="G833" s="3"/>
      <c r="H833" s="1"/>
      <c r="I833" s="157"/>
    </row>
    <row r="834" spans="1:9" x14ac:dyDescent="0.25">
      <c r="A834" s="79"/>
      <c r="E834" s="3"/>
      <c r="F834" s="3"/>
      <c r="G834" s="3"/>
      <c r="H834" s="1"/>
      <c r="I834" s="157"/>
    </row>
    <row r="835" spans="1:9" x14ac:dyDescent="0.25">
      <c r="A835" s="79"/>
      <c r="E835" s="3"/>
      <c r="F835" s="3"/>
      <c r="G835" s="3"/>
      <c r="H835" s="1"/>
      <c r="I835" s="157"/>
    </row>
    <row r="836" spans="1:9" x14ac:dyDescent="0.25">
      <c r="A836" s="79"/>
      <c r="E836" s="3"/>
      <c r="F836" s="3"/>
      <c r="G836" s="3"/>
      <c r="H836" s="1"/>
      <c r="I836" s="157"/>
    </row>
    <row r="837" spans="1:9" x14ac:dyDescent="0.25">
      <c r="A837" s="79"/>
      <c r="C837" s="1"/>
      <c r="D837" s="1"/>
      <c r="E837" s="3"/>
      <c r="F837" s="3"/>
      <c r="G837" s="3"/>
      <c r="H837" s="1"/>
      <c r="I837" s="157"/>
    </row>
    <row r="838" spans="1:9" x14ac:dyDescent="0.25">
      <c r="A838" s="79"/>
      <c r="E838" s="3"/>
      <c r="F838" s="3"/>
      <c r="G838" s="3"/>
      <c r="H838" s="1"/>
      <c r="I838" s="157"/>
    </row>
    <row r="839" spans="1:9" x14ac:dyDescent="0.25">
      <c r="A839" s="79"/>
      <c r="E839" s="3"/>
      <c r="F839" s="3"/>
      <c r="G839" s="3"/>
      <c r="H839" s="1"/>
      <c r="I839" s="157"/>
    </row>
    <row r="840" spans="1:9" x14ac:dyDescent="0.25">
      <c r="A840" s="79"/>
      <c r="C840" s="1"/>
      <c r="D840" s="1"/>
      <c r="E840" s="3"/>
      <c r="F840" s="3"/>
      <c r="G840" s="3"/>
      <c r="H840" s="1"/>
      <c r="I840" s="157"/>
    </row>
    <row r="841" spans="1:9" x14ac:dyDescent="0.25">
      <c r="A841" s="79"/>
      <c r="E841" s="3"/>
      <c r="F841" s="3"/>
      <c r="G841" s="3"/>
      <c r="H841" s="1"/>
      <c r="I841" s="157"/>
    </row>
    <row r="842" spans="1:9" x14ac:dyDescent="0.25">
      <c r="A842" s="79"/>
      <c r="C842" s="1"/>
      <c r="D842" s="1"/>
      <c r="E842" s="3"/>
      <c r="F842" s="3"/>
      <c r="G842" s="3"/>
      <c r="H842" s="1"/>
      <c r="I842" s="157"/>
    </row>
    <row r="843" spans="1:9" x14ac:dyDescent="0.25">
      <c r="A843" s="79"/>
      <c r="C843" s="1"/>
      <c r="D843" s="1"/>
      <c r="E843" s="3"/>
      <c r="F843" s="3"/>
      <c r="G843" s="3"/>
      <c r="H843" s="1"/>
      <c r="I843" s="157"/>
    </row>
    <row r="844" spans="1:9" x14ac:dyDescent="0.25">
      <c r="A844" s="79"/>
      <c r="C844" s="1"/>
      <c r="D844" s="1"/>
      <c r="E844" s="3"/>
      <c r="F844" s="3"/>
      <c r="G844" s="3"/>
      <c r="H844" s="1"/>
      <c r="I844" s="157"/>
    </row>
    <row r="845" spans="1:9" x14ac:dyDescent="0.25">
      <c r="A845" s="79"/>
      <c r="E845" s="3"/>
      <c r="F845" s="3"/>
      <c r="G845" s="3"/>
      <c r="H845" s="1"/>
      <c r="I845" s="157"/>
    </row>
    <row r="846" spans="1:9" x14ac:dyDescent="0.25">
      <c r="A846" s="79"/>
      <c r="C846" s="1"/>
      <c r="D846" s="1"/>
      <c r="E846" s="3"/>
      <c r="F846" s="3"/>
      <c r="G846" s="3"/>
      <c r="H846" s="1"/>
      <c r="I846" s="157"/>
    </row>
    <row r="847" spans="1:9" x14ac:dyDescent="0.25">
      <c r="A847" s="79"/>
      <c r="C847" s="1"/>
      <c r="D847" s="1"/>
      <c r="E847" s="3"/>
      <c r="F847" s="3"/>
      <c r="G847" s="3"/>
      <c r="H847" s="1"/>
      <c r="I847" s="157"/>
    </row>
    <row r="848" spans="1:9" x14ac:dyDescent="0.25">
      <c r="A848" s="79"/>
      <c r="E848" s="3"/>
      <c r="F848" s="3"/>
      <c r="G848" s="3"/>
      <c r="H848" s="1"/>
      <c r="I848" s="157"/>
    </row>
    <row r="849" spans="1:9" x14ac:dyDescent="0.25">
      <c r="A849" s="79"/>
      <c r="E849" s="3"/>
      <c r="F849" s="3"/>
      <c r="G849" s="3"/>
      <c r="H849" s="1"/>
      <c r="I849" s="157"/>
    </row>
    <row r="850" spans="1:9" x14ac:dyDescent="0.25">
      <c r="A850" s="79"/>
      <c r="C850" s="1"/>
      <c r="D850" s="1"/>
      <c r="E850" s="3"/>
      <c r="F850" s="3"/>
      <c r="G850" s="3"/>
      <c r="H850" s="1"/>
      <c r="I850" s="157"/>
    </row>
    <row r="851" spans="1:9" x14ac:dyDescent="0.25">
      <c r="A851" s="79"/>
      <c r="E851" s="3"/>
      <c r="F851" s="3"/>
      <c r="G851" s="3"/>
      <c r="H851" s="1"/>
      <c r="I851" s="157"/>
    </row>
    <row r="852" spans="1:9" x14ac:dyDescent="0.25">
      <c r="A852" s="79"/>
      <c r="C852" s="1"/>
      <c r="D852" s="1"/>
      <c r="E852" s="3"/>
      <c r="F852" s="3"/>
      <c r="G852" s="3"/>
      <c r="H852" s="1"/>
      <c r="I852" s="157"/>
    </row>
    <row r="853" spans="1:9" x14ac:dyDescent="0.25">
      <c r="A853" s="79"/>
      <c r="C853" s="1"/>
      <c r="D853" s="1"/>
      <c r="E853" s="3"/>
      <c r="F853" s="3"/>
      <c r="G853" s="3"/>
      <c r="H853" s="1"/>
      <c r="I853" s="157"/>
    </row>
    <row r="854" spans="1:9" x14ac:dyDescent="0.25">
      <c r="A854" s="79"/>
      <c r="E854" s="3"/>
      <c r="F854" s="3"/>
      <c r="G854" s="3"/>
      <c r="H854" s="1"/>
      <c r="I854" s="157"/>
    </row>
    <row r="855" spans="1:9" x14ac:dyDescent="0.25">
      <c r="A855" s="79"/>
      <c r="E855" s="3"/>
      <c r="F855" s="3"/>
      <c r="G855" s="3"/>
      <c r="H855" s="1"/>
      <c r="I855" s="157"/>
    </row>
    <row r="856" spans="1:9" x14ac:dyDescent="0.25">
      <c r="A856" s="79"/>
      <c r="E856" s="3"/>
      <c r="F856" s="3"/>
      <c r="G856" s="3"/>
      <c r="H856" s="1"/>
      <c r="I856" s="157"/>
    </row>
    <row r="857" spans="1:9" x14ac:dyDescent="0.25">
      <c r="A857" s="79"/>
      <c r="E857" s="3"/>
      <c r="F857" s="3"/>
      <c r="G857" s="3"/>
      <c r="H857" s="1"/>
      <c r="I857" s="157"/>
    </row>
    <row r="858" spans="1:9" x14ac:dyDescent="0.25">
      <c r="A858" s="79"/>
      <c r="C858" s="1"/>
      <c r="D858" s="1"/>
      <c r="E858" s="3"/>
      <c r="F858" s="3"/>
      <c r="G858" s="3"/>
      <c r="H858" s="1"/>
      <c r="I858" s="157"/>
    </row>
    <row r="859" spans="1:9" x14ac:dyDescent="0.25">
      <c r="A859" s="79"/>
      <c r="C859" s="1"/>
      <c r="D859" s="1"/>
      <c r="E859" s="3"/>
      <c r="F859" s="3"/>
      <c r="G859" s="3"/>
      <c r="H859" s="1"/>
      <c r="I859" s="157"/>
    </row>
    <row r="860" spans="1:9" x14ac:dyDescent="0.25">
      <c r="A860" s="79"/>
      <c r="C860" s="1"/>
      <c r="D860" s="1"/>
      <c r="E860" s="3"/>
      <c r="F860" s="3"/>
      <c r="G860" s="3"/>
      <c r="H860" s="1"/>
      <c r="I860" s="157"/>
    </row>
    <row r="861" spans="1:9" x14ac:dyDescent="0.25">
      <c r="A861" s="79"/>
      <c r="E861" s="3"/>
      <c r="F861" s="3"/>
      <c r="G861" s="3"/>
      <c r="H861" s="1"/>
      <c r="I861" s="157"/>
    </row>
    <row r="862" spans="1:9" x14ac:dyDescent="0.25">
      <c r="A862" s="79"/>
      <c r="C862" s="1"/>
      <c r="D862" s="1"/>
      <c r="E862" s="3"/>
      <c r="F862" s="3"/>
      <c r="G862" s="3"/>
      <c r="H862" s="1"/>
      <c r="I862" s="157"/>
    </row>
    <row r="863" spans="1:9" x14ac:dyDescent="0.25">
      <c r="A863" s="79"/>
      <c r="E863" s="3"/>
      <c r="F863" s="3"/>
      <c r="G863" s="3"/>
      <c r="H863" s="1"/>
      <c r="I863" s="157"/>
    </row>
    <row r="864" spans="1:9" x14ac:dyDescent="0.25">
      <c r="A864" s="79"/>
      <c r="E864" s="3"/>
      <c r="F864" s="3"/>
      <c r="G864" s="3"/>
      <c r="H864" s="1"/>
      <c r="I864" s="157"/>
    </row>
    <row r="865" spans="1:9" x14ac:dyDescent="0.25">
      <c r="A865" s="79"/>
      <c r="E865" s="3"/>
      <c r="F865" s="3"/>
      <c r="G865" s="3"/>
      <c r="H865" s="1"/>
      <c r="I865" s="157"/>
    </row>
    <row r="866" spans="1:9" x14ac:dyDescent="0.25">
      <c r="A866" s="79"/>
      <c r="C866" s="1"/>
      <c r="D866" s="1"/>
      <c r="E866" s="3"/>
      <c r="F866" s="3"/>
      <c r="G866" s="3"/>
      <c r="H866" s="1"/>
      <c r="I866" s="157"/>
    </row>
    <row r="867" spans="1:9" x14ac:dyDescent="0.25">
      <c r="A867" s="79"/>
      <c r="E867" s="3"/>
      <c r="F867" s="3"/>
      <c r="G867" s="3"/>
      <c r="H867" s="1"/>
      <c r="I867" s="157"/>
    </row>
    <row r="868" spans="1:9" x14ac:dyDescent="0.25">
      <c r="A868" s="79"/>
      <c r="E868" s="3"/>
      <c r="F868" s="3"/>
      <c r="G868" s="3"/>
      <c r="H868" s="1"/>
      <c r="I868" s="157"/>
    </row>
    <row r="869" spans="1:9" x14ac:dyDescent="0.25">
      <c r="A869" s="79"/>
      <c r="E869" s="3"/>
      <c r="F869" s="3"/>
      <c r="G869" s="3"/>
      <c r="H869" s="1"/>
      <c r="I869" s="157"/>
    </row>
    <row r="870" spans="1:9" x14ac:dyDescent="0.25">
      <c r="A870" s="79"/>
      <c r="E870" s="3"/>
      <c r="F870" s="3"/>
      <c r="G870" s="3"/>
      <c r="H870" s="1"/>
      <c r="I870" s="157"/>
    </row>
    <row r="871" spans="1:9" x14ac:dyDescent="0.25">
      <c r="A871" s="79"/>
      <c r="C871" s="1"/>
      <c r="D871" s="1"/>
      <c r="E871" s="3"/>
      <c r="F871" s="3"/>
      <c r="G871" s="3"/>
      <c r="H871" s="1"/>
      <c r="I871" s="157"/>
    </row>
    <row r="872" spans="1:9" x14ac:dyDescent="0.25">
      <c r="A872" s="79"/>
      <c r="E872" s="3"/>
      <c r="F872" s="3"/>
      <c r="G872" s="3"/>
      <c r="H872" s="1"/>
      <c r="I872" s="157"/>
    </row>
    <row r="873" spans="1:9" x14ac:dyDescent="0.25">
      <c r="A873" s="79"/>
      <c r="C873" s="1"/>
      <c r="D873" s="1"/>
      <c r="E873" s="3"/>
      <c r="F873" s="3"/>
      <c r="G873" s="3"/>
      <c r="H873" s="1"/>
      <c r="I873" s="157"/>
    </row>
    <row r="874" spans="1:9" x14ac:dyDescent="0.25">
      <c r="A874" s="79"/>
      <c r="E874" s="3"/>
      <c r="F874" s="3"/>
      <c r="G874" s="3"/>
      <c r="H874" s="1"/>
      <c r="I874" s="157"/>
    </row>
    <row r="875" spans="1:9" x14ac:dyDescent="0.25">
      <c r="A875" s="79"/>
      <c r="E875" s="3"/>
      <c r="F875" s="3"/>
      <c r="G875" s="3"/>
      <c r="H875" s="1"/>
      <c r="I875" s="157"/>
    </row>
    <row r="876" spans="1:9" x14ac:dyDescent="0.25">
      <c r="A876" s="79"/>
      <c r="E876" s="3"/>
      <c r="F876" s="3"/>
      <c r="G876" s="3"/>
      <c r="H876" s="1"/>
      <c r="I876" s="157"/>
    </row>
    <row r="877" spans="1:9" x14ac:dyDescent="0.25">
      <c r="A877" s="79"/>
      <c r="E877" s="3"/>
      <c r="F877" s="3"/>
      <c r="G877" s="3"/>
      <c r="H877" s="1"/>
      <c r="I877" s="157"/>
    </row>
    <row r="878" spans="1:9" x14ac:dyDescent="0.25">
      <c r="A878" s="79"/>
      <c r="E878" s="3"/>
      <c r="F878" s="3"/>
      <c r="G878" s="3"/>
      <c r="H878" s="1"/>
      <c r="I878" s="157"/>
    </row>
    <row r="879" spans="1:9" x14ac:dyDescent="0.25">
      <c r="A879" s="79"/>
      <c r="E879" s="3"/>
      <c r="F879" s="3"/>
      <c r="G879" s="3"/>
      <c r="H879" s="1"/>
      <c r="I879" s="157"/>
    </row>
    <row r="880" spans="1:9" x14ac:dyDescent="0.25">
      <c r="A880" s="79"/>
      <c r="E880" s="3"/>
      <c r="F880" s="3"/>
      <c r="G880" s="3"/>
      <c r="H880" s="1"/>
      <c r="I880" s="157"/>
    </row>
    <row r="881" spans="1:9" x14ac:dyDescent="0.25">
      <c r="A881" s="79"/>
      <c r="E881" s="3"/>
      <c r="F881" s="3"/>
      <c r="G881" s="3"/>
      <c r="H881" s="1"/>
      <c r="I881" s="157"/>
    </row>
    <row r="882" spans="1:9" x14ac:dyDescent="0.25">
      <c r="A882" s="79"/>
      <c r="E882" s="3"/>
      <c r="F882" s="3"/>
      <c r="G882" s="3"/>
      <c r="H882" s="1"/>
      <c r="I882" s="157"/>
    </row>
    <row r="883" spans="1:9" x14ac:dyDescent="0.25">
      <c r="A883" s="79"/>
      <c r="E883" s="3"/>
      <c r="F883" s="3"/>
      <c r="G883" s="3"/>
      <c r="H883" s="1"/>
      <c r="I883" s="157"/>
    </row>
    <row r="884" spans="1:9" x14ac:dyDescent="0.25">
      <c r="A884" s="79"/>
      <c r="E884" s="3"/>
      <c r="F884" s="3"/>
      <c r="G884" s="3"/>
      <c r="H884" s="1"/>
      <c r="I884" s="157"/>
    </row>
    <row r="885" spans="1:9" x14ac:dyDescent="0.25">
      <c r="A885" s="79"/>
      <c r="E885" s="3"/>
      <c r="F885" s="3"/>
      <c r="G885" s="3"/>
      <c r="H885" s="1"/>
      <c r="I885" s="157"/>
    </row>
    <row r="886" spans="1:9" x14ac:dyDescent="0.25">
      <c r="A886" s="79"/>
      <c r="E886" s="3"/>
      <c r="F886" s="3"/>
      <c r="G886" s="3"/>
      <c r="H886" s="1"/>
      <c r="I886" s="157"/>
    </row>
    <row r="887" spans="1:9" x14ac:dyDescent="0.25">
      <c r="A887" s="79"/>
      <c r="C887" s="1"/>
      <c r="D887" s="1"/>
      <c r="E887" s="3"/>
      <c r="F887" s="3"/>
      <c r="G887" s="3"/>
      <c r="H887" s="1"/>
      <c r="I887" s="157"/>
    </row>
    <row r="888" spans="1:9" x14ac:dyDescent="0.25">
      <c r="A888" s="79"/>
      <c r="C888" s="1"/>
      <c r="D888" s="1"/>
      <c r="E888" s="3"/>
      <c r="F888" s="3"/>
      <c r="G888" s="3"/>
      <c r="H888" s="1"/>
      <c r="I888" s="157"/>
    </row>
    <row r="889" spans="1:9" x14ac:dyDescent="0.25">
      <c r="A889" s="79"/>
      <c r="C889" s="1"/>
      <c r="D889" s="1"/>
      <c r="E889" s="3"/>
      <c r="F889" s="3"/>
      <c r="G889" s="3"/>
      <c r="H889" s="1"/>
      <c r="I889" s="157"/>
    </row>
    <row r="890" spans="1:9" x14ac:dyDescent="0.25">
      <c r="A890" s="79"/>
      <c r="C890" s="1"/>
      <c r="D890" s="1"/>
      <c r="E890" s="3"/>
      <c r="F890" s="3"/>
      <c r="G890" s="3"/>
      <c r="H890" s="1"/>
      <c r="I890" s="157"/>
    </row>
    <row r="891" spans="1:9" x14ac:dyDescent="0.25">
      <c r="A891" s="79"/>
      <c r="C891" s="1"/>
      <c r="D891" s="1"/>
      <c r="E891" s="3"/>
      <c r="F891" s="3"/>
      <c r="G891" s="3"/>
      <c r="H891" s="1"/>
      <c r="I891" s="157"/>
    </row>
    <row r="892" spans="1:9" x14ac:dyDescent="0.25">
      <c r="A892" s="79"/>
      <c r="C892" s="1"/>
      <c r="D892" s="1"/>
      <c r="E892" s="3"/>
      <c r="F892" s="3"/>
      <c r="G892" s="3"/>
      <c r="H892" s="1"/>
      <c r="I892" s="157"/>
    </row>
    <row r="893" spans="1:9" x14ac:dyDescent="0.25">
      <c r="A893" s="79"/>
      <c r="C893" s="1"/>
      <c r="D893" s="1"/>
      <c r="E893" s="3"/>
      <c r="F893" s="3"/>
      <c r="G893" s="3"/>
      <c r="H893" s="1"/>
      <c r="I893" s="157"/>
    </row>
    <row r="894" spans="1:9" x14ac:dyDescent="0.25">
      <c r="A894" s="79"/>
      <c r="C894" s="1"/>
      <c r="D894" s="1"/>
      <c r="E894" s="3"/>
      <c r="F894" s="3"/>
      <c r="G894" s="3"/>
      <c r="H894" s="1"/>
      <c r="I894" s="157"/>
    </row>
    <row r="895" spans="1:9" x14ac:dyDescent="0.25">
      <c r="A895" s="79"/>
      <c r="C895" s="1"/>
      <c r="D895" s="1"/>
      <c r="E895" s="3"/>
      <c r="F895" s="3"/>
      <c r="G895" s="3"/>
      <c r="H895" s="1"/>
      <c r="I895" s="157"/>
    </row>
    <row r="896" spans="1:9" x14ac:dyDescent="0.25">
      <c r="A896" s="79"/>
      <c r="C896" s="1"/>
      <c r="D896" s="1"/>
      <c r="E896" s="3"/>
      <c r="F896" s="3"/>
      <c r="G896" s="3"/>
      <c r="H896" s="1"/>
      <c r="I896" s="157"/>
    </row>
    <row r="897" spans="1:9" x14ac:dyDescent="0.25">
      <c r="A897" s="79"/>
      <c r="C897" s="1"/>
      <c r="D897" s="1"/>
      <c r="E897" s="3"/>
      <c r="F897" s="3"/>
      <c r="G897" s="3"/>
      <c r="H897" s="1"/>
      <c r="I897" s="157"/>
    </row>
    <row r="898" spans="1:9" x14ac:dyDescent="0.25">
      <c r="A898" s="79"/>
      <c r="C898" s="1"/>
      <c r="D898" s="1"/>
      <c r="E898" s="3"/>
      <c r="F898" s="3"/>
      <c r="G898" s="3"/>
      <c r="H898" s="1"/>
      <c r="I898" s="157"/>
    </row>
    <row r="899" spans="1:9" x14ac:dyDescent="0.25">
      <c r="A899" s="79"/>
      <c r="C899" s="1"/>
      <c r="D899" s="1"/>
      <c r="E899" s="3"/>
      <c r="F899" s="3"/>
      <c r="G899" s="3"/>
      <c r="H899" s="1"/>
      <c r="I899" s="157"/>
    </row>
    <row r="900" spans="1:9" x14ac:dyDescent="0.25">
      <c r="A900" s="79"/>
      <c r="C900" s="1"/>
      <c r="D900" s="1"/>
      <c r="E900" s="3"/>
      <c r="F900" s="3"/>
      <c r="G900" s="3"/>
      <c r="H900" s="1"/>
      <c r="I900" s="157"/>
    </row>
    <row r="901" spans="1:9" x14ac:dyDescent="0.25">
      <c r="A901" s="79"/>
      <c r="C901" s="1"/>
      <c r="D901" s="1"/>
      <c r="E901" s="3"/>
      <c r="F901" s="3"/>
      <c r="G901" s="3"/>
      <c r="H901" s="1"/>
      <c r="I901" s="157"/>
    </row>
    <row r="902" spans="1:9" x14ac:dyDescent="0.25">
      <c r="A902" s="79"/>
      <c r="C902" s="1"/>
      <c r="D902" s="1"/>
      <c r="E902" s="3"/>
      <c r="F902" s="3"/>
      <c r="G902" s="3"/>
      <c r="H902" s="1"/>
      <c r="I902" s="157"/>
    </row>
    <row r="903" spans="1:9" x14ac:dyDescent="0.25">
      <c r="A903" s="79"/>
      <c r="C903" s="1"/>
      <c r="D903" s="1"/>
      <c r="E903" s="3"/>
      <c r="F903" s="3"/>
      <c r="G903" s="3"/>
      <c r="H903" s="1"/>
      <c r="I903" s="157"/>
    </row>
    <row r="904" spans="1:9" x14ac:dyDescent="0.25">
      <c r="A904" s="79"/>
      <c r="C904" s="1"/>
      <c r="D904" s="1"/>
      <c r="E904" s="3"/>
      <c r="F904" s="3"/>
      <c r="G904" s="3"/>
      <c r="H904" s="1"/>
      <c r="I904" s="157"/>
    </row>
    <row r="905" spans="1:9" x14ac:dyDescent="0.25">
      <c r="A905" s="79"/>
      <c r="C905" s="1"/>
      <c r="D905" s="1"/>
      <c r="E905" s="3"/>
      <c r="F905" s="3"/>
      <c r="G905" s="3"/>
      <c r="H905" s="1"/>
      <c r="I905" s="157"/>
    </row>
    <row r="906" spans="1:9" x14ac:dyDescent="0.25">
      <c r="A906" s="79"/>
      <c r="E906" s="3"/>
      <c r="F906" s="3"/>
      <c r="G906" s="3"/>
      <c r="H906" s="1"/>
      <c r="I906" s="157"/>
    </row>
    <row r="907" spans="1:9" x14ac:dyDescent="0.25">
      <c r="A907" s="79"/>
      <c r="E907" s="3"/>
      <c r="F907" s="3"/>
      <c r="G907" s="3"/>
      <c r="H907" s="1"/>
      <c r="I907" s="157"/>
    </row>
    <row r="908" spans="1:9" x14ac:dyDescent="0.25">
      <c r="A908" s="79"/>
      <c r="E908" s="3"/>
      <c r="F908" s="3"/>
      <c r="G908" s="3"/>
      <c r="H908" s="1"/>
      <c r="I908" s="157"/>
    </row>
    <row r="909" spans="1:9" x14ac:dyDescent="0.25">
      <c r="A909" s="79"/>
      <c r="E909" s="3"/>
      <c r="F909" s="3"/>
      <c r="G909" s="3"/>
      <c r="H909" s="1"/>
      <c r="I909" s="157"/>
    </row>
    <row r="910" spans="1:9" x14ac:dyDescent="0.25">
      <c r="A910" s="79"/>
      <c r="E910" s="3"/>
      <c r="F910" s="3"/>
      <c r="G910" s="3"/>
      <c r="H910" s="1"/>
      <c r="I910" s="157"/>
    </row>
    <row r="911" spans="1:9" x14ac:dyDescent="0.25">
      <c r="A911" s="79"/>
      <c r="C911" s="1"/>
      <c r="D911" s="1"/>
      <c r="E911" s="3"/>
      <c r="F911" s="3"/>
      <c r="G911" s="3"/>
      <c r="H911" s="1"/>
      <c r="I911" s="157"/>
    </row>
    <row r="912" spans="1:9" x14ac:dyDescent="0.25">
      <c r="A912" s="79"/>
      <c r="E912" s="31"/>
      <c r="F912" s="31"/>
      <c r="G912" s="3"/>
      <c r="I912" s="157"/>
    </row>
    <row r="913" spans="9:9" x14ac:dyDescent="0.25">
      <c r="I913" s="157"/>
    </row>
    <row r="914" spans="9:9" x14ac:dyDescent="0.25">
      <c r="I914" s="157"/>
    </row>
    <row r="915" spans="9:9" x14ac:dyDescent="0.25">
      <c r="I915" s="157"/>
    </row>
    <row r="916" spans="9:9" x14ac:dyDescent="0.25">
      <c r="I916" s="157"/>
    </row>
    <row r="917" spans="9:9" x14ac:dyDescent="0.25">
      <c r="I917" s="157"/>
    </row>
    <row r="918" spans="9:9" x14ac:dyDescent="0.25">
      <c r="I918" s="157"/>
    </row>
    <row r="919" spans="9:9" x14ac:dyDescent="0.25">
      <c r="I919" s="157"/>
    </row>
    <row r="920" spans="9:9" x14ac:dyDescent="0.25">
      <c r="I920" s="157"/>
    </row>
    <row r="921" spans="9:9" x14ac:dyDescent="0.25">
      <c r="I921" s="157"/>
    </row>
    <row r="922" spans="9:9" x14ac:dyDescent="0.25">
      <c r="I922" s="157"/>
    </row>
    <row r="923" spans="9:9" x14ac:dyDescent="0.25">
      <c r="I923" s="157"/>
    </row>
    <row r="924" spans="9:9" x14ac:dyDescent="0.25">
      <c r="I924" s="157"/>
    </row>
    <row r="925" spans="9:9" x14ac:dyDescent="0.25">
      <c r="I925" s="157"/>
    </row>
    <row r="926" spans="9:9" x14ac:dyDescent="0.25">
      <c r="I926" s="157"/>
    </row>
    <row r="927" spans="9:9" x14ac:dyDescent="0.25">
      <c r="I927" s="157"/>
    </row>
    <row r="928" spans="9:9" x14ac:dyDescent="0.25">
      <c r="I928" s="157"/>
    </row>
    <row r="929" spans="9:9" x14ac:dyDescent="0.25">
      <c r="I929" s="157"/>
    </row>
    <row r="930" spans="9:9" x14ac:dyDescent="0.25">
      <c r="I930" s="157"/>
    </row>
    <row r="931" spans="9:9" x14ac:dyDescent="0.25">
      <c r="I931" s="157"/>
    </row>
    <row r="932" spans="9:9" x14ac:dyDescent="0.25">
      <c r="I932" s="157"/>
    </row>
    <row r="933" spans="9:9" x14ac:dyDescent="0.25">
      <c r="I933" s="157"/>
    </row>
    <row r="934" spans="9:9" x14ac:dyDescent="0.25">
      <c r="I934" s="157"/>
    </row>
    <row r="935" spans="9:9" x14ac:dyDescent="0.25">
      <c r="I935" s="157"/>
    </row>
    <row r="936" spans="9:9" x14ac:dyDescent="0.25">
      <c r="I936" s="157"/>
    </row>
    <row r="937" spans="9:9" x14ac:dyDescent="0.25">
      <c r="I937" s="157"/>
    </row>
    <row r="938" spans="9:9" x14ac:dyDescent="0.25">
      <c r="I938" s="157"/>
    </row>
    <row r="939" spans="9:9" x14ac:dyDescent="0.25">
      <c r="I939" s="157"/>
    </row>
    <row r="940" spans="9:9" x14ac:dyDescent="0.25">
      <c r="I940" s="157"/>
    </row>
    <row r="941" spans="9:9" x14ac:dyDescent="0.25">
      <c r="I941" s="157"/>
    </row>
    <row r="942" spans="9:9" x14ac:dyDescent="0.25">
      <c r="I942" s="157"/>
    </row>
    <row r="943" spans="9:9" x14ac:dyDescent="0.25">
      <c r="I943" s="157"/>
    </row>
    <row r="944" spans="9:9" x14ac:dyDescent="0.25">
      <c r="I944" s="157"/>
    </row>
    <row r="945" spans="9:9" x14ac:dyDescent="0.25">
      <c r="I945" s="157"/>
    </row>
    <row r="946" spans="9:9" x14ac:dyDescent="0.25">
      <c r="I946" s="157"/>
    </row>
    <row r="947" spans="9:9" x14ac:dyDescent="0.25">
      <c r="I947" s="157"/>
    </row>
    <row r="948" spans="9:9" x14ac:dyDescent="0.25">
      <c r="I948" s="157"/>
    </row>
    <row r="949" spans="9:9" x14ac:dyDescent="0.25">
      <c r="I949" s="157"/>
    </row>
    <row r="950" spans="9:9" x14ac:dyDescent="0.25">
      <c r="I950" s="157"/>
    </row>
    <row r="951" spans="9:9" x14ac:dyDescent="0.25">
      <c r="I951" s="157"/>
    </row>
    <row r="952" spans="9:9" x14ac:dyDescent="0.25">
      <c r="I952" s="157"/>
    </row>
    <row r="953" spans="9:9" x14ac:dyDescent="0.25">
      <c r="I953" s="157"/>
    </row>
    <row r="954" spans="9:9" x14ac:dyDescent="0.25">
      <c r="I954" s="157"/>
    </row>
    <row r="955" spans="9:9" x14ac:dyDescent="0.25">
      <c r="I955" s="157"/>
    </row>
    <row r="956" spans="9:9" x14ac:dyDescent="0.25">
      <c r="I956" s="157"/>
    </row>
    <row r="957" spans="9:9" x14ac:dyDescent="0.25">
      <c r="I957" s="157"/>
    </row>
    <row r="958" spans="9:9" x14ac:dyDescent="0.25">
      <c r="I958" s="157"/>
    </row>
    <row r="959" spans="9:9" x14ac:dyDescent="0.25">
      <c r="I959" s="157"/>
    </row>
    <row r="960" spans="9:9" x14ac:dyDescent="0.25">
      <c r="I960" s="157"/>
    </row>
    <row r="961" spans="9:9" x14ac:dyDescent="0.25">
      <c r="I961" s="157"/>
    </row>
    <row r="962" spans="9:9" x14ac:dyDescent="0.25">
      <c r="I962" s="157"/>
    </row>
    <row r="963" spans="9:9" x14ac:dyDescent="0.25">
      <c r="I963" s="157"/>
    </row>
    <row r="964" spans="9:9" x14ac:dyDescent="0.25">
      <c r="I964" s="157"/>
    </row>
    <row r="965" spans="9:9" x14ac:dyDescent="0.25">
      <c r="I965" s="157"/>
    </row>
    <row r="966" spans="9:9" x14ac:dyDescent="0.25">
      <c r="I966" s="157"/>
    </row>
    <row r="967" spans="9:9" x14ac:dyDescent="0.25">
      <c r="I967" s="15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A51CB-8F18-4BDE-85E6-B30889FA82D2}">
  <sheetPr>
    <tabColor rgb="FFFFC000"/>
  </sheetPr>
  <dimension ref="A1:W47"/>
  <sheetViews>
    <sheetView zoomScale="139" zoomScaleNormal="139" workbookViewId="0">
      <selection activeCell="A2" sqref="A2"/>
    </sheetView>
  </sheetViews>
  <sheetFormatPr defaultColWidth="8.85546875" defaultRowHeight="15" x14ac:dyDescent="0.25"/>
  <cols>
    <col min="1" max="1" width="43.5703125" customWidth="1"/>
    <col min="2" max="2" width="41.5703125" customWidth="1"/>
    <col min="3" max="6" width="10" style="3" customWidth="1"/>
    <col min="7" max="7" width="10" style="4" customWidth="1"/>
    <col min="8" max="9" width="10" style="3" customWidth="1"/>
    <col min="10" max="10" width="10" style="4" customWidth="1"/>
    <col min="11" max="12" width="10" style="3" customWidth="1"/>
    <col min="13" max="13" width="10" style="4" customWidth="1"/>
    <col min="14" max="15" width="10" style="3" customWidth="1"/>
    <col min="16" max="16" width="10" style="4" customWidth="1"/>
    <col min="17" max="18" width="10" style="3" customWidth="1"/>
    <col min="19" max="19" width="10" style="4" customWidth="1"/>
    <col min="20" max="20" width="10" customWidth="1"/>
    <col min="21" max="21" width="10" style="3" customWidth="1"/>
    <col min="22" max="23" width="10" customWidth="1"/>
  </cols>
  <sheetData>
    <row r="1" spans="1:23" ht="50.1" customHeight="1" thickTop="1" thickBot="1" x14ac:dyDescent="0.3">
      <c r="A1" s="11" t="s">
        <v>0</v>
      </c>
      <c r="B1" s="12" t="s">
        <v>1</v>
      </c>
      <c r="C1" s="87" t="s">
        <v>2</v>
      </c>
      <c r="D1" s="115" t="s">
        <v>91</v>
      </c>
      <c r="E1" s="116" t="s">
        <v>3</v>
      </c>
      <c r="F1" s="117" t="s">
        <v>92</v>
      </c>
      <c r="G1" s="118" t="s">
        <v>40</v>
      </c>
      <c r="H1" s="110" t="s">
        <v>4</v>
      </c>
      <c r="I1" s="119" t="s">
        <v>93</v>
      </c>
      <c r="J1" s="120" t="s">
        <v>41</v>
      </c>
      <c r="K1" s="111" t="s">
        <v>5</v>
      </c>
      <c r="L1" s="121" t="s">
        <v>94</v>
      </c>
      <c r="M1" s="122" t="s">
        <v>42</v>
      </c>
      <c r="N1" s="123" t="s">
        <v>6</v>
      </c>
      <c r="O1" s="124" t="s">
        <v>95</v>
      </c>
      <c r="P1" s="125" t="s">
        <v>43</v>
      </c>
      <c r="Q1" s="113" t="s">
        <v>7</v>
      </c>
      <c r="R1" s="126" t="s">
        <v>96</v>
      </c>
      <c r="S1" s="127" t="s">
        <v>44</v>
      </c>
      <c r="T1" s="109" t="s">
        <v>8</v>
      </c>
      <c r="U1" s="117" t="s">
        <v>90</v>
      </c>
      <c r="V1" s="116" t="s">
        <v>45</v>
      </c>
      <c r="W1" s="21" t="s">
        <v>61</v>
      </c>
    </row>
    <row r="2" spans="1:23" ht="15.75" thickTop="1" x14ac:dyDescent="0.25">
      <c r="A2" s="32" t="str" cm="1">
        <f t="array" ref="A2:A47">'Site Information'!A2:A47</f>
        <v>Annfield Plain Library</v>
      </c>
      <c r="B2" s="13" t="str" cm="1">
        <f t="array" ref="B2:B47">'Site Information'!D2:D47</f>
        <v>Leisure and Culture - Libraries and Museums</v>
      </c>
      <c r="C2" s="33">
        <f>_xlfn.XLOOKUP(C$1,'Gas . Electricity Per Year'!$C$1:$I$1,'Gas . Electricity Per Year'!$C2:$I2)</f>
        <v>77713</v>
      </c>
      <c r="D2" s="54">
        <f>C2/SUM(C$2:C$47)</f>
        <v>7.9001916263844618E-2</v>
      </c>
      <c r="E2" s="33">
        <f>_xlfn.XLOOKUP(E$1,'Gas . Electricity Per Year'!$C$1:$I$1,'Gas . Electricity Per Year'!$C2:$I2)</f>
        <v>68247</v>
      </c>
      <c r="F2" s="55">
        <f>E2/SUM(E$2:E$47)</f>
        <v>6.3095446111346862E-2</v>
      </c>
      <c r="G2" s="55">
        <f>IFERROR(E2/C2,0)</f>
        <v>0.87819283774915391</v>
      </c>
      <c r="H2" s="33">
        <f>_xlfn.XLOOKUP(H$1,'Gas . Electricity Per Year'!$C$1:$I$1,'Gas . Electricity Per Year'!$C2:$I2)</f>
        <v>87424</v>
      </c>
      <c r="I2" s="55">
        <f>H2/SUM(H$2:H$47)</f>
        <v>4.8885394660764754E-2</v>
      </c>
      <c r="J2" s="55">
        <f>IFERROR(H2/E2,0)</f>
        <v>1.2809940363678989</v>
      </c>
      <c r="K2" s="33">
        <f>_xlfn.XLOOKUP(K$1,'Gas . Electricity Per Year'!$C$1:$I$1,'Gas . Electricity Per Year'!$C2:$I2)</f>
        <v>64922</v>
      </c>
      <c r="L2" s="55">
        <f>K2/SUM(K$2:K$47)</f>
        <v>3.4227552436344622E-2</v>
      </c>
      <c r="M2" s="55">
        <f>IFERROR(K2/H2,0)</f>
        <v>0.74261072474377743</v>
      </c>
      <c r="N2" s="33">
        <f>_xlfn.XLOOKUP(N$1,'Gas . Electricity Per Year'!$C$1:$I$1,'Gas . Electricity Per Year'!$C2:$I2)</f>
        <v>55424</v>
      </c>
      <c r="O2" s="55">
        <f>N2/SUM(N$2:N$47)</f>
        <v>2.8108327416573688E-2</v>
      </c>
      <c r="P2" s="55">
        <f>IFERROR(N2/K2,0)</f>
        <v>0.85370136471458058</v>
      </c>
      <c r="Q2" s="33">
        <f>_xlfn.XLOOKUP(Q$1,'Gas . Electricity Per Year'!$C$1:$I$1,'Gas . Electricity Per Year'!$C2:$I2)</f>
        <v>35652</v>
      </c>
      <c r="R2" s="55">
        <f>Q2/SUM(Q$2:Q$47)</f>
        <v>1.8689913202935907E-2</v>
      </c>
      <c r="S2" s="55">
        <f>IFERROR(Q2/N2,0)</f>
        <v>0.64325923787528871</v>
      </c>
      <c r="T2" s="33">
        <f>_xlfn.XLOOKUP(T$1,'Gas . Electricity Per Year'!$C$1:$I$1,'Gas . Electricity Per Year'!$C2:$I2)</f>
        <v>38342</v>
      </c>
      <c r="U2" s="55">
        <f>T2/SUM(T$2:T$47)</f>
        <v>2.2007136736168626E-2</v>
      </c>
      <c r="V2" s="55">
        <f>IFERROR(T2/Q2,0)</f>
        <v>1.0754515875687198</v>
      </c>
      <c r="W2" s="57">
        <f>IFERROR(T2/C2,0)</f>
        <v>0.49337948605767373</v>
      </c>
    </row>
    <row r="3" spans="1:23" x14ac:dyDescent="0.25">
      <c r="A3" s="9" t="str">
        <v>Barnard Castle Library (new)/C.A.P building</v>
      </c>
      <c r="B3" s="5" t="str">
        <v>Leisure and Culture - Libraries and Museums</v>
      </c>
      <c r="C3" s="35">
        <f>_xlfn.XLOOKUP(C$1,'Gas . Electricity Per Year'!$C$1:$I$1,'Gas . Electricity Per Year'!$C3:$I3)</f>
        <v>0</v>
      </c>
      <c r="D3" s="53">
        <f t="shared" ref="D3:D47" si="0">C3/SUM(C$2:C$47)</f>
        <v>0</v>
      </c>
      <c r="E3" s="17">
        <f>_xlfn.XLOOKUP(E$1,'Gas . Electricity Per Year'!$C$1:$I$1,'Gas . Electricity Per Year'!$C3:$I3)</f>
        <v>0</v>
      </c>
      <c r="F3" s="56">
        <f t="shared" ref="F3:F47" si="1">E3/SUM(E$2:E$47)</f>
        <v>0</v>
      </c>
      <c r="G3" s="56">
        <f t="shared" ref="G3:G47" si="2">IFERROR(E3/C3,0)</f>
        <v>0</v>
      </c>
      <c r="H3" s="16">
        <f>_xlfn.XLOOKUP(H$1,'Gas . Electricity Per Year'!$C$1:$I$1,'Gas . Electricity Per Year'!$C3:$I3)</f>
        <v>72127</v>
      </c>
      <c r="I3" s="56">
        <f t="shared" ref="I3:I47" si="3">H3/SUM(H$2:H$47)</f>
        <v>4.0331680782130529E-2</v>
      </c>
      <c r="J3" s="56">
        <f t="shared" ref="J3:J47" si="4">IFERROR(H3/E3,0)</f>
        <v>0</v>
      </c>
      <c r="K3" s="16">
        <f>_xlfn.XLOOKUP(K$1,'Gas . Electricity Per Year'!$C$1:$I$1,'Gas . Electricity Per Year'!$C3:$I3)</f>
        <v>71952</v>
      </c>
      <c r="L3" s="56">
        <f t="shared" ref="L3:L47" si="5">K3/SUM(K$2:K$47)</f>
        <v>3.7933841423552384E-2</v>
      </c>
      <c r="M3" s="56">
        <f t="shared" ref="M3:M47" si="6">IFERROR(K3/H3,0)</f>
        <v>0.99757372412550083</v>
      </c>
      <c r="N3" s="16">
        <f>_xlfn.XLOOKUP(N$1,'Gas . Electricity Per Year'!$C$1:$I$1,'Gas . Electricity Per Year'!$C3:$I3)</f>
        <v>64469</v>
      </c>
      <c r="O3" s="56">
        <f t="shared" ref="O3:O47" si="7">N3/SUM(N$2:N$47)</f>
        <v>3.2695506643675827E-2</v>
      </c>
      <c r="P3" s="56">
        <f t="shared" ref="P3:P47" si="8">IFERROR(N3/K3,0)</f>
        <v>0.89600011118523459</v>
      </c>
      <c r="Q3" s="16">
        <f>_xlfn.XLOOKUP(Q$1,'Gas . Electricity Per Year'!$C$1:$I$1,'Gas . Electricity Per Year'!$C3:$I3)</f>
        <v>62026</v>
      </c>
      <c r="R3" s="56">
        <f t="shared" ref="R3:R47" si="9">Q3/SUM(Q$2:Q$47)</f>
        <v>3.251600348719013E-2</v>
      </c>
      <c r="S3" s="56">
        <f t="shared" ref="S3:S47" si="10">IFERROR(Q3/N3,0)</f>
        <v>0.96210581830026831</v>
      </c>
      <c r="T3" s="44">
        <f>_xlfn.XLOOKUP(T$1,'Gas . Electricity Per Year'!$C$1:$I$1,'Gas . Electricity Per Year'!$C3:$I3)</f>
        <v>63002</v>
      </c>
      <c r="U3" s="56">
        <f t="shared" ref="U3:U47" si="11">T3/SUM(T$2:T$47)</f>
        <v>3.6161223427366745E-2</v>
      </c>
      <c r="V3" s="58">
        <f t="shared" ref="V3:V47" si="12">IFERROR(T3/Q3,0)</f>
        <v>1.0157353367942477</v>
      </c>
      <c r="W3" s="59">
        <f t="shared" ref="W3:W47" si="13">IFERROR(T3/C3,0)</f>
        <v>0</v>
      </c>
    </row>
    <row r="4" spans="1:23" x14ac:dyDescent="0.25">
      <c r="A4" s="9" t="str">
        <v>Barnard Castle Library Garage</v>
      </c>
      <c r="B4" s="5" t="str">
        <v>Leisure and Culture - Libraries and Museums</v>
      </c>
      <c r="C4" s="35">
        <f>_xlfn.XLOOKUP(C$1,'Gas . Electricity Per Year'!$C$1:$I$1,'Gas . Electricity Per Year'!$C4:$I4)</f>
        <v>0</v>
      </c>
      <c r="D4" s="53">
        <f t="shared" si="0"/>
        <v>0</v>
      </c>
      <c r="E4" s="17">
        <f>_xlfn.XLOOKUP(E$1,'Gas . Electricity Per Year'!$C$1:$I$1,'Gas . Electricity Per Year'!$C4:$I4)</f>
        <v>0</v>
      </c>
      <c r="F4" s="56">
        <f t="shared" si="1"/>
        <v>0</v>
      </c>
      <c r="G4" s="56">
        <f t="shared" si="2"/>
        <v>0</v>
      </c>
      <c r="H4" s="16">
        <f>_xlfn.XLOOKUP(H$1,'Gas . Electricity Per Year'!$C$1:$I$1,'Gas . Electricity Per Year'!$C4:$I4)</f>
        <v>0</v>
      </c>
      <c r="I4" s="56">
        <f t="shared" si="3"/>
        <v>0</v>
      </c>
      <c r="J4" s="56">
        <f t="shared" si="4"/>
        <v>0</v>
      </c>
      <c r="K4" s="16">
        <f>_xlfn.XLOOKUP(K$1,'Gas . Electricity Per Year'!$C$1:$I$1,'Gas . Electricity Per Year'!$C4:$I4)</f>
        <v>0</v>
      </c>
      <c r="L4" s="56">
        <f t="shared" si="5"/>
        <v>0</v>
      </c>
      <c r="M4" s="56">
        <f t="shared" si="6"/>
        <v>0</v>
      </c>
      <c r="N4" s="16">
        <f>_xlfn.XLOOKUP(N$1,'Gas . Electricity Per Year'!$C$1:$I$1,'Gas . Electricity Per Year'!$C4:$I4)</f>
        <v>0</v>
      </c>
      <c r="O4" s="56">
        <f t="shared" si="7"/>
        <v>0</v>
      </c>
      <c r="P4" s="56">
        <f t="shared" si="8"/>
        <v>0</v>
      </c>
      <c r="Q4" s="16">
        <f>_xlfn.XLOOKUP(Q$1,'Gas . Electricity Per Year'!$C$1:$I$1,'Gas . Electricity Per Year'!$C4:$I4)</f>
        <v>0</v>
      </c>
      <c r="R4" s="56">
        <f t="shared" si="9"/>
        <v>0</v>
      </c>
      <c r="S4" s="56">
        <f t="shared" si="10"/>
        <v>0</v>
      </c>
      <c r="T4" s="44">
        <f>_xlfn.XLOOKUP(T$1,'Gas . Electricity Per Year'!$C$1:$I$1,'Gas . Electricity Per Year'!$C4:$I4)</f>
        <v>0</v>
      </c>
      <c r="U4" s="56">
        <f t="shared" si="11"/>
        <v>0</v>
      </c>
      <c r="V4" s="58">
        <f t="shared" si="12"/>
        <v>0</v>
      </c>
      <c r="W4" s="59">
        <f t="shared" si="13"/>
        <v>0</v>
      </c>
    </row>
    <row r="5" spans="1:23" x14ac:dyDescent="0.25">
      <c r="A5" s="9" t="str">
        <v>Belmont Library</v>
      </c>
      <c r="B5" s="5" t="str">
        <v>Leisure and Culture - Libraries and Museums</v>
      </c>
      <c r="C5" s="35">
        <f>_xlfn.XLOOKUP(C$1,'Gas . Electricity Per Year'!$C$1:$I$1,'Gas . Electricity Per Year'!$C5:$I5)</f>
        <v>39818</v>
      </c>
      <c r="D5" s="53">
        <f t="shared" si="0"/>
        <v>4.0478405180520184E-2</v>
      </c>
      <c r="E5" s="17">
        <f>_xlfn.XLOOKUP(E$1,'Gas . Electricity Per Year'!$C$1:$I$1,'Gas . Electricity Per Year'!$C5:$I5)</f>
        <v>37876</v>
      </c>
      <c r="F5" s="56">
        <f t="shared" si="1"/>
        <v>3.5016969491895228E-2</v>
      </c>
      <c r="G5" s="56">
        <f t="shared" si="2"/>
        <v>0.95122808779948764</v>
      </c>
      <c r="H5" s="16">
        <f>_xlfn.XLOOKUP(H$1,'Gas . Electricity Per Year'!$C$1:$I$1,'Gas . Electricity Per Year'!$C5:$I5)</f>
        <v>37620</v>
      </c>
      <c r="I5" s="56">
        <f t="shared" si="3"/>
        <v>2.1036197693287541E-2</v>
      </c>
      <c r="J5" s="56">
        <f t="shared" si="4"/>
        <v>0.9932411025451473</v>
      </c>
      <c r="K5" s="16">
        <f>_xlfn.XLOOKUP(K$1,'Gas . Electricity Per Year'!$C$1:$I$1,'Gas . Electricity Per Year'!$C5:$I5)</f>
        <v>23747</v>
      </c>
      <c r="L5" s="56">
        <f t="shared" si="5"/>
        <v>1.2519664947257873E-2</v>
      </c>
      <c r="M5" s="56">
        <f t="shared" si="6"/>
        <v>0.63123338649654437</v>
      </c>
      <c r="N5" s="16">
        <f>_xlfn.XLOOKUP(N$1,'Gas . Electricity Per Year'!$C$1:$I$1,'Gas . Electricity Per Year'!$C5:$I5)</f>
        <v>36429</v>
      </c>
      <c r="O5" s="56">
        <f t="shared" si="7"/>
        <v>1.8474997464245867E-2</v>
      </c>
      <c r="P5" s="56">
        <f t="shared" si="8"/>
        <v>1.5340464058617931</v>
      </c>
      <c r="Q5" s="16">
        <f>_xlfn.XLOOKUP(Q$1,'Gas . Electricity Per Year'!$C$1:$I$1,'Gas . Electricity Per Year'!$C5:$I5)</f>
        <v>32166</v>
      </c>
      <c r="R5" s="56">
        <f t="shared" si="9"/>
        <v>1.6862441043577821E-2</v>
      </c>
      <c r="S5" s="56">
        <f t="shared" si="10"/>
        <v>0.88297784731944329</v>
      </c>
      <c r="T5" s="44">
        <f>_xlfn.XLOOKUP(T$1,'Gas . Electricity Per Year'!$C$1:$I$1,'Gas . Electricity Per Year'!$C5:$I5)</f>
        <v>29667</v>
      </c>
      <c r="U5" s="56">
        <f t="shared" si="11"/>
        <v>1.702795173835258E-2</v>
      </c>
      <c r="V5" s="58">
        <f t="shared" si="12"/>
        <v>0.92230927065845925</v>
      </c>
      <c r="W5" s="59">
        <f t="shared" si="13"/>
        <v>0.74506504595911394</v>
      </c>
    </row>
    <row r="6" spans="1:23" x14ac:dyDescent="0.25">
      <c r="A6" s="9" t="str">
        <v>Binchester Roman Fort</v>
      </c>
      <c r="B6" s="5" t="str">
        <v>Leisure and Culture - Libraries and Museums</v>
      </c>
      <c r="C6" s="35">
        <f>_xlfn.XLOOKUP(C$1,'Gas . Electricity Per Year'!$C$1:$I$1,'Gas . Electricity Per Year'!$C6:$I6)</f>
        <v>0</v>
      </c>
      <c r="D6" s="53">
        <f t="shared" si="0"/>
        <v>0</v>
      </c>
      <c r="E6" s="17">
        <f>_xlfn.XLOOKUP(E$1,'Gas . Electricity Per Year'!$C$1:$I$1,'Gas . Electricity Per Year'!$C6:$I6)</f>
        <v>0</v>
      </c>
      <c r="F6" s="56">
        <f t="shared" si="1"/>
        <v>0</v>
      </c>
      <c r="G6" s="56">
        <f t="shared" si="2"/>
        <v>0</v>
      </c>
      <c r="H6" s="16">
        <f>_xlfn.XLOOKUP(H$1,'Gas . Electricity Per Year'!$C$1:$I$1,'Gas . Electricity Per Year'!$C6:$I6)</f>
        <v>0</v>
      </c>
      <c r="I6" s="56">
        <f t="shared" si="3"/>
        <v>0</v>
      </c>
      <c r="J6" s="56">
        <f t="shared" si="4"/>
        <v>0</v>
      </c>
      <c r="K6" s="16">
        <f>_xlfn.XLOOKUP(K$1,'Gas . Electricity Per Year'!$C$1:$I$1,'Gas . Electricity Per Year'!$C6:$I6)</f>
        <v>0</v>
      </c>
      <c r="L6" s="56">
        <f t="shared" si="5"/>
        <v>0</v>
      </c>
      <c r="M6" s="56">
        <f t="shared" si="6"/>
        <v>0</v>
      </c>
      <c r="N6" s="16">
        <f>_xlfn.XLOOKUP(N$1,'Gas . Electricity Per Year'!$C$1:$I$1,'Gas . Electricity Per Year'!$C6:$I6)</f>
        <v>0</v>
      </c>
      <c r="O6" s="56">
        <f t="shared" si="7"/>
        <v>0</v>
      </c>
      <c r="P6" s="56">
        <f t="shared" si="8"/>
        <v>0</v>
      </c>
      <c r="Q6" s="16">
        <f>_xlfn.XLOOKUP(Q$1,'Gas . Electricity Per Year'!$C$1:$I$1,'Gas . Electricity Per Year'!$C6:$I6)</f>
        <v>0</v>
      </c>
      <c r="R6" s="56">
        <f t="shared" si="9"/>
        <v>0</v>
      </c>
      <c r="S6" s="56">
        <f t="shared" si="10"/>
        <v>0</v>
      </c>
      <c r="T6" s="44">
        <f>_xlfn.XLOOKUP(T$1,'Gas . Electricity Per Year'!$C$1:$I$1,'Gas . Electricity Per Year'!$C6:$I6)</f>
        <v>0</v>
      </c>
      <c r="U6" s="56">
        <f t="shared" si="11"/>
        <v>0</v>
      </c>
      <c r="V6" s="58">
        <f t="shared" si="12"/>
        <v>0</v>
      </c>
      <c r="W6" s="59">
        <f t="shared" si="13"/>
        <v>0</v>
      </c>
    </row>
    <row r="7" spans="1:23" x14ac:dyDescent="0.25">
      <c r="A7" s="9" t="str">
        <v>Bishop Auckland Town Hall &amp; Library</v>
      </c>
      <c r="B7" s="5" t="str">
        <v>Leisure and Culture - Libraries and Museums</v>
      </c>
      <c r="C7" s="35">
        <f>_xlfn.XLOOKUP(C$1,'Gas . Electricity Per Year'!$C$1:$I$1,'Gas . Electricity Per Year'!$C7:$I7)</f>
        <v>0</v>
      </c>
      <c r="D7" s="53">
        <f t="shared" si="0"/>
        <v>0</v>
      </c>
      <c r="E7" s="17">
        <f>_xlfn.XLOOKUP(E$1,'Gas . Electricity Per Year'!$C$1:$I$1,'Gas . Electricity Per Year'!$C7:$I7)</f>
        <v>0</v>
      </c>
      <c r="F7" s="56">
        <f t="shared" si="1"/>
        <v>0</v>
      </c>
      <c r="G7" s="56">
        <f t="shared" si="2"/>
        <v>0</v>
      </c>
      <c r="H7" s="16">
        <f>_xlfn.XLOOKUP(H$1,'Gas . Electricity Per Year'!$C$1:$I$1,'Gas . Electricity Per Year'!$C7:$I7)</f>
        <v>346023</v>
      </c>
      <c r="I7" s="56">
        <f t="shared" si="3"/>
        <v>0.19348772552962346</v>
      </c>
      <c r="J7" s="56">
        <f t="shared" si="4"/>
        <v>0</v>
      </c>
      <c r="K7" s="16">
        <f>_xlfn.XLOOKUP(K$1,'Gas . Electricity Per Year'!$C$1:$I$1,'Gas . Electricity Per Year'!$C7:$I7)</f>
        <v>348105</v>
      </c>
      <c r="L7" s="56">
        <f t="shared" si="5"/>
        <v>0.18352457011265433</v>
      </c>
      <c r="M7" s="56">
        <f t="shared" si="6"/>
        <v>1.0060169410703912</v>
      </c>
      <c r="N7" s="16">
        <f>_xlfn.XLOOKUP(N$1,'Gas . Electricity Per Year'!$C$1:$I$1,'Gas . Electricity Per Year'!$C7:$I7)</f>
        <v>553867</v>
      </c>
      <c r="O7" s="56">
        <f t="shared" si="7"/>
        <v>0.28089410690739425</v>
      </c>
      <c r="P7" s="56">
        <f t="shared" si="8"/>
        <v>1.5910917682883039</v>
      </c>
      <c r="Q7" s="16">
        <f>_xlfn.XLOOKUP(Q$1,'Gas . Electricity Per Year'!$C$1:$I$1,'Gas . Electricity Per Year'!$C7:$I7)</f>
        <v>605646</v>
      </c>
      <c r="R7" s="56">
        <f t="shared" si="9"/>
        <v>0.31749891090837318</v>
      </c>
      <c r="S7" s="56">
        <f t="shared" si="10"/>
        <v>1.0934863423890573</v>
      </c>
      <c r="T7" s="44">
        <f>_xlfn.XLOOKUP(T$1,'Gas . Electricity Per Year'!$C$1:$I$1,'Gas . Electricity Per Year'!$C7:$I7)</f>
        <v>603593</v>
      </c>
      <c r="U7" s="56">
        <f t="shared" si="11"/>
        <v>0.34644394356043584</v>
      </c>
      <c r="V7" s="58">
        <f t="shared" si="12"/>
        <v>0.99661023105906754</v>
      </c>
      <c r="W7" s="59">
        <f t="shared" si="13"/>
        <v>0</v>
      </c>
    </row>
    <row r="8" spans="1:23" x14ac:dyDescent="0.25">
      <c r="A8" s="9" t="str">
        <v>Blackhall Colliery Library</v>
      </c>
      <c r="B8" s="5" t="str">
        <v>Leisure and Culture - Libraries and Museums</v>
      </c>
      <c r="C8" s="35">
        <f>_xlfn.XLOOKUP(C$1,'Gas . Electricity Per Year'!$C$1:$I$1,'Gas . Electricity Per Year'!$C8:$I8)</f>
        <v>8711</v>
      </c>
      <c r="D8" s="53">
        <f t="shared" si="0"/>
        <v>8.8554771090338883E-3</v>
      </c>
      <c r="E8" s="17">
        <f>_xlfn.XLOOKUP(E$1,'Gas . Electricity Per Year'!$C$1:$I$1,'Gas . Electricity Per Year'!$C8:$I8)</f>
        <v>8403</v>
      </c>
      <c r="F8" s="56">
        <f t="shared" si="1"/>
        <v>7.7687082754355164E-3</v>
      </c>
      <c r="G8" s="56">
        <f t="shared" si="2"/>
        <v>0.96464240615313968</v>
      </c>
      <c r="H8" s="16">
        <f>_xlfn.XLOOKUP(H$1,'Gas . Electricity Per Year'!$C$1:$I$1,'Gas . Electricity Per Year'!$C8:$I8)</f>
        <v>8994</v>
      </c>
      <c r="I8" s="56">
        <f t="shared" si="3"/>
        <v>5.0292281247588553E-3</v>
      </c>
      <c r="J8" s="56">
        <f t="shared" si="4"/>
        <v>1.070332024277044</v>
      </c>
      <c r="K8" s="16">
        <f>_xlfn.XLOOKUP(K$1,'Gas . Electricity Per Year'!$C$1:$I$1,'Gas . Electricity Per Year'!$C8:$I8)</f>
        <v>5927</v>
      </c>
      <c r="L8" s="56">
        <f t="shared" si="5"/>
        <v>3.1247759355875443E-3</v>
      </c>
      <c r="M8" s="56">
        <f t="shared" si="6"/>
        <v>0.65899488547920837</v>
      </c>
      <c r="N8" s="16">
        <f>_xlfn.XLOOKUP(N$1,'Gas . Electricity Per Year'!$C$1:$I$1,'Gas . Electricity Per Year'!$C8:$I8)</f>
        <v>11106</v>
      </c>
      <c r="O8" s="56">
        <f t="shared" si="7"/>
        <v>5.6324170808398416E-3</v>
      </c>
      <c r="P8" s="56">
        <f t="shared" si="8"/>
        <v>1.873797874135313</v>
      </c>
      <c r="Q8" s="16">
        <f>_xlfn.XLOOKUP(Q$1,'Gas . Electricity Per Year'!$C$1:$I$1,'Gas . Electricity Per Year'!$C8:$I8)</f>
        <v>9218</v>
      </c>
      <c r="R8" s="56">
        <f t="shared" si="9"/>
        <v>4.8323690088820596E-3</v>
      </c>
      <c r="S8" s="56">
        <f t="shared" si="10"/>
        <v>0.83000180082838104</v>
      </c>
      <c r="T8" s="44">
        <f>_xlfn.XLOOKUP(T$1,'Gas . Electricity Per Year'!$C$1:$I$1,'Gas . Electricity Per Year'!$C8:$I8)</f>
        <v>8569</v>
      </c>
      <c r="U8" s="56">
        <f t="shared" si="11"/>
        <v>4.9183442358830777E-3</v>
      </c>
      <c r="V8" s="58">
        <f t="shared" si="12"/>
        <v>0.92959427207637235</v>
      </c>
      <c r="W8" s="59">
        <f t="shared" si="13"/>
        <v>0.98369877166800601</v>
      </c>
    </row>
    <row r="9" spans="1:23" x14ac:dyDescent="0.25">
      <c r="A9" s="9" t="str">
        <v>Bowburn Library</v>
      </c>
      <c r="B9" s="5" t="str">
        <v>Leisure and Culture - Libraries and Museums</v>
      </c>
      <c r="C9" s="35">
        <f>_xlfn.XLOOKUP(C$1,'Gas . Electricity Per Year'!$C$1:$I$1,'Gas . Electricity Per Year'!$C9:$I9)</f>
        <v>15331</v>
      </c>
      <c r="D9" s="53">
        <f t="shared" si="0"/>
        <v>1.5585273741085814E-2</v>
      </c>
      <c r="E9" s="17">
        <f>_xlfn.XLOOKUP(E$1,'Gas . Electricity Per Year'!$C$1:$I$1,'Gas . Electricity Per Year'!$C9:$I9)</f>
        <v>13186</v>
      </c>
      <c r="F9" s="56">
        <f t="shared" si="1"/>
        <v>1.2190668489812295E-2</v>
      </c>
      <c r="G9" s="56">
        <f t="shared" si="2"/>
        <v>0.86008740460504862</v>
      </c>
      <c r="H9" s="16">
        <f>_xlfn.XLOOKUP(H$1,'Gas . Electricity Per Year'!$C$1:$I$1,'Gas . Electricity Per Year'!$C9:$I9)</f>
        <v>21525</v>
      </c>
      <c r="I9" s="56">
        <f t="shared" si="3"/>
        <v>1.2036261439341157E-2</v>
      </c>
      <c r="J9" s="56">
        <f t="shared" si="4"/>
        <v>1.6324131654785379</v>
      </c>
      <c r="K9" s="16">
        <f>_xlfn.XLOOKUP(K$1,'Gas . Electricity Per Year'!$C$1:$I$1,'Gas . Electricity Per Year'!$C9:$I9)</f>
        <v>15505</v>
      </c>
      <c r="L9" s="56">
        <f t="shared" si="5"/>
        <v>8.1743969767647841E-3</v>
      </c>
      <c r="M9" s="56">
        <f t="shared" si="6"/>
        <v>0.72032520325203253</v>
      </c>
      <c r="N9" s="16">
        <f>_xlfn.XLOOKUP(N$1,'Gas . Electricity Per Year'!$C$1:$I$1,'Gas . Electricity Per Year'!$C9:$I9)</f>
        <v>20587</v>
      </c>
      <c r="O9" s="56">
        <f t="shared" si="7"/>
        <v>1.0440714068363931E-2</v>
      </c>
      <c r="P9" s="56">
        <f t="shared" si="8"/>
        <v>1.3277652370203161</v>
      </c>
      <c r="Q9" s="16">
        <f>_xlfn.XLOOKUP(Q$1,'Gas . Electricity Per Year'!$C$1:$I$1,'Gas . Electricity Per Year'!$C9:$I9)</f>
        <v>15872</v>
      </c>
      <c r="R9" s="56">
        <f t="shared" si="9"/>
        <v>8.3206076056602362E-3</v>
      </c>
      <c r="S9" s="56">
        <f t="shared" si="10"/>
        <v>0.77097197260407058</v>
      </c>
      <c r="T9" s="44">
        <f>_xlfn.XLOOKUP(T$1,'Gas . Electricity Per Year'!$C$1:$I$1,'Gas . Electricity Per Year'!$C9:$I9)</f>
        <v>18540</v>
      </c>
      <c r="U9" s="56">
        <f t="shared" si="11"/>
        <v>1.0641393643747492E-2</v>
      </c>
      <c r="V9" s="58">
        <f t="shared" si="12"/>
        <v>1.1680947580645162</v>
      </c>
      <c r="W9" s="59">
        <f t="shared" si="13"/>
        <v>1.2093144608962234</v>
      </c>
    </row>
    <row r="10" spans="1:23" x14ac:dyDescent="0.25">
      <c r="A10" s="9" t="str">
        <v>Brandon Library</v>
      </c>
      <c r="B10" s="5" t="str">
        <v>Leisure and Culture - Libraries and Museums</v>
      </c>
      <c r="C10" s="35">
        <f>_xlfn.XLOOKUP(C$1,'Gas . Electricity Per Year'!$C$1:$I$1,'Gas . Electricity Per Year'!$C10:$I10)</f>
        <v>0</v>
      </c>
      <c r="D10" s="53">
        <f t="shared" si="0"/>
        <v>0</v>
      </c>
      <c r="E10" s="17">
        <f>_xlfn.XLOOKUP(E$1,'Gas . Electricity Per Year'!$C$1:$I$1,'Gas . Electricity Per Year'!$C10:$I10)</f>
        <v>0</v>
      </c>
      <c r="F10" s="56">
        <f t="shared" si="1"/>
        <v>0</v>
      </c>
      <c r="G10" s="56">
        <f t="shared" si="2"/>
        <v>0</v>
      </c>
      <c r="H10" s="16">
        <f>_xlfn.XLOOKUP(H$1,'Gas . Electricity Per Year'!$C$1:$I$1,'Gas . Electricity Per Year'!$C10:$I10)</f>
        <v>0</v>
      </c>
      <c r="I10" s="56">
        <f t="shared" si="3"/>
        <v>0</v>
      </c>
      <c r="J10" s="56">
        <f t="shared" si="4"/>
        <v>0</v>
      </c>
      <c r="K10" s="16">
        <f>_xlfn.XLOOKUP(K$1,'Gas . Electricity Per Year'!$C$1:$I$1,'Gas . Electricity Per Year'!$C10:$I10)</f>
        <v>0</v>
      </c>
      <c r="L10" s="56">
        <f t="shared" si="5"/>
        <v>0</v>
      </c>
      <c r="M10" s="56">
        <f t="shared" si="6"/>
        <v>0</v>
      </c>
      <c r="N10" s="16">
        <f>_xlfn.XLOOKUP(N$1,'Gas . Electricity Per Year'!$C$1:$I$1,'Gas . Electricity Per Year'!$C10:$I10)</f>
        <v>0</v>
      </c>
      <c r="O10" s="56">
        <f t="shared" si="7"/>
        <v>0</v>
      </c>
      <c r="P10" s="56">
        <f t="shared" si="8"/>
        <v>0</v>
      </c>
      <c r="Q10" s="16">
        <f>_xlfn.XLOOKUP(Q$1,'Gas . Electricity Per Year'!$C$1:$I$1,'Gas . Electricity Per Year'!$C10:$I10)</f>
        <v>0</v>
      </c>
      <c r="R10" s="56">
        <f t="shared" si="9"/>
        <v>0</v>
      </c>
      <c r="S10" s="56">
        <f t="shared" si="10"/>
        <v>0</v>
      </c>
      <c r="T10" s="44">
        <f>_xlfn.XLOOKUP(T$1,'Gas . Electricity Per Year'!$C$1:$I$1,'Gas . Electricity Per Year'!$C10:$I10)</f>
        <v>0</v>
      </c>
      <c r="U10" s="56">
        <f t="shared" si="11"/>
        <v>0</v>
      </c>
      <c r="V10" s="58">
        <f t="shared" si="12"/>
        <v>0</v>
      </c>
      <c r="W10" s="59">
        <f t="shared" si="13"/>
        <v>0</v>
      </c>
    </row>
    <row r="11" spans="1:23" x14ac:dyDescent="0.25">
      <c r="A11" s="9" t="str">
        <v>Chester le Street Library</v>
      </c>
      <c r="B11" s="5" t="str">
        <v>Leisure and Culture - Libraries and Museums</v>
      </c>
      <c r="C11" s="35">
        <f>_xlfn.XLOOKUP(C$1,'Gas . Electricity Per Year'!$C$1:$I$1,'Gas . Electricity Per Year'!$C11:$I11)</f>
        <v>67710</v>
      </c>
      <c r="D11" s="53">
        <f t="shared" si="0"/>
        <v>6.8833010567407246E-2</v>
      </c>
      <c r="E11" s="17">
        <f>_xlfn.XLOOKUP(E$1,'Gas . Electricity Per Year'!$C$1:$I$1,'Gas . Electricity Per Year'!$C11:$I11)</f>
        <v>61931</v>
      </c>
      <c r="F11" s="56">
        <f t="shared" si="1"/>
        <v>5.7256202809234436E-2</v>
      </c>
      <c r="G11" s="56">
        <f t="shared" si="2"/>
        <v>0.91465071629006056</v>
      </c>
      <c r="H11" s="16">
        <f>_xlfn.XLOOKUP(H$1,'Gas . Electricity Per Year'!$C$1:$I$1,'Gas . Electricity Per Year'!$C11:$I11)</f>
        <v>70150</v>
      </c>
      <c r="I11" s="56">
        <f t="shared" si="3"/>
        <v>3.9226190010210549E-2</v>
      </c>
      <c r="J11" s="56">
        <f t="shared" si="4"/>
        <v>1.1327122119778463</v>
      </c>
      <c r="K11" s="16">
        <f>_xlfn.XLOOKUP(K$1,'Gas . Electricity Per Year'!$C$1:$I$1,'Gas . Electricity Per Year'!$C11:$I11)</f>
        <v>66650</v>
      </c>
      <c r="L11" s="56">
        <f t="shared" si="5"/>
        <v>3.5138571976870224E-2</v>
      </c>
      <c r="M11" s="56">
        <f t="shared" si="6"/>
        <v>0.95010691375623668</v>
      </c>
      <c r="N11" s="16">
        <f>_xlfn.XLOOKUP(N$1,'Gas . Electricity Per Year'!$C$1:$I$1,'Gas . Electricity Per Year'!$C11:$I11)</f>
        <v>130034</v>
      </c>
      <c r="O11" s="56">
        <f t="shared" si="7"/>
        <v>6.5946850593366468E-2</v>
      </c>
      <c r="P11" s="56">
        <f t="shared" si="8"/>
        <v>1.9509977494373594</v>
      </c>
      <c r="Q11" s="16">
        <f>_xlfn.XLOOKUP(Q$1,'Gas . Electricity Per Year'!$C$1:$I$1,'Gas . Electricity Per Year'!$C11:$I11)</f>
        <v>88397</v>
      </c>
      <c r="R11" s="56">
        <f t="shared" si="9"/>
        <v>4.6340521075954377E-2</v>
      </c>
      <c r="S11" s="56">
        <f t="shared" si="10"/>
        <v>0.67979912945844934</v>
      </c>
      <c r="T11" s="44">
        <f>_xlfn.XLOOKUP(T$1,'Gas . Electricity Per Year'!$C$1:$I$1,'Gas . Electricity Per Year'!$C11:$I11)</f>
        <v>69261</v>
      </c>
      <c r="U11" s="56">
        <f t="shared" si="11"/>
        <v>3.9753698228672876E-2</v>
      </c>
      <c r="V11" s="58">
        <f t="shared" si="12"/>
        <v>0.78352206522845802</v>
      </c>
      <c r="W11" s="59">
        <f t="shared" si="13"/>
        <v>1.0229065130704476</v>
      </c>
    </row>
    <row r="12" spans="1:23" x14ac:dyDescent="0.25">
      <c r="A12" s="9" t="str">
        <v>Chester le Street Library Garage - FOR SALE</v>
      </c>
      <c r="B12" s="5" t="str">
        <v>Leisure and Culture - Libraries and Museums</v>
      </c>
      <c r="C12" s="35">
        <f>_xlfn.XLOOKUP(C$1,'Gas . Electricity Per Year'!$C$1:$I$1,'Gas . Electricity Per Year'!$C12:$I12)</f>
        <v>0</v>
      </c>
      <c r="D12" s="53">
        <f t="shared" si="0"/>
        <v>0</v>
      </c>
      <c r="E12" s="17">
        <f>_xlfn.XLOOKUP(E$1,'Gas . Electricity Per Year'!$C$1:$I$1,'Gas . Electricity Per Year'!$C12:$I12)</f>
        <v>0</v>
      </c>
      <c r="F12" s="56">
        <f t="shared" si="1"/>
        <v>0</v>
      </c>
      <c r="G12" s="56">
        <f t="shared" si="2"/>
        <v>0</v>
      </c>
      <c r="H12" s="16">
        <f>_xlfn.XLOOKUP(H$1,'Gas . Electricity Per Year'!$C$1:$I$1,'Gas . Electricity Per Year'!$C12:$I12)</f>
        <v>0</v>
      </c>
      <c r="I12" s="56">
        <f t="shared" si="3"/>
        <v>0</v>
      </c>
      <c r="J12" s="56">
        <f t="shared" si="4"/>
        <v>0</v>
      </c>
      <c r="K12" s="16">
        <f>_xlfn.XLOOKUP(K$1,'Gas . Electricity Per Year'!$C$1:$I$1,'Gas . Electricity Per Year'!$C12:$I12)</f>
        <v>0</v>
      </c>
      <c r="L12" s="56">
        <f t="shared" si="5"/>
        <v>0</v>
      </c>
      <c r="M12" s="56">
        <f t="shared" si="6"/>
        <v>0</v>
      </c>
      <c r="N12" s="16">
        <f>_xlfn.XLOOKUP(N$1,'Gas . Electricity Per Year'!$C$1:$I$1,'Gas . Electricity Per Year'!$C12:$I12)</f>
        <v>0</v>
      </c>
      <c r="O12" s="56">
        <f t="shared" si="7"/>
        <v>0</v>
      </c>
      <c r="P12" s="56">
        <f t="shared" si="8"/>
        <v>0</v>
      </c>
      <c r="Q12" s="16">
        <f>_xlfn.XLOOKUP(Q$1,'Gas . Electricity Per Year'!$C$1:$I$1,'Gas . Electricity Per Year'!$C12:$I12)</f>
        <v>0</v>
      </c>
      <c r="R12" s="56">
        <f t="shared" si="9"/>
        <v>0</v>
      </c>
      <c r="S12" s="56">
        <f t="shared" si="10"/>
        <v>0</v>
      </c>
      <c r="T12" s="44">
        <f>_xlfn.XLOOKUP(T$1,'Gas . Electricity Per Year'!$C$1:$I$1,'Gas . Electricity Per Year'!$C12:$I12)</f>
        <v>0</v>
      </c>
      <c r="U12" s="56">
        <f t="shared" si="11"/>
        <v>0</v>
      </c>
      <c r="V12" s="58">
        <f t="shared" si="12"/>
        <v>0</v>
      </c>
      <c r="W12" s="59">
        <f t="shared" si="13"/>
        <v>0</v>
      </c>
    </row>
    <row r="13" spans="1:23" x14ac:dyDescent="0.25">
      <c r="A13" s="9" t="str">
        <v>Chilton Library</v>
      </c>
      <c r="B13" s="5" t="str">
        <v>Leisure and Culture - Libraries and Museums</v>
      </c>
      <c r="C13" s="35">
        <f>_xlfn.XLOOKUP(C$1,'Gas . Electricity Per Year'!$C$1:$I$1,'Gas . Electricity Per Year'!$C13:$I13)</f>
        <v>10750</v>
      </c>
      <c r="D13" s="53">
        <f t="shared" si="0"/>
        <v>1.0928295135129639E-2</v>
      </c>
      <c r="E13" s="17">
        <f>_xlfn.XLOOKUP(E$1,'Gas . Electricity Per Year'!$C$1:$I$1,'Gas . Electricity Per Year'!$C13:$I13)</f>
        <v>14726</v>
      </c>
      <c r="F13" s="56">
        <f t="shared" si="1"/>
        <v>1.3614423189820708E-2</v>
      </c>
      <c r="G13" s="56">
        <f t="shared" si="2"/>
        <v>1.3698604651162791</v>
      </c>
      <c r="H13" s="16">
        <f>_xlfn.XLOOKUP(H$1,'Gas . Electricity Per Year'!$C$1:$I$1,'Gas . Electricity Per Year'!$C13:$I13)</f>
        <v>14978</v>
      </c>
      <c r="I13" s="56">
        <f t="shared" si="3"/>
        <v>8.3753367636911422E-3</v>
      </c>
      <c r="J13" s="56">
        <f t="shared" si="4"/>
        <v>1.0171125899769116</v>
      </c>
      <c r="K13" s="16">
        <f>_xlfn.XLOOKUP(K$1,'Gas . Electricity Per Year'!$C$1:$I$1,'Gas . Electricity Per Year'!$C13:$I13)</f>
        <v>10315</v>
      </c>
      <c r="L13" s="56">
        <f t="shared" si="5"/>
        <v>5.438175092894469E-3</v>
      </c>
      <c r="M13" s="56">
        <f t="shared" si="6"/>
        <v>0.68867672586460138</v>
      </c>
      <c r="N13" s="16">
        <f>_xlfn.XLOOKUP(N$1,'Gas . Electricity Per Year'!$C$1:$I$1,'Gas . Electricity Per Year'!$C13:$I13)</f>
        <v>20949</v>
      </c>
      <c r="O13" s="56">
        <f t="shared" si="7"/>
        <v>1.0624302667613349E-2</v>
      </c>
      <c r="P13" s="56">
        <f t="shared" si="8"/>
        <v>2.0309258361609306</v>
      </c>
      <c r="Q13" s="16">
        <f>_xlfn.XLOOKUP(Q$1,'Gas . Electricity Per Year'!$C$1:$I$1,'Gas . Electricity Per Year'!$C13:$I13)</f>
        <v>30169</v>
      </c>
      <c r="R13" s="56">
        <f t="shared" si="9"/>
        <v>1.5815550079080372E-2</v>
      </c>
      <c r="S13" s="56">
        <f t="shared" si="10"/>
        <v>1.4401164733400162</v>
      </c>
      <c r="T13" s="44">
        <f>_xlfn.XLOOKUP(T$1,'Gas . Electricity Per Year'!$C$1:$I$1,'Gas . Electricity Per Year'!$C13:$I13)</f>
        <v>13139</v>
      </c>
      <c r="U13" s="56">
        <f t="shared" si="11"/>
        <v>7.5413846324270933E-3</v>
      </c>
      <c r="V13" s="58">
        <f t="shared" si="12"/>
        <v>0.43551327521628164</v>
      </c>
      <c r="W13" s="59">
        <f t="shared" si="13"/>
        <v>1.2222325581395348</v>
      </c>
    </row>
    <row r="14" spans="1:23" x14ac:dyDescent="0.25">
      <c r="A14" s="9" t="str">
        <v>Clayport Library</v>
      </c>
      <c r="B14" s="5" t="str">
        <v>Leisure and Culture - Libraries and Museums</v>
      </c>
      <c r="C14" s="35">
        <f>_xlfn.XLOOKUP(C$1,'Gas . Electricity Per Year'!$C$1:$I$1,'Gas . Electricity Per Year'!$C14:$I14)</f>
        <v>173893</v>
      </c>
      <c r="D14" s="53">
        <f t="shared" si="0"/>
        <v>0.17677711869145102</v>
      </c>
      <c r="E14" s="17">
        <f>_xlfn.XLOOKUP(E$1,'Gas . Electricity Per Year'!$C$1:$I$1,'Gas . Electricity Per Year'!$C14:$I14)</f>
        <v>147225</v>
      </c>
      <c r="F14" s="56">
        <f t="shared" si="1"/>
        <v>0.13611187383684326</v>
      </c>
      <c r="G14" s="56">
        <f t="shared" si="2"/>
        <v>0.84664132541275383</v>
      </c>
      <c r="H14" s="16">
        <f>_xlfn.XLOOKUP(H$1,'Gas . Electricity Per Year'!$C$1:$I$1,'Gas . Electricity Per Year'!$C14:$I14)</f>
        <v>184864</v>
      </c>
      <c r="I14" s="56">
        <f t="shared" si="3"/>
        <v>0.10337149522519691</v>
      </c>
      <c r="J14" s="56">
        <f t="shared" si="4"/>
        <v>1.2556563083715402</v>
      </c>
      <c r="K14" s="16">
        <f>_xlfn.XLOOKUP(K$1,'Gas . Electricity Per Year'!$C$1:$I$1,'Gas . Electricity Per Year'!$C14:$I14)</f>
        <v>99043</v>
      </c>
      <c r="L14" s="56">
        <f t="shared" si="5"/>
        <v>5.2216497889049626E-2</v>
      </c>
      <c r="M14" s="56">
        <f t="shared" si="6"/>
        <v>0.53576142461485199</v>
      </c>
      <c r="N14" s="16">
        <f>_xlfn.XLOOKUP(N$1,'Gas . Electricity Per Year'!$C$1:$I$1,'Gas . Electricity Per Year'!$C14:$I14)</f>
        <v>139160</v>
      </c>
      <c r="O14" s="56">
        <f t="shared" si="7"/>
        <v>7.0575109037427725E-2</v>
      </c>
      <c r="P14" s="56">
        <f t="shared" si="8"/>
        <v>1.405046293024242</v>
      </c>
      <c r="Q14" s="16">
        <f>_xlfn.XLOOKUP(Q$1,'Gas . Electricity Per Year'!$C$1:$I$1,'Gas . Electricity Per Year'!$C14:$I14)</f>
        <v>129452</v>
      </c>
      <c r="R14" s="56">
        <f t="shared" si="9"/>
        <v>6.7862858856346325E-2</v>
      </c>
      <c r="S14" s="56">
        <f t="shared" si="10"/>
        <v>0.93023857430296064</v>
      </c>
      <c r="T14" s="44">
        <f>_xlfn.XLOOKUP(T$1,'Gas . Electricity Per Year'!$C$1:$I$1,'Gas . Electricity Per Year'!$C14:$I14)</f>
        <v>162221</v>
      </c>
      <c r="U14" s="56">
        <f t="shared" si="11"/>
        <v>9.3109898504981761E-2</v>
      </c>
      <c r="V14" s="58">
        <f t="shared" si="12"/>
        <v>1.2531362976238296</v>
      </c>
      <c r="W14" s="59">
        <f t="shared" si="13"/>
        <v>0.93287826421995135</v>
      </c>
    </row>
    <row r="15" spans="1:23" x14ac:dyDescent="0.25">
      <c r="A15" s="9" t="str">
        <v>Consett Library</v>
      </c>
      <c r="B15" s="5" t="str">
        <v>Leisure and Culture - Libraries and Museums</v>
      </c>
      <c r="C15" s="35">
        <f>_xlfn.XLOOKUP(C$1,'Gas . Electricity Per Year'!$C$1:$I$1,'Gas . Electricity Per Year'!$C15:$I15)</f>
        <v>7629</v>
      </c>
      <c r="D15" s="53">
        <f t="shared" si="0"/>
        <v>7.7555314963631654E-3</v>
      </c>
      <c r="E15" s="17">
        <f>_xlfn.XLOOKUP(E$1,'Gas . Electricity Per Year'!$C$1:$I$1,'Gas . Electricity Per Year'!$C15:$I15)</f>
        <v>56032</v>
      </c>
      <c r="F15" s="56">
        <f t="shared" si="1"/>
        <v>5.1802482695371042E-2</v>
      </c>
      <c r="G15" s="56">
        <f t="shared" si="2"/>
        <v>7.344606108271071</v>
      </c>
      <c r="H15" s="16">
        <f>_xlfn.XLOOKUP(H$1,'Gas . Electricity Per Year'!$C$1:$I$1,'Gas . Electricity Per Year'!$C15:$I15)</f>
        <v>59564</v>
      </c>
      <c r="I15" s="56">
        <f t="shared" si="3"/>
        <v>3.330675383846303E-2</v>
      </c>
      <c r="J15" s="56">
        <f t="shared" si="4"/>
        <v>1.0630354083380926</v>
      </c>
      <c r="K15" s="16">
        <f>_xlfn.XLOOKUP(K$1,'Gas . Electricity Per Year'!$C$1:$I$1,'Gas . Electricity Per Year'!$C15:$I15)</f>
        <v>38837</v>
      </c>
      <c r="L15" s="56">
        <f t="shared" si="5"/>
        <v>2.0475269615389483E-2</v>
      </c>
      <c r="M15" s="56">
        <f t="shared" si="6"/>
        <v>0.65202135518098181</v>
      </c>
      <c r="N15" s="16">
        <f>_xlfn.XLOOKUP(N$1,'Gas . Electricity Per Year'!$C$1:$I$1,'Gas . Electricity Per Year'!$C15:$I15)</f>
        <v>45851</v>
      </c>
      <c r="O15" s="56">
        <f t="shared" si="7"/>
        <v>2.325337255299726E-2</v>
      </c>
      <c r="P15" s="56">
        <f t="shared" si="8"/>
        <v>1.1806009732986584</v>
      </c>
      <c r="Q15" s="16">
        <f>_xlfn.XLOOKUP(Q$1,'Gas . Electricity Per Year'!$C$1:$I$1,'Gas . Electricity Per Year'!$C15:$I15)</f>
        <v>49924</v>
      </c>
      <c r="R15" s="56">
        <f t="shared" si="9"/>
        <v>2.61717498806062E-2</v>
      </c>
      <c r="S15" s="56">
        <f t="shared" si="10"/>
        <v>1.0888312141501821</v>
      </c>
      <c r="T15" s="44">
        <f>_xlfn.XLOOKUP(T$1,'Gas . Electricity Per Year'!$C$1:$I$1,'Gas . Electricity Per Year'!$C15:$I15)</f>
        <v>46134</v>
      </c>
      <c r="U15" s="56">
        <f t="shared" si="11"/>
        <v>2.6479506707694004E-2</v>
      </c>
      <c r="V15" s="58">
        <f t="shared" si="12"/>
        <v>0.92408460860507968</v>
      </c>
      <c r="W15" s="59">
        <f t="shared" si="13"/>
        <v>6.0471883602044825</v>
      </c>
    </row>
    <row r="16" spans="1:23" x14ac:dyDescent="0.25">
      <c r="A16" s="9" t="str">
        <v>D.L.I. Museum and Arts Centre</v>
      </c>
      <c r="B16" s="5" t="str">
        <v>Leisure and Culture - Libraries and Museums</v>
      </c>
      <c r="C16" s="35">
        <f>_xlfn.XLOOKUP(C$1,'Gas . Electricity Per Year'!$C$1:$I$1,'Gas . Electricity Per Year'!$C16:$I16)</f>
        <v>0</v>
      </c>
      <c r="D16" s="53">
        <f t="shared" si="0"/>
        <v>0</v>
      </c>
      <c r="E16" s="17">
        <f>_xlfn.XLOOKUP(E$1,'Gas . Electricity Per Year'!$C$1:$I$1,'Gas . Electricity Per Year'!$C16:$I16)</f>
        <v>0</v>
      </c>
      <c r="F16" s="56">
        <f t="shared" si="1"/>
        <v>0</v>
      </c>
      <c r="G16" s="56">
        <f t="shared" si="2"/>
        <v>0</v>
      </c>
      <c r="H16" s="16">
        <f>_xlfn.XLOOKUP(H$1,'Gas . Electricity Per Year'!$C$1:$I$1,'Gas . Electricity Per Year'!$C16:$I16)</f>
        <v>0</v>
      </c>
      <c r="I16" s="56">
        <f t="shared" si="3"/>
        <v>0</v>
      </c>
      <c r="J16" s="56">
        <f t="shared" si="4"/>
        <v>0</v>
      </c>
      <c r="K16" s="16">
        <f>_xlfn.XLOOKUP(K$1,'Gas . Electricity Per Year'!$C$1:$I$1,'Gas . Electricity Per Year'!$C16:$I16)</f>
        <v>0</v>
      </c>
      <c r="L16" s="56">
        <f t="shared" si="5"/>
        <v>0</v>
      </c>
      <c r="M16" s="56">
        <f t="shared" si="6"/>
        <v>0</v>
      </c>
      <c r="N16" s="16">
        <f>_xlfn.XLOOKUP(N$1,'Gas . Electricity Per Year'!$C$1:$I$1,'Gas . Electricity Per Year'!$C16:$I16)</f>
        <v>0</v>
      </c>
      <c r="O16" s="56">
        <f t="shared" si="7"/>
        <v>0</v>
      </c>
      <c r="P16" s="56">
        <f t="shared" si="8"/>
        <v>0</v>
      </c>
      <c r="Q16" s="16">
        <f>_xlfn.XLOOKUP(Q$1,'Gas . Electricity Per Year'!$C$1:$I$1,'Gas . Electricity Per Year'!$C16:$I16)</f>
        <v>0</v>
      </c>
      <c r="R16" s="56">
        <f t="shared" si="9"/>
        <v>0</v>
      </c>
      <c r="S16" s="56">
        <f t="shared" si="10"/>
        <v>0</v>
      </c>
      <c r="T16" s="44">
        <f>_xlfn.XLOOKUP(T$1,'Gas . Electricity Per Year'!$C$1:$I$1,'Gas . Electricity Per Year'!$C16:$I16)</f>
        <v>0</v>
      </c>
      <c r="U16" s="56">
        <f t="shared" si="11"/>
        <v>0</v>
      </c>
      <c r="V16" s="58">
        <f t="shared" si="12"/>
        <v>0</v>
      </c>
      <c r="W16" s="59">
        <f t="shared" si="13"/>
        <v>0</v>
      </c>
    </row>
    <row r="17" spans="1:23" x14ac:dyDescent="0.25">
      <c r="A17" s="9" t="str">
        <v>Easington Colliery Library</v>
      </c>
      <c r="B17" s="5" t="str">
        <v>Leisure and Culture - Libraries and Museums</v>
      </c>
      <c r="C17" s="35">
        <f>_xlfn.XLOOKUP(C$1,'Gas . Electricity Per Year'!$C$1:$I$1,'Gas . Electricity Per Year'!$C17:$I17)</f>
        <v>21012</v>
      </c>
      <c r="D17" s="53">
        <f t="shared" si="0"/>
        <v>2.1360496500404093E-2</v>
      </c>
      <c r="E17" s="17">
        <f>_xlfn.XLOOKUP(E$1,'Gas . Electricity Per Year'!$C$1:$I$1,'Gas . Electricity Per Year'!$C17:$I17)</f>
        <v>20555</v>
      </c>
      <c r="F17" s="56">
        <f t="shared" si="1"/>
        <v>1.9003427180956448E-2</v>
      </c>
      <c r="G17" s="56">
        <f t="shared" si="2"/>
        <v>0.978250523510375</v>
      </c>
      <c r="H17" s="16">
        <f>_xlfn.XLOOKUP(H$1,'Gas . Electricity Per Year'!$C$1:$I$1,'Gas . Electricity Per Year'!$C17:$I17)</f>
        <v>23668</v>
      </c>
      <c r="I17" s="56">
        <f t="shared" si="3"/>
        <v>1.3234575412140603E-2</v>
      </c>
      <c r="J17" s="56">
        <f t="shared" si="4"/>
        <v>1.1514473364144977</v>
      </c>
      <c r="K17" s="16">
        <f>_xlfn.XLOOKUP(K$1,'Gas . Electricity Per Year'!$C$1:$I$1,'Gas . Electricity Per Year'!$C17:$I17)</f>
        <v>20473</v>
      </c>
      <c r="L17" s="56">
        <f t="shared" si="5"/>
        <v>1.0793578155775906E-2</v>
      </c>
      <c r="M17" s="56">
        <f t="shared" si="6"/>
        <v>0.86500760520534059</v>
      </c>
      <c r="N17" s="16">
        <f>_xlfn.XLOOKUP(N$1,'Gas . Electricity Per Year'!$C$1:$I$1,'Gas . Electricity Per Year'!$C17:$I17)</f>
        <v>17312</v>
      </c>
      <c r="O17" s="56">
        <f t="shared" si="7"/>
        <v>8.7797951110660313E-3</v>
      </c>
      <c r="P17" s="56">
        <f t="shared" si="8"/>
        <v>0.84560152395838417</v>
      </c>
      <c r="Q17" s="16">
        <f>_xlfn.XLOOKUP(Q$1,'Gas . Electricity Per Year'!$C$1:$I$1,'Gas . Electricity Per Year'!$C17:$I17)</f>
        <v>17999</v>
      </c>
      <c r="R17" s="56">
        <f t="shared" si="9"/>
        <v>9.4356487080568662E-3</v>
      </c>
      <c r="S17" s="56">
        <f t="shared" si="10"/>
        <v>1.0396834565619224</v>
      </c>
      <c r="T17" s="44">
        <f>_xlfn.XLOOKUP(T$1,'Gas . Electricity Per Year'!$C$1:$I$1,'Gas . Electricity Per Year'!$C17:$I17)</f>
        <v>28109</v>
      </c>
      <c r="U17" s="56">
        <f t="shared" si="11"/>
        <v>1.6133707331828385E-2</v>
      </c>
      <c r="V17" s="58">
        <f t="shared" si="12"/>
        <v>1.5616978721040058</v>
      </c>
      <c r="W17" s="59">
        <f t="shared" si="13"/>
        <v>1.3377593755948982</v>
      </c>
    </row>
    <row r="18" spans="1:23" x14ac:dyDescent="0.25">
      <c r="A18" s="9" t="str">
        <v>Ferryhill Library</v>
      </c>
      <c r="B18" s="5" t="str">
        <v>Leisure and Culture - Libraries and Museums</v>
      </c>
      <c r="C18" s="35">
        <f>_xlfn.XLOOKUP(C$1,'Gas . Electricity Per Year'!$C$1:$I$1,'Gas . Electricity Per Year'!$C18:$I18)</f>
        <v>11249</v>
      </c>
      <c r="D18" s="53">
        <f t="shared" si="0"/>
        <v>1.1435571346518448E-2</v>
      </c>
      <c r="E18" s="17">
        <f>_xlfn.XLOOKUP(E$1,'Gas . Electricity Per Year'!$C$1:$I$1,'Gas . Electricity Per Year'!$C18:$I18)</f>
        <v>22095</v>
      </c>
      <c r="F18" s="56">
        <f t="shared" si="1"/>
        <v>2.0427181880964863E-2</v>
      </c>
      <c r="G18" s="56">
        <f t="shared" si="2"/>
        <v>1.9641745932971819</v>
      </c>
      <c r="H18" s="16">
        <f>_xlfn.XLOOKUP(H$1,'Gas . Electricity Per Year'!$C$1:$I$1,'Gas . Electricity Per Year'!$C18:$I18)</f>
        <v>25635</v>
      </c>
      <c r="I18" s="56">
        <f t="shared" si="3"/>
        <v>1.4334474424971454E-2</v>
      </c>
      <c r="J18" s="56">
        <f t="shared" si="4"/>
        <v>1.1602172437202987</v>
      </c>
      <c r="K18" s="16">
        <f>_xlfn.XLOOKUP(K$1,'Gas . Electricity Per Year'!$C$1:$I$1,'Gas . Electricity Per Year'!$C18:$I18)</f>
        <v>6958</v>
      </c>
      <c r="L18" s="56">
        <f t="shared" si="5"/>
        <v>3.668329839685867E-3</v>
      </c>
      <c r="M18" s="56">
        <f t="shared" si="6"/>
        <v>0.271425785059489</v>
      </c>
      <c r="N18" s="16">
        <f>_xlfn.XLOOKUP(N$1,'Gas . Electricity Per Year'!$C$1:$I$1,'Gas . Electricity Per Year'!$C18:$I18)</f>
        <v>27578</v>
      </c>
      <c r="O18" s="56">
        <f t="shared" si="7"/>
        <v>1.3986205497514961E-2</v>
      </c>
      <c r="P18" s="56">
        <f t="shared" si="8"/>
        <v>3.9634952572578328</v>
      </c>
      <c r="Q18" s="16">
        <f>_xlfn.XLOOKUP(Q$1,'Gas . Electricity Per Year'!$C$1:$I$1,'Gas . Electricity Per Year'!$C18:$I18)</f>
        <v>20207</v>
      </c>
      <c r="R18" s="56">
        <f t="shared" si="9"/>
        <v>1.0593152588682988E-2</v>
      </c>
      <c r="S18" s="56">
        <f t="shared" si="10"/>
        <v>0.73272173471607804</v>
      </c>
      <c r="T18" s="44">
        <f>_xlfn.XLOOKUP(T$1,'Gas . Electricity Per Year'!$C$1:$I$1,'Gas . Electricity Per Year'!$C18:$I18)</f>
        <v>20702</v>
      </c>
      <c r="U18" s="56">
        <f t="shared" si="11"/>
        <v>1.1882315599399168E-2</v>
      </c>
      <c r="V18" s="58">
        <f t="shared" si="12"/>
        <v>1.0244964616222101</v>
      </c>
      <c r="W18" s="59">
        <f t="shared" si="13"/>
        <v>1.8403413636767714</v>
      </c>
    </row>
    <row r="19" spans="1:23" x14ac:dyDescent="0.25">
      <c r="A19" s="9" t="str">
        <v>Hackworth Railway Museum - no longer DCC</v>
      </c>
      <c r="B19" s="5" t="str">
        <v>Leisure and Culture - Libraries and Museums</v>
      </c>
      <c r="C19" s="35">
        <f>_xlfn.XLOOKUP(C$1,'Gas . Electricity Per Year'!$C$1:$I$1,'Gas . Electricity Per Year'!$C19:$I19)</f>
        <v>15930</v>
      </c>
      <c r="D19" s="53">
        <f t="shared" si="0"/>
        <v>1.6194208511871179E-2</v>
      </c>
      <c r="E19" s="17">
        <f>_xlfn.XLOOKUP(E$1,'Gas . Electricity Per Year'!$C$1:$I$1,'Gas . Electricity Per Year'!$C19:$I19)</f>
        <v>14493</v>
      </c>
      <c r="F19" s="56">
        <f t="shared" si="1"/>
        <v>1.3399010952741514E-2</v>
      </c>
      <c r="G19" s="56">
        <f t="shared" si="2"/>
        <v>0.90979284369114877</v>
      </c>
      <c r="H19" s="16">
        <f>_xlfn.XLOOKUP(H$1,'Gas . Electricity Per Year'!$C$1:$I$1,'Gas . Electricity Per Year'!$C19:$I19)</f>
        <v>5114</v>
      </c>
      <c r="I19" s="56">
        <f t="shared" si="3"/>
        <v>2.8596255981784284E-3</v>
      </c>
      <c r="J19" s="56">
        <f t="shared" si="4"/>
        <v>0.35286000137997653</v>
      </c>
      <c r="K19" s="16">
        <f>_xlfn.XLOOKUP(K$1,'Gas . Electricity Per Year'!$C$1:$I$1,'Gas . Electricity Per Year'!$C19:$I19)</f>
        <v>0</v>
      </c>
      <c r="L19" s="56">
        <f t="shared" si="5"/>
        <v>0</v>
      </c>
      <c r="M19" s="56">
        <f t="shared" si="6"/>
        <v>0</v>
      </c>
      <c r="N19" s="16">
        <f>_xlfn.XLOOKUP(N$1,'Gas . Electricity Per Year'!$C$1:$I$1,'Gas . Electricity Per Year'!$C19:$I19)</f>
        <v>0</v>
      </c>
      <c r="O19" s="56">
        <f t="shared" si="7"/>
        <v>0</v>
      </c>
      <c r="P19" s="56">
        <f t="shared" si="8"/>
        <v>0</v>
      </c>
      <c r="Q19" s="16">
        <f>_xlfn.XLOOKUP(Q$1,'Gas . Electricity Per Year'!$C$1:$I$1,'Gas . Electricity Per Year'!$C19:$I19)</f>
        <v>0</v>
      </c>
      <c r="R19" s="56">
        <f t="shared" si="9"/>
        <v>0</v>
      </c>
      <c r="S19" s="56">
        <f t="shared" si="10"/>
        <v>0</v>
      </c>
      <c r="T19" s="44">
        <f>_xlfn.XLOOKUP(T$1,'Gas . Electricity Per Year'!$C$1:$I$1,'Gas . Electricity Per Year'!$C19:$I19)</f>
        <v>0</v>
      </c>
      <c r="U19" s="56">
        <f t="shared" si="11"/>
        <v>0</v>
      </c>
      <c r="V19" s="58">
        <f t="shared" si="12"/>
        <v>0</v>
      </c>
      <c r="W19" s="59">
        <f t="shared" si="13"/>
        <v>0</v>
      </c>
    </row>
    <row r="20" spans="1:23" x14ac:dyDescent="0.25">
      <c r="A20" s="9" t="str">
        <v>Hardwick Park - trough supply (water)</v>
      </c>
      <c r="B20" s="5" t="str">
        <v>Leisure and Culture - Libraries and Museums</v>
      </c>
      <c r="C20" s="35">
        <f>_xlfn.XLOOKUP(C$1,'Gas . Electricity Per Year'!$C$1:$I$1,'Gas . Electricity Per Year'!$C20:$I20)</f>
        <v>0</v>
      </c>
      <c r="D20" s="53">
        <f t="shared" si="0"/>
        <v>0</v>
      </c>
      <c r="E20" s="17">
        <f>_xlfn.XLOOKUP(E$1,'Gas . Electricity Per Year'!$C$1:$I$1,'Gas . Electricity Per Year'!$C20:$I20)</f>
        <v>0</v>
      </c>
      <c r="F20" s="56">
        <f t="shared" si="1"/>
        <v>0</v>
      </c>
      <c r="G20" s="56">
        <f t="shared" si="2"/>
        <v>0</v>
      </c>
      <c r="H20" s="16">
        <f>_xlfn.XLOOKUP(H$1,'Gas . Electricity Per Year'!$C$1:$I$1,'Gas . Electricity Per Year'!$C20:$I20)</f>
        <v>0</v>
      </c>
      <c r="I20" s="56">
        <f t="shared" si="3"/>
        <v>0</v>
      </c>
      <c r="J20" s="56">
        <f t="shared" si="4"/>
        <v>0</v>
      </c>
      <c r="K20" s="16">
        <f>_xlfn.XLOOKUP(K$1,'Gas . Electricity Per Year'!$C$1:$I$1,'Gas . Electricity Per Year'!$C20:$I20)</f>
        <v>0</v>
      </c>
      <c r="L20" s="56">
        <f t="shared" si="5"/>
        <v>0</v>
      </c>
      <c r="M20" s="56">
        <f t="shared" si="6"/>
        <v>0</v>
      </c>
      <c r="N20" s="16">
        <f>_xlfn.XLOOKUP(N$1,'Gas . Electricity Per Year'!$C$1:$I$1,'Gas . Electricity Per Year'!$C20:$I20)</f>
        <v>0</v>
      </c>
      <c r="O20" s="56">
        <f t="shared" si="7"/>
        <v>0</v>
      </c>
      <c r="P20" s="56">
        <f t="shared" si="8"/>
        <v>0</v>
      </c>
      <c r="Q20" s="16">
        <f>_xlfn.XLOOKUP(Q$1,'Gas . Electricity Per Year'!$C$1:$I$1,'Gas . Electricity Per Year'!$C20:$I20)</f>
        <v>0</v>
      </c>
      <c r="R20" s="56">
        <f t="shared" si="9"/>
        <v>0</v>
      </c>
      <c r="S20" s="56">
        <f t="shared" si="10"/>
        <v>0</v>
      </c>
      <c r="T20" s="44">
        <f>_xlfn.XLOOKUP(T$1,'Gas . Electricity Per Year'!$C$1:$I$1,'Gas . Electricity Per Year'!$C20:$I20)</f>
        <v>0</v>
      </c>
      <c r="U20" s="56">
        <f t="shared" si="11"/>
        <v>0</v>
      </c>
      <c r="V20" s="58">
        <f t="shared" si="12"/>
        <v>0</v>
      </c>
      <c r="W20" s="59">
        <f t="shared" si="13"/>
        <v>0</v>
      </c>
    </row>
    <row r="21" spans="1:23" x14ac:dyDescent="0.25">
      <c r="A21" s="9" t="str">
        <v xml:space="preserve">Hardwick Park Visitor Centre </v>
      </c>
      <c r="B21" s="5" t="str">
        <v>Leisure and Culture - Libraries and Museums</v>
      </c>
      <c r="C21" s="35">
        <f>_xlfn.XLOOKUP(C$1,'Gas . Electricity Per Year'!$C$1:$I$1,'Gas . Electricity Per Year'!$C21:$I21)</f>
        <v>0</v>
      </c>
      <c r="D21" s="53">
        <f t="shared" si="0"/>
        <v>0</v>
      </c>
      <c r="E21" s="17">
        <f>_xlfn.XLOOKUP(E$1,'Gas . Electricity Per Year'!$C$1:$I$1,'Gas . Electricity Per Year'!$C21:$I21)</f>
        <v>0</v>
      </c>
      <c r="F21" s="56">
        <f t="shared" si="1"/>
        <v>0</v>
      </c>
      <c r="G21" s="56">
        <f t="shared" si="2"/>
        <v>0</v>
      </c>
      <c r="H21" s="16">
        <f>_xlfn.XLOOKUP(H$1,'Gas . Electricity Per Year'!$C$1:$I$1,'Gas . Electricity Per Year'!$C21:$I21)</f>
        <v>0</v>
      </c>
      <c r="I21" s="56">
        <f t="shared" si="3"/>
        <v>0</v>
      </c>
      <c r="J21" s="56">
        <f t="shared" si="4"/>
        <v>0</v>
      </c>
      <c r="K21" s="16">
        <f>_xlfn.XLOOKUP(K$1,'Gas . Electricity Per Year'!$C$1:$I$1,'Gas . Electricity Per Year'!$C21:$I21)</f>
        <v>0</v>
      </c>
      <c r="L21" s="56">
        <f t="shared" si="5"/>
        <v>0</v>
      </c>
      <c r="M21" s="56">
        <f t="shared" si="6"/>
        <v>0</v>
      </c>
      <c r="N21" s="16">
        <f>_xlfn.XLOOKUP(N$1,'Gas . Electricity Per Year'!$C$1:$I$1,'Gas . Electricity Per Year'!$C21:$I21)</f>
        <v>0</v>
      </c>
      <c r="O21" s="56">
        <f t="shared" si="7"/>
        <v>0</v>
      </c>
      <c r="P21" s="56">
        <f t="shared" si="8"/>
        <v>0</v>
      </c>
      <c r="Q21" s="16">
        <f>_xlfn.XLOOKUP(Q$1,'Gas . Electricity Per Year'!$C$1:$I$1,'Gas . Electricity Per Year'!$C21:$I21)</f>
        <v>0</v>
      </c>
      <c r="R21" s="56">
        <f t="shared" si="9"/>
        <v>0</v>
      </c>
      <c r="S21" s="56">
        <f t="shared" si="10"/>
        <v>0</v>
      </c>
      <c r="T21" s="44">
        <f>_xlfn.XLOOKUP(T$1,'Gas . Electricity Per Year'!$C$1:$I$1,'Gas . Electricity Per Year'!$C21:$I21)</f>
        <v>0</v>
      </c>
      <c r="U21" s="56">
        <f t="shared" si="11"/>
        <v>0</v>
      </c>
      <c r="V21" s="58">
        <f t="shared" si="12"/>
        <v>0</v>
      </c>
      <c r="W21" s="59">
        <f t="shared" si="13"/>
        <v>0</v>
      </c>
    </row>
    <row r="22" spans="1:23" x14ac:dyDescent="0.25">
      <c r="A22" s="9" t="str">
        <v>Horden Library</v>
      </c>
      <c r="B22" s="5" t="str">
        <v>Leisure and Culture - Libraries and Museums</v>
      </c>
      <c r="C22" s="35">
        <f>_xlfn.XLOOKUP(C$1,'Gas . Electricity Per Year'!$C$1:$I$1,'Gas . Electricity Per Year'!$C22:$I22)</f>
        <v>29173</v>
      </c>
      <c r="D22" s="53">
        <f t="shared" si="0"/>
        <v>2.965685153275693E-2</v>
      </c>
      <c r="E22" s="17">
        <f>_xlfn.XLOOKUP(E$1,'Gas . Electricity Per Year'!$C$1:$I$1,'Gas . Electricity Per Year'!$C22:$I22)</f>
        <v>25792</v>
      </c>
      <c r="F22" s="56">
        <f t="shared" si="1"/>
        <v>2.3845117677024019E-2</v>
      </c>
      <c r="G22" s="56">
        <f t="shared" si="2"/>
        <v>0.88410516573544029</v>
      </c>
      <c r="H22" s="16">
        <f>_xlfn.XLOOKUP(H$1,'Gas . Electricity Per Year'!$C$1:$I$1,'Gas . Electricity Per Year'!$C22:$I22)</f>
        <v>27234</v>
      </c>
      <c r="I22" s="56">
        <f t="shared" si="3"/>
        <v>1.5228596703322512E-2</v>
      </c>
      <c r="J22" s="56">
        <f t="shared" si="4"/>
        <v>1.0559088089330024</v>
      </c>
      <c r="K22" s="16">
        <f>_xlfn.XLOOKUP(K$1,'Gas . Electricity Per Year'!$C$1:$I$1,'Gas . Electricity Per Year'!$C22:$I22)</f>
        <v>12869</v>
      </c>
      <c r="L22" s="56">
        <f t="shared" si="5"/>
        <v>6.7846704091574332E-3</v>
      </c>
      <c r="M22" s="56">
        <f t="shared" si="6"/>
        <v>0.47253433208489387</v>
      </c>
      <c r="N22" s="16">
        <f>_xlfn.XLOOKUP(N$1,'Gas . Electricity Per Year'!$C$1:$I$1,'Gas . Electricity Per Year'!$C22:$I22)</f>
        <v>25407</v>
      </c>
      <c r="O22" s="56">
        <f t="shared" si="7"/>
        <v>1.2885181052845116E-2</v>
      </c>
      <c r="P22" s="56">
        <f t="shared" si="8"/>
        <v>1.9742792757790038</v>
      </c>
      <c r="Q22" s="16">
        <f>_xlfn.XLOOKUP(Q$1,'Gas . Electricity Per Year'!$C$1:$I$1,'Gas . Electricity Per Year'!$C22:$I22)</f>
        <v>19904</v>
      </c>
      <c r="R22" s="56">
        <f t="shared" si="9"/>
        <v>1.0434310344194892E-2</v>
      </c>
      <c r="S22" s="56">
        <f t="shared" si="10"/>
        <v>0.78340614791199281</v>
      </c>
      <c r="T22" s="44">
        <f>_xlfn.XLOOKUP(T$1,'Gas . Electricity Per Year'!$C$1:$I$1,'Gas . Electricity Per Year'!$C22:$I22)</f>
        <v>20127</v>
      </c>
      <c r="U22" s="56">
        <f t="shared" si="11"/>
        <v>1.1552283164385425E-2</v>
      </c>
      <c r="V22" s="58">
        <f t="shared" si="12"/>
        <v>1.0112037781350482</v>
      </c>
      <c r="W22" s="59">
        <f t="shared" si="13"/>
        <v>0.6899187604977205</v>
      </c>
    </row>
    <row r="23" spans="1:23" x14ac:dyDescent="0.25">
      <c r="A23" s="9" t="str">
        <v>Killhope North East Lead Mining Museum</v>
      </c>
      <c r="B23" s="5" t="str">
        <v>Leisure and Culture - Libraries and Museums</v>
      </c>
      <c r="C23" s="35">
        <f>_xlfn.XLOOKUP(C$1,'Gas . Electricity Per Year'!$C$1:$I$1,'Gas . Electricity Per Year'!$C23:$I23)</f>
        <v>0</v>
      </c>
      <c r="D23" s="53">
        <f t="shared" si="0"/>
        <v>0</v>
      </c>
      <c r="E23" s="17">
        <f>_xlfn.XLOOKUP(E$1,'Gas . Electricity Per Year'!$C$1:$I$1,'Gas . Electricity Per Year'!$C23:$I23)</f>
        <v>0</v>
      </c>
      <c r="F23" s="56">
        <f t="shared" si="1"/>
        <v>0</v>
      </c>
      <c r="G23" s="56">
        <f t="shared" si="2"/>
        <v>0</v>
      </c>
      <c r="H23" s="16">
        <f>_xlfn.XLOOKUP(H$1,'Gas . Electricity Per Year'!$C$1:$I$1,'Gas . Electricity Per Year'!$C23:$I23)</f>
        <v>0</v>
      </c>
      <c r="I23" s="56">
        <f t="shared" si="3"/>
        <v>0</v>
      </c>
      <c r="J23" s="56">
        <f t="shared" si="4"/>
        <v>0</v>
      </c>
      <c r="K23" s="16">
        <f>_xlfn.XLOOKUP(K$1,'Gas . Electricity Per Year'!$C$1:$I$1,'Gas . Electricity Per Year'!$C23:$I23)</f>
        <v>0</v>
      </c>
      <c r="L23" s="56">
        <f t="shared" si="5"/>
        <v>0</v>
      </c>
      <c r="M23" s="56">
        <f t="shared" si="6"/>
        <v>0</v>
      </c>
      <c r="N23" s="16">
        <f>_xlfn.XLOOKUP(N$1,'Gas . Electricity Per Year'!$C$1:$I$1,'Gas . Electricity Per Year'!$C23:$I23)</f>
        <v>0</v>
      </c>
      <c r="O23" s="56">
        <f t="shared" si="7"/>
        <v>0</v>
      </c>
      <c r="P23" s="56">
        <f t="shared" si="8"/>
        <v>0</v>
      </c>
      <c r="Q23" s="16">
        <f>_xlfn.XLOOKUP(Q$1,'Gas . Electricity Per Year'!$C$1:$I$1,'Gas . Electricity Per Year'!$C23:$I23)</f>
        <v>0</v>
      </c>
      <c r="R23" s="56">
        <f t="shared" si="9"/>
        <v>0</v>
      </c>
      <c r="S23" s="56">
        <f t="shared" si="10"/>
        <v>0</v>
      </c>
      <c r="T23" s="44">
        <f>_xlfn.XLOOKUP(T$1,'Gas . Electricity Per Year'!$C$1:$I$1,'Gas . Electricity Per Year'!$C23:$I23)</f>
        <v>0</v>
      </c>
      <c r="U23" s="56">
        <f t="shared" si="11"/>
        <v>0</v>
      </c>
      <c r="V23" s="58">
        <f t="shared" si="12"/>
        <v>0</v>
      </c>
      <c r="W23" s="59">
        <f t="shared" si="13"/>
        <v>0</v>
      </c>
    </row>
    <row r="24" spans="1:23" x14ac:dyDescent="0.25">
      <c r="A24" s="9" t="str">
        <v>Lanchester Library</v>
      </c>
      <c r="B24" s="5" t="str">
        <v>Leisure and Culture - Libraries and Museums</v>
      </c>
      <c r="C24" s="35">
        <f>_xlfn.XLOOKUP(C$1,'Gas . Electricity Per Year'!$C$1:$I$1,'Gas . Electricity Per Year'!$C24:$I24)</f>
        <v>0</v>
      </c>
      <c r="D24" s="53">
        <f t="shared" si="0"/>
        <v>0</v>
      </c>
      <c r="E24" s="17">
        <f>_xlfn.XLOOKUP(E$1,'Gas . Electricity Per Year'!$C$1:$I$1,'Gas . Electricity Per Year'!$C24:$I24)</f>
        <v>0</v>
      </c>
      <c r="F24" s="56">
        <f t="shared" si="1"/>
        <v>0</v>
      </c>
      <c r="G24" s="56">
        <f t="shared" si="2"/>
        <v>0</v>
      </c>
      <c r="H24" s="16">
        <f>_xlfn.XLOOKUP(H$1,'Gas . Electricity Per Year'!$C$1:$I$1,'Gas . Electricity Per Year'!$C24:$I24)</f>
        <v>0</v>
      </c>
      <c r="I24" s="56">
        <f t="shared" si="3"/>
        <v>0</v>
      </c>
      <c r="J24" s="56">
        <f t="shared" si="4"/>
        <v>0</v>
      </c>
      <c r="K24" s="16">
        <f>_xlfn.XLOOKUP(K$1,'Gas . Electricity Per Year'!$C$1:$I$1,'Gas . Electricity Per Year'!$C24:$I24)</f>
        <v>0</v>
      </c>
      <c r="L24" s="56">
        <f t="shared" si="5"/>
        <v>0</v>
      </c>
      <c r="M24" s="56">
        <f t="shared" si="6"/>
        <v>0</v>
      </c>
      <c r="N24" s="16">
        <f>_xlfn.XLOOKUP(N$1,'Gas . Electricity Per Year'!$C$1:$I$1,'Gas . Electricity Per Year'!$C24:$I24)</f>
        <v>0</v>
      </c>
      <c r="O24" s="56">
        <f t="shared" si="7"/>
        <v>0</v>
      </c>
      <c r="P24" s="56">
        <f t="shared" si="8"/>
        <v>0</v>
      </c>
      <c r="Q24" s="16">
        <f>_xlfn.XLOOKUP(Q$1,'Gas . Electricity Per Year'!$C$1:$I$1,'Gas . Electricity Per Year'!$C24:$I24)</f>
        <v>0</v>
      </c>
      <c r="R24" s="56">
        <f t="shared" si="9"/>
        <v>0</v>
      </c>
      <c r="S24" s="56">
        <f t="shared" si="10"/>
        <v>0</v>
      </c>
      <c r="T24" s="44">
        <f>_xlfn.XLOOKUP(T$1,'Gas . Electricity Per Year'!$C$1:$I$1,'Gas . Electricity Per Year'!$C24:$I24)</f>
        <v>0</v>
      </c>
      <c r="U24" s="56">
        <f t="shared" si="11"/>
        <v>0</v>
      </c>
      <c r="V24" s="58">
        <f t="shared" si="12"/>
        <v>0</v>
      </c>
      <c r="W24" s="59">
        <f t="shared" si="13"/>
        <v>0</v>
      </c>
    </row>
    <row r="25" spans="1:23" x14ac:dyDescent="0.25">
      <c r="A25" s="9" t="str">
        <v>Murton Library</v>
      </c>
      <c r="B25" s="5" t="str">
        <v>Leisure and Culture - Libraries and Museums</v>
      </c>
      <c r="C25" s="35">
        <f>_xlfn.XLOOKUP(C$1,'Gas . Electricity Per Year'!$C$1:$I$1,'Gas . Electricity Per Year'!$C25:$I25)</f>
        <v>22267</v>
      </c>
      <c r="D25" s="53">
        <f t="shared" si="0"/>
        <v>2.2636311420830856E-2</v>
      </c>
      <c r="E25" s="17">
        <f>_xlfn.XLOOKUP(E$1,'Gas . Electricity Per Year'!$C$1:$I$1,'Gas . Electricity Per Year'!$C25:$I25)</f>
        <v>20840</v>
      </c>
      <c r="F25" s="56">
        <f t="shared" si="1"/>
        <v>1.9266914252061902E-2</v>
      </c>
      <c r="G25" s="56">
        <f t="shared" si="2"/>
        <v>0.9359141330219608</v>
      </c>
      <c r="H25" s="16">
        <f>_xlfn.XLOOKUP(H$1,'Gas . Electricity Per Year'!$C$1:$I$1,'Gas . Electricity Per Year'!$C25:$I25)</f>
        <v>26383</v>
      </c>
      <c r="I25" s="56">
        <f t="shared" si="3"/>
        <v>1.4752738004837991E-2</v>
      </c>
      <c r="J25" s="56">
        <f t="shared" si="4"/>
        <v>1.265978886756238</v>
      </c>
      <c r="K25" s="16">
        <f>_xlfn.XLOOKUP(K$1,'Gas . Electricity Per Year'!$C$1:$I$1,'Gas . Electricity Per Year'!$C25:$I25)</f>
        <v>14659</v>
      </c>
      <c r="L25" s="56">
        <f t="shared" si="5"/>
        <v>7.7283769933824556E-3</v>
      </c>
      <c r="M25" s="56">
        <f t="shared" si="6"/>
        <v>0.55562293901375881</v>
      </c>
      <c r="N25" s="16">
        <f>_xlfn.XLOOKUP(N$1,'Gas . Electricity Per Year'!$C$1:$I$1,'Gas . Electricity Per Year'!$C25:$I25)</f>
        <v>27676</v>
      </c>
      <c r="O25" s="56">
        <f t="shared" si="7"/>
        <v>1.4035906278527233E-2</v>
      </c>
      <c r="P25" s="56">
        <f t="shared" si="8"/>
        <v>1.8879869022443549</v>
      </c>
      <c r="Q25" s="16">
        <f>_xlfn.XLOOKUP(Q$1,'Gas . Electricity Per Year'!$C$1:$I$1,'Gas . Electricity Per Year'!$C25:$I25)</f>
        <v>22919</v>
      </c>
      <c r="R25" s="56">
        <f t="shared" si="9"/>
        <v>1.2014869311625941E-2</v>
      </c>
      <c r="S25" s="56">
        <f t="shared" si="10"/>
        <v>0.82811822517704869</v>
      </c>
      <c r="T25" s="44">
        <f>_xlfn.XLOOKUP(T$1,'Gas . Electricity Per Year'!$C$1:$I$1,'Gas . Electricity Per Year'!$C25:$I25)</f>
        <v>22559</v>
      </c>
      <c r="U25" s="56">
        <f t="shared" si="11"/>
        <v>1.2948176872130511E-2</v>
      </c>
      <c r="V25" s="58">
        <f t="shared" si="12"/>
        <v>0.98429250839914484</v>
      </c>
      <c r="W25" s="59">
        <f t="shared" si="13"/>
        <v>1.0131135761440697</v>
      </c>
    </row>
    <row r="26" spans="1:23" x14ac:dyDescent="0.25">
      <c r="A26" s="9" t="str">
        <v>Newton Aycliffe Library - now in leisure centre</v>
      </c>
      <c r="B26" s="5" t="str">
        <v>Leisure and Culture - Libraries and Museums</v>
      </c>
      <c r="C26" s="35">
        <f>_xlfn.XLOOKUP(C$1,'Gas . Electricity Per Year'!$C$1:$I$1,'Gas . Electricity Per Year'!$C26:$I26)</f>
        <v>0</v>
      </c>
      <c r="D26" s="53">
        <f t="shared" si="0"/>
        <v>0</v>
      </c>
      <c r="E26" s="17">
        <f>_xlfn.XLOOKUP(E$1,'Gas . Electricity Per Year'!$C$1:$I$1,'Gas . Electricity Per Year'!$C26:$I26)</f>
        <v>0</v>
      </c>
      <c r="F26" s="56">
        <f t="shared" si="1"/>
        <v>0</v>
      </c>
      <c r="G26" s="56">
        <f t="shared" si="2"/>
        <v>0</v>
      </c>
      <c r="H26" s="16">
        <f>_xlfn.XLOOKUP(H$1,'Gas . Electricity Per Year'!$C$1:$I$1,'Gas . Electricity Per Year'!$C26:$I26)</f>
        <v>0</v>
      </c>
      <c r="I26" s="56">
        <f t="shared" si="3"/>
        <v>0</v>
      </c>
      <c r="J26" s="56">
        <f t="shared" si="4"/>
        <v>0</v>
      </c>
      <c r="K26" s="16">
        <f>_xlfn.XLOOKUP(K$1,'Gas . Electricity Per Year'!$C$1:$I$1,'Gas . Electricity Per Year'!$C26:$I26)</f>
        <v>0</v>
      </c>
      <c r="L26" s="56">
        <f t="shared" si="5"/>
        <v>0</v>
      </c>
      <c r="M26" s="56">
        <f t="shared" si="6"/>
        <v>0</v>
      </c>
      <c r="N26" s="16">
        <f>_xlfn.XLOOKUP(N$1,'Gas . Electricity Per Year'!$C$1:$I$1,'Gas . Electricity Per Year'!$C26:$I26)</f>
        <v>0</v>
      </c>
      <c r="O26" s="56">
        <f t="shared" si="7"/>
        <v>0</v>
      </c>
      <c r="P26" s="56">
        <f t="shared" si="8"/>
        <v>0</v>
      </c>
      <c r="Q26" s="16">
        <f>_xlfn.XLOOKUP(Q$1,'Gas . Electricity Per Year'!$C$1:$I$1,'Gas . Electricity Per Year'!$C26:$I26)</f>
        <v>0</v>
      </c>
      <c r="R26" s="56">
        <f t="shared" si="9"/>
        <v>0</v>
      </c>
      <c r="S26" s="56">
        <f t="shared" si="10"/>
        <v>0</v>
      </c>
      <c r="T26" s="44">
        <f>_xlfn.XLOOKUP(T$1,'Gas . Electricity Per Year'!$C$1:$I$1,'Gas . Electricity Per Year'!$C26:$I26)</f>
        <v>0</v>
      </c>
      <c r="U26" s="56">
        <f t="shared" si="11"/>
        <v>0</v>
      </c>
      <c r="V26" s="58">
        <f t="shared" si="12"/>
        <v>0</v>
      </c>
      <c r="W26" s="59">
        <f t="shared" si="13"/>
        <v>0</v>
      </c>
    </row>
    <row r="27" spans="1:23" x14ac:dyDescent="0.25">
      <c r="A27" s="9" t="str">
        <v>Newton Hall Library</v>
      </c>
      <c r="B27" s="5" t="str">
        <v>Leisure and Culture - Libraries and Museums</v>
      </c>
      <c r="C27" s="35">
        <f>_xlfn.XLOOKUP(C$1,'Gas . Electricity Per Year'!$C$1:$I$1,'Gas . Electricity Per Year'!$C27:$I27)</f>
        <v>15000</v>
      </c>
      <c r="D27" s="53">
        <f t="shared" si="0"/>
        <v>1.5248783909483218E-2</v>
      </c>
      <c r="E27" s="17">
        <f>_xlfn.XLOOKUP(E$1,'Gas . Electricity Per Year'!$C$1:$I$1,'Gas . Electricity Per Year'!$C27:$I27)</f>
        <v>18808</v>
      </c>
      <c r="F27" s="56">
        <f t="shared" si="1"/>
        <v>1.7388297660881971E-2</v>
      </c>
      <c r="G27" s="56">
        <f t="shared" si="2"/>
        <v>1.2538666666666667</v>
      </c>
      <c r="H27" s="16">
        <f>_xlfn.XLOOKUP(H$1,'Gas . Electricity Per Year'!$C$1:$I$1,'Gas . Electricity Per Year'!$C27:$I27)</f>
        <v>18133</v>
      </c>
      <c r="I27" s="56">
        <f t="shared" si="3"/>
        <v>1.0139536756310021E-2</v>
      </c>
      <c r="J27" s="56">
        <f t="shared" si="4"/>
        <v>0.9641110165886857</v>
      </c>
      <c r="K27" s="16">
        <f>_xlfn.XLOOKUP(K$1,'Gas . Electricity Per Year'!$C$1:$I$1,'Gas . Electricity Per Year'!$C27:$I27)</f>
        <v>6119</v>
      </c>
      <c r="L27" s="56">
        <f t="shared" si="5"/>
        <v>3.2260003289792784E-3</v>
      </c>
      <c r="M27" s="56">
        <f t="shared" si="6"/>
        <v>0.33745105608558978</v>
      </c>
      <c r="N27" s="16">
        <f>_xlfn.XLOOKUP(N$1,'Gas . Electricity Per Year'!$C$1:$I$1,'Gas . Electricity Per Year'!$C27:$I27)</f>
        <v>21141</v>
      </c>
      <c r="O27" s="56">
        <f t="shared" si="7"/>
        <v>1.0721675626331272E-2</v>
      </c>
      <c r="P27" s="56">
        <f t="shared" si="8"/>
        <v>3.4549763033175354</v>
      </c>
      <c r="Q27" s="16">
        <f>_xlfn.XLOOKUP(Q$1,'Gas . Electricity Per Year'!$C$1:$I$1,'Gas . Electricity Per Year'!$C27:$I27)</f>
        <v>25350</v>
      </c>
      <c r="R27" s="56">
        <f t="shared" si="9"/>
        <v>1.3289276890340661E-2</v>
      </c>
      <c r="S27" s="56">
        <f t="shared" si="10"/>
        <v>1.199091812118632</v>
      </c>
      <c r="T27" s="44">
        <f>_xlfn.XLOOKUP(T$1,'Gas . Electricity Per Year'!$C$1:$I$1,'Gas . Electricity Per Year'!$C27:$I27)</f>
        <v>17334</v>
      </c>
      <c r="U27" s="56">
        <f t="shared" si="11"/>
        <v>9.9491864843969276E-3</v>
      </c>
      <c r="V27" s="58">
        <f t="shared" si="12"/>
        <v>0.68378698224852075</v>
      </c>
      <c r="W27" s="59">
        <f t="shared" si="13"/>
        <v>1.1556</v>
      </c>
    </row>
    <row r="28" spans="1:23" x14ac:dyDescent="0.25">
      <c r="A28" s="9" t="str">
        <v>Park Lodge Blackhill Park</v>
      </c>
      <c r="B28" s="5" t="str">
        <v>Leisure and Culture - Libraries and Museums</v>
      </c>
      <c r="C28" s="35">
        <f>_xlfn.XLOOKUP(C$1,'Gas . Electricity Per Year'!$C$1:$I$1,'Gas . Electricity Per Year'!$C28:$I28)</f>
        <v>0</v>
      </c>
      <c r="D28" s="53">
        <f t="shared" si="0"/>
        <v>0</v>
      </c>
      <c r="E28" s="17">
        <f>_xlfn.XLOOKUP(E$1,'Gas . Electricity Per Year'!$C$1:$I$1,'Gas . Electricity Per Year'!$C28:$I28)</f>
        <v>6546</v>
      </c>
      <c r="F28" s="56">
        <f t="shared" si="1"/>
        <v>6.0518819910747226E-3</v>
      </c>
      <c r="G28" s="56">
        <f t="shared" si="2"/>
        <v>0</v>
      </c>
      <c r="H28" s="16">
        <f>_xlfn.XLOOKUP(H$1,'Gas . Electricity Per Year'!$C$1:$I$1,'Gas . Electricity Per Year'!$C28:$I28)</f>
        <v>17526</v>
      </c>
      <c r="I28" s="56">
        <f t="shared" si="3"/>
        <v>9.8001169796001451E-3</v>
      </c>
      <c r="J28" s="56">
        <f t="shared" si="4"/>
        <v>2.6773602199816682</v>
      </c>
      <c r="K28" s="16">
        <f>_xlfn.XLOOKUP(K$1,'Gas . Electricity Per Year'!$C$1:$I$1,'Gas . Electricity Per Year'!$C28:$I28)</f>
        <v>16442</v>
      </c>
      <c r="L28" s="56">
        <f t="shared" si="5"/>
        <v>8.6683931049317368E-3</v>
      </c>
      <c r="M28" s="56">
        <f t="shared" si="6"/>
        <v>0.93814903571836128</v>
      </c>
      <c r="N28" s="16">
        <f>_xlfn.XLOOKUP(N$1,'Gas . Electricity Per Year'!$C$1:$I$1,'Gas . Electricity Per Year'!$C28:$I28)</f>
        <v>18322</v>
      </c>
      <c r="O28" s="56">
        <f t="shared" si="7"/>
        <v>9.2920174459884368E-3</v>
      </c>
      <c r="P28" s="56">
        <f t="shared" si="8"/>
        <v>1.1143413210071766</v>
      </c>
      <c r="Q28" s="16">
        <f>_xlfn.XLOOKUP(Q$1,'Gas . Electricity Per Year'!$C$1:$I$1,'Gas . Electricity Per Year'!$C28:$I28)</f>
        <v>10912</v>
      </c>
      <c r="R28" s="56">
        <f t="shared" si="9"/>
        <v>5.7204177288914118E-3</v>
      </c>
      <c r="S28" s="56">
        <f t="shared" si="10"/>
        <v>0.5955681694138194</v>
      </c>
      <c r="T28" s="44">
        <f>_xlfn.XLOOKUP(T$1,'Gas . Electricity Per Year'!$C$1:$I$1,'Gas . Electricity Per Year'!$C28:$I28)</f>
        <v>13979</v>
      </c>
      <c r="U28" s="56">
        <f t="shared" si="11"/>
        <v>8.023518972273257E-3</v>
      </c>
      <c r="V28" s="58">
        <f t="shared" si="12"/>
        <v>1.2810667155425219</v>
      </c>
      <c r="W28" s="59">
        <f t="shared" si="13"/>
        <v>0</v>
      </c>
    </row>
    <row r="29" spans="1:23" x14ac:dyDescent="0.25">
      <c r="A29" s="9" t="str">
        <v>Pelton Library (New)</v>
      </c>
      <c r="B29" s="5" t="str">
        <v>Leisure and Culture - Libraries and Museums</v>
      </c>
      <c r="C29" s="35">
        <f>_xlfn.XLOOKUP(C$1,'Gas . Electricity Per Year'!$C$1:$I$1,'Gas . Electricity Per Year'!$C29:$I29)</f>
        <v>0</v>
      </c>
      <c r="D29" s="53">
        <f t="shared" si="0"/>
        <v>0</v>
      </c>
      <c r="E29" s="17">
        <f>_xlfn.XLOOKUP(E$1,'Gas . Electricity Per Year'!$C$1:$I$1,'Gas . Electricity Per Year'!$C29:$I29)</f>
        <v>0</v>
      </c>
      <c r="F29" s="56">
        <f t="shared" si="1"/>
        <v>0</v>
      </c>
      <c r="G29" s="56">
        <f t="shared" si="2"/>
        <v>0</v>
      </c>
      <c r="H29" s="16">
        <f>_xlfn.XLOOKUP(H$1,'Gas . Electricity Per Year'!$C$1:$I$1,'Gas . Electricity Per Year'!$C29:$I29)</f>
        <v>0</v>
      </c>
      <c r="I29" s="56">
        <f t="shared" si="3"/>
        <v>0</v>
      </c>
      <c r="J29" s="56">
        <f t="shared" si="4"/>
        <v>0</v>
      </c>
      <c r="K29" s="16">
        <f>_xlfn.XLOOKUP(K$1,'Gas . Electricity Per Year'!$C$1:$I$1,'Gas . Electricity Per Year'!$C29:$I29)</f>
        <v>11</v>
      </c>
      <c r="L29" s="56">
        <f t="shared" si="5"/>
        <v>5.7993142047347714E-6</v>
      </c>
      <c r="M29" s="56">
        <f t="shared" si="6"/>
        <v>0</v>
      </c>
      <c r="N29" s="16">
        <f>_xlfn.XLOOKUP(N$1,'Gas . Electricity Per Year'!$C$1:$I$1,'Gas . Electricity Per Year'!$C29:$I29)</f>
        <v>13941</v>
      </c>
      <c r="O29" s="56">
        <f t="shared" si="7"/>
        <v>7.0701896744091693E-3</v>
      </c>
      <c r="P29" s="56">
        <f t="shared" si="8"/>
        <v>1267.3636363636363</v>
      </c>
      <c r="Q29" s="16">
        <f>_xlfn.XLOOKUP(Q$1,'Gas . Electricity Per Year'!$C$1:$I$1,'Gas . Electricity Per Year'!$C29:$I29)</f>
        <v>25789</v>
      </c>
      <c r="R29" s="56">
        <f t="shared" si="9"/>
        <v>1.3519414663707902E-2</v>
      </c>
      <c r="S29" s="56">
        <f t="shared" si="10"/>
        <v>1.8498672978982855</v>
      </c>
      <c r="T29" s="44">
        <f>_xlfn.XLOOKUP(T$1,'Gas . Electricity Per Year'!$C$1:$I$1,'Gas . Electricity Per Year'!$C29:$I29)</f>
        <v>19668</v>
      </c>
      <c r="U29" s="56">
        <f t="shared" si="11"/>
        <v>1.1288831185826628E-2</v>
      </c>
      <c r="V29" s="58">
        <f t="shared" si="12"/>
        <v>0.76265074256465937</v>
      </c>
      <c r="W29" s="59">
        <f t="shared" si="13"/>
        <v>0</v>
      </c>
    </row>
    <row r="30" spans="1:23" x14ac:dyDescent="0.25">
      <c r="A30" s="9" t="str">
        <v>Rothmans Sevenhills Centre</v>
      </c>
      <c r="B30" s="5" t="str">
        <v>Leisure and Culture - Libraries and Museums</v>
      </c>
      <c r="C30" s="35">
        <f>_xlfn.XLOOKUP(C$1,'Gas . Electricity Per Year'!$C$1:$I$1,'Gas . Electricity Per Year'!$C30:$I30)</f>
        <v>0</v>
      </c>
      <c r="D30" s="53">
        <f t="shared" si="0"/>
        <v>0</v>
      </c>
      <c r="E30" s="17">
        <f>_xlfn.XLOOKUP(E$1,'Gas . Electricity Per Year'!$C$1:$I$1,'Gas . Electricity Per Year'!$C30:$I30)</f>
        <v>0</v>
      </c>
      <c r="F30" s="56">
        <f t="shared" si="1"/>
        <v>0</v>
      </c>
      <c r="G30" s="56">
        <f t="shared" si="2"/>
        <v>0</v>
      </c>
      <c r="H30" s="16">
        <f>_xlfn.XLOOKUP(H$1,'Gas . Electricity Per Year'!$C$1:$I$1,'Gas . Electricity Per Year'!$C30:$I30)</f>
        <v>0</v>
      </c>
      <c r="I30" s="56">
        <f t="shared" si="3"/>
        <v>0</v>
      </c>
      <c r="J30" s="56">
        <f t="shared" si="4"/>
        <v>0</v>
      </c>
      <c r="K30" s="16">
        <f>_xlfn.XLOOKUP(K$1,'Gas . Electricity Per Year'!$C$1:$I$1,'Gas . Electricity Per Year'!$C30:$I30)</f>
        <v>0</v>
      </c>
      <c r="L30" s="56">
        <f t="shared" si="5"/>
        <v>0</v>
      </c>
      <c r="M30" s="56">
        <f t="shared" si="6"/>
        <v>0</v>
      </c>
      <c r="N30" s="16">
        <f>_xlfn.XLOOKUP(N$1,'Gas . Electricity Per Year'!$C$1:$I$1,'Gas . Electricity Per Year'!$C30:$I30)</f>
        <v>0</v>
      </c>
      <c r="O30" s="56">
        <f t="shared" si="7"/>
        <v>0</v>
      </c>
      <c r="P30" s="56">
        <f t="shared" si="8"/>
        <v>0</v>
      </c>
      <c r="Q30" s="16">
        <f>_xlfn.XLOOKUP(Q$1,'Gas . Electricity Per Year'!$C$1:$I$1,'Gas . Electricity Per Year'!$C30:$I30)</f>
        <v>0</v>
      </c>
      <c r="R30" s="56">
        <f t="shared" si="9"/>
        <v>0</v>
      </c>
      <c r="S30" s="56">
        <f t="shared" si="10"/>
        <v>0</v>
      </c>
      <c r="T30" s="44">
        <f>_xlfn.XLOOKUP(T$1,'Gas . Electricity Per Year'!$C$1:$I$1,'Gas . Electricity Per Year'!$C30:$I30)</f>
        <v>0</v>
      </c>
      <c r="U30" s="56">
        <f t="shared" si="11"/>
        <v>0</v>
      </c>
      <c r="V30" s="58">
        <f t="shared" si="12"/>
        <v>0</v>
      </c>
      <c r="W30" s="59">
        <f t="shared" si="13"/>
        <v>0</v>
      </c>
    </row>
    <row r="31" spans="1:23" x14ac:dyDescent="0.25">
      <c r="A31" s="80" t="str">
        <v>Sacriston Library</v>
      </c>
      <c r="B31" s="5" t="str">
        <v>Leisure and Culture - Libraries and Museums</v>
      </c>
      <c r="C31" s="35">
        <f>_xlfn.XLOOKUP(C$1,'Gas . Electricity Per Year'!$C$1:$I$1,'Gas . Electricity Per Year'!$C31:$I31)</f>
        <v>17635</v>
      </c>
      <c r="D31" s="53">
        <f t="shared" si="0"/>
        <v>1.7927486949582436E-2</v>
      </c>
      <c r="E31" s="17">
        <f>_xlfn.XLOOKUP(E$1,'Gas . Electricity Per Year'!$C$1:$I$1,'Gas . Electricity Per Year'!$C31:$I31)</f>
        <v>14316</v>
      </c>
      <c r="F31" s="56">
        <f t="shared" si="1"/>
        <v>1.3235371613844443E-2</v>
      </c>
      <c r="G31" s="56">
        <f t="shared" si="2"/>
        <v>0.81179472639637085</v>
      </c>
      <c r="H31" s="16">
        <f>_xlfn.XLOOKUP(H$1,'Gas . Electricity Per Year'!$C$1:$I$1,'Gas . Electricity Per Year'!$C31:$I31)</f>
        <v>17882</v>
      </c>
      <c r="I31" s="56">
        <f t="shared" si="3"/>
        <v>9.9991836031729873E-3</v>
      </c>
      <c r="J31" s="56">
        <f t="shared" si="4"/>
        <v>1.2490919251187482</v>
      </c>
      <c r="K31" s="16">
        <f>_xlfn.XLOOKUP(K$1,'Gas . Electricity Per Year'!$C$1:$I$1,'Gas . Electricity Per Year'!$C31:$I31)</f>
        <v>10881</v>
      </c>
      <c r="L31" s="56">
        <f t="shared" si="5"/>
        <v>5.7365761692471859E-3</v>
      </c>
      <c r="M31" s="56">
        <f t="shared" si="6"/>
        <v>0.60848898333519741</v>
      </c>
      <c r="N31" s="16">
        <f>_xlfn.XLOOKUP(N$1,'Gas . Electricity Per Year'!$C$1:$I$1,'Gas . Electricity Per Year'!$C31:$I31)</f>
        <v>13757</v>
      </c>
      <c r="O31" s="56">
        <f t="shared" si="7"/>
        <v>6.976873922304493E-3</v>
      </c>
      <c r="P31" s="56">
        <f t="shared" si="8"/>
        <v>1.2643139417332965</v>
      </c>
      <c r="Q31" s="16">
        <f>_xlfn.XLOOKUP(Q$1,'Gas . Electricity Per Year'!$C$1:$I$1,'Gas . Electricity Per Year'!$C31:$I31)</f>
        <v>15084</v>
      </c>
      <c r="R31" s="56">
        <f t="shared" si="9"/>
        <v>7.9075129236251887E-3</v>
      </c>
      <c r="S31" s="56">
        <f t="shared" si="10"/>
        <v>1.0964599840081413</v>
      </c>
      <c r="T31" s="44">
        <f>_xlfn.XLOOKUP(T$1,'Gas . Electricity Per Year'!$C$1:$I$1,'Gas . Electricity Per Year'!$C31:$I31)</f>
        <v>11936</v>
      </c>
      <c r="U31" s="56">
        <f t="shared" si="11"/>
        <v>6.8508993814331218E-3</v>
      </c>
      <c r="V31" s="58">
        <f t="shared" si="12"/>
        <v>0.79130204189870057</v>
      </c>
      <c r="W31" s="59">
        <f t="shared" si="13"/>
        <v>0.676835837822512</v>
      </c>
    </row>
    <row r="32" spans="1:23" x14ac:dyDescent="0.25">
      <c r="A32" s="80" t="str">
        <v>Sedgefield Library</v>
      </c>
      <c r="B32" s="5" t="str">
        <v>Leisure and Culture - Libraries and Museums</v>
      </c>
      <c r="C32" s="35">
        <f>_xlfn.XLOOKUP(C$1,'Gas . Electricity Per Year'!$C$1:$I$1,'Gas . Electricity Per Year'!$C32:$I32)</f>
        <v>27558</v>
      </c>
      <c r="D32" s="53">
        <f t="shared" si="0"/>
        <v>2.8015065798502568E-2</v>
      </c>
      <c r="E32" s="17">
        <f>_xlfn.XLOOKUP(E$1,'Gas . Electricity Per Year'!$C$1:$I$1,'Gas . Electricity Per Year'!$C32:$I32)</f>
        <v>20426</v>
      </c>
      <c r="F32" s="56">
        <f t="shared" si="1"/>
        <v>1.8884164611929769E-2</v>
      </c>
      <c r="G32" s="56">
        <f t="shared" si="2"/>
        <v>0.74120037738587707</v>
      </c>
      <c r="H32" s="16">
        <f>_xlfn.XLOOKUP(H$1,'Gas . Electricity Per Year'!$C$1:$I$1,'Gas . Electricity Per Year'!$C32:$I32)</f>
        <v>20520</v>
      </c>
      <c r="I32" s="56">
        <f t="shared" si="3"/>
        <v>1.1474289650884113E-2</v>
      </c>
      <c r="J32" s="56">
        <f t="shared" si="4"/>
        <v>1.0046019778713404</v>
      </c>
      <c r="K32" s="16">
        <f>_xlfn.XLOOKUP(K$1,'Gas . Electricity Per Year'!$C$1:$I$1,'Gas . Electricity Per Year'!$C32:$I32)</f>
        <v>23511</v>
      </c>
      <c r="L32" s="56">
        <f t="shared" si="5"/>
        <v>1.23952432970472E-2</v>
      </c>
      <c r="M32" s="56">
        <f t="shared" si="6"/>
        <v>1.1457602339181288</v>
      </c>
      <c r="N32" s="16">
        <f>_xlfn.XLOOKUP(N$1,'Gas . Electricity Per Year'!$C$1:$I$1,'Gas . Electricity Per Year'!$C32:$I32)</f>
        <v>26246</v>
      </c>
      <c r="O32" s="56">
        <f t="shared" si="7"/>
        <v>1.3310680596409372E-2</v>
      </c>
      <c r="P32" s="56">
        <f t="shared" si="8"/>
        <v>1.1163285270724341</v>
      </c>
      <c r="Q32" s="16">
        <f>_xlfn.XLOOKUP(Q$1,'Gas . Electricity Per Year'!$C$1:$I$1,'Gas . Electricity Per Year'!$C32:$I32)</f>
        <v>23579</v>
      </c>
      <c r="R32" s="56">
        <f t="shared" si="9"/>
        <v>1.2360862319421793E-2</v>
      </c>
      <c r="S32" s="56">
        <f t="shared" si="10"/>
        <v>0.89838451573573119</v>
      </c>
      <c r="T32" s="44">
        <f>_xlfn.XLOOKUP(T$1,'Gas . Electricity Per Year'!$C$1:$I$1,'Gas . Electricity Per Year'!$C32:$I32)</f>
        <v>21662</v>
      </c>
      <c r="U32" s="56">
        <f t="shared" si="11"/>
        <v>1.2433326273509071E-2</v>
      </c>
      <c r="V32" s="58">
        <f t="shared" si="12"/>
        <v>0.91869884219008435</v>
      </c>
      <c r="W32" s="59">
        <f t="shared" si="13"/>
        <v>0.78605123739023153</v>
      </c>
    </row>
    <row r="33" spans="1:23" x14ac:dyDescent="0.25">
      <c r="A33" t="str">
        <v>Sedgefield Library Garage- empty</v>
      </c>
      <c r="B33" t="str">
        <v>Leisure and Culture - Libraries and Museums</v>
      </c>
      <c r="C33" s="35">
        <f>_xlfn.XLOOKUP(C$1,'Gas . Electricity Per Year'!$C$1:$I$1,'Gas . Electricity Per Year'!$C33:$I33)</f>
        <v>0</v>
      </c>
      <c r="D33" s="53">
        <f t="shared" si="0"/>
        <v>0</v>
      </c>
      <c r="E33" s="17">
        <f>_xlfn.XLOOKUP(E$1,'Gas . Electricity Per Year'!$C$1:$I$1,'Gas . Electricity Per Year'!$C33:$I33)</f>
        <v>0</v>
      </c>
      <c r="F33" s="56">
        <f t="shared" si="1"/>
        <v>0</v>
      </c>
      <c r="G33" s="56">
        <f t="shared" si="2"/>
        <v>0</v>
      </c>
      <c r="H33" s="16">
        <f>_xlfn.XLOOKUP(H$1,'Gas . Electricity Per Year'!$C$1:$I$1,'Gas . Electricity Per Year'!$C33:$I33)</f>
        <v>0</v>
      </c>
      <c r="I33" s="56">
        <f t="shared" si="3"/>
        <v>0</v>
      </c>
      <c r="J33" s="56">
        <f t="shared" si="4"/>
        <v>0</v>
      </c>
      <c r="K33" s="16">
        <f>_xlfn.XLOOKUP(K$1,'Gas . Electricity Per Year'!$C$1:$I$1,'Gas . Electricity Per Year'!$C33:$I33)</f>
        <v>0</v>
      </c>
      <c r="L33" s="56">
        <f t="shared" si="5"/>
        <v>0</v>
      </c>
      <c r="M33" s="56">
        <f t="shared" si="6"/>
        <v>0</v>
      </c>
      <c r="N33" s="16">
        <f>_xlfn.XLOOKUP(N$1,'Gas . Electricity Per Year'!$C$1:$I$1,'Gas . Electricity Per Year'!$C33:$I33)</f>
        <v>0</v>
      </c>
      <c r="O33" s="56">
        <f t="shared" si="7"/>
        <v>0</v>
      </c>
      <c r="P33" s="56">
        <f t="shared" si="8"/>
        <v>0</v>
      </c>
      <c r="Q33" s="16">
        <f>_xlfn.XLOOKUP(Q$1,'Gas . Electricity Per Year'!$C$1:$I$1,'Gas . Electricity Per Year'!$C33:$I33)</f>
        <v>0</v>
      </c>
      <c r="R33" s="56">
        <f t="shared" si="9"/>
        <v>0</v>
      </c>
      <c r="S33" s="56">
        <f t="shared" si="10"/>
        <v>0</v>
      </c>
      <c r="T33" s="44">
        <f>_xlfn.XLOOKUP(T$1,'Gas . Electricity Per Year'!$C$1:$I$1,'Gas . Electricity Per Year'!$C33:$I33)</f>
        <v>0</v>
      </c>
      <c r="U33" s="56">
        <f t="shared" si="11"/>
        <v>0</v>
      </c>
      <c r="V33" s="58">
        <f t="shared" si="12"/>
        <v>0</v>
      </c>
      <c r="W33" s="59">
        <f t="shared" si="13"/>
        <v>0</v>
      </c>
    </row>
    <row r="34" spans="1:23" x14ac:dyDescent="0.25">
      <c r="A34" t="str">
        <v>Shildon Library</v>
      </c>
      <c r="B34" t="str">
        <v>Leisure and Culture - Libraries and Museums</v>
      </c>
      <c r="C34" s="35">
        <f>_xlfn.XLOOKUP(C$1,'Gas . Electricity Per Year'!$C$1:$I$1,'Gas . Electricity Per Year'!$C34:$I34)</f>
        <v>16462</v>
      </c>
      <c r="D34" s="53">
        <f t="shared" si="0"/>
        <v>1.6735032047860851E-2</v>
      </c>
      <c r="E34" s="17">
        <f>_xlfn.XLOOKUP(E$1,'Gas . Electricity Per Year'!$C$1:$I$1,'Gas . Electricity Per Year'!$C34:$I34)</f>
        <v>37260</v>
      </c>
      <c r="F34" s="56">
        <f t="shared" si="1"/>
        <v>3.4447467611891866E-2</v>
      </c>
      <c r="G34" s="56">
        <f t="shared" si="2"/>
        <v>2.2633944842667963</v>
      </c>
      <c r="H34" s="16">
        <f>_xlfn.XLOOKUP(H$1,'Gas . Electricity Per Year'!$C$1:$I$1,'Gas . Electricity Per Year'!$C34:$I34)</f>
        <v>42565</v>
      </c>
      <c r="I34" s="56">
        <f t="shared" si="3"/>
        <v>2.3801322562859759E-2</v>
      </c>
      <c r="J34" s="56">
        <f t="shared" si="4"/>
        <v>1.1423778851315083</v>
      </c>
      <c r="K34" s="16">
        <f>_xlfn.XLOOKUP(K$1,'Gas . Electricity Per Year'!$C$1:$I$1,'Gas . Electricity Per Year'!$C34:$I34)</f>
        <v>23904</v>
      </c>
      <c r="L34" s="56">
        <f t="shared" si="5"/>
        <v>1.2602436977270906E-2</v>
      </c>
      <c r="M34" s="56">
        <f t="shared" si="6"/>
        <v>0.56158815928579819</v>
      </c>
      <c r="N34" s="16">
        <f>_xlfn.XLOOKUP(N$1,'Gas . Electricity Per Year'!$C$1:$I$1,'Gas . Electricity Per Year'!$C34:$I34)</f>
        <v>46223</v>
      </c>
      <c r="O34" s="56">
        <f t="shared" si="7"/>
        <v>2.3442032660513236E-2</v>
      </c>
      <c r="P34" s="56">
        <f t="shared" si="8"/>
        <v>1.9336931057563587</v>
      </c>
      <c r="Q34" s="16">
        <f>_xlfn.XLOOKUP(Q$1,'Gas . Electricity Per Year'!$C$1:$I$1,'Gas . Electricity Per Year'!$C34:$I34)</f>
        <v>34267</v>
      </c>
      <c r="R34" s="56">
        <f t="shared" si="9"/>
        <v>1.7963852118394612E-2</v>
      </c>
      <c r="S34" s="56">
        <f t="shared" si="10"/>
        <v>0.74134089089847044</v>
      </c>
      <c r="T34" s="44">
        <f>_xlfn.XLOOKUP(T$1,'Gas . Electricity Per Year'!$C$1:$I$1,'Gas . Electricity Per Year'!$C34:$I34)</f>
        <v>30702</v>
      </c>
      <c r="U34" s="56">
        <f t="shared" si="11"/>
        <v>1.7622010121377318E-2</v>
      </c>
      <c r="V34" s="58">
        <f t="shared" si="12"/>
        <v>0.89596404704234389</v>
      </c>
      <c r="W34" s="59">
        <f t="shared" si="13"/>
        <v>1.8650224760053455</v>
      </c>
    </row>
    <row r="35" spans="1:23" x14ac:dyDescent="0.25">
      <c r="A35" t="str">
        <v>Shotton Library</v>
      </c>
      <c r="B35" t="str">
        <v>Leisure and Culture - Libraries and Museums</v>
      </c>
      <c r="C35" s="35">
        <f>_xlfn.XLOOKUP(C$1,'Gas . Electricity Per Year'!$C$1:$I$1,'Gas . Electricity Per Year'!$C35:$I35)</f>
        <v>4839</v>
      </c>
      <c r="D35" s="53">
        <f t="shared" si="0"/>
        <v>4.919257689199286E-3</v>
      </c>
      <c r="E35" s="17">
        <f>_xlfn.XLOOKUP(E$1,'Gas . Electricity Per Year'!$C$1:$I$1,'Gas . Electricity Per Year'!$C35:$I35)</f>
        <v>14951</v>
      </c>
      <c r="F35" s="56">
        <f t="shared" si="1"/>
        <v>1.3822439298588172E-2</v>
      </c>
      <c r="G35" s="56">
        <f t="shared" si="2"/>
        <v>3.0896879520562099</v>
      </c>
      <c r="H35" s="16">
        <f>_xlfn.XLOOKUP(H$1,'Gas . Electricity Per Year'!$C$1:$I$1,'Gas . Electricity Per Year'!$C35:$I35)</f>
        <v>24986</v>
      </c>
      <c r="I35" s="56">
        <f t="shared" si="3"/>
        <v>1.3971569260087253E-2</v>
      </c>
      <c r="J35" s="56">
        <f t="shared" si="4"/>
        <v>1.67119256237041</v>
      </c>
      <c r="K35" s="16">
        <f>_xlfn.XLOOKUP(K$1,'Gas . Electricity Per Year'!$C$1:$I$1,'Gas . Electricity Per Year'!$C35:$I35)</f>
        <v>17649</v>
      </c>
      <c r="L35" s="56">
        <f t="shared" si="5"/>
        <v>9.3047360363058152E-3</v>
      </c>
      <c r="M35" s="56">
        <f t="shared" si="6"/>
        <v>0.70635555911310333</v>
      </c>
      <c r="N35" s="16">
        <f>_xlfn.XLOOKUP(N$1,'Gas . Electricity Per Year'!$C$1:$I$1,'Gas . Electricity Per Year'!$C35:$I35)</f>
        <v>29756</v>
      </c>
      <c r="O35" s="56">
        <f t="shared" si="7"/>
        <v>1.5090779997971397E-2</v>
      </c>
      <c r="P35" s="56">
        <f t="shared" si="8"/>
        <v>1.68598787466712</v>
      </c>
      <c r="Q35" s="16">
        <f>_xlfn.XLOOKUP(Q$1,'Gas . Electricity Per Year'!$C$1:$I$1,'Gas . Electricity Per Year'!$C35:$I35)</f>
        <v>24848</v>
      </c>
      <c r="R35" s="56">
        <f t="shared" si="9"/>
        <v>1.3026112511683816E-2</v>
      </c>
      <c r="S35" s="56">
        <f t="shared" si="10"/>
        <v>0.83505847560155932</v>
      </c>
      <c r="T35" s="44">
        <f>_xlfn.XLOOKUP(T$1,'Gas . Electricity Per Year'!$C$1:$I$1,'Gas . Electricity Per Year'!$C35:$I35)</f>
        <v>23996</v>
      </c>
      <c r="U35" s="56">
        <f t="shared" si="11"/>
        <v>1.3772970974938771E-2</v>
      </c>
      <c r="V35" s="58">
        <f t="shared" si="12"/>
        <v>0.96571152607855759</v>
      </c>
      <c r="W35" s="59">
        <f t="shared" si="13"/>
        <v>4.958875800785286</v>
      </c>
    </row>
    <row r="36" spans="1:23" x14ac:dyDescent="0.25">
      <c r="A36" t="str">
        <v>South Moor Library</v>
      </c>
      <c r="B36" t="str">
        <v>Leisure and Culture - Libraries and Museums</v>
      </c>
      <c r="C36" s="35">
        <f>_xlfn.XLOOKUP(C$1,'Gas . Electricity Per Year'!$C$1:$I$1,'Gas . Electricity Per Year'!$C36:$I36)</f>
        <v>20979</v>
      </c>
      <c r="D36" s="53">
        <f t="shared" si="0"/>
        <v>2.1326949175803231E-2</v>
      </c>
      <c r="E36" s="17">
        <f>_xlfn.XLOOKUP(E$1,'Gas . Electricity Per Year'!$C$1:$I$1,'Gas . Electricity Per Year'!$C36:$I36)</f>
        <v>19731</v>
      </c>
      <c r="F36" s="56">
        <f t="shared" si="1"/>
        <v>1.824162596484805E-2</v>
      </c>
      <c r="G36" s="56">
        <f t="shared" si="2"/>
        <v>0.94051194051194054</v>
      </c>
      <c r="H36" s="16">
        <f>_xlfn.XLOOKUP(H$1,'Gas . Electricity Per Year'!$C$1:$I$1,'Gas . Electricity Per Year'!$C36:$I36)</f>
        <v>21357</v>
      </c>
      <c r="I36" s="56">
        <f t="shared" si="3"/>
        <v>1.1942319886643859E-2</v>
      </c>
      <c r="J36" s="56">
        <f t="shared" si="4"/>
        <v>1.0824083928842938</v>
      </c>
      <c r="K36" s="16">
        <f>_xlfn.XLOOKUP(K$1,'Gas . Electricity Per Year'!$C$1:$I$1,'Gas . Electricity Per Year'!$C36:$I36)</f>
        <v>15952</v>
      </c>
      <c r="L36" s="56">
        <f t="shared" si="5"/>
        <v>8.4100600176299153E-3</v>
      </c>
      <c r="M36" s="56">
        <f t="shared" si="6"/>
        <v>0.74692138408952569</v>
      </c>
      <c r="N36" s="16">
        <f>_xlfn.XLOOKUP(N$1,'Gas . Electricity Per Year'!$C$1:$I$1,'Gas . Electricity Per Year'!$C36:$I36)</f>
        <v>20064</v>
      </c>
      <c r="O36" s="56">
        <f t="shared" si="7"/>
        <v>1.0175474186022923E-2</v>
      </c>
      <c r="P36" s="56">
        <f t="shared" si="8"/>
        <v>1.2577733199598797</v>
      </c>
      <c r="Q36" s="16">
        <f>_xlfn.XLOOKUP(Q$1,'Gas . Electricity Per Year'!$C$1:$I$1,'Gas . Electricity Per Year'!$C36:$I36)</f>
        <v>17944</v>
      </c>
      <c r="R36" s="56">
        <f t="shared" si="9"/>
        <v>9.4068159574072115E-3</v>
      </c>
      <c r="S36" s="56">
        <f t="shared" si="10"/>
        <v>0.89433811802232854</v>
      </c>
      <c r="T36" s="44">
        <f>_xlfn.XLOOKUP(T$1,'Gas . Electricity Per Year'!$C$1:$I$1,'Gas . Electricity Per Year'!$C36:$I36)</f>
        <v>19441</v>
      </c>
      <c r="U36" s="56">
        <f t="shared" si="11"/>
        <v>1.1158540120177723E-2</v>
      </c>
      <c r="V36" s="58">
        <f t="shared" si="12"/>
        <v>1.0834262148907712</v>
      </c>
      <c r="W36" s="59">
        <f t="shared" si="13"/>
        <v>0.92668859335525999</v>
      </c>
    </row>
    <row r="37" spans="1:23" x14ac:dyDescent="0.25">
      <c r="A37" t="str">
        <v xml:space="preserve">Spennymoor Library </v>
      </c>
      <c r="B37" t="str">
        <v>Leisure and Culture - Libraries and Museums</v>
      </c>
      <c r="C37" s="35">
        <f>_xlfn.XLOOKUP(C$1,'Gas . Electricity Per Year'!$C$1:$I$1,'Gas . Electricity Per Year'!$C37:$I37)</f>
        <v>62707</v>
      </c>
      <c r="D37" s="53">
        <f t="shared" si="0"/>
        <v>6.3747032840797607E-2</v>
      </c>
      <c r="E37" s="17">
        <f>_xlfn.XLOOKUP(E$1,'Gas . Electricity Per Year'!$C$1:$I$1,'Gas . Electricity Per Year'!$C37:$I37)</f>
        <v>12556</v>
      </c>
      <c r="F37" s="56">
        <f t="shared" si="1"/>
        <v>1.1608223385263398E-2</v>
      </c>
      <c r="G37" s="56">
        <f t="shared" si="2"/>
        <v>0.20023282887077998</v>
      </c>
      <c r="H37" s="16">
        <f>_xlfn.XLOOKUP(H$1,'Gas . Electricity Per Year'!$C$1:$I$1,'Gas . Electricity Per Year'!$C37:$I37)</f>
        <v>83168</v>
      </c>
      <c r="I37" s="56">
        <f t="shared" si="3"/>
        <v>4.650554199243323E-2</v>
      </c>
      <c r="J37" s="56">
        <f t="shared" si="4"/>
        <v>6.623765530423702</v>
      </c>
      <c r="K37" s="16">
        <f>_xlfn.XLOOKUP(K$1,'Gas . Electricity Per Year'!$C$1:$I$1,'Gas . Electricity Per Year'!$C37:$I37)</f>
        <v>57956</v>
      </c>
      <c r="L37" s="56">
        <f t="shared" si="5"/>
        <v>3.0555004913600761E-2</v>
      </c>
      <c r="M37" s="56">
        <f t="shared" si="6"/>
        <v>0.69685455944594077</v>
      </c>
      <c r="N37" s="16">
        <f>_xlfn.XLOOKUP(N$1,'Gas . Electricity Per Year'!$C$1:$I$1,'Gas . Electricity Per Year'!$C37:$I37)</f>
        <v>63459</v>
      </c>
      <c r="O37" s="56">
        <f t="shared" si="7"/>
        <v>3.2183284308753425E-2</v>
      </c>
      <c r="P37" s="56">
        <f t="shared" si="8"/>
        <v>1.0949513423976811</v>
      </c>
      <c r="Q37" s="16">
        <f>_xlfn.XLOOKUP(Q$1,'Gas . Electricity Per Year'!$C$1:$I$1,'Gas . Electricity Per Year'!$C37:$I37)</f>
        <v>65384</v>
      </c>
      <c r="R37" s="56">
        <f t="shared" si="9"/>
        <v>3.4276373972309024E-2</v>
      </c>
      <c r="S37" s="56">
        <f t="shared" si="10"/>
        <v>1.0303345467152019</v>
      </c>
      <c r="T37" s="44">
        <f>_xlfn.XLOOKUP(T$1,'Gas . Electricity Per Year'!$C$1:$I$1,'Gas . Electricity Per Year'!$C37:$I37)</f>
        <v>10041</v>
      </c>
      <c r="U37" s="56">
        <f t="shared" si="11"/>
        <v>5.763227269518262E-3</v>
      </c>
      <c r="V37" s="58">
        <f t="shared" si="12"/>
        <v>0.15356968065581794</v>
      </c>
      <c r="W37" s="59">
        <f t="shared" si="13"/>
        <v>0.16012566380148946</v>
      </c>
    </row>
    <row r="38" spans="1:23" x14ac:dyDescent="0.25">
      <c r="A38" t="str">
        <v>Thornley Library</v>
      </c>
      <c r="B38" t="str">
        <v>Leisure and Culture - Libraries and Museums</v>
      </c>
      <c r="C38" s="35">
        <f>_xlfn.XLOOKUP(C$1,'Gas . Electricity Per Year'!$C$1:$I$1,'Gas . Electricity Per Year'!$C38:$I38)</f>
        <v>8598</v>
      </c>
      <c r="D38" s="53">
        <f t="shared" si="0"/>
        <v>8.7406029369157812E-3</v>
      </c>
      <c r="E38" s="17">
        <f>_xlfn.XLOOKUP(E$1,'Gas . Electricity Per Year'!$C$1:$I$1,'Gas . Electricity Per Year'!$C38:$I38)</f>
        <v>16495</v>
      </c>
      <c r="F38" s="56">
        <f t="shared" si="1"/>
        <v>1.524989206275245E-2</v>
      </c>
      <c r="G38" s="56">
        <f t="shared" si="2"/>
        <v>1.9184694114910443</v>
      </c>
      <c r="H38" s="16">
        <f>_xlfn.XLOOKUP(H$1,'Gas . Electricity Per Year'!$C$1:$I$1,'Gas . Electricity Per Year'!$C38:$I38)</f>
        <v>22177</v>
      </c>
      <c r="I38" s="56">
        <f t="shared" si="3"/>
        <v>1.2400844131952094E-2</v>
      </c>
      <c r="J38" s="56">
        <f t="shared" si="4"/>
        <v>1.3444680206123067</v>
      </c>
      <c r="K38" s="16">
        <f>_xlfn.XLOOKUP(K$1,'Gas . Electricity Per Year'!$C$1:$I$1,'Gas . Electricity Per Year'!$C38:$I38)</f>
        <v>15863</v>
      </c>
      <c r="L38" s="56">
        <f t="shared" si="5"/>
        <v>8.3631382936097884E-3</v>
      </c>
      <c r="M38" s="56">
        <f t="shared" si="6"/>
        <v>0.71529061640438296</v>
      </c>
      <c r="N38" s="16">
        <f>_xlfn.XLOOKUP(N$1,'Gas . Electricity Per Year'!$C$1:$I$1,'Gas . Electricity Per Year'!$C38:$I38)</f>
        <v>21448</v>
      </c>
      <c r="O38" s="56">
        <f t="shared" si="7"/>
        <v>1.0877370930114616E-2</v>
      </c>
      <c r="P38" s="56">
        <f t="shared" si="8"/>
        <v>1.3520771606883943</v>
      </c>
      <c r="Q38" s="16">
        <f>_xlfn.XLOOKUP(Q$1,'Gas . Electricity Per Year'!$C$1:$I$1,'Gas . Electricity Per Year'!$C38:$I38)</f>
        <v>17833</v>
      </c>
      <c r="R38" s="56">
        <f t="shared" si="9"/>
        <v>9.3486262242779092E-3</v>
      </c>
      <c r="S38" s="56">
        <f t="shared" si="10"/>
        <v>0.8314528161133905</v>
      </c>
      <c r="T38" s="44">
        <f>_xlfn.XLOOKUP(T$1,'Gas . Electricity Per Year'!$C$1:$I$1,'Gas . Electricity Per Year'!$C38:$I38)</f>
        <v>23262</v>
      </c>
      <c r="U38" s="56">
        <f t="shared" si="11"/>
        <v>1.3351677397025575E-2</v>
      </c>
      <c r="V38" s="58">
        <f t="shared" si="12"/>
        <v>1.3044355969270454</v>
      </c>
      <c r="W38" s="59">
        <f t="shared" si="13"/>
        <v>2.7055129099790647</v>
      </c>
    </row>
    <row r="39" spans="1:23" x14ac:dyDescent="0.25">
      <c r="A39" t="str">
        <v xml:space="preserve">Town Hall  - Durham </v>
      </c>
      <c r="B39" t="str">
        <v>Leisure and Culture - Libraries and Museums</v>
      </c>
      <c r="C39" s="35">
        <f>_xlfn.XLOOKUP(C$1,'Gas . Electricity Per Year'!$C$1:$I$1,'Gas . Electricity Per Year'!$C39:$I39)</f>
        <v>157542</v>
      </c>
      <c r="D39" s="53">
        <f t="shared" si="0"/>
        <v>0.16015492764452036</v>
      </c>
      <c r="E39" s="17">
        <f>_xlfn.XLOOKUP(E$1,'Gas . Electricity Per Year'!$C$1:$I$1,'Gas . Electricity Per Year'!$C39:$I39)</f>
        <v>198097</v>
      </c>
      <c r="F39" s="56">
        <f t="shared" si="1"/>
        <v>0.18314385377114714</v>
      </c>
      <c r="G39" s="56">
        <f t="shared" si="2"/>
        <v>1.2574234172474641</v>
      </c>
      <c r="H39" s="16">
        <f>_xlfn.XLOOKUP(H$1,'Gas . Electricity Per Year'!$C$1:$I$1,'Gas . Electricity Per Year'!$C39:$I39)</f>
        <v>250189</v>
      </c>
      <c r="I39" s="56">
        <f t="shared" si="3"/>
        <v>0.13989966147490474</v>
      </c>
      <c r="J39" s="56">
        <f t="shared" si="4"/>
        <v>1.2629620842314624</v>
      </c>
      <c r="K39" s="16">
        <f>_xlfn.XLOOKUP(K$1,'Gas . Electricity Per Year'!$C$1:$I$1,'Gas . Electricity Per Year'!$C39:$I39)</f>
        <v>194831</v>
      </c>
      <c r="L39" s="56">
        <f t="shared" si="5"/>
        <v>0.10271692598388002</v>
      </c>
      <c r="M39" s="56">
        <f t="shared" si="6"/>
        <v>0.77873527613124482</v>
      </c>
      <c r="N39" s="16">
        <f>_xlfn.XLOOKUP(N$1,'Gas . Electricity Per Year'!$C$1:$I$1,'Gas . Electricity Per Year'!$C39:$I39)</f>
        <v>236682</v>
      </c>
      <c r="O39" s="56">
        <f t="shared" si="7"/>
        <v>0.12003347195455928</v>
      </c>
      <c r="P39" s="56">
        <f t="shared" si="8"/>
        <v>1.2148066786086402</v>
      </c>
      <c r="Q39" s="16">
        <f>_xlfn.XLOOKUP(Q$1,'Gas . Electricity Per Year'!$C$1:$I$1,'Gas . Electricity Per Year'!$C39:$I39)</f>
        <v>254663</v>
      </c>
      <c r="R39" s="56">
        <f t="shared" si="9"/>
        <v>0.1335024505216893</v>
      </c>
      <c r="S39" s="56">
        <f t="shared" si="10"/>
        <v>1.0759711342645406</v>
      </c>
      <c r="T39" s="44">
        <f>_xlfn.XLOOKUP(T$1,'Gas . Electricity Per Year'!$C$1:$I$1,'Gas . Electricity Per Year'!$C39:$I39)</f>
        <v>199867</v>
      </c>
      <c r="U39" s="56">
        <f t="shared" si="11"/>
        <v>0.11471755250242072</v>
      </c>
      <c r="V39" s="58">
        <f t="shared" si="12"/>
        <v>0.78482936272642667</v>
      </c>
      <c r="W39" s="59">
        <f t="shared" si="13"/>
        <v>1.2686585164591029</v>
      </c>
    </row>
    <row r="40" spans="1:23" x14ac:dyDescent="0.25">
      <c r="A40" t="str">
        <v>Trimdon  Library</v>
      </c>
      <c r="B40" t="str">
        <v>Leisure and Culture - Libraries and Museums</v>
      </c>
      <c r="C40" s="35">
        <f>_xlfn.XLOOKUP(C$1,'Gas . Electricity Per Year'!$C$1:$I$1,'Gas . Electricity Per Year'!$C40:$I40)</f>
        <v>36377</v>
      </c>
      <c r="D40" s="53">
        <f t="shared" si="0"/>
        <v>3.6980334151684738E-2</v>
      </c>
      <c r="E40" s="17">
        <f>_xlfn.XLOOKUP(E$1,'Gas . Electricity Per Year'!$C$1:$I$1,'Gas . Electricity Per Year'!$C40:$I40)</f>
        <v>29558</v>
      </c>
      <c r="F40" s="56">
        <f t="shared" si="1"/>
        <v>2.7326845079771865E-2</v>
      </c>
      <c r="G40" s="56">
        <f t="shared" si="2"/>
        <v>0.81254638920196831</v>
      </c>
      <c r="H40" s="16">
        <f>_xlfn.XLOOKUP(H$1,'Gas . Electricity Per Year'!$C$1:$I$1,'Gas . Electricity Per Year'!$C40:$I40)</f>
        <v>36133</v>
      </c>
      <c r="I40" s="56">
        <f t="shared" si="3"/>
        <v>2.0204703116734682E-2</v>
      </c>
      <c r="J40" s="56">
        <f t="shared" si="4"/>
        <v>1.2224440083902834</v>
      </c>
      <c r="K40" s="16">
        <f>_xlfn.XLOOKUP(K$1,'Gas . Electricity Per Year'!$C$1:$I$1,'Gas . Electricity Per Year'!$C40:$I40)</f>
        <v>25657</v>
      </c>
      <c r="L40" s="56">
        <f t="shared" si="5"/>
        <v>1.3526636777352729E-2</v>
      </c>
      <c r="M40" s="56">
        <f t="shared" si="6"/>
        <v>0.71007112611739964</v>
      </c>
      <c r="N40" s="16">
        <f>_xlfn.XLOOKUP(N$1,'Gas . Electricity Per Year'!$C$1:$I$1,'Gas . Electricity Per Year'!$C40:$I40)</f>
        <v>43082</v>
      </c>
      <c r="O40" s="56">
        <f t="shared" si="7"/>
        <v>2.184907191398722E-2</v>
      </c>
      <c r="P40" s="56">
        <f t="shared" si="8"/>
        <v>1.6791518883735432</v>
      </c>
      <c r="Q40" s="16">
        <f>_xlfn.XLOOKUP(Q$1,'Gas . Electricity Per Year'!$C$1:$I$1,'Gas . Electricity Per Year'!$C40:$I40)</f>
        <v>31413</v>
      </c>
      <c r="R40" s="56">
        <f t="shared" si="9"/>
        <v>1.6467694475592553E-2</v>
      </c>
      <c r="S40" s="56">
        <f t="shared" si="10"/>
        <v>0.72914442226451881</v>
      </c>
      <c r="T40" s="44">
        <f>_xlfn.XLOOKUP(T$1,'Gas . Electricity Per Year'!$C$1:$I$1,'Gas . Electricity Per Year'!$C40:$I40)</f>
        <v>28675</v>
      </c>
      <c r="U40" s="56">
        <f t="shared" si="11"/>
        <v>1.645857404177235E-2</v>
      </c>
      <c r="V40" s="58">
        <f t="shared" si="12"/>
        <v>0.91283863368669027</v>
      </c>
      <c r="W40" s="59">
        <f t="shared" si="13"/>
        <v>0.78827280974241964</v>
      </c>
    </row>
    <row r="41" spans="1:23" x14ac:dyDescent="0.25">
      <c r="A41" t="str">
        <v>West Cornforth Library</v>
      </c>
      <c r="B41" t="str">
        <v>Leisure and Culture - Libraries and Museums</v>
      </c>
      <c r="C41" s="35">
        <f>_xlfn.XLOOKUP(C$1,'Gas . Electricity Per Year'!$C$1:$I$1,'Gas . Electricity Per Year'!$C41:$I41)</f>
        <v>7393</v>
      </c>
      <c r="D41" s="53">
        <f t="shared" si="0"/>
        <v>7.5156172961872957E-3</v>
      </c>
      <c r="E41" s="17">
        <f>_xlfn.XLOOKUP(E$1,'Gas . Electricity Per Year'!$C$1:$I$1,'Gas . Electricity Per Year'!$C41:$I41)</f>
        <v>18288</v>
      </c>
      <c r="F41" s="56">
        <f t="shared" si="1"/>
        <v>1.690754932061939E-2</v>
      </c>
      <c r="G41" s="56">
        <f t="shared" si="2"/>
        <v>2.4736913296361425</v>
      </c>
      <c r="H41" s="16">
        <f>_xlfn.XLOOKUP(H$1,'Gas . Electricity Per Year'!$C$1:$I$1,'Gas . Electricity Per Year'!$C41:$I41)</f>
        <v>26772</v>
      </c>
      <c r="I41" s="56">
        <f t="shared" si="3"/>
        <v>1.4970257433404945E-2</v>
      </c>
      <c r="J41" s="56">
        <f t="shared" si="4"/>
        <v>1.4639107611548556</v>
      </c>
      <c r="K41" s="16">
        <f>_xlfn.XLOOKUP(K$1,'Gas . Electricity Per Year'!$C$1:$I$1,'Gas . Electricity Per Year'!$C41:$I41)</f>
        <v>20762</v>
      </c>
      <c r="L41" s="56">
        <f t="shared" si="5"/>
        <v>1.0945941956245755E-2</v>
      </c>
      <c r="M41" s="56">
        <f t="shared" si="6"/>
        <v>0.77551172867174656</v>
      </c>
      <c r="N41" s="16">
        <f>_xlfn.XLOOKUP(N$1,'Gas . Electricity Per Year'!$C$1:$I$1,'Gas . Electricity Per Year'!$C41:$I41)</f>
        <v>24925</v>
      </c>
      <c r="O41" s="56">
        <f t="shared" si="7"/>
        <v>1.2640734354396997E-2</v>
      </c>
      <c r="P41" s="56">
        <f t="shared" si="8"/>
        <v>1.2005105481167517</v>
      </c>
      <c r="Q41" s="16">
        <f>_xlfn.XLOOKUP(Q$1,'Gas . Electricity Per Year'!$C$1:$I$1,'Gas . Electricity Per Year'!$C41:$I41)</f>
        <v>23014</v>
      </c>
      <c r="R41" s="56">
        <f t="shared" si="9"/>
        <v>1.2064671335475344E-2</v>
      </c>
      <c r="S41" s="56">
        <f t="shared" si="10"/>
        <v>0.92332998996990978</v>
      </c>
      <c r="T41" s="44">
        <f>_xlfn.XLOOKUP(T$1,'Gas . Electricity Per Year'!$C$1:$I$1,'Gas . Electricity Per Year'!$C41:$I41)</f>
        <v>-22153</v>
      </c>
      <c r="U41" s="56">
        <f t="shared" si="11"/>
        <v>-1.2715145274538198E-2</v>
      </c>
      <c r="V41" s="58">
        <f t="shared" si="12"/>
        <v>-0.9625879899191796</v>
      </c>
      <c r="W41" s="59">
        <f t="shared" si="13"/>
        <v>-2.9964831597457056</v>
      </c>
    </row>
    <row r="42" spans="1:23" x14ac:dyDescent="0.25">
      <c r="A42" t="str">
        <v>Wharton Park</v>
      </c>
      <c r="B42" t="str">
        <v>Leisure and Culture - Libraries and Museums</v>
      </c>
      <c r="C42" s="35">
        <f>_xlfn.XLOOKUP(C$1,'Gas . Electricity Per Year'!$C$1:$I$1,'Gas . Electricity Per Year'!$C42:$I42)</f>
        <v>0</v>
      </c>
      <c r="D42" s="53">
        <f t="shared" si="0"/>
        <v>0</v>
      </c>
      <c r="E42" s="17">
        <f>_xlfn.XLOOKUP(E$1,'Gas . Electricity Per Year'!$C$1:$I$1,'Gas . Electricity Per Year'!$C42:$I42)</f>
        <v>0</v>
      </c>
      <c r="F42" s="56">
        <f t="shared" si="1"/>
        <v>0</v>
      </c>
      <c r="G42" s="56">
        <f t="shared" si="2"/>
        <v>0</v>
      </c>
      <c r="H42" s="16">
        <f>_xlfn.XLOOKUP(H$1,'Gas . Electricity Per Year'!$C$1:$I$1,'Gas . Electricity Per Year'!$C42:$I42)</f>
        <v>0</v>
      </c>
      <c r="I42" s="56">
        <f t="shared" si="3"/>
        <v>0</v>
      </c>
      <c r="J42" s="56">
        <f t="shared" si="4"/>
        <v>0</v>
      </c>
      <c r="K42" s="16">
        <f>_xlfn.XLOOKUP(K$1,'Gas . Electricity Per Year'!$C$1:$I$1,'Gas . Electricity Per Year'!$C42:$I42)</f>
        <v>0</v>
      </c>
      <c r="L42" s="56">
        <f t="shared" si="5"/>
        <v>0</v>
      </c>
      <c r="M42" s="56">
        <f t="shared" si="6"/>
        <v>0</v>
      </c>
      <c r="N42" s="16">
        <f>_xlfn.XLOOKUP(N$1,'Gas . Electricity Per Year'!$C$1:$I$1,'Gas . Electricity Per Year'!$C42:$I42)</f>
        <v>0</v>
      </c>
      <c r="O42" s="56">
        <f t="shared" si="7"/>
        <v>0</v>
      </c>
      <c r="P42" s="56">
        <f t="shared" si="8"/>
        <v>0</v>
      </c>
      <c r="Q42" s="16">
        <f>_xlfn.XLOOKUP(Q$1,'Gas . Electricity Per Year'!$C$1:$I$1,'Gas . Electricity Per Year'!$C42:$I42)</f>
        <v>0</v>
      </c>
      <c r="R42" s="56">
        <f t="shared" si="9"/>
        <v>0</v>
      </c>
      <c r="S42" s="56">
        <f t="shared" si="10"/>
        <v>0</v>
      </c>
      <c r="T42" s="44">
        <f>_xlfn.XLOOKUP(T$1,'Gas . Electricity Per Year'!$C$1:$I$1,'Gas . Electricity Per Year'!$C42:$I42)</f>
        <v>0</v>
      </c>
      <c r="U42" s="56">
        <f t="shared" si="11"/>
        <v>0</v>
      </c>
      <c r="V42" s="58">
        <f t="shared" si="12"/>
        <v>0</v>
      </c>
      <c r="W42" s="59">
        <f t="shared" si="13"/>
        <v>0</v>
      </c>
    </row>
    <row r="43" spans="1:23" x14ac:dyDescent="0.25">
      <c r="A43" t="str">
        <v>Willington Library</v>
      </c>
      <c r="B43" t="str">
        <v>Leisure and Culture - Libraries and Museums</v>
      </c>
      <c r="C43" s="35">
        <f>_xlfn.XLOOKUP(C$1,'Gas . Electricity Per Year'!$C$1:$I$1,'Gas . Electricity Per Year'!$C43:$I43)</f>
        <v>42026</v>
      </c>
      <c r="D43" s="53">
        <f t="shared" si="0"/>
        <v>4.2723026171996116E-2</v>
      </c>
      <c r="E43" s="17">
        <f>_xlfn.XLOOKUP(E$1,'Gas . Electricity Per Year'!$C$1:$I$1,'Gas . Electricity Per Year'!$C43:$I43)</f>
        <v>37518</v>
      </c>
      <c r="F43" s="56">
        <f t="shared" si="1"/>
        <v>3.4685992749945223E-2</v>
      </c>
      <c r="G43" s="56">
        <f t="shared" si="2"/>
        <v>0.89273307000428304</v>
      </c>
      <c r="H43" s="16">
        <f>_xlfn.XLOOKUP(H$1,'Gas . Electricity Per Year'!$C$1:$I$1,'Gas . Electricity Per Year'!$C43:$I43)</f>
        <v>46447</v>
      </c>
      <c r="I43" s="56">
        <f t="shared" si="3"/>
        <v>2.5972043441258013E-2</v>
      </c>
      <c r="J43" s="56">
        <f t="shared" si="4"/>
        <v>1.2379924303001226</v>
      </c>
      <c r="K43" s="16">
        <f>_xlfn.XLOOKUP(K$1,'Gas . Electricity Per Year'!$C$1:$I$1,'Gas . Electricity Per Year'!$C43:$I43)</f>
        <v>31819</v>
      </c>
      <c r="L43" s="56">
        <f t="shared" si="5"/>
        <v>1.6775307152768697E-2</v>
      </c>
      <c r="M43" s="56">
        <f t="shared" si="6"/>
        <v>0.68506039141386954</v>
      </c>
      <c r="N43" s="16">
        <f>_xlfn.XLOOKUP(N$1,'Gas . Electricity Per Year'!$C$1:$I$1,'Gas . Electricity Per Year'!$C43:$I43)</f>
        <v>49662</v>
      </c>
      <c r="O43" s="56">
        <f t="shared" si="7"/>
        <v>2.5186124353382695E-2</v>
      </c>
      <c r="P43" s="56">
        <f t="shared" si="8"/>
        <v>1.5607655803136491</v>
      </c>
      <c r="Q43" s="16">
        <f>_xlfn.XLOOKUP(Q$1,'Gas . Electricity Per Year'!$C$1:$I$1,'Gas . Electricity Per Year'!$C43:$I43)</f>
        <v>42554</v>
      </c>
      <c r="R43" s="56">
        <f t="shared" si="9"/>
        <v>2.2308161293552526E-2</v>
      </c>
      <c r="S43" s="56">
        <f t="shared" si="10"/>
        <v>0.85687245781482824</v>
      </c>
      <c r="T43" s="44">
        <f>_xlfn.XLOOKUP(T$1,'Gas . Electricity Per Year'!$C$1:$I$1,'Gas . Electricity Per Year'!$C43:$I43)</f>
        <v>45377</v>
      </c>
      <c r="U43" s="56">
        <f t="shared" si="11"/>
        <v>2.6045011832380258E-2</v>
      </c>
      <c r="V43" s="58">
        <f t="shared" si="12"/>
        <v>1.0663392395544484</v>
      </c>
      <c r="W43" s="59">
        <f t="shared" si="13"/>
        <v>1.0797363536858136</v>
      </c>
    </row>
    <row r="44" spans="1:23" x14ac:dyDescent="0.25">
      <c r="A44" t="str">
        <v>Wingate Library</v>
      </c>
      <c r="B44" t="str">
        <v>Leisure and Culture - Libraries and Museums</v>
      </c>
      <c r="C44" s="35">
        <f>_xlfn.XLOOKUP(C$1,'Gas . Electricity Per Year'!$C$1:$I$1,'Gas . Electricity Per Year'!$C44:$I44)</f>
        <v>24256</v>
      </c>
      <c r="D44" s="53">
        <f t="shared" si="0"/>
        <v>2.4658300167228329E-2</v>
      </c>
      <c r="E44" s="17">
        <f>_xlfn.XLOOKUP(E$1,'Gas . Electricity Per Year'!$C$1:$I$1,'Gas . Electricity Per Year'!$C44:$I44)</f>
        <v>22935</v>
      </c>
      <c r="F44" s="56">
        <f t="shared" si="1"/>
        <v>2.1203775353696722E-2</v>
      </c>
      <c r="G44" s="56">
        <f t="shared" si="2"/>
        <v>0.94553924802110823</v>
      </c>
      <c r="H44" s="16">
        <f>_xlfn.XLOOKUP(H$1,'Gas . Electricity Per Year'!$C$1:$I$1,'Gas . Electricity Per Year'!$C44:$I44)</f>
        <v>26627</v>
      </c>
      <c r="I44" s="56">
        <f t="shared" si="3"/>
        <v>1.4889176926612636E-2</v>
      </c>
      <c r="J44" s="56">
        <f t="shared" si="4"/>
        <v>1.1609766732068891</v>
      </c>
      <c r="K44" s="16">
        <f>_xlfn.XLOOKUP(K$1,'Gas . Electricity Per Year'!$C$1:$I$1,'Gas . Electricity Per Year'!$C44:$I44)</f>
        <v>21491</v>
      </c>
      <c r="L44" s="56">
        <f t="shared" si="5"/>
        <v>1.1330278324904996E-2</v>
      </c>
      <c r="M44" s="56">
        <f t="shared" si="6"/>
        <v>0.8071130807075525</v>
      </c>
      <c r="N44" s="16">
        <f>_xlfn.XLOOKUP(N$1,'Gas . Electricity Per Year'!$C$1:$I$1,'Gas . Electricity Per Year'!$C44:$I44)</f>
        <v>22077</v>
      </c>
      <c r="O44" s="56">
        <f t="shared" si="7"/>
        <v>1.1196368800081144E-2</v>
      </c>
      <c r="P44" s="56">
        <f t="shared" si="8"/>
        <v>1.027267228142013</v>
      </c>
      <c r="Q44" s="16">
        <f>_xlfn.XLOOKUP(Q$1,'Gas . Electricity Per Year'!$C$1:$I$1,'Gas . Electricity Per Year'!$C44:$I44)</f>
        <v>25664</v>
      </c>
      <c r="R44" s="56">
        <f t="shared" si="9"/>
        <v>1.3453885684958687E-2</v>
      </c>
      <c r="S44" s="56">
        <f t="shared" si="10"/>
        <v>1.1624767857951714</v>
      </c>
      <c r="T44" s="44">
        <f>_xlfn.XLOOKUP(T$1,'Gas . Electricity Per Year'!$C$1:$I$1,'Gas . Electricity Per Year'!$C44:$I44)</f>
        <v>16388</v>
      </c>
      <c r="U44" s="56">
        <f t="shared" si="11"/>
        <v>9.4062113826177945E-3</v>
      </c>
      <c r="V44" s="58">
        <f t="shared" si="12"/>
        <v>0.63855985037406482</v>
      </c>
      <c r="W44" s="59">
        <f t="shared" si="13"/>
        <v>0.67562664907651715</v>
      </c>
    </row>
    <row r="45" spans="1:23" x14ac:dyDescent="0.25">
      <c r="A45" t="str">
        <v>Wolsingham Library</v>
      </c>
      <c r="B45" t="str">
        <v>Leisure and Culture - Libraries and Museums</v>
      </c>
      <c r="C45" s="35">
        <f>_xlfn.XLOOKUP(C$1,'Gas . Electricity Per Year'!$C$1:$I$1,'Gas . Electricity Per Year'!$C45:$I45)</f>
        <v>0</v>
      </c>
      <c r="D45" s="53">
        <f t="shared" si="0"/>
        <v>0</v>
      </c>
      <c r="E45" s="17">
        <f>_xlfn.XLOOKUP(E$1,'Gas . Electricity Per Year'!$C$1:$I$1,'Gas . Electricity Per Year'!$C45:$I45)</f>
        <v>9199</v>
      </c>
      <c r="F45" s="56">
        <f t="shared" si="1"/>
        <v>8.5046230424528513E-3</v>
      </c>
      <c r="G45" s="56">
        <f t="shared" si="2"/>
        <v>0</v>
      </c>
      <c r="H45" s="16">
        <f>_xlfn.XLOOKUP(H$1,'Gas . Electricity Per Year'!$C$1:$I$1,'Gas . Electricity Per Year'!$C45:$I45)</f>
        <v>17511</v>
      </c>
      <c r="I45" s="56">
        <f t="shared" si="3"/>
        <v>9.7917293409664572E-3</v>
      </c>
      <c r="J45" s="56">
        <f t="shared" si="4"/>
        <v>1.9035764757038809</v>
      </c>
      <c r="K45" s="16">
        <f>_xlfn.XLOOKUP(K$1,'Gas . Electricity Per Year'!$C$1:$I$1,'Gas . Electricity Per Year'!$C45:$I45)</f>
        <v>39676</v>
      </c>
      <c r="L45" s="56">
        <f t="shared" si="5"/>
        <v>2.091759912609607E-2</v>
      </c>
      <c r="M45" s="56">
        <f t="shared" si="6"/>
        <v>2.2657757980697846</v>
      </c>
      <c r="N45" s="16">
        <f>_xlfn.XLOOKUP(N$1,'Gas . Electricity Per Year'!$C$1:$I$1,'Gas . Electricity Per Year'!$C45:$I45)</f>
        <v>48003</v>
      </c>
      <c r="O45" s="56">
        <f t="shared" si="7"/>
        <v>2.4344761131960647E-2</v>
      </c>
      <c r="P45" s="56">
        <f t="shared" si="8"/>
        <v>1.2098749873979231</v>
      </c>
      <c r="Q45" s="16">
        <f>_xlfn.XLOOKUP(Q$1,'Gas . Electricity Per Year'!$C$1:$I$1,'Gas . Electricity Per Year'!$C45:$I45)</f>
        <v>49212</v>
      </c>
      <c r="R45" s="56">
        <f t="shared" si="9"/>
        <v>2.5798496817650677E-2</v>
      </c>
      <c r="S45" s="56">
        <f t="shared" si="10"/>
        <v>1.0251859258796325</v>
      </c>
      <c r="T45" s="44">
        <f>_xlfn.XLOOKUP(T$1,'Gas . Electricity Per Year'!$C$1:$I$1,'Gas . Electricity Per Year'!$C45:$I45)</f>
        <v>47963</v>
      </c>
      <c r="U45" s="56">
        <f t="shared" si="11"/>
        <v>2.7529296835763807E-2</v>
      </c>
      <c r="V45" s="58">
        <f t="shared" si="12"/>
        <v>0.9746200113793384</v>
      </c>
      <c r="W45" s="59">
        <f t="shared" si="13"/>
        <v>0</v>
      </c>
    </row>
    <row r="46" spans="1:23" x14ac:dyDescent="0.25">
      <c r="A46" t="str">
        <v>Woodhouse Close Library</v>
      </c>
      <c r="B46" t="str">
        <v>Leisure and Culture - Libraries and Museums</v>
      </c>
      <c r="C46" s="35">
        <f>_xlfn.XLOOKUP(C$1,'Gas . Electricity Per Year'!$C$1:$I$1,'Gas . Electricity Per Year'!$C46:$I46)</f>
        <v>19785</v>
      </c>
      <c r="D46" s="53">
        <f t="shared" si="0"/>
        <v>2.0113145976608366E-2</v>
      </c>
      <c r="E46" s="17">
        <f>_xlfn.XLOOKUP(E$1,'Gas . Electricity Per Year'!$C$1:$I$1,'Gas . Electricity Per Year'!$C46:$I46)</f>
        <v>39239</v>
      </c>
      <c r="F46" s="56">
        <f t="shared" si="1"/>
        <v>3.6277084853006569E-2</v>
      </c>
      <c r="G46" s="56">
        <f t="shared" si="2"/>
        <v>1.9832701541571898</v>
      </c>
      <c r="H46" s="16">
        <f>_xlfn.XLOOKUP(H$1,'Gas . Electricity Per Year'!$C$1:$I$1,'Gas . Electricity Per Year'!$C46:$I46)</f>
        <v>51705</v>
      </c>
      <c r="I46" s="56">
        <f t="shared" si="3"/>
        <v>2.8912190370319838E-2</v>
      </c>
      <c r="J46" s="56">
        <f t="shared" si="4"/>
        <v>1.317694130839216</v>
      </c>
      <c r="K46" s="16">
        <f>_xlfn.XLOOKUP(K$1,'Gas . Electricity Per Year'!$C$1:$I$1,'Gas . Electricity Per Year'!$C46:$I46)</f>
        <v>30625</v>
      </c>
      <c r="L46" s="56">
        <f t="shared" si="5"/>
        <v>1.6145817956363853E-2</v>
      </c>
      <c r="M46" s="56">
        <f t="shared" si="6"/>
        <v>0.59230248525287688</v>
      </c>
      <c r="N46" s="16">
        <f>_xlfn.XLOOKUP(N$1,'Gas . Electricity Per Year'!$C$1:$I$1,'Gas . Electricity Per Year'!$C46:$I46)</f>
        <v>31603</v>
      </c>
      <c r="O46" s="56">
        <f t="shared" si="7"/>
        <v>1.6027487574804745E-2</v>
      </c>
      <c r="P46" s="56">
        <f t="shared" si="8"/>
        <v>1.0319346938775511</v>
      </c>
      <c r="Q46" s="16">
        <f>_xlfn.XLOOKUP(Q$1,'Gas . Electricity Per Year'!$C$1:$I$1,'Gas . Electricity Per Year'!$C46:$I46)</f>
        <v>25848</v>
      </c>
      <c r="R46" s="56">
        <f t="shared" si="9"/>
        <v>1.3550344341677531E-2</v>
      </c>
      <c r="S46" s="56">
        <f t="shared" si="10"/>
        <v>0.81789703509160527</v>
      </c>
      <c r="T46" s="44">
        <f>_xlfn.XLOOKUP(T$1,'Gas . Electricity Per Year'!$C$1:$I$1,'Gas . Electricity Per Year'!$C46:$I46)</f>
        <v>24828</v>
      </c>
      <c r="U46" s="56">
        <f t="shared" si="11"/>
        <v>1.4250513559167354E-2</v>
      </c>
      <c r="V46" s="58">
        <f t="shared" si="12"/>
        <v>0.96053853296193126</v>
      </c>
      <c r="W46" s="59">
        <f t="shared" si="13"/>
        <v>1.2548900682335102</v>
      </c>
    </row>
    <row r="47" spans="1:23" x14ac:dyDescent="0.25">
      <c r="A47" t="str">
        <v>Example</v>
      </c>
      <c r="B47" t="str">
        <v>Example Type</v>
      </c>
      <c r="C47" s="35">
        <f>_xlfn.XLOOKUP(C$1,'Gas . Electricity Per Year'!$C$1:$I$1,'Gas . Electricity Per Year'!$C47:$I47)</f>
        <v>21342</v>
      </c>
      <c r="D47" s="53">
        <f t="shared" si="0"/>
        <v>2.1695969746412722E-2</v>
      </c>
      <c r="E47" s="17">
        <f>_xlfn.XLOOKUP(E$1,'Gas . Electricity Per Year'!$C$1:$I$1,'Gas . Electricity Per Year'!$C47:$I47)</f>
        <v>54323</v>
      </c>
      <c r="F47" s="56">
        <f t="shared" si="1"/>
        <v>5.022248478477729E-2</v>
      </c>
      <c r="G47" s="56">
        <f t="shared" si="2"/>
        <v>2.5453565738918567</v>
      </c>
      <c r="H47" s="16">
        <f>_xlfn.XLOOKUP(H$1,'Gas . Electricity Per Year'!$C$1:$I$1,'Gas . Electricity Per Year'!$C47:$I47)</f>
        <v>53345</v>
      </c>
      <c r="I47" s="56">
        <f t="shared" si="3"/>
        <v>2.9829238860936306E-2</v>
      </c>
      <c r="J47" s="56">
        <f t="shared" si="4"/>
        <v>0.98199657603593327</v>
      </c>
      <c r="K47" s="16">
        <f>_xlfn.XLOOKUP(K$1,'Gas . Electricity Per Year'!$C$1:$I$1,'Gas . Electricity Per Year'!$C47:$I47)</f>
        <v>543665</v>
      </c>
      <c r="L47" s="56">
        <f t="shared" si="5"/>
        <v>0.28662583246519358</v>
      </c>
      <c r="M47" s="56">
        <f t="shared" si="6"/>
        <v>10.191489361702128</v>
      </c>
      <c r="N47" s="16">
        <f>_xlfn.XLOOKUP(N$1,'Gas . Electricity Per Year'!$C$1:$I$1,'Gas . Electricity Per Year'!$C47:$I47)</f>
        <v>65560</v>
      </c>
      <c r="O47" s="56">
        <f t="shared" si="7"/>
        <v>3.324880819555736E-2</v>
      </c>
      <c r="P47" s="56">
        <f t="shared" si="8"/>
        <v>0.12058896563140904</v>
      </c>
      <c r="Q47" s="16">
        <f>_xlfn.XLOOKUP(Q$1,'Gas . Electricity Per Year'!$C$1:$I$1,'Gas . Electricity Per Year'!$C47:$I47)</f>
        <v>54644</v>
      </c>
      <c r="R47" s="56">
        <f t="shared" si="9"/>
        <v>2.8646124118176533E-2</v>
      </c>
      <c r="S47" s="56">
        <f t="shared" si="10"/>
        <v>0.8334960341671751</v>
      </c>
      <c r="T47" s="44">
        <f>_xlfn.XLOOKUP(T$1,'Gas . Electricity Per Year'!$C$1:$I$1,'Gas . Electricity Per Year'!$C47:$I47)</f>
        <v>65322</v>
      </c>
      <c r="U47" s="56">
        <f t="shared" si="11"/>
        <v>3.7492832556465683E-2</v>
      </c>
      <c r="V47" s="58">
        <f t="shared" si="12"/>
        <v>1.1954102920723226</v>
      </c>
      <c r="W47" s="59">
        <f t="shared" si="13"/>
        <v>3.0607253303345514</v>
      </c>
    </row>
  </sheetData>
  <sheetProtection algorithmName="SHA-512" hashValue="wLPi7LnzYUMuIDhQ6cku5tbjEUZFjm8gNSZVqR30suSpMDKnI3BWKnjDtUmVA4D3C3uPYZGkroX3l7WLPqqHMA==" saltValue="cJHj4OC4WrRy7s9AwCI+Ng==" spinCount="100000" sheet="1" objects="1" scenarios="1"/>
  <conditionalFormatting sqref="G2:G47 J2:J47 M2:M47 P2:P47 S2:S47 V2:W47">
    <cfRule type="cellIs" dxfId="6" priority="1" stopIfTrue="1" operator="equal">
      <formula>0</formula>
    </cfRule>
    <cfRule type="cellIs" dxfId="5" priority="2" operator="greaterThanOrEqual">
      <formula>1</formula>
    </cfRule>
    <cfRule type="cellIs" dxfId="4" priority="3" operator="less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67C9-5BAC-4810-A159-829762ED09D1}">
  <sheetPr>
    <tabColor rgb="FF00B050"/>
  </sheetPr>
  <dimension ref="A1:C6"/>
  <sheetViews>
    <sheetView zoomScale="139" zoomScaleNormal="139" workbookViewId="0">
      <selection activeCell="J27" sqref="J27"/>
    </sheetView>
  </sheetViews>
  <sheetFormatPr defaultRowHeight="15" x14ac:dyDescent="0.25"/>
  <cols>
    <col min="1" max="3" width="10" customWidth="1"/>
  </cols>
  <sheetData>
    <row r="1" spans="1:3" ht="50.1" customHeight="1" x14ac:dyDescent="0.25">
      <c r="A1" s="67" t="s">
        <v>62</v>
      </c>
      <c r="B1" s="68" t="s">
        <v>63</v>
      </c>
      <c r="C1" s="69" t="s">
        <v>64</v>
      </c>
    </row>
    <row r="2" spans="1:3" x14ac:dyDescent="0.25">
      <c r="A2" s="28" t="s">
        <v>65</v>
      </c>
      <c r="B2" s="5">
        <v>1.84E-4</v>
      </c>
      <c r="C2" s="64">
        <v>2.5559999999999998E-4</v>
      </c>
    </row>
    <row r="3" spans="1:3" x14ac:dyDescent="0.25">
      <c r="A3" s="28" t="s">
        <v>66</v>
      </c>
      <c r="B3" s="5">
        <v>1.84E-4</v>
      </c>
      <c r="C3" s="29">
        <v>2.33E-4</v>
      </c>
    </row>
    <row r="4" spans="1:3" x14ac:dyDescent="0.25">
      <c r="A4" s="28" t="s">
        <v>67</v>
      </c>
      <c r="B4" s="5">
        <v>1.84E-4</v>
      </c>
      <c r="C4" s="64">
        <v>2.3000000000000001E-4</v>
      </c>
    </row>
    <row r="5" spans="1:3" x14ac:dyDescent="0.25">
      <c r="A5" s="28" t="s">
        <v>68</v>
      </c>
      <c r="B5" s="5">
        <v>1.83E-4</v>
      </c>
      <c r="C5" s="29">
        <v>1.93E-4</v>
      </c>
    </row>
    <row r="6" spans="1:3" x14ac:dyDescent="0.25">
      <c r="A6" s="30" t="s">
        <v>69</v>
      </c>
      <c r="B6" s="65">
        <v>1.8431892617449701E-4</v>
      </c>
      <c r="C6" s="66">
        <v>2.0707428859060401E-4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DB37C-57DB-4F4F-96D8-97BCCEA0E92B}">
  <sheetPr>
    <tabColor rgb="FFFFC000"/>
  </sheetPr>
  <dimension ref="A1:AJ47"/>
  <sheetViews>
    <sheetView tabSelected="1" zoomScale="139" zoomScaleNormal="139" workbookViewId="0">
      <selection activeCell="B16" sqref="B16"/>
    </sheetView>
  </sheetViews>
  <sheetFormatPr defaultRowHeight="15" x14ac:dyDescent="0.25"/>
  <cols>
    <col min="1" max="1" width="43.5703125" customWidth="1"/>
    <col min="2" max="2" width="41.5703125" customWidth="1"/>
    <col min="3" max="36" width="10" customWidth="1"/>
    <col min="37" max="37" width="19.140625" customWidth="1"/>
  </cols>
  <sheetData>
    <row r="1" spans="1:36" ht="50.1" customHeight="1" thickTop="1" thickBot="1" x14ac:dyDescent="0.3">
      <c r="A1" s="25" t="s">
        <v>0</v>
      </c>
      <c r="B1" s="26" t="s">
        <v>1</v>
      </c>
      <c r="C1" s="101" t="s">
        <v>70</v>
      </c>
      <c r="D1" s="88" t="s">
        <v>2</v>
      </c>
      <c r="E1" s="89" t="s">
        <v>87</v>
      </c>
      <c r="F1" s="89" t="s">
        <v>91</v>
      </c>
      <c r="G1" s="90" t="s">
        <v>71</v>
      </c>
      <c r="H1" s="91" t="s">
        <v>3</v>
      </c>
      <c r="I1" s="92" t="s">
        <v>88</v>
      </c>
      <c r="J1" s="92" t="s">
        <v>92</v>
      </c>
      <c r="K1" s="93" t="s">
        <v>89</v>
      </c>
      <c r="L1" s="94" t="s">
        <v>72</v>
      </c>
      <c r="M1" s="95" t="s">
        <v>4</v>
      </c>
      <c r="N1" s="96" t="s">
        <v>73</v>
      </c>
      <c r="O1" s="96" t="s">
        <v>93</v>
      </c>
      <c r="P1" s="97" t="s">
        <v>126</v>
      </c>
      <c r="Q1" s="102" t="s">
        <v>74</v>
      </c>
      <c r="R1" s="103" t="s">
        <v>5</v>
      </c>
      <c r="S1" s="103" t="s">
        <v>75</v>
      </c>
      <c r="T1" s="99" t="s">
        <v>94</v>
      </c>
      <c r="U1" s="98" t="s">
        <v>127</v>
      </c>
      <c r="V1" s="104" t="s">
        <v>76</v>
      </c>
      <c r="W1" s="105" t="s">
        <v>6</v>
      </c>
      <c r="X1" s="105" t="s">
        <v>77</v>
      </c>
      <c r="Y1" s="100" t="s">
        <v>95</v>
      </c>
      <c r="Z1" s="105" t="s">
        <v>78</v>
      </c>
      <c r="AA1" s="87" t="s">
        <v>79</v>
      </c>
      <c r="AB1" s="88" t="s">
        <v>7</v>
      </c>
      <c r="AC1" s="88" t="s">
        <v>80</v>
      </c>
      <c r="AD1" s="89" t="s">
        <v>96</v>
      </c>
      <c r="AE1" s="88" t="s">
        <v>81</v>
      </c>
      <c r="AF1" s="106" t="s">
        <v>82</v>
      </c>
      <c r="AG1" s="92" t="s">
        <v>83</v>
      </c>
      <c r="AH1" s="92" t="s">
        <v>84</v>
      </c>
      <c r="AI1" s="92" t="s">
        <v>90</v>
      </c>
      <c r="AJ1" s="107" t="s">
        <v>85</v>
      </c>
    </row>
    <row r="2" spans="1:36" ht="15.75" thickTop="1" x14ac:dyDescent="0.25">
      <c r="A2" s="23" t="s">
        <v>16</v>
      </c>
      <c r="B2" t="s">
        <v>39</v>
      </c>
      <c r="C2" s="45">
        <v>13873</v>
      </c>
      <c r="D2" s="1">
        <v>77713</v>
      </c>
      <c r="E2" s="1">
        <v>17.8451308</v>
      </c>
      <c r="F2" s="60">
        <v>7.4401872037276232E-2</v>
      </c>
      <c r="G2" s="45">
        <v>12703</v>
      </c>
      <c r="H2" s="1">
        <v>68247</v>
      </c>
      <c r="I2" s="1">
        <v>15.804334799999999</v>
      </c>
      <c r="J2" s="60">
        <v>6.6054549068387272E-2</v>
      </c>
      <c r="K2" s="60">
        <v>0.88563849585232512</v>
      </c>
      <c r="L2" s="8">
        <v>13803</v>
      </c>
      <c r="M2" s="3">
        <v>87424</v>
      </c>
      <c r="N2" s="1">
        <v>19.614062799999999</v>
      </c>
      <c r="O2" s="60">
        <v>4.284650166240879E-2</v>
      </c>
      <c r="P2" s="60">
        <v>1.2410558905649101</v>
      </c>
      <c r="Q2" s="8">
        <v>6856</v>
      </c>
      <c r="R2" s="3">
        <v>64922</v>
      </c>
      <c r="S2" s="1">
        <v>13.543096</v>
      </c>
      <c r="T2" s="60">
        <v>4.2924743970914919E-2</v>
      </c>
      <c r="U2" s="60">
        <v>0.6904788741677732</v>
      </c>
      <c r="V2" s="24">
        <v>12181</v>
      </c>
      <c r="W2" s="3">
        <v>55424</v>
      </c>
      <c r="X2" s="1">
        <v>12.999646000000002</v>
      </c>
      <c r="Y2" s="60">
        <v>2.7956022344953937E-2</v>
      </c>
      <c r="Z2" s="60">
        <v>0.95987254317624282</v>
      </c>
      <c r="AA2" s="8">
        <v>12495</v>
      </c>
      <c r="AB2" s="3">
        <v>35652</v>
      </c>
      <c r="AC2" s="3">
        <v>8.9358509999999995</v>
      </c>
      <c r="AD2" s="60">
        <v>2.06287108924854E-2</v>
      </c>
      <c r="AE2" s="60">
        <v>0.68739187205559271</v>
      </c>
      <c r="AF2" s="8">
        <v>13123</v>
      </c>
      <c r="AG2" s="3">
        <v>38342</v>
      </c>
      <c r="AH2" s="3">
        <v>9.7845921565570606</v>
      </c>
      <c r="AI2" s="60">
        <v>4.2257939456908172E-2</v>
      </c>
      <c r="AJ2" s="61">
        <v>1.0949815699206558</v>
      </c>
    </row>
    <row r="3" spans="1:36" x14ac:dyDescent="0.25">
      <c r="A3" s="15" t="s">
        <v>12</v>
      </c>
      <c r="B3" s="5" t="s">
        <v>39</v>
      </c>
      <c r="C3" s="16">
        <v>26993</v>
      </c>
      <c r="D3" s="10">
        <v>0</v>
      </c>
      <c r="E3" s="17">
        <v>0</v>
      </c>
      <c r="F3" s="56">
        <v>0</v>
      </c>
      <c r="G3" s="16">
        <v>26487</v>
      </c>
      <c r="H3" s="10">
        <v>0</v>
      </c>
      <c r="I3" s="17">
        <v>0</v>
      </c>
      <c r="J3" s="56" t="s">
        <v>86</v>
      </c>
      <c r="K3" s="56">
        <v>0.9812543992887045</v>
      </c>
      <c r="L3" s="16">
        <v>26825</v>
      </c>
      <c r="M3" s="10">
        <v>72127</v>
      </c>
      <c r="N3" s="17">
        <v>20.127838000000001</v>
      </c>
      <c r="O3" s="56">
        <v>4.396883262389141E-2</v>
      </c>
      <c r="P3" s="56">
        <v>2.9730588596537721</v>
      </c>
      <c r="Q3" s="16">
        <v>15309</v>
      </c>
      <c r="R3" s="10">
        <v>71952</v>
      </c>
      <c r="S3" s="17">
        <v>16.806165</v>
      </c>
      <c r="T3" s="56">
        <v>5.3267017361314672E-2</v>
      </c>
      <c r="U3" s="56">
        <v>0.83497119760204741</v>
      </c>
      <c r="V3" s="14">
        <v>20424</v>
      </c>
      <c r="W3" s="10">
        <v>64469</v>
      </c>
      <c r="X3" s="17">
        <v>16.559816000000001</v>
      </c>
      <c r="Y3" s="56">
        <v>3.5612245604559209E-2</v>
      </c>
      <c r="Z3" s="56">
        <v>0.98534174810255648</v>
      </c>
      <c r="AA3" s="16">
        <v>23452</v>
      </c>
      <c r="AB3" s="10">
        <v>62026</v>
      </c>
      <c r="AC3" s="10">
        <v>15.876994</v>
      </c>
      <c r="AD3" s="56">
        <v>3.6652571654084802E-2</v>
      </c>
      <c r="AE3" s="56">
        <v>0.95876632928771666</v>
      </c>
      <c r="AF3" s="16">
        <v>22307</v>
      </c>
      <c r="AG3" s="10">
        <v>63002</v>
      </c>
      <c r="AH3" s="10">
        <v>16.231667142436265</v>
      </c>
      <c r="AI3" s="56">
        <v>7.0101726920737933E-2</v>
      </c>
      <c r="AJ3" s="53">
        <v>1.0223388093764012</v>
      </c>
    </row>
    <row r="4" spans="1:36" x14ac:dyDescent="0.25">
      <c r="A4" s="15" t="s">
        <v>47</v>
      </c>
      <c r="B4" s="5" t="s">
        <v>39</v>
      </c>
      <c r="C4" s="16">
        <v>0</v>
      </c>
      <c r="D4" s="10">
        <v>0</v>
      </c>
      <c r="E4" s="17">
        <v>0</v>
      </c>
      <c r="F4" s="56">
        <v>0</v>
      </c>
      <c r="G4" s="16">
        <v>0</v>
      </c>
      <c r="H4" s="10">
        <v>0</v>
      </c>
      <c r="I4" s="17">
        <v>0</v>
      </c>
      <c r="J4" s="56">
        <v>0</v>
      </c>
      <c r="K4" s="56">
        <v>0</v>
      </c>
      <c r="L4" s="16">
        <v>0</v>
      </c>
      <c r="M4" s="10">
        <v>0</v>
      </c>
      <c r="N4" s="17">
        <v>0</v>
      </c>
      <c r="O4" s="56">
        <v>0</v>
      </c>
      <c r="P4" s="56">
        <v>0</v>
      </c>
      <c r="Q4" s="16">
        <v>0</v>
      </c>
      <c r="R4" s="10">
        <v>0</v>
      </c>
      <c r="S4" s="17">
        <v>0</v>
      </c>
      <c r="T4" s="56">
        <v>0</v>
      </c>
      <c r="U4" s="56">
        <v>0</v>
      </c>
      <c r="V4" s="14">
        <v>0</v>
      </c>
      <c r="W4" s="10">
        <v>0</v>
      </c>
      <c r="X4" s="17">
        <v>0</v>
      </c>
      <c r="Y4" s="56">
        <v>0</v>
      </c>
      <c r="Z4" s="56">
        <v>0</v>
      </c>
      <c r="AA4" s="16">
        <v>0</v>
      </c>
      <c r="AB4" s="10">
        <v>0</v>
      </c>
      <c r="AC4" s="10">
        <v>0</v>
      </c>
      <c r="AD4" s="56">
        <v>0</v>
      </c>
      <c r="AE4" s="56">
        <v>0</v>
      </c>
      <c r="AF4" s="16">
        <v>0</v>
      </c>
      <c r="AG4" s="10">
        <v>0</v>
      </c>
      <c r="AH4" s="10">
        <v>0</v>
      </c>
      <c r="AI4" s="56">
        <v>0</v>
      </c>
      <c r="AJ4" s="53">
        <v>0</v>
      </c>
    </row>
    <row r="5" spans="1:36" x14ac:dyDescent="0.25">
      <c r="A5" s="15" t="s">
        <v>18</v>
      </c>
      <c r="B5" s="5" t="s">
        <v>39</v>
      </c>
      <c r="C5" s="16">
        <v>6363</v>
      </c>
      <c r="D5" s="10">
        <v>39818</v>
      </c>
      <c r="E5" s="17">
        <v>8.9528947999999993</v>
      </c>
      <c r="F5" s="56">
        <v>3.7327388671916921E-2</v>
      </c>
      <c r="G5" s="16">
        <v>6682</v>
      </c>
      <c r="H5" s="10">
        <v>37876</v>
      </c>
      <c r="I5" s="17">
        <v>8.6771031999999995</v>
      </c>
      <c r="J5" s="56">
        <v>3.6266134978098559E-2</v>
      </c>
      <c r="K5" s="56">
        <v>0.96919525961591779</v>
      </c>
      <c r="L5" s="16">
        <v>8560</v>
      </c>
      <c r="M5" s="10">
        <v>37620</v>
      </c>
      <c r="N5" s="17">
        <v>9.1100159999999999</v>
      </c>
      <c r="O5" s="56">
        <v>1.9900635562794807E-2</v>
      </c>
      <c r="P5" s="56">
        <v>1.0498913969353274</v>
      </c>
      <c r="Q5" s="16">
        <v>6835</v>
      </c>
      <c r="R5" s="10">
        <v>23747</v>
      </c>
      <c r="S5" s="17">
        <v>5.9620030000000002</v>
      </c>
      <c r="T5" s="56">
        <v>1.8896525013839278E-2</v>
      </c>
      <c r="U5" s="56">
        <v>0.65444484400466474</v>
      </c>
      <c r="V5" s="14">
        <v>9239</v>
      </c>
      <c r="W5" s="10">
        <v>36429</v>
      </c>
      <c r="X5" s="17">
        <v>8.8279060000000005</v>
      </c>
      <c r="Y5" s="56">
        <v>1.8984604457317752E-2</v>
      </c>
      <c r="Z5" s="56">
        <v>1.4806946591606882</v>
      </c>
      <c r="AA5" s="16">
        <v>9422</v>
      </c>
      <c r="AB5" s="10">
        <v>32166</v>
      </c>
      <c r="AC5" s="10">
        <v>7.7048239999999995</v>
      </c>
      <c r="AD5" s="56">
        <v>1.778684389136333E-2</v>
      </c>
      <c r="AE5" s="56">
        <v>0.87278047591354047</v>
      </c>
      <c r="AF5" s="16">
        <v>0</v>
      </c>
      <c r="AG5" s="10">
        <v>29667</v>
      </c>
      <c r="AH5" s="10">
        <v>0</v>
      </c>
      <c r="AI5" s="56">
        <v>0</v>
      </c>
      <c r="AJ5" s="53">
        <v>0</v>
      </c>
    </row>
    <row r="6" spans="1:36" x14ac:dyDescent="0.25">
      <c r="A6" s="15" t="s">
        <v>48</v>
      </c>
      <c r="B6" s="5" t="s">
        <v>39</v>
      </c>
      <c r="C6" s="16">
        <v>0</v>
      </c>
      <c r="D6" s="10">
        <v>0</v>
      </c>
      <c r="E6" s="17">
        <v>0</v>
      </c>
      <c r="F6" s="56">
        <v>0</v>
      </c>
      <c r="G6" s="16">
        <v>0</v>
      </c>
      <c r="H6" s="10">
        <v>0</v>
      </c>
      <c r="I6" s="17">
        <v>0</v>
      </c>
      <c r="J6" s="56">
        <v>0</v>
      </c>
      <c r="K6" s="56">
        <v>0</v>
      </c>
      <c r="L6" s="16">
        <v>1143</v>
      </c>
      <c r="M6" s="10">
        <v>0</v>
      </c>
      <c r="N6" s="17">
        <v>0</v>
      </c>
      <c r="O6" s="56">
        <v>0</v>
      </c>
      <c r="P6" s="56">
        <v>0</v>
      </c>
      <c r="Q6" s="16">
        <v>1102</v>
      </c>
      <c r="R6" s="10">
        <v>0</v>
      </c>
      <c r="S6" s="17">
        <v>0</v>
      </c>
      <c r="T6" s="56">
        <v>0</v>
      </c>
      <c r="U6" s="56">
        <v>0.87888172820337995</v>
      </c>
      <c r="V6" s="14">
        <v>6574</v>
      </c>
      <c r="W6" s="10">
        <v>0</v>
      </c>
      <c r="X6" s="17">
        <v>0</v>
      </c>
      <c r="Y6" s="56">
        <v>0</v>
      </c>
      <c r="Z6" s="56">
        <v>5.8887080065117665</v>
      </c>
      <c r="AA6" s="16">
        <v>1124</v>
      </c>
      <c r="AB6" s="10">
        <v>0</v>
      </c>
      <c r="AC6" s="10">
        <v>0</v>
      </c>
      <c r="AD6" s="56">
        <v>0</v>
      </c>
      <c r="AE6" s="56">
        <v>0</v>
      </c>
      <c r="AF6" s="16">
        <v>0</v>
      </c>
      <c r="AG6" s="10">
        <v>0</v>
      </c>
      <c r="AH6" s="10">
        <v>0</v>
      </c>
      <c r="AI6" s="56">
        <v>0</v>
      </c>
      <c r="AJ6" s="53">
        <v>0</v>
      </c>
    </row>
    <row r="7" spans="1:36" x14ac:dyDescent="0.25">
      <c r="A7" s="15" t="s">
        <v>60</v>
      </c>
      <c r="B7" s="5" t="s">
        <v>39</v>
      </c>
      <c r="C7" s="16">
        <v>0</v>
      </c>
      <c r="D7" s="10">
        <v>0</v>
      </c>
      <c r="E7" s="17">
        <v>0</v>
      </c>
      <c r="F7" s="56">
        <v>0</v>
      </c>
      <c r="G7" s="16">
        <v>0</v>
      </c>
      <c r="H7" s="10">
        <v>0</v>
      </c>
      <c r="I7" s="17">
        <v>0</v>
      </c>
      <c r="J7" s="56">
        <v>0</v>
      </c>
      <c r="K7" s="56">
        <v>0</v>
      </c>
      <c r="L7" s="16">
        <v>128181</v>
      </c>
      <c r="M7" s="10">
        <v>346023</v>
      </c>
      <c r="N7" s="17">
        <v>96.431295599999999</v>
      </c>
      <c r="O7" s="56">
        <v>0.21065210759056169</v>
      </c>
      <c r="P7" s="56">
        <v>0</v>
      </c>
      <c r="Q7" s="16">
        <v>26195</v>
      </c>
      <c r="R7" s="10">
        <v>348105</v>
      </c>
      <c r="S7" s="17">
        <v>70.154755000000009</v>
      </c>
      <c r="T7" s="56">
        <v>0.22235498417180707</v>
      </c>
      <c r="U7" s="56">
        <v>0.72751023994330744</v>
      </c>
      <c r="V7" s="14">
        <v>114267</v>
      </c>
      <c r="W7" s="10">
        <v>553867</v>
      </c>
      <c r="X7" s="17">
        <v>128.192938</v>
      </c>
      <c r="Y7" s="56">
        <v>0.275681710039896</v>
      </c>
      <c r="Z7" s="56">
        <v>1.8272879436326159</v>
      </c>
      <c r="AA7" s="16">
        <v>88238</v>
      </c>
      <c r="AB7" s="10">
        <v>605646</v>
      </c>
      <c r="AC7" s="10">
        <v>127.863152</v>
      </c>
      <c r="AD7" s="56">
        <v>0.29517636276723014</v>
      </c>
      <c r="AE7" s="56">
        <v>0.99742742459026879</v>
      </c>
      <c r="AF7" s="16">
        <v>0</v>
      </c>
      <c r="AG7" s="10">
        <v>603593</v>
      </c>
      <c r="AH7" s="10">
        <v>0</v>
      </c>
      <c r="AI7" s="56">
        <v>0</v>
      </c>
      <c r="AJ7" s="53">
        <v>0</v>
      </c>
    </row>
    <row r="8" spans="1:36" x14ac:dyDescent="0.25">
      <c r="A8" s="15" t="s">
        <v>37</v>
      </c>
      <c r="B8" s="5" t="s">
        <v>39</v>
      </c>
      <c r="C8" s="16">
        <v>4769</v>
      </c>
      <c r="D8" s="10">
        <v>8711</v>
      </c>
      <c r="E8" s="17">
        <v>2.8217803999999997</v>
      </c>
      <c r="F8" s="56">
        <v>1.1764875617392175E-2</v>
      </c>
      <c r="G8" s="16">
        <v>4468</v>
      </c>
      <c r="H8" s="10">
        <v>8403</v>
      </c>
      <c r="I8" s="17">
        <v>2.6881727999999998</v>
      </c>
      <c r="J8" s="56">
        <v>1.1235274648946567E-2</v>
      </c>
      <c r="K8" s="56">
        <v>0.95265131191640573</v>
      </c>
      <c r="L8" s="16">
        <v>4708</v>
      </c>
      <c r="M8" s="10">
        <v>8994</v>
      </c>
      <c r="N8" s="17">
        <v>2.8582608</v>
      </c>
      <c r="O8" s="56">
        <v>6.2438097281302622E-3</v>
      </c>
      <c r="P8" s="56">
        <v>1.0632727181824027</v>
      </c>
      <c r="Q8" s="16">
        <v>2150</v>
      </c>
      <c r="R8" s="10">
        <v>5927</v>
      </c>
      <c r="S8" s="17">
        <v>1.591518</v>
      </c>
      <c r="T8" s="56">
        <v>5.0443046903826541E-3</v>
      </c>
      <c r="U8" s="56">
        <v>0.55681343004109352</v>
      </c>
      <c r="V8" s="14">
        <v>4492</v>
      </c>
      <c r="W8" s="10">
        <v>11106</v>
      </c>
      <c r="X8" s="17">
        <v>3.0766640000000001</v>
      </c>
      <c r="Y8" s="56">
        <v>6.6164330576321349E-3</v>
      </c>
      <c r="Z8" s="56">
        <v>1.9331631813149459</v>
      </c>
      <c r="AA8" s="16">
        <v>4651</v>
      </c>
      <c r="AB8" s="10">
        <v>9218</v>
      </c>
      <c r="AC8" s="10">
        <v>2.5845370000000001</v>
      </c>
      <c r="AD8" s="56">
        <v>5.9664901041805128E-3</v>
      </c>
      <c r="AE8" s="56">
        <v>0.84004525681062348</v>
      </c>
      <c r="AF8" s="16">
        <v>0</v>
      </c>
      <c r="AG8" s="10">
        <v>8569</v>
      </c>
      <c r="AH8" s="10">
        <v>0</v>
      </c>
      <c r="AI8" s="56">
        <v>0</v>
      </c>
      <c r="AJ8" s="53">
        <v>0</v>
      </c>
    </row>
    <row r="9" spans="1:36" x14ac:dyDescent="0.25">
      <c r="A9" s="15" t="s">
        <v>30</v>
      </c>
      <c r="B9" s="5" t="s">
        <v>39</v>
      </c>
      <c r="C9" s="16">
        <v>5079</v>
      </c>
      <c r="D9" s="10">
        <v>15331</v>
      </c>
      <c r="E9" s="17">
        <v>4.1190964000000001</v>
      </c>
      <c r="F9" s="56">
        <v>1.7173787443575655E-2</v>
      </c>
      <c r="G9" s="16">
        <v>5929</v>
      </c>
      <c r="H9" s="10">
        <v>13186</v>
      </c>
      <c r="I9" s="17">
        <v>3.9416763999999995</v>
      </c>
      <c r="J9" s="56">
        <v>1.6474319259264496E-2</v>
      </c>
      <c r="K9" s="56">
        <v>0.95692744651472572</v>
      </c>
      <c r="L9" s="16">
        <v>5882</v>
      </c>
      <c r="M9" s="10">
        <v>21525</v>
      </c>
      <c r="N9" s="17">
        <v>5.4640392000000002</v>
      </c>
      <c r="O9" s="56">
        <v>1.1936077040921212E-2</v>
      </c>
      <c r="P9" s="56">
        <v>1.3862221667917745</v>
      </c>
      <c r="Q9" s="16">
        <v>2872</v>
      </c>
      <c r="R9" s="10">
        <v>15505</v>
      </c>
      <c r="S9" s="17">
        <v>3.5220960000000003</v>
      </c>
      <c r="T9" s="56">
        <v>1.1163257577217466E-2</v>
      </c>
      <c r="U9" s="56">
        <v>0.64459566834732818</v>
      </c>
      <c r="V9" s="14">
        <v>5462</v>
      </c>
      <c r="W9" s="10">
        <v>20587</v>
      </c>
      <c r="X9" s="17">
        <v>5.0442679999999998</v>
      </c>
      <c r="Y9" s="56">
        <v>1.084780838816196E-2</v>
      </c>
      <c r="Z9" s="56">
        <v>1.4321778849866669</v>
      </c>
      <c r="AA9" s="16">
        <v>5022</v>
      </c>
      <c r="AB9" s="10">
        <v>15872</v>
      </c>
      <c r="AC9" s="10">
        <v>3.8738220000000001</v>
      </c>
      <c r="AD9" s="56">
        <v>8.9428476467377956E-3</v>
      </c>
      <c r="AE9" s="56">
        <v>0.76796514380282732</v>
      </c>
      <c r="AF9" s="16">
        <v>4992</v>
      </c>
      <c r="AG9" s="10">
        <v>18540</v>
      </c>
      <c r="AH9" s="10">
        <v>4.4509877399194702</v>
      </c>
      <c r="AI9" s="56">
        <v>1.9223036323584616E-2</v>
      </c>
      <c r="AJ9" s="53">
        <v>1.1489912907509612</v>
      </c>
    </row>
    <row r="10" spans="1:36" x14ac:dyDescent="0.25">
      <c r="A10" s="15" t="s">
        <v>49</v>
      </c>
      <c r="B10" s="5" t="s">
        <v>39</v>
      </c>
      <c r="C10" s="35">
        <v>39266</v>
      </c>
      <c r="D10" s="17">
        <v>0</v>
      </c>
      <c r="E10" s="17">
        <v>0</v>
      </c>
      <c r="F10" s="56">
        <v>0</v>
      </c>
      <c r="G10" s="35">
        <v>28262</v>
      </c>
      <c r="H10" s="17">
        <v>0</v>
      </c>
      <c r="I10" s="17">
        <v>0</v>
      </c>
      <c r="J10" s="56">
        <v>0</v>
      </c>
      <c r="K10" s="56">
        <v>0.71975755106198747</v>
      </c>
      <c r="L10" s="16">
        <v>30992</v>
      </c>
      <c r="M10" s="10">
        <v>0</v>
      </c>
      <c r="N10" s="17">
        <v>0</v>
      </c>
      <c r="O10" s="56">
        <v>0</v>
      </c>
      <c r="P10" s="56">
        <v>1.0965961361545538</v>
      </c>
      <c r="Q10" s="16">
        <v>23848</v>
      </c>
      <c r="R10" s="10">
        <v>0</v>
      </c>
      <c r="S10" s="17">
        <v>0</v>
      </c>
      <c r="T10" s="56">
        <v>0</v>
      </c>
      <c r="U10" s="56">
        <v>0.70145114939046316</v>
      </c>
      <c r="V10" s="16">
        <v>30438</v>
      </c>
      <c r="W10" s="10">
        <v>0</v>
      </c>
      <c r="X10" s="17">
        <v>0</v>
      </c>
      <c r="Y10" s="56">
        <v>0</v>
      </c>
      <c r="Z10" s="56">
        <v>1.2598999673180502</v>
      </c>
      <c r="AA10" s="16">
        <v>33785</v>
      </c>
      <c r="AB10" s="10">
        <v>0</v>
      </c>
      <c r="AC10" s="10">
        <v>0</v>
      </c>
      <c r="AD10" s="56">
        <v>0</v>
      </c>
      <c r="AE10" s="56">
        <v>0</v>
      </c>
      <c r="AF10" s="16">
        <v>0</v>
      </c>
      <c r="AG10" s="10">
        <v>0</v>
      </c>
      <c r="AH10" s="10">
        <v>0</v>
      </c>
      <c r="AI10" s="56">
        <v>0</v>
      </c>
      <c r="AJ10" s="53">
        <v>0</v>
      </c>
    </row>
    <row r="11" spans="1:36" x14ac:dyDescent="0.25">
      <c r="A11" s="15" t="s">
        <v>11</v>
      </c>
      <c r="B11" s="5" t="s">
        <v>39</v>
      </c>
      <c r="C11" s="16">
        <v>21275</v>
      </c>
      <c r="D11" s="10">
        <v>67710</v>
      </c>
      <c r="E11" s="17">
        <v>17.896529999999998</v>
      </c>
      <c r="F11" s="56">
        <v>7.4616171206280821E-2</v>
      </c>
      <c r="G11" s="16">
        <v>21789</v>
      </c>
      <c r="H11" s="10">
        <v>61931</v>
      </c>
      <c r="I11" s="17">
        <v>16.964572399999998</v>
      </c>
      <c r="J11" s="56">
        <v>7.0903786473822894E-2</v>
      </c>
      <c r="K11" s="56">
        <v>0.94792523466839662</v>
      </c>
      <c r="L11" s="16">
        <v>19010</v>
      </c>
      <c r="M11" s="10">
        <v>70150</v>
      </c>
      <c r="N11" s="17">
        <v>17.766556000000001</v>
      </c>
      <c r="O11" s="56">
        <v>3.8810662479844764E-2</v>
      </c>
      <c r="P11" s="56">
        <v>1.0472740238356968</v>
      </c>
      <c r="Q11" s="16">
        <v>10429</v>
      </c>
      <c r="R11" s="10">
        <v>66650</v>
      </c>
      <c r="S11" s="17">
        <v>14.693557</v>
      </c>
      <c r="T11" s="56">
        <v>4.6571121717445159E-2</v>
      </c>
      <c r="U11" s="56">
        <v>0.82703462618191159</v>
      </c>
      <c r="V11" s="14">
        <v>15996</v>
      </c>
      <c r="W11" s="10">
        <v>130034</v>
      </c>
      <c r="X11" s="17">
        <v>27.605335999999998</v>
      </c>
      <c r="Y11" s="56">
        <v>5.9365877352041831E-2</v>
      </c>
      <c r="Z11" s="56">
        <v>1.8787374629574036</v>
      </c>
      <c r="AA11" s="16">
        <v>17271</v>
      </c>
      <c r="AB11" s="10">
        <v>88397</v>
      </c>
      <c r="AC11" s="10">
        <v>19.509954</v>
      </c>
      <c r="AD11" s="56">
        <v>4.5039381318207873E-2</v>
      </c>
      <c r="AE11" s="56">
        <v>0.70674575379194815</v>
      </c>
      <c r="AF11" s="16">
        <v>0</v>
      </c>
      <c r="AG11" s="10">
        <v>69261</v>
      </c>
      <c r="AH11" s="10">
        <v>0</v>
      </c>
      <c r="AI11" s="56">
        <v>0</v>
      </c>
      <c r="AJ11" s="53">
        <v>0</v>
      </c>
    </row>
    <row r="12" spans="1:36" x14ac:dyDescent="0.25">
      <c r="A12" s="15" t="s">
        <v>50</v>
      </c>
      <c r="B12" s="5" t="s">
        <v>39</v>
      </c>
      <c r="C12" s="16">
        <v>0</v>
      </c>
      <c r="D12" s="10">
        <v>0</v>
      </c>
      <c r="E12" s="17">
        <v>0</v>
      </c>
      <c r="F12" s="56">
        <v>0</v>
      </c>
      <c r="G12" s="16">
        <v>0</v>
      </c>
      <c r="H12" s="10">
        <v>0</v>
      </c>
      <c r="I12" s="17">
        <v>0</v>
      </c>
      <c r="J12" s="56">
        <v>0</v>
      </c>
      <c r="K12" s="56">
        <v>0</v>
      </c>
      <c r="L12" s="16">
        <v>0</v>
      </c>
      <c r="M12" s="10">
        <v>0</v>
      </c>
      <c r="N12" s="17">
        <v>0</v>
      </c>
      <c r="O12" s="56">
        <v>0</v>
      </c>
      <c r="P12" s="56">
        <v>0</v>
      </c>
      <c r="Q12" s="16">
        <v>0</v>
      </c>
      <c r="R12" s="10">
        <v>0</v>
      </c>
      <c r="S12" s="17">
        <v>0</v>
      </c>
      <c r="T12" s="56">
        <v>0</v>
      </c>
      <c r="U12" s="56">
        <v>0</v>
      </c>
      <c r="V12" s="14">
        <v>0</v>
      </c>
      <c r="W12" s="10">
        <v>0</v>
      </c>
      <c r="X12" s="17">
        <v>0</v>
      </c>
      <c r="Y12" s="56">
        <v>0</v>
      </c>
      <c r="Z12" s="56">
        <v>0</v>
      </c>
      <c r="AA12" s="16">
        <v>0</v>
      </c>
      <c r="AB12" s="10">
        <v>0</v>
      </c>
      <c r="AC12" s="10">
        <v>0</v>
      </c>
      <c r="AD12" s="56">
        <v>0</v>
      </c>
      <c r="AE12" s="56">
        <v>0</v>
      </c>
      <c r="AF12" s="16">
        <v>0</v>
      </c>
      <c r="AG12" s="10">
        <v>0</v>
      </c>
      <c r="AH12" s="10">
        <v>0</v>
      </c>
      <c r="AI12" s="56">
        <v>0</v>
      </c>
      <c r="AJ12" s="53">
        <v>0</v>
      </c>
    </row>
    <row r="13" spans="1:36" x14ac:dyDescent="0.25">
      <c r="A13" s="15" t="s">
        <v>34</v>
      </c>
      <c r="B13" s="5" t="s">
        <v>39</v>
      </c>
      <c r="C13" s="16">
        <v>6805</v>
      </c>
      <c r="D13" s="10">
        <v>10750</v>
      </c>
      <c r="E13" s="17">
        <v>3.7173579999999999</v>
      </c>
      <c r="F13" s="56">
        <v>1.5498815746015438E-2</v>
      </c>
      <c r="G13" s="16">
        <v>5388</v>
      </c>
      <c r="H13" s="10">
        <v>14726</v>
      </c>
      <c r="I13" s="17">
        <v>4.0867567999999999</v>
      </c>
      <c r="J13" s="56">
        <v>1.7080685836658269E-2</v>
      </c>
      <c r="K13" s="56">
        <v>1.0993713277010178</v>
      </c>
      <c r="L13" s="16">
        <v>5575</v>
      </c>
      <c r="M13" s="10">
        <v>14978</v>
      </c>
      <c r="N13" s="17">
        <v>4.1809219999999998</v>
      </c>
      <c r="O13" s="56">
        <v>9.1331348966314872E-3</v>
      </c>
      <c r="P13" s="56">
        <v>1.0230415472728889</v>
      </c>
      <c r="Q13" s="16">
        <v>2682</v>
      </c>
      <c r="R13" s="10">
        <v>10315</v>
      </c>
      <c r="S13" s="17">
        <v>2.5228660000000001</v>
      </c>
      <c r="T13" s="56">
        <v>7.9962053819101798E-3</v>
      </c>
      <c r="U13" s="56">
        <v>0.60342335972783046</v>
      </c>
      <c r="V13" s="14">
        <v>5427</v>
      </c>
      <c r="W13" s="10">
        <v>20949</v>
      </c>
      <c r="X13" s="17">
        <v>5.1028260000000003</v>
      </c>
      <c r="Y13" s="56">
        <v>1.0973738644760934E-2</v>
      </c>
      <c r="Z13" s="56">
        <v>2.0226306113761097</v>
      </c>
      <c r="AA13" s="16">
        <v>6158</v>
      </c>
      <c r="AB13" s="10">
        <v>30169</v>
      </c>
      <c r="AC13" s="10">
        <v>6.7094210000000007</v>
      </c>
      <c r="AD13" s="56">
        <v>1.5488922774671411E-2</v>
      </c>
      <c r="AE13" s="56">
        <v>1.3148441667421151</v>
      </c>
      <c r="AF13" s="16">
        <v>0</v>
      </c>
      <c r="AG13" s="10">
        <v>13139</v>
      </c>
      <c r="AH13" s="10">
        <v>0</v>
      </c>
      <c r="AI13" s="56">
        <v>0</v>
      </c>
      <c r="AJ13" s="53">
        <v>0</v>
      </c>
    </row>
    <row r="14" spans="1:36" x14ac:dyDescent="0.25">
      <c r="A14" s="15" t="s">
        <v>10</v>
      </c>
      <c r="B14" s="5" t="s">
        <v>39</v>
      </c>
      <c r="C14" s="35">
        <v>140837</v>
      </c>
      <c r="D14" s="17">
        <v>173893</v>
      </c>
      <c r="E14" s="17">
        <v>67.994249199999999</v>
      </c>
      <c r="F14" s="56">
        <v>0.28348906404480217</v>
      </c>
      <c r="G14" s="35">
        <v>131802</v>
      </c>
      <c r="H14" s="17">
        <v>147225</v>
      </c>
      <c r="I14" s="17">
        <v>60.777991200000002</v>
      </c>
      <c r="J14" s="56">
        <v>0.25402289009964596</v>
      </c>
      <c r="K14" s="56">
        <v>0.89386958331176047</v>
      </c>
      <c r="L14" s="16">
        <v>94083</v>
      </c>
      <c r="M14" s="10">
        <v>184864</v>
      </c>
      <c r="N14" s="17">
        <v>58.062590799999995</v>
      </c>
      <c r="O14" s="56">
        <v>0.1268364906650529</v>
      </c>
      <c r="P14" s="56">
        <v>0.9553226365928329</v>
      </c>
      <c r="Q14" s="16">
        <v>76312</v>
      </c>
      <c r="R14" s="10">
        <v>99043</v>
      </c>
      <c r="S14" s="17">
        <v>36.004607999999998</v>
      </c>
      <c r="T14" s="56">
        <v>0.11411634239121947</v>
      </c>
      <c r="U14" s="56">
        <v>0.62009992154879867</v>
      </c>
      <c r="V14" s="16">
        <v>95482</v>
      </c>
      <c r="W14" s="10">
        <v>139160</v>
      </c>
      <c r="X14" s="17">
        <v>47.566299999999998</v>
      </c>
      <c r="Y14" s="56">
        <v>0.10229236593571718</v>
      </c>
      <c r="Z14" s="56">
        <v>1.32111700813407</v>
      </c>
      <c r="AA14" s="16">
        <v>102677</v>
      </c>
      <c r="AB14" s="10">
        <v>129452</v>
      </c>
      <c r="AC14" s="10">
        <v>43.506377000000001</v>
      </c>
      <c r="AD14" s="56">
        <v>0.10043592637259466</v>
      </c>
      <c r="AE14" s="56">
        <v>0.91464707156116831</v>
      </c>
      <c r="AF14" s="16">
        <v>100385</v>
      </c>
      <c r="AG14" s="10">
        <v>162221</v>
      </c>
      <c r="AH14" s="10">
        <v>50.687552983120867</v>
      </c>
      <c r="AI14" s="56">
        <v>0.21891066187609429</v>
      </c>
      <c r="AJ14" s="53">
        <v>1.1650603078974116</v>
      </c>
    </row>
    <row r="15" spans="1:36" x14ac:dyDescent="0.25">
      <c r="A15" s="15" t="s">
        <v>14</v>
      </c>
      <c r="B15" s="5" t="s">
        <v>39</v>
      </c>
      <c r="C15" s="35">
        <v>14508</v>
      </c>
      <c r="D15" s="17">
        <v>7629</v>
      </c>
      <c r="E15" s="17">
        <v>5.1119807999999995</v>
      </c>
      <c r="F15" s="56">
        <v>2.131342973056902E-2</v>
      </c>
      <c r="G15" s="35">
        <v>12234</v>
      </c>
      <c r="H15" s="17">
        <v>56032</v>
      </c>
      <c r="I15" s="17">
        <v>13.4368984</v>
      </c>
      <c r="J15" s="56">
        <v>5.6159798936285164E-2</v>
      </c>
      <c r="K15" s="56">
        <v>2.6285111242984329</v>
      </c>
      <c r="L15" s="16">
        <v>10191</v>
      </c>
      <c r="M15" s="10">
        <v>59564</v>
      </c>
      <c r="N15" s="17">
        <v>13.564595600000001</v>
      </c>
      <c r="O15" s="56">
        <v>2.9631569647329926E-2</v>
      </c>
      <c r="P15" s="56">
        <v>1.0095034729145529</v>
      </c>
      <c r="Q15" s="16">
        <v>6374</v>
      </c>
      <c r="R15" s="10">
        <v>38837</v>
      </c>
      <c r="S15" s="17">
        <v>8.6311499999999999</v>
      </c>
      <c r="T15" s="56">
        <v>2.7356366958084199E-2</v>
      </c>
      <c r="U15" s="56">
        <v>0.63629983926686318</v>
      </c>
      <c r="V15" s="16">
        <v>9663</v>
      </c>
      <c r="W15" s="10">
        <v>45851</v>
      </c>
      <c r="X15" s="17">
        <v>10.659074</v>
      </c>
      <c r="Y15" s="56">
        <v>2.2922571193132298E-2</v>
      </c>
      <c r="Z15" s="56">
        <v>1.234954090706337</v>
      </c>
      <c r="AA15" s="16">
        <v>9666</v>
      </c>
      <c r="AB15" s="10">
        <v>49924</v>
      </c>
      <c r="AC15" s="10">
        <v>11.001629999999999</v>
      </c>
      <c r="AD15" s="56">
        <v>2.5397630803836606E-2</v>
      </c>
      <c r="AE15" s="56">
        <v>1.0321375008748412</v>
      </c>
      <c r="AF15" s="16">
        <v>9601</v>
      </c>
      <c r="AG15" s="10">
        <v>46134</v>
      </c>
      <c r="AH15" s="10">
        <v>10.491489584892635</v>
      </c>
      <c r="AI15" s="56">
        <v>4.5310905615424071E-2</v>
      </c>
      <c r="AJ15" s="53">
        <v>0.95363046974790433</v>
      </c>
    </row>
    <row r="16" spans="1:36" x14ac:dyDescent="0.25">
      <c r="A16" s="15" t="s">
        <v>51</v>
      </c>
      <c r="B16" s="5" t="s">
        <v>39</v>
      </c>
      <c r="C16" s="35">
        <v>18735</v>
      </c>
      <c r="D16" s="17">
        <v>0</v>
      </c>
      <c r="E16" s="17">
        <v>0</v>
      </c>
      <c r="F16" s="56">
        <v>0</v>
      </c>
      <c r="G16" s="35">
        <v>13767</v>
      </c>
      <c r="H16" s="17">
        <v>0</v>
      </c>
      <c r="I16" s="17">
        <v>0</v>
      </c>
      <c r="J16" s="56">
        <v>0</v>
      </c>
      <c r="K16" s="56">
        <v>0.73482786228983199</v>
      </c>
      <c r="L16" s="16">
        <v>9837</v>
      </c>
      <c r="M16" s="10">
        <v>0</v>
      </c>
      <c r="N16" s="17">
        <v>0</v>
      </c>
      <c r="O16" s="56">
        <v>0</v>
      </c>
      <c r="P16" s="56">
        <v>0.71453475702767488</v>
      </c>
      <c r="Q16" s="16">
        <v>12193</v>
      </c>
      <c r="R16" s="10">
        <v>0</v>
      </c>
      <c r="S16" s="17">
        <v>0</v>
      </c>
      <c r="T16" s="56">
        <v>0</v>
      </c>
      <c r="U16" s="56">
        <v>1.1299077148442938</v>
      </c>
      <c r="V16" s="16">
        <v>12081</v>
      </c>
      <c r="W16" s="10">
        <v>0</v>
      </c>
      <c r="X16" s="17">
        <v>0</v>
      </c>
      <c r="Y16" s="56">
        <v>0</v>
      </c>
      <c r="Z16" s="56">
        <v>0.97805713473114286</v>
      </c>
      <c r="AA16" s="16">
        <v>16156</v>
      </c>
      <c r="AB16" s="10" t="s">
        <v>86</v>
      </c>
      <c r="AC16" s="10">
        <v>0</v>
      </c>
      <c r="AD16" s="56">
        <v>0</v>
      </c>
      <c r="AE16" s="56">
        <v>0</v>
      </c>
      <c r="AF16" s="16">
        <v>7598</v>
      </c>
      <c r="AG16" s="10">
        <v>0</v>
      </c>
      <c r="AH16" s="10">
        <v>0</v>
      </c>
      <c r="AI16" s="56">
        <v>0</v>
      </c>
      <c r="AJ16" s="53">
        <v>0</v>
      </c>
    </row>
    <row r="17" spans="1:36" x14ac:dyDescent="0.25">
      <c r="A17" s="15" t="s">
        <v>20</v>
      </c>
      <c r="B17" s="5" t="s">
        <v>39</v>
      </c>
      <c r="C17" s="35">
        <v>7036</v>
      </c>
      <c r="D17" s="17">
        <v>21012</v>
      </c>
      <c r="E17" s="17">
        <v>5.6646095999999995</v>
      </c>
      <c r="F17" s="56">
        <v>2.3617510195012213E-2</v>
      </c>
      <c r="G17" s="35">
        <v>6694</v>
      </c>
      <c r="H17" s="17">
        <v>20555</v>
      </c>
      <c r="I17" s="17">
        <v>5.4931064000000003</v>
      </c>
      <c r="J17" s="56">
        <v>2.2958553512588978E-2</v>
      </c>
      <c r="K17" s="56">
        <v>0.96972373877274809</v>
      </c>
      <c r="L17" s="16">
        <v>6677</v>
      </c>
      <c r="M17" s="10">
        <v>23668</v>
      </c>
      <c r="N17" s="17">
        <v>6.0615531999999996</v>
      </c>
      <c r="O17" s="56">
        <v>1.3241333624188219E-2</v>
      </c>
      <c r="P17" s="56">
        <v>1.1034836681845448</v>
      </c>
      <c r="Q17" s="16">
        <v>3639</v>
      </c>
      <c r="R17" s="10">
        <v>20473</v>
      </c>
      <c r="S17" s="17">
        <v>4.6149189999999995</v>
      </c>
      <c r="T17" s="56">
        <v>1.4626952103234791E-2</v>
      </c>
      <c r="U17" s="56">
        <v>0.76134265389273492</v>
      </c>
      <c r="V17" s="16">
        <v>5980</v>
      </c>
      <c r="W17" s="10">
        <v>17312</v>
      </c>
      <c r="X17" s="17">
        <v>4.5608079999999998</v>
      </c>
      <c r="Y17" s="56">
        <v>9.8081171101924349E-3</v>
      </c>
      <c r="Z17" s="56">
        <v>0.98827476711942297</v>
      </c>
      <c r="AA17" s="16">
        <v>6493</v>
      </c>
      <c r="AB17" s="10">
        <v>17999</v>
      </c>
      <c r="AC17" s="10">
        <v>4.5469660000000003</v>
      </c>
      <c r="AD17" s="56">
        <v>1.0496823083997346E-2</v>
      </c>
      <c r="AE17" s="56">
        <v>0.9969650114628813</v>
      </c>
      <c r="AF17" s="16">
        <v>5950</v>
      </c>
      <c r="AG17" s="10">
        <v>28109</v>
      </c>
      <c r="AH17" s="10">
        <v>6.4131127129530299</v>
      </c>
      <c r="AI17" s="56">
        <v>2.7697110356580946E-2</v>
      </c>
      <c r="AJ17" s="53">
        <v>1.4104158053860596</v>
      </c>
    </row>
    <row r="18" spans="1:36" x14ac:dyDescent="0.25">
      <c r="A18" s="15" t="s">
        <v>26</v>
      </c>
      <c r="B18" s="5" t="s">
        <v>39</v>
      </c>
      <c r="C18" s="35">
        <v>6758</v>
      </c>
      <c r="D18" s="17">
        <v>11249</v>
      </c>
      <c r="E18" s="17">
        <v>3.7971607999999994</v>
      </c>
      <c r="F18" s="56">
        <v>1.5831538312207911E-2</v>
      </c>
      <c r="G18" s="35">
        <v>6532</v>
      </c>
      <c r="H18" s="17">
        <v>22095</v>
      </c>
      <c r="I18" s="17">
        <v>5.7350592000000002</v>
      </c>
      <c r="J18" s="56">
        <v>2.3969800319372247E-2</v>
      </c>
      <c r="K18" s="56">
        <v>1.5103545786104189</v>
      </c>
      <c r="L18" s="16">
        <v>6774</v>
      </c>
      <c r="M18" s="10">
        <v>25635</v>
      </c>
      <c r="N18" s="17">
        <v>6.4482744000000007</v>
      </c>
      <c r="O18" s="56">
        <v>1.408611783374468E-2</v>
      </c>
      <c r="P18" s="56">
        <v>1.124360564577956</v>
      </c>
      <c r="Q18" s="16">
        <v>3195</v>
      </c>
      <c r="R18" s="10">
        <v>6958</v>
      </c>
      <c r="S18" s="17">
        <v>2.0247070000000003</v>
      </c>
      <c r="T18" s="56">
        <v>6.4172940656345668E-3</v>
      </c>
      <c r="U18" s="56">
        <v>0.31399206584632938</v>
      </c>
      <c r="V18" s="16">
        <v>6552</v>
      </c>
      <c r="W18" s="10">
        <v>27578</v>
      </c>
      <c r="X18" s="17">
        <v>6.5813120000000005</v>
      </c>
      <c r="Y18" s="56">
        <v>1.4153255044876873E-2</v>
      </c>
      <c r="Z18" s="56">
        <v>3.2505009366787392</v>
      </c>
      <c r="AA18" s="16">
        <v>6142</v>
      </c>
      <c r="AB18" s="10">
        <v>20207</v>
      </c>
      <c r="AC18" s="10">
        <v>4.8832870000000002</v>
      </c>
      <c r="AD18" s="56">
        <v>1.1273231360732442E-2</v>
      </c>
      <c r="AE18" s="56">
        <v>0.7419929339317145</v>
      </c>
      <c r="AF18" s="16">
        <v>6154</v>
      </c>
      <c r="AG18" s="10">
        <v>20702</v>
      </c>
      <c r="AH18" s="10">
        <v>5.0901055816510148</v>
      </c>
      <c r="AI18" s="56">
        <v>2.1983274321202367E-2</v>
      </c>
      <c r="AJ18" s="53">
        <v>1.0423523298243611</v>
      </c>
    </row>
    <row r="19" spans="1:36" x14ac:dyDescent="0.25">
      <c r="A19" s="15" t="s">
        <v>52</v>
      </c>
      <c r="B19" s="5" t="s">
        <v>39</v>
      </c>
      <c r="C19" s="16">
        <v>16605</v>
      </c>
      <c r="D19" s="10">
        <v>15930</v>
      </c>
      <c r="E19" s="17">
        <v>7.1753579999999992</v>
      </c>
      <c r="F19" s="56">
        <v>2.9916287738145704E-2</v>
      </c>
      <c r="G19" s="16">
        <v>16891</v>
      </c>
      <c r="H19" s="10">
        <v>14493</v>
      </c>
      <c r="I19" s="17">
        <v>6.984051599999999</v>
      </c>
      <c r="J19" s="56">
        <v>2.918999027458901E-2</v>
      </c>
      <c r="K19" s="56">
        <v>0.97333841740021887</v>
      </c>
      <c r="L19" s="16">
        <v>12201</v>
      </c>
      <c r="M19" s="10">
        <v>5114</v>
      </c>
      <c r="N19" s="17">
        <v>4.0595515999999998</v>
      </c>
      <c r="O19" s="56">
        <v>8.8680038476288692E-3</v>
      </c>
      <c r="P19" s="56">
        <v>0.58126025300271267</v>
      </c>
      <c r="Q19" s="16">
        <v>0</v>
      </c>
      <c r="R19" s="10">
        <v>0</v>
      </c>
      <c r="S19" s="17">
        <v>0</v>
      </c>
      <c r="T19" s="56">
        <v>0</v>
      </c>
      <c r="U19" s="56">
        <v>0</v>
      </c>
      <c r="V19" s="14">
        <v>0</v>
      </c>
      <c r="W19" s="10">
        <v>0</v>
      </c>
      <c r="X19" s="17">
        <v>0</v>
      </c>
      <c r="Y19" s="56">
        <v>0</v>
      </c>
      <c r="Z19" s="56">
        <v>0</v>
      </c>
      <c r="AA19" s="16">
        <v>0</v>
      </c>
      <c r="AB19" s="10">
        <v>0</v>
      </c>
      <c r="AC19" s="10">
        <v>0</v>
      </c>
      <c r="AD19" s="56">
        <v>0</v>
      </c>
      <c r="AE19" s="56">
        <v>0</v>
      </c>
      <c r="AF19" s="16">
        <v>0</v>
      </c>
      <c r="AG19" s="10">
        <v>0</v>
      </c>
      <c r="AH19" s="10">
        <v>0</v>
      </c>
      <c r="AI19" s="56">
        <v>0</v>
      </c>
      <c r="AJ19" s="53">
        <v>0</v>
      </c>
    </row>
    <row r="20" spans="1:36" x14ac:dyDescent="0.25">
      <c r="A20" s="15" t="s">
        <v>53</v>
      </c>
      <c r="B20" s="5" t="s">
        <v>39</v>
      </c>
      <c r="C20" s="35">
        <v>0</v>
      </c>
      <c r="D20" s="17">
        <v>0</v>
      </c>
      <c r="E20" s="17">
        <v>0</v>
      </c>
      <c r="F20" s="56">
        <v>0</v>
      </c>
      <c r="G20" s="35">
        <v>0</v>
      </c>
      <c r="H20" s="17">
        <v>0</v>
      </c>
      <c r="I20" s="17">
        <v>0</v>
      </c>
      <c r="J20" s="56">
        <v>0</v>
      </c>
      <c r="K20" s="56">
        <v>0</v>
      </c>
      <c r="L20" s="16">
        <v>0</v>
      </c>
      <c r="M20" s="10">
        <v>0</v>
      </c>
      <c r="N20" s="17">
        <v>0</v>
      </c>
      <c r="O20" s="56">
        <v>0</v>
      </c>
      <c r="P20" s="56">
        <v>0</v>
      </c>
      <c r="Q20" s="16">
        <v>0</v>
      </c>
      <c r="R20" s="10">
        <v>0</v>
      </c>
      <c r="S20" s="17">
        <v>0</v>
      </c>
      <c r="T20" s="56">
        <v>0</v>
      </c>
      <c r="U20" s="56">
        <v>0</v>
      </c>
      <c r="V20" s="16">
        <v>0</v>
      </c>
      <c r="W20" s="10">
        <v>0</v>
      </c>
      <c r="X20" s="17">
        <v>0</v>
      </c>
      <c r="Y20" s="56">
        <v>0</v>
      </c>
      <c r="Z20" s="56">
        <v>0</v>
      </c>
      <c r="AA20" s="16">
        <v>0</v>
      </c>
      <c r="AB20" s="10">
        <v>0</v>
      </c>
      <c r="AC20" s="10">
        <v>0</v>
      </c>
      <c r="AD20" s="56">
        <v>0</v>
      </c>
      <c r="AE20" s="56">
        <v>0</v>
      </c>
      <c r="AF20" s="16">
        <v>0</v>
      </c>
      <c r="AG20" s="10">
        <v>0</v>
      </c>
      <c r="AH20" s="10">
        <v>0</v>
      </c>
      <c r="AI20" s="56">
        <v>0</v>
      </c>
      <c r="AJ20" s="53">
        <v>0</v>
      </c>
    </row>
    <row r="21" spans="1:36" x14ac:dyDescent="0.25">
      <c r="A21" s="15" t="s">
        <v>46</v>
      </c>
      <c r="B21" s="5" t="s">
        <v>39</v>
      </c>
      <c r="C21" s="35">
        <v>130690</v>
      </c>
      <c r="D21" s="17">
        <v>0</v>
      </c>
      <c r="E21" s="17">
        <v>0</v>
      </c>
      <c r="F21" s="56">
        <v>0</v>
      </c>
      <c r="G21" s="35">
        <v>131202</v>
      </c>
      <c r="H21" s="17">
        <v>0</v>
      </c>
      <c r="I21" s="17">
        <v>0</v>
      </c>
      <c r="J21" s="56">
        <v>0</v>
      </c>
      <c r="K21" s="56">
        <v>1.0039176677634096</v>
      </c>
      <c r="L21" s="16">
        <v>135306</v>
      </c>
      <c r="M21" s="10">
        <v>0</v>
      </c>
      <c r="N21" s="17">
        <v>0</v>
      </c>
      <c r="O21" s="56">
        <v>0</v>
      </c>
      <c r="P21" s="56">
        <v>1.0312800109754425</v>
      </c>
      <c r="Q21" s="16">
        <v>87905</v>
      </c>
      <c r="R21" s="10">
        <v>0</v>
      </c>
      <c r="S21" s="17">
        <v>0</v>
      </c>
      <c r="T21" s="56">
        <v>0</v>
      </c>
      <c r="U21" s="56">
        <v>0.59223162443109589</v>
      </c>
      <c r="V21" s="16">
        <v>112022</v>
      </c>
      <c r="W21" s="10">
        <v>0</v>
      </c>
      <c r="X21" s="17">
        <v>0</v>
      </c>
      <c r="Y21" s="56">
        <v>0</v>
      </c>
      <c r="Z21" s="56">
        <v>1.2579450162375352</v>
      </c>
      <c r="AA21" s="16">
        <v>113329</v>
      </c>
      <c r="AB21" s="10">
        <v>0</v>
      </c>
      <c r="AC21" s="10">
        <v>0</v>
      </c>
      <c r="AD21" s="56">
        <v>0</v>
      </c>
      <c r="AE21" s="56">
        <v>0</v>
      </c>
      <c r="AF21" s="16">
        <v>119259</v>
      </c>
      <c r="AG21" s="10">
        <v>0</v>
      </c>
      <c r="AH21" s="10">
        <v>0</v>
      </c>
      <c r="AI21" s="56">
        <v>0</v>
      </c>
      <c r="AJ21" s="53">
        <v>0</v>
      </c>
    </row>
    <row r="22" spans="1:36" x14ac:dyDescent="0.25">
      <c r="A22" s="15" t="s">
        <v>27</v>
      </c>
      <c r="B22" s="5" t="s">
        <v>39</v>
      </c>
      <c r="C22" s="35">
        <v>8237</v>
      </c>
      <c r="D22" s="17">
        <v>29173</v>
      </c>
      <c r="E22" s="17">
        <v>7.4732091999999994</v>
      </c>
      <c r="F22" s="56">
        <v>3.1158121553594632E-2</v>
      </c>
      <c r="G22" s="35">
        <v>7816</v>
      </c>
      <c r="H22" s="17">
        <v>25792</v>
      </c>
      <c r="I22" s="17">
        <v>6.7434975999999995</v>
      </c>
      <c r="J22" s="56">
        <v>2.8184589781769988E-2</v>
      </c>
      <c r="K22" s="56">
        <v>0.90235632638251317</v>
      </c>
      <c r="L22" s="16">
        <v>7558</v>
      </c>
      <c r="M22" s="10">
        <v>27234</v>
      </c>
      <c r="N22" s="17">
        <v>6.9428807999999993</v>
      </c>
      <c r="O22" s="56">
        <v>1.5166574960650481E-2</v>
      </c>
      <c r="P22" s="56">
        <v>1.0295667340342791</v>
      </c>
      <c r="Q22" s="16">
        <v>2888</v>
      </c>
      <c r="R22" s="10">
        <v>12869</v>
      </c>
      <c r="S22" s="17">
        <v>3.0407999999999999</v>
      </c>
      <c r="T22" s="56">
        <v>9.6377934164210369E-3</v>
      </c>
      <c r="U22" s="56">
        <v>0.43797381628674947</v>
      </c>
      <c r="V22" s="16">
        <v>8141</v>
      </c>
      <c r="W22" s="10">
        <v>25407</v>
      </c>
      <c r="X22" s="17">
        <v>6.5473180000000006</v>
      </c>
      <c r="Y22" s="56">
        <v>1.4080150206207086E-2</v>
      </c>
      <c r="Z22" s="56">
        <v>2.1531564062088928</v>
      </c>
      <c r="AA22" s="16">
        <v>9010</v>
      </c>
      <c r="AB22" s="10">
        <v>19904</v>
      </c>
      <c r="AC22" s="10">
        <v>5.3813620000000002</v>
      </c>
      <c r="AD22" s="56">
        <v>1.2423054156320088E-2</v>
      </c>
      <c r="AE22" s="56">
        <v>0.82191853213789212</v>
      </c>
      <c r="AF22" s="16">
        <v>7222</v>
      </c>
      <c r="AG22" s="10">
        <v>20127</v>
      </c>
      <c r="AH22" s="10">
        <v>5.2052775393154436</v>
      </c>
      <c r="AI22" s="56">
        <v>2.2480681830503151E-2</v>
      </c>
      <c r="AJ22" s="53">
        <v>0.96727883002768511</v>
      </c>
    </row>
    <row r="23" spans="1:36" x14ac:dyDescent="0.25">
      <c r="A23" s="15" t="s">
        <v>54</v>
      </c>
      <c r="B23" s="5" t="s">
        <v>39</v>
      </c>
      <c r="C23" s="16">
        <v>0</v>
      </c>
      <c r="D23" s="10">
        <v>0</v>
      </c>
      <c r="E23" s="17">
        <v>0</v>
      </c>
      <c r="F23" s="56">
        <v>0</v>
      </c>
      <c r="G23" s="16">
        <v>0</v>
      </c>
      <c r="H23" s="10">
        <v>0</v>
      </c>
      <c r="I23" s="17">
        <v>0</v>
      </c>
      <c r="J23" s="56">
        <v>0</v>
      </c>
      <c r="K23" s="56">
        <v>0</v>
      </c>
      <c r="L23" s="16">
        <v>78755</v>
      </c>
      <c r="M23" s="10">
        <v>0</v>
      </c>
      <c r="N23" s="17">
        <v>0</v>
      </c>
      <c r="O23" s="56">
        <v>0</v>
      </c>
      <c r="P23" s="56">
        <v>0</v>
      </c>
      <c r="Q23" s="16">
        <v>47833</v>
      </c>
      <c r="R23" s="10">
        <v>0</v>
      </c>
      <c r="S23" s="17">
        <v>0</v>
      </c>
      <c r="T23" s="56">
        <v>0</v>
      </c>
      <c r="U23" s="56">
        <v>0.5536617939850107</v>
      </c>
      <c r="V23" s="14">
        <v>61832</v>
      </c>
      <c r="W23" s="10">
        <v>0</v>
      </c>
      <c r="X23" s="17">
        <v>0</v>
      </c>
      <c r="Y23" s="56">
        <v>0</v>
      </c>
      <c r="Z23" s="56">
        <v>1.2760203171100741</v>
      </c>
      <c r="AA23" s="16">
        <v>59261</v>
      </c>
      <c r="AB23" s="10">
        <v>0</v>
      </c>
      <c r="AC23" s="10">
        <v>0</v>
      </c>
      <c r="AD23" s="56">
        <v>0</v>
      </c>
      <c r="AE23" s="56">
        <v>0</v>
      </c>
      <c r="AF23" s="16">
        <v>46245</v>
      </c>
      <c r="AG23" s="10">
        <v>0</v>
      </c>
      <c r="AH23" s="10">
        <v>0</v>
      </c>
      <c r="AI23" s="56">
        <v>0</v>
      </c>
      <c r="AJ23" s="53">
        <v>0</v>
      </c>
    </row>
    <row r="24" spans="1:36" x14ac:dyDescent="0.25">
      <c r="A24" s="15" t="s">
        <v>55</v>
      </c>
      <c r="B24" s="5" t="s">
        <v>39</v>
      </c>
      <c r="C24" s="16">
        <v>0</v>
      </c>
      <c r="D24" s="10">
        <v>0</v>
      </c>
      <c r="E24" s="17">
        <v>0</v>
      </c>
      <c r="F24" s="56">
        <v>0</v>
      </c>
      <c r="G24" s="16">
        <v>0</v>
      </c>
      <c r="H24" s="10">
        <v>0</v>
      </c>
      <c r="I24" s="17">
        <v>0</v>
      </c>
      <c r="J24" s="56">
        <v>0</v>
      </c>
      <c r="K24" s="56">
        <v>0</v>
      </c>
      <c r="L24" s="16">
        <v>7326</v>
      </c>
      <c r="M24" s="10">
        <v>0</v>
      </c>
      <c r="N24" s="17">
        <v>0</v>
      </c>
      <c r="O24" s="56">
        <v>0</v>
      </c>
      <c r="P24" s="56">
        <v>0</v>
      </c>
      <c r="Q24" s="16">
        <v>2442</v>
      </c>
      <c r="R24" s="10">
        <v>0</v>
      </c>
      <c r="S24" s="17">
        <v>0</v>
      </c>
      <c r="T24" s="56">
        <v>0</v>
      </c>
      <c r="U24" s="56">
        <v>0.30386019822639543</v>
      </c>
      <c r="V24" s="14">
        <v>5309</v>
      </c>
      <c r="W24" s="10">
        <v>0</v>
      </c>
      <c r="X24" s="17">
        <v>0</v>
      </c>
      <c r="Y24" s="56">
        <v>0</v>
      </c>
      <c r="Z24" s="56">
        <v>2.1460457726552149</v>
      </c>
      <c r="AA24" s="16">
        <v>4883</v>
      </c>
      <c r="AB24" s="10">
        <v>0</v>
      </c>
      <c r="AC24" s="10">
        <v>0</v>
      </c>
      <c r="AD24" s="56">
        <v>0</v>
      </c>
      <c r="AE24" s="56">
        <v>0</v>
      </c>
      <c r="AF24" s="16">
        <v>4207</v>
      </c>
      <c r="AG24" s="10">
        <v>0</v>
      </c>
      <c r="AH24" s="10">
        <v>0</v>
      </c>
      <c r="AI24" s="56">
        <v>0</v>
      </c>
      <c r="AJ24" s="53">
        <v>0</v>
      </c>
    </row>
    <row r="25" spans="1:36" x14ac:dyDescent="0.25">
      <c r="A25" s="15" t="s">
        <v>24</v>
      </c>
      <c r="B25" s="5" t="s">
        <v>39</v>
      </c>
      <c r="C25" s="16">
        <v>4888</v>
      </c>
      <c r="D25" s="10">
        <v>22267</v>
      </c>
      <c r="E25" s="17">
        <v>5.3465007999999994</v>
      </c>
      <c r="F25" s="56">
        <v>2.2291216176952591E-2</v>
      </c>
      <c r="G25" s="16">
        <v>5188</v>
      </c>
      <c r="H25" s="10">
        <v>20840</v>
      </c>
      <c r="I25" s="17">
        <v>5.1606128</v>
      </c>
      <c r="J25" s="56">
        <v>2.1568889531532038E-2</v>
      </c>
      <c r="K25" s="56">
        <v>0.9652318391124155</v>
      </c>
      <c r="L25" s="16">
        <v>5423</v>
      </c>
      <c r="M25" s="10">
        <v>26383</v>
      </c>
      <c r="N25" s="17">
        <v>6.2405908000000005</v>
      </c>
      <c r="O25" s="56">
        <v>1.3632437441090127E-2</v>
      </c>
      <c r="P25" s="56">
        <v>1.2092732087941185</v>
      </c>
      <c r="Q25" s="16">
        <v>3284</v>
      </c>
      <c r="R25" s="10">
        <v>14659</v>
      </c>
      <c r="S25" s="17">
        <v>3.4624280000000001</v>
      </c>
      <c r="T25" s="56">
        <v>1.0974140286514028E-2</v>
      </c>
      <c r="U25" s="56">
        <v>0.55482375162300335</v>
      </c>
      <c r="V25" s="14">
        <v>5232</v>
      </c>
      <c r="W25" s="10">
        <v>27676</v>
      </c>
      <c r="X25" s="17">
        <v>6.295744</v>
      </c>
      <c r="Y25" s="56">
        <v>1.3539134830449202E-2</v>
      </c>
      <c r="Z25" s="56">
        <v>1.818303225366708</v>
      </c>
      <c r="AA25" s="16">
        <v>5107</v>
      </c>
      <c r="AB25" s="10">
        <v>22919</v>
      </c>
      <c r="AC25" s="10">
        <v>5.1798279999999997</v>
      </c>
      <c r="AD25" s="56">
        <v>1.195780617702789E-2</v>
      </c>
      <c r="AE25" s="56">
        <v>0.82275073446442548</v>
      </c>
      <c r="AF25" s="16">
        <v>5269</v>
      </c>
      <c r="AG25" s="10">
        <v>22559</v>
      </c>
      <c r="AH25" s="10">
        <v>5.2491250821543707</v>
      </c>
      <c r="AI25" s="56">
        <v>2.2670051686801133E-2</v>
      </c>
      <c r="AJ25" s="53">
        <v>1.0133782593079097</v>
      </c>
    </row>
    <row r="26" spans="1:36" x14ac:dyDescent="0.25">
      <c r="A26" s="15" t="s">
        <v>56</v>
      </c>
      <c r="B26" s="5" t="s">
        <v>39</v>
      </c>
      <c r="C26" s="16">
        <v>0</v>
      </c>
      <c r="D26" s="10">
        <v>0</v>
      </c>
      <c r="E26" s="17">
        <v>0</v>
      </c>
      <c r="F26" s="56">
        <v>0</v>
      </c>
      <c r="G26" s="16">
        <v>0</v>
      </c>
      <c r="H26" s="10">
        <v>0</v>
      </c>
      <c r="I26" s="17">
        <v>0</v>
      </c>
      <c r="J26" s="56">
        <v>0</v>
      </c>
      <c r="K26" s="56">
        <v>0</v>
      </c>
      <c r="L26" s="16">
        <v>0</v>
      </c>
      <c r="M26" s="10">
        <v>0</v>
      </c>
      <c r="N26" s="17">
        <v>0</v>
      </c>
      <c r="O26" s="56">
        <v>0</v>
      </c>
      <c r="P26" s="56">
        <v>0</v>
      </c>
      <c r="Q26" s="16">
        <v>0</v>
      </c>
      <c r="R26" s="10">
        <v>0</v>
      </c>
      <c r="S26" s="17">
        <v>0</v>
      </c>
      <c r="T26" s="56">
        <v>0</v>
      </c>
      <c r="U26" s="56">
        <v>0</v>
      </c>
      <c r="V26" s="14">
        <v>0</v>
      </c>
      <c r="W26" s="10">
        <v>0</v>
      </c>
      <c r="X26" s="17">
        <v>0</v>
      </c>
      <c r="Y26" s="56">
        <v>0</v>
      </c>
      <c r="Z26" s="56">
        <v>0</v>
      </c>
      <c r="AA26" s="16">
        <v>0</v>
      </c>
      <c r="AB26" s="10">
        <v>0</v>
      </c>
      <c r="AC26" s="10">
        <v>0</v>
      </c>
      <c r="AD26" s="56">
        <v>0</v>
      </c>
      <c r="AE26" s="56">
        <v>0</v>
      </c>
      <c r="AF26" s="16">
        <v>0</v>
      </c>
      <c r="AG26" s="10">
        <v>0</v>
      </c>
      <c r="AH26" s="10">
        <v>0</v>
      </c>
      <c r="AI26" s="56">
        <v>0</v>
      </c>
      <c r="AJ26" s="53">
        <v>0</v>
      </c>
    </row>
    <row r="27" spans="1:36" x14ac:dyDescent="0.25">
      <c r="A27" s="15" t="s">
        <v>31</v>
      </c>
      <c r="B27" s="5" t="s">
        <v>39</v>
      </c>
      <c r="C27" s="16">
        <v>7015</v>
      </c>
      <c r="D27" s="10">
        <v>15000</v>
      </c>
      <c r="E27" s="17">
        <v>4.5530339999999994</v>
      </c>
      <c r="F27" s="56">
        <v>1.8983007569177798E-2</v>
      </c>
      <c r="G27" s="16">
        <v>7091</v>
      </c>
      <c r="H27" s="10">
        <v>18808</v>
      </c>
      <c r="I27" s="17">
        <v>5.2731316000000001</v>
      </c>
      <c r="J27" s="56">
        <v>2.2039164218177885E-2</v>
      </c>
      <c r="K27" s="56">
        <v>1.1581577471198328</v>
      </c>
      <c r="L27" s="16">
        <v>7137</v>
      </c>
      <c r="M27" s="10">
        <v>18133</v>
      </c>
      <c r="N27" s="17">
        <v>5.1606892000000002</v>
      </c>
      <c r="O27" s="56">
        <v>1.1273415438792983E-2</v>
      </c>
      <c r="P27" s="56">
        <v>0.97867635239750139</v>
      </c>
      <c r="Q27" s="16">
        <v>4539</v>
      </c>
      <c r="R27" s="10">
        <v>6119</v>
      </c>
      <c r="S27" s="17">
        <v>2.1834829999999998</v>
      </c>
      <c r="T27" s="56">
        <v>6.9205334393144082E-3</v>
      </c>
      <c r="U27" s="56">
        <v>0.42309910854542448</v>
      </c>
      <c r="V27" s="14">
        <v>6484</v>
      </c>
      <c r="W27" s="10">
        <v>21141</v>
      </c>
      <c r="X27" s="17">
        <v>5.3812639999999998</v>
      </c>
      <c r="Y27" s="56">
        <v>1.1572525638628635E-2</v>
      </c>
      <c r="Z27" s="56">
        <v>2.4645321259657162</v>
      </c>
      <c r="AA27" s="16">
        <v>6717</v>
      </c>
      <c r="AB27" s="10">
        <v>25350</v>
      </c>
      <c r="AC27" s="10">
        <v>5.9354310000000003</v>
      </c>
      <c r="AD27" s="56">
        <v>1.370214097362361E-2</v>
      </c>
      <c r="AE27" s="56">
        <v>1.1029808238361842</v>
      </c>
      <c r="AF27" s="16">
        <v>0</v>
      </c>
      <c r="AG27" s="10">
        <v>17334</v>
      </c>
      <c r="AH27" s="10">
        <v>0</v>
      </c>
      <c r="AI27" s="56">
        <v>0</v>
      </c>
      <c r="AJ27" s="53">
        <v>0</v>
      </c>
    </row>
    <row r="28" spans="1:36" x14ac:dyDescent="0.25">
      <c r="A28" s="15" t="s">
        <v>33</v>
      </c>
      <c r="B28" s="5" t="s">
        <v>39</v>
      </c>
      <c r="C28" s="35">
        <v>5188</v>
      </c>
      <c r="D28" s="17">
        <v>0</v>
      </c>
      <c r="E28" s="17">
        <v>0</v>
      </c>
      <c r="F28" s="56">
        <v>0</v>
      </c>
      <c r="G28" s="35">
        <v>6588</v>
      </c>
      <c r="H28" s="17">
        <v>6546</v>
      </c>
      <c r="I28" s="17">
        <v>2.8883567999999999</v>
      </c>
      <c r="J28" s="56">
        <v>1.2071947879300183E-2</v>
      </c>
      <c r="K28" s="56">
        <v>2.1781612315889687</v>
      </c>
      <c r="L28" s="16">
        <v>6699</v>
      </c>
      <c r="M28" s="10">
        <v>17526</v>
      </c>
      <c r="N28" s="17">
        <v>4.9370484000000001</v>
      </c>
      <c r="O28" s="56">
        <v>1.0784876883232609E-2</v>
      </c>
      <c r="P28" s="56">
        <v>1.7092931178031745</v>
      </c>
      <c r="Q28" s="16">
        <v>4429</v>
      </c>
      <c r="R28" s="10">
        <v>16442</v>
      </c>
      <c r="S28" s="17">
        <v>4.0572850000000003</v>
      </c>
      <c r="T28" s="56">
        <v>1.2859535208347747E-2</v>
      </c>
      <c r="U28" s="56">
        <v>0.82180377247263769</v>
      </c>
      <c r="V28" s="16">
        <v>5876</v>
      </c>
      <c r="W28" s="10">
        <v>18322</v>
      </c>
      <c r="X28" s="17">
        <v>4.722728</v>
      </c>
      <c r="Y28" s="56">
        <v>1.0156329602909155E-2</v>
      </c>
      <c r="Z28" s="56">
        <v>1.1640118946536908</v>
      </c>
      <c r="AA28" s="16">
        <v>6554</v>
      </c>
      <c r="AB28" s="10">
        <v>10912</v>
      </c>
      <c r="AC28" s="10">
        <v>3.2618179999999999</v>
      </c>
      <c r="AD28" s="56">
        <v>7.5300159443017723E-3</v>
      </c>
      <c r="AE28" s="56">
        <v>0.69066395523942936</v>
      </c>
      <c r="AF28" s="16">
        <v>6458</v>
      </c>
      <c r="AG28" s="10">
        <v>13979</v>
      </c>
      <c r="AH28" s="10">
        <v>3.9138800247114141</v>
      </c>
      <c r="AI28" s="56">
        <v>1.6903362192262742E-2</v>
      </c>
      <c r="AJ28" s="53">
        <v>1.1999075438026936</v>
      </c>
    </row>
    <row r="29" spans="1:36" x14ac:dyDescent="0.25">
      <c r="A29" s="15" t="s">
        <v>28</v>
      </c>
      <c r="B29" s="5" t="s">
        <v>39</v>
      </c>
      <c r="C29" s="35">
        <v>0</v>
      </c>
      <c r="D29" s="17">
        <v>0</v>
      </c>
      <c r="E29" s="17">
        <v>0</v>
      </c>
      <c r="F29" s="56">
        <v>0</v>
      </c>
      <c r="G29" s="35">
        <v>0</v>
      </c>
      <c r="H29" s="17">
        <v>0</v>
      </c>
      <c r="I29" s="17">
        <v>0</v>
      </c>
      <c r="J29" s="56">
        <v>0</v>
      </c>
      <c r="K29" s="56">
        <v>0</v>
      </c>
      <c r="L29" s="16">
        <v>23946</v>
      </c>
      <c r="M29" s="10">
        <v>0</v>
      </c>
      <c r="N29" s="17">
        <v>0</v>
      </c>
      <c r="O29" s="56">
        <v>0</v>
      </c>
      <c r="P29" s="56">
        <v>0</v>
      </c>
      <c r="Q29" s="16">
        <v>12994</v>
      </c>
      <c r="R29" s="10">
        <v>11</v>
      </c>
      <c r="S29" s="17">
        <v>3.0296259999999999</v>
      </c>
      <c r="T29" s="56">
        <v>9.6023775049388325E-3</v>
      </c>
      <c r="U29" s="56">
        <v>0.49498859392422734</v>
      </c>
      <c r="V29" s="16">
        <v>19320</v>
      </c>
      <c r="W29" s="10">
        <v>13941</v>
      </c>
      <c r="X29" s="17">
        <v>7.0087440000000001</v>
      </c>
      <c r="Y29" s="56">
        <v>1.5072456886446123E-2</v>
      </c>
      <c r="Z29" s="56">
        <v>2.31340238035982</v>
      </c>
      <c r="AA29" s="16">
        <v>13363</v>
      </c>
      <c r="AB29" s="10">
        <v>25789</v>
      </c>
      <c r="AC29" s="10">
        <v>7.2984460000000002</v>
      </c>
      <c r="AD29" s="56">
        <v>1.6848706687076196E-2</v>
      </c>
      <c r="AE29" s="56">
        <v>1.0413343674701201</v>
      </c>
      <c r="AF29" s="16">
        <v>12191</v>
      </c>
      <c r="AG29" s="10">
        <v>19668</v>
      </c>
      <c r="AH29" s="10">
        <v>6.149627292208061</v>
      </c>
      <c r="AI29" s="56">
        <v>2.6559162981824268E-2</v>
      </c>
      <c r="AJ29" s="53">
        <v>0.84259406621739219</v>
      </c>
    </row>
    <row r="30" spans="1:36" x14ac:dyDescent="0.25">
      <c r="A30" s="15" t="s">
        <v>57</v>
      </c>
      <c r="B30" s="5" t="s">
        <v>39</v>
      </c>
      <c r="C30" s="35">
        <v>0</v>
      </c>
      <c r="D30" s="17">
        <v>0</v>
      </c>
      <c r="E30" s="17">
        <v>0</v>
      </c>
      <c r="F30" s="56">
        <v>0</v>
      </c>
      <c r="G30" s="35">
        <v>0</v>
      </c>
      <c r="H30" s="17">
        <v>0</v>
      </c>
      <c r="I30" s="17">
        <v>0</v>
      </c>
      <c r="J30" s="56">
        <v>0</v>
      </c>
      <c r="K30" s="56">
        <v>0</v>
      </c>
      <c r="L30" s="16">
        <v>0</v>
      </c>
      <c r="M30" s="10">
        <v>0</v>
      </c>
      <c r="N30" s="17">
        <v>0</v>
      </c>
      <c r="O30" s="56">
        <v>0</v>
      </c>
      <c r="P30" s="56">
        <v>0</v>
      </c>
      <c r="Q30" s="16">
        <v>0</v>
      </c>
      <c r="R30" s="10">
        <v>0</v>
      </c>
      <c r="S30" s="17">
        <v>0</v>
      </c>
      <c r="T30" s="56">
        <v>0</v>
      </c>
      <c r="U30" s="56">
        <v>0</v>
      </c>
      <c r="V30" s="16">
        <v>0</v>
      </c>
      <c r="W30" s="10">
        <v>0</v>
      </c>
      <c r="X30" s="17">
        <v>0</v>
      </c>
      <c r="Y30" s="56">
        <v>0</v>
      </c>
      <c r="Z30" s="56">
        <v>0</v>
      </c>
      <c r="AA30" s="16">
        <v>0</v>
      </c>
      <c r="AB30" s="10">
        <v>0</v>
      </c>
      <c r="AC30" s="10">
        <v>0</v>
      </c>
      <c r="AD30" s="56">
        <v>0</v>
      </c>
      <c r="AE30" s="56">
        <v>0</v>
      </c>
      <c r="AF30" s="16">
        <v>0</v>
      </c>
      <c r="AG30" s="10">
        <v>0</v>
      </c>
      <c r="AH30" s="10">
        <v>0</v>
      </c>
      <c r="AI30" s="56">
        <v>0</v>
      </c>
      <c r="AJ30" s="53">
        <v>0</v>
      </c>
    </row>
    <row r="31" spans="1:36" x14ac:dyDescent="0.25">
      <c r="A31" s="15" t="s">
        <v>35</v>
      </c>
      <c r="B31" s="5" t="s">
        <v>39</v>
      </c>
      <c r="C31" s="35">
        <v>6231</v>
      </c>
      <c r="D31" s="17">
        <v>17635</v>
      </c>
      <c r="E31" s="17">
        <v>4.8374835999999997</v>
      </c>
      <c r="F31" s="56">
        <v>2.0168965967434786E-2</v>
      </c>
      <c r="G31" s="35">
        <v>6331</v>
      </c>
      <c r="H31" s="17">
        <v>14316</v>
      </c>
      <c r="I31" s="17">
        <v>4.2523476000000002</v>
      </c>
      <c r="J31" s="56">
        <v>1.7772776061415689E-2</v>
      </c>
      <c r="K31" s="56">
        <v>0.87904124367470737</v>
      </c>
      <c r="L31" s="16">
        <v>6003</v>
      </c>
      <c r="M31" s="10">
        <v>17882</v>
      </c>
      <c r="N31" s="17">
        <v>4.8246547999999994</v>
      </c>
      <c r="O31" s="56">
        <v>1.0539355462283344E-2</v>
      </c>
      <c r="P31" s="56">
        <v>1.1345861754104953</v>
      </c>
      <c r="Q31" s="16">
        <v>3104</v>
      </c>
      <c r="R31" s="10">
        <v>10881</v>
      </c>
      <c r="S31" s="17">
        <v>2.725336</v>
      </c>
      <c r="T31" s="56">
        <v>8.6379325698287442E-3</v>
      </c>
      <c r="U31" s="56">
        <v>0.5648768902595892</v>
      </c>
      <c r="V31" s="16">
        <v>5574</v>
      </c>
      <c r="W31" s="10">
        <v>13757</v>
      </c>
      <c r="X31" s="17">
        <v>3.8133080000000001</v>
      </c>
      <c r="Y31" s="56">
        <v>8.2006020514859869E-3</v>
      </c>
      <c r="Z31" s="56">
        <v>1.3992065565493577</v>
      </c>
      <c r="AA31" s="16">
        <v>5109</v>
      </c>
      <c r="AB31" s="10">
        <v>15084</v>
      </c>
      <c r="AC31" s="10">
        <v>3.7464089999999999</v>
      </c>
      <c r="AD31" s="56">
        <v>8.6487104749178711E-3</v>
      </c>
      <c r="AE31" s="56">
        <v>0.98245643939592597</v>
      </c>
      <c r="AF31" s="16">
        <v>5089</v>
      </c>
      <c r="AG31" s="10">
        <v>11936</v>
      </c>
      <c r="AH31" s="10">
        <v>3.2538317574563802</v>
      </c>
      <c r="AI31" s="56">
        <v>1.4052729353406134E-2</v>
      </c>
      <c r="AJ31" s="53">
        <v>0.86852016356366335</v>
      </c>
    </row>
    <row r="32" spans="1:36" x14ac:dyDescent="0.25">
      <c r="A32" s="15" t="s">
        <v>25</v>
      </c>
      <c r="B32" s="5" t="s">
        <v>39</v>
      </c>
      <c r="C32" s="35">
        <v>7357</v>
      </c>
      <c r="D32" s="17">
        <v>27558</v>
      </c>
      <c r="E32" s="17">
        <v>6.9511212000000002</v>
      </c>
      <c r="F32" s="56">
        <v>2.8981375134442725E-2</v>
      </c>
      <c r="G32" s="35">
        <v>7296</v>
      </c>
      <c r="H32" s="17">
        <v>20426</v>
      </c>
      <c r="I32" s="17">
        <v>5.6232416000000001</v>
      </c>
      <c r="J32" s="56">
        <v>2.3502456312846309E-2</v>
      </c>
      <c r="K32" s="56">
        <v>0.8089690048851399</v>
      </c>
      <c r="L32" s="16">
        <v>8485</v>
      </c>
      <c r="M32" s="10">
        <v>20520</v>
      </c>
      <c r="N32" s="17">
        <v>5.9444459999999992</v>
      </c>
      <c r="O32" s="56">
        <v>1.2985515444617587E-2</v>
      </c>
      <c r="P32" s="56">
        <v>1.0571208606793632</v>
      </c>
      <c r="Q32" s="16">
        <v>5752</v>
      </c>
      <c r="R32" s="10">
        <v>23511</v>
      </c>
      <c r="S32" s="17">
        <v>5.6662400000000002</v>
      </c>
      <c r="T32" s="56">
        <v>1.7959106343022078E-2</v>
      </c>
      <c r="U32" s="56">
        <v>0.95319900290119564</v>
      </c>
      <c r="V32" s="16">
        <v>8583</v>
      </c>
      <c r="W32" s="10">
        <v>26246</v>
      </c>
      <c r="X32" s="17">
        <v>6.8033540000000006</v>
      </c>
      <c r="Y32" s="56">
        <v>1.4630761210315398E-2</v>
      </c>
      <c r="Z32" s="56">
        <v>1.2006822866662903</v>
      </c>
      <c r="AA32" s="16">
        <v>9353</v>
      </c>
      <c r="AB32" s="10">
        <v>23579</v>
      </c>
      <c r="AC32" s="10">
        <v>6.1200859999999997</v>
      </c>
      <c r="AD32" s="56">
        <v>1.4128423216898693E-2</v>
      </c>
      <c r="AE32" s="56">
        <v>0.89956894790422481</v>
      </c>
      <c r="AF32" s="16">
        <v>8595</v>
      </c>
      <c r="AG32" s="10">
        <v>21662</v>
      </c>
      <c r="AH32" s="10">
        <v>5.7725200892281956</v>
      </c>
      <c r="AI32" s="56">
        <v>2.4930503033886848E-2</v>
      </c>
      <c r="AJ32" s="53">
        <v>0.94320898255812025</v>
      </c>
    </row>
    <row r="33" spans="1:36" x14ac:dyDescent="0.25">
      <c r="A33" s="15" t="s">
        <v>58</v>
      </c>
      <c r="B33" s="5" t="s">
        <v>39</v>
      </c>
      <c r="C33" s="16">
        <v>0</v>
      </c>
      <c r="D33" s="10">
        <v>0</v>
      </c>
      <c r="E33" s="17">
        <v>0</v>
      </c>
      <c r="F33" s="56">
        <v>0</v>
      </c>
      <c r="G33" s="16">
        <v>0</v>
      </c>
      <c r="H33" s="10">
        <v>0</v>
      </c>
      <c r="I33" s="17">
        <v>0</v>
      </c>
      <c r="J33" s="56">
        <v>0</v>
      </c>
      <c r="K33" s="56">
        <v>0</v>
      </c>
      <c r="L33" s="16">
        <v>0</v>
      </c>
      <c r="M33" s="10">
        <v>0</v>
      </c>
      <c r="N33" s="17">
        <v>0</v>
      </c>
      <c r="O33" s="56">
        <v>0</v>
      </c>
      <c r="P33" s="56">
        <v>0</v>
      </c>
      <c r="Q33" s="16">
        <v>0</v>
      </c>
      <c r="R33" s="10">
        <v>0</v>
      </c>
      <c r="S33" s="17">
        <v>0</v>
      </c>
      <c r="T33" s="56">
        <v>0</v>
      </c>
      <c r="U33" s="56">
        <v>0</v>
      </c>
      <c r="V33" s="14">
        <v>0</v>
      </c>
      <c r="W33" s="10">
        <v>0</v>
      </c>
      <c r="X33" s="17">
        <v>0</v>
      </c>
      <c r="Y33" s="56">
        <v>0</v>
      </c>
      <c r="Z33" s="56">
        <v>0</v>
      </c>
      <c r="AA33" s="16">
        <v>438</v>
      </c>
      <c r="AB33" s="10">
        <v>0</v>
      </c>
      <c r="AC33" s="10">
        <v>0</v>
      </c>
      <c r="AD33" s="56">
        <v>0</v>
      </c>
      <c r="AE33" s="56">
        <v>0</v>
      </c>
      <c r="AF33" s="16">
        <v>557</v>
      </c>
      <c r="AG33" s="10">
        <v>0</v>
      </c>
      <c r="AH33" s="10">
        <v>0</v>
      </c>
      <c r="AI33" s="56">
        <v>0</v>
      </c>
      <c r="AJ33" s="53">
        <v>0</v>
      </c>
    </row>
    <row r="34" spans="1:36" x14ac:dyDescent="0.25">
      <c r="A34" s="15" t="s">
        <v>17</v>
      </c>
      <c r="B34" s="5" t="s">
        <v>39</v>
      </c>
      <c r="C34" s="35">
        <v>16468</v>
      </c>
      <c r="D34" s="17">
        <v>16462</v>
      </c>
      <c r="E34" s="17">
        <v>7.2382287999999999</v>
      </c>
      <c r="F34" s="56">
        <v>3.0178415557151728E-2</v>
      </c>
      <c r="G34" s="35">
        <v>15409</v>
      </c>
      <c r="H34" s="17">
        <v>37260</v>
      </c>
      <c r="I34" s="17">
        <v>10.7943804</v>
      </c>
      <c r="J34" s="56">
        <v>4.5115339482344925E-2</v>
      </c>
      <c r="K34" s="56">
        <v>1.4913013526181984</v>
      </c>
      <c r="L34" s="16">
        <v>14861</v>
      </c>
      <c r="M34" s="10">
        <v>42565</v>
      </c>
      <c r="N34" s="17">
        <v>11.6304316</v>
      </c>
      <c r="O34" s="56">
        <v>2.540642966045422E-2</v>
      </c>
      <c r="P34" s="56">
        <v>1.0774524492392357</v>
      </c>
      <c r="Q34" s="16">
        <v>7025</v>
      </c>
      <c r="R34" s="10">
        <v>23904</v>
      </c>
      <c r="S34" s="17">
        <v>6.0351609999999996</v>
      </c>
      <c r="T34" s="56">
        <v>1.9128398761128977E-2</v>
      </c>
      <c r="U34" s="56">
        <v>0.51891118124971392</v>
      </c>
      <c r="V34" s="16">
        <v>14086</v>
      </c>
      <c r="W34" s="10">
        <v>46223</v>
      </c>
      <c r="X34" s="17">
        <v>11.744812</v>
      </c>
      <c r="Y34" s="56">
        <v>2.5257474450402963E-2</v>
      </c>
      <c r="Z34" s="56">
        <v>1.9460644049098277</v>
      </c>
      <c r="AA34" s="16">
        <v>14125</v>
      </c>
      <c r="AB34" s="10">
        <v>34267</v>
      </c>
      <c r="AC34" s="10">
        <v>8.9969859999999997</v>
      </c>
      <c r="AD34" s="56">
        <v>2.0769843084641703E-2</v>
      </c>
      <c r="AE34" s="56">
        <v>0.76603916691046225</v>
      </c>
      <c r="AF34" s="16">
        <v>13940</v>
      </c>
      <c r="AG34" s="10">
        <v>30702</v>
      </c>
      <c r="AH34" s="10">
        <v>8.5455752543624275</v>
      </c>
      <c r="AI34" s="56">
        <v>3.6906842507615376E-2</v>
      </c>
      <c r="AJ34" s="53">
        <v>0.94982644791960635</v>
      </c>
    </row>
    <row r="35" spans="1:36" x14ac:dyDescent="0.25">
      <c r="A35" s="15" t="s">
        <v>22</v>
      </c>
      <c r="B35" s="5" t="s">
        <v>39</v>
      </c>
      <c r="C35" s="35">
        <v>7608</v>
      </c>
      <c r="D35" s="17">
        <v>4839</v>
      </c>
      <c r="E35" s="17">
        <v>2.8349807999999999</v>
      </c>
      <c r="F35" s="56">
        <v>1.1819912169527779E-2</v>
      </c>
      <c r="G35" s="35">
        <v>7350</v>
      </c>
      <c r="H35" s="17">
        <v>14951</v>
      </c>
      <c r="I35" s="17">
        <v>4.6296439999999999</v>
      </c>
      <c r="J35" s="56">
        <v>1.934969428559339E-2</v>
      </c>
      <c r="K35" s="56">
        <v>1.6330424530564722</v>
      </c>
      <c r="L35" s="16">
        <v>7431</v>
      </c>
      <c r="M35" s="10">
        <v>24986</v>
      </c>
      <c r="N35" s="17">
        <v>6.4967876000000002</v>
      </c>
      <c r="O35" s="56">
        <v>1.4192093883971701E-2</v>
      </c>
      <c r="P35" s="56">
        <v>1.4033017657513192</v>
      </c>
      <c r="Q35" s="16">
        <v>3511</v>
      </c>
      <c r="R35" s="10">
        <v>17649</v>
      </c>
      <c r="S35" s="17">
        <v>4.0654789999999998</v>
      </c>
      <c r="T35" s="56">
        <v>1.2885506031569975E-2</v>
      </c>
      <c r="U35" s="56">
        <v>0.62576757165341212</v>
      </c>
      <c r="V35" s="16">
        <v>6516</v>
      </c>
      <c r="W35" s="10">
        <v>29756</v>
      </c>
      <c r="X35" s="17">
        <v>6.9737840000000002</v>
      </c>
      <c r="Y35" s="56">
        <v>1.4997274643700468E-2</v>
      </c>
      <c r="Z35" s="56">
        <v>1.7153658892347003</v>
      </c>
      <c r="AA35" s="16">
        <v>6428</v>
      </c>
      <c r="AB35" s="10">
        <v>24848</v>
      </c>
      <c r="AC35" s="10">
        <v>5.7877879999999999</v>
      </c>
      <c r="AD35" s="56">
        <v>1.3361302170212584E-2</v>
      </c>
      <c r="AE35" s="56">
        <v>0.8299350825893087</v>
      </c>
      <c r="AF35" s="16">
        <v>7386</v>
      </c>
      <c r="AG35" s="10">
        <v>23996</v>
      </c>
      <c r="AH35" s="10">
        <v>5.9523676480134311</v>
      </c>
      <c r="AI35" s="56">
        <v>2.5707233134540673E-2</v>
      </c>
      <c r="AJ35" s="53">
        <v>1.0284356731817805</v>
      </c>
    </row>
    <row r="36" spans="1:36" x14ac:dyDescent="0.25">
      <c r="A36" s="15" t="s">
        <v>29</v>
      </c>
      <c r="B36" s="5" t="s">
        <v>39</v>
      </c>
      <c r="C36" s="35">
        <v>8404</v>
      </c>
      <c r="D36" s="17">
        <v>20979</v>
      </c>
      <c r="E36" s="17">
        <v>6.0081983999999995</v>
      </c>
      <c r="F36" s="56">
        <v>2.5050038217224371E-2</v>
      </c>
      <c r="G36" s="35">
        <v>7661</v>
      </c>
      <c r="H36" s="17">
        <v>19731</v>
      </c>
      <c r="I36" s="17">
        <v>5.5886556000000001</v>
      </c>
      <c r="J36" s="56">
        <v>2.3357903399801261E-2</v>
      </c>
      <c r="K36" s="56">
        <v>0.93017161350730371</v>
      </c>
      <c r="L36" s="16">
        <v>7668</v>
      </c>
      <c r="M36" s="10">
        <v>21357</v>
      </c>
      <c r="N36" s="17">
        <v>5.8896287999999997</v>
      </c>
      <c r="O36" s="56">
        <v>1.2865768440905099E-2</v>
      </c>
      <c r="P36" s="56">
        <v>1.0538543115807673</v>
      </c>
      <c r="Q36" s="16">
        <v>3401</v>
      </c>
      <c r="R36" s="10">
        <v>15952</v>
      </c>
      <c r="S36" s="17">
        <v>3.7276009999999999</v>
      </c>
      <c r="T36" s="56">
        <v>1.1814604175494762E-2</v>
      </c>
      <c r="U36" s="56">
        <v>0.6329093269850895</v>
      </c>
      <c r="V36" s="16">
        <v>7528</v>
      </c>
      <c r="W36" s="10">
        <v>20064</v>
      </c>
      <c r="X36" s="17">
        <v>5.423216</v>
      </c>
      <c r="Y36" s="56">
        <v>1.1662744329923421E-2</v>
      </c>
      <c r="Z36" s="56">
        <v>1.4548810347459398</v>
      </c>
      <c r="AA36" s="16">
        <v>7389</v>
      </c>
      <c r="AB36" s="10">
        <v>17944</v>
      </c>
      <c r="AC36" s="10">
        <v>4.709829</v>
      </c>
      <c r="AD36" s="56">
        <v>1.0872797766440333E-2</v>
      </c>
      <c r="AE36" s="56">
        <v>0.86845683446869903</v>
      </c>
      <c r="AF36" s="16">
        <v>6889</v>
      </c>
      <c r="AG36" s="10">
        <v>19441</v>
      </c>
      <c r="AH36" s="10">
        <v>5.0098790178590678</v>
      </c>
      <c r="AI36" s="56">
        <v>2.1636789846294135E-2</v>
      </c>
      <c r="AJ36" s="53">
        <v>1.0637071999554693</v>
      </c>
    </row>
    <row r="37" spans="1:36" x14ac:dyDescent="0.25">
      <c r="A37" s="15" t="s">
        <v>36</v>
      </c>
      <c r="B37" s="5" t="s">
        <v>39</v>
      </c>
      <c r="C37" s="35">
        <v>12911</v>
      </c>
      <c r="D37" s="17">
        <v>62707</v>
      </c>
      <c r="E37" s="17">
        <v>14.8381396</v>
      </c>
      <c r="F37" s="56">
        <v>6.1864795285806538E-2</v>
      </c>
      <c r="G37" s="35">
        <v>12904</v>
      </c>
      <c r="H37" s="17">
        <v>12556</v>
      </c>
      <c r="I37" s="17">
        <v>5.6085663999999991</v>
      </c>
      <c r="J37" s="56">
        <v>2.3441121006377828E-2</v>
      </c>
      <c r="K37" s="56">
        <v>0.37798312667175599</v>
      </c>
      <c r="L37" s="16">
        <v>14122</v>
      </c>
      <c r="M37" s="10">
        <v>83168</v>
      </c>
      <c r="N37" s="17">
        <v>18.912495199999999</v>
      </c>
      <c r="O37" s="56">
        <v>4.1313942210233885E-2</v>
      </c>
      <c r="P37" s="56">
        <v>3.3720729775081209</v>
      </c>
      <c r="Q37" s="16">
        <v>6951</v>
      </c>
      <c r="R37" s="10">
        <v>57956</v>
      </c>
      <c r="S37" s="17">
        <v>12.283487000000001</v>
      </c>
      <c r="T37" s="56">
        <v>3.8932422434653183E-2</v>
      </c>
      <c r="U37" s="56">
        <v>0.64949055479469475</v>
      </c>
      <c r="V37" s="16">
        <v>11077</v>
      </c>
      <c r="W37" s="10">
        <v>63459</v>
      </c>
      <c r="X37" s="17">
        <v>14.224166</v>
      </c>
      <c r="Y37" s="56">
        <v>3.0589379321124131E-2</v>
      </c>
      <c r="Z37" s="56">
        <v>1.1579908864640798</v>
      </c>
      <c r="AA37" s="16">
        <v>11988</v>
      </c>
      <c r="AB37" s="10">
        <v>65384</v>
      </c>
      <c r="AC37" s="10">
        <v>14.278956000000001</v>
      </c>
      <c r="AD37" s="56">
        <v>3.2963447484802483E-2</v>
      </c>
      <c r="AE37" s="56">
        <v>1.0038518954292295</v>
      </c>
      <c r="AF37" s="16">
        <v>3871</v>
      </c>
      <c r="AG37" s="10">
        <v>10041</v>
      </c>
      <c r="AH37" s="10">
        <v>2.6523309088523526</v>
      </c>
      <c r="AI37" s="56">
        <v>1.1454952559352014E-2</v>
      </c>
      <c r="AJ37" s="53">
        <v>0.18575103872106283</v>
      </c>
    </row>
    <row r="38" spans="1:36" x14ac:dyDescent="0.25">
      <c r="A38" s="15" t="s">
        <v>23</v>
      </c>
      <c r="B38" s="5" t="s">
        <v>39</v>
      </c>
      <c r="C38" s="16">
        <v>6867</v>
      </c>
      <c r="D38" s="10">
        <v>8598</v>
      </c>
      <c r="E38" s="17">
        <v>3.3372371999999997</v>
      </c>
      <c r="F38" s="56">
        <v>1.3913974511884104E-2</v>
      </c>
      <c r="G38" s="16">
        <v>7116</v>
      </c>
      <c r="H38" s="10">
        <v>16495</v>
      </c>
      <c r="I38" s="17">
        <v>4.8539295999999998</v>
      </c>
      <c r="J38" s="56">
        <v>2.0287100659098757E-2</v>
      </c>
      <c r="K38" s="56">
        <v>1.454475456524337</v>
      </c>
      <c r="L38" s="16">
        <v>7072</v>
      </c>
      <c r="M38" s="10">
        <v>22177</v>
      </c>
      <c r="N38" s="17">
        <v>5.8881712000000004</v>
      </c>
      <c r="O38" s="56">
        <v>1.2862584344807318E-2</v>
      </c>
      <c r="P38" s="56">
        <v>1.2130730532226921</v>
      </c>
      <c r="Q38" s="16">
        <v>5473</v>
      </c>
      <c r="R38" s="10">
        <v>15863</v>
      </c>
      <c r="S38" s="17">
        <v>4.1940010000000001</v>
      </c>
      <c r="T38" s="56">
        <v>1.329285557296213E-2</v>
      </c>
      <c r="U38" s="56">
        <v>0.71227565530023984</v>
      </c>
      <c r="V38" s="14">
        <v>7023</v>
      </c>
      <c r="W38" s="10">
        <v>21448</v>
      </c>
      <c r="X38" s="17">
        <v>5.5617220000000005</v>
      </c>
      <c r="Y38" s="56">
        <v>1.1960604504801277E-2</v>
      </c>
      <c r="Z38" s="56">
        <v>1.3261136561483893</v>
      </c>
      <c r="AA38" s="16">
        <v>6729</v>
      </c>
      <c r="AB38" s="10">
        <v>17833</v>
      </c>
      <c r="AC38" s="10">
        <v>4.5621359999999997</v>
      </c>
      <c r="AD38" s="56">
        <v>1.053184353635706E-2</v>
      </c>
      <c r="AE38" s="56">
        <v>0.82027400866134614</v>
      </c>
      <c r="AF38" s="16">
        <v>5723</v>
      </c>
      <c r="AG38" s="10">
        <v>23262</v>
      </c>
      <c r="AH38" s="10">
        <v>5.4727130142751754</v>
      </c>
      <c r="AI38" s="56">
        <v>2.363568879744192E-2</v>
      </c>
      <c r="AJ38" s="53">
        <v>1.1995944474858216</v>
      </c>
    </row>
    <row r="39" spans="1:36" x14ac:dyDescent="0.25">
      <c r="A39" s="15" t="s">
        <v>9</v>
      </c>
      <c r="B39" s="5" t="s">
        <v>39</v>
      </c>
      <c r="C39" s="35">
        <v>0</v>
      </c>
      <c r="D39" s="17">
        <v>157542</v>
      </c>
      <c r="E39" s="17">
        <v>0</v>
      </c>
      <c r="F39" s="56">
        <v>0</v>
      </c>
      <c r="G39" s="35">
        <v>0</v>
      </c>
      <c r="H39" s="17">
        <v>198097</v>
      </c>
      <c r="I39" s="17">
        <v>0</v>
      </c>
      <c r="J39" s="56">
        <v>0</v>
      </c>
      <c r="K39" s="56">
        <v>1.2574234172474643</v>
      </c>
      <c r="L39" s="16">
        <v>66174</v>
      </c>
      <c r="M39" s="10">
        <v>250189</v>
      </c>
      <c r="N39" s="17">
        <v>62.948850399999998</v>
      </c>
      <c r="O39" s="56">
        <v>0.13751042049841516</v>
      </c>
      <c r="P39" s="56">
        <v>1.7269989822728478</v>
      </c>
      <c r="Q39" s="16">
        <v>35868</v>
      </c>
      <c r="R39" s="10">
        <v>194831</v>
      </c>
      <c r="S39" s="17">
        <v>44.206147999999999</v>
      </c>
      <c r="T39" s="56">
        <v>0.14011106358844186</v>
      </c>
      <c r="U39" s="56">
        <v>0.70225504864819577</v>
      </c>
      <c r="V39" s="16">
        <v>46598</v>
      </c>
      <c r="W39" s="10">
        <v>236682</v>
      </c>
      <c r="X39" s="17">
        <v>54.267027999999996</v>
      </c>
      <c r="Y39" s="56">
        <v>0.11670242769397264</v>
      </c>
      <c r="Z39" s="56">
        <v>1.2275900628120775</v>
      </c>
      <c r="AA39" s="16">
        <v>54337</v>
      </c>
      <c r="AB39" s="10">
        <v>254663</v>
      </c>
      <c r="AC39" s="10">
        <v>57.09037</v>
      </c>
      <c r="AD39" s="56">
        <v>0.13179502852890249</v>
      </c>
      <c r="AE39" s="56">
        <v>1.0520268403126849</v>
      </c>
      <c r="AF39" s="16">
        <v>48868</v>
      </c>
      <c r="AG39" s="10">
        <v>199867</v>
      </c>
      <c r="AH39" s="10">
        <v>46.958577152563834</v>
      </c>
      <c r="AI39" s="56">
        <v>0.20280586850682206</v>
      </c>
      <c r="AJ39" s="53">
        <v>0.82253061510310466</v>
      </c>
    </row>
    <row r="40" spans="1:36" x14ac:dyDescent="0.25">
      <c r="A40" s="15" t="s">
        <v>19</v>
      </c>
      <c r="B40" s="5" t="s">
        <v>39</v>
      </c>
      <c r="C40" s="35">
        <v>7927</v>
      </c>
      <c r="D40" s="17">
        <v>36377</v>
      </c>
      <c r="E40" s="17">
        <v>8.719509200000001</v>
      </c>
      <c r="F40" s="56">
        <v>3.6354331890145232E-2</v>
      </c>
      <c r="G40" s="35">
        <v>7395</v>
      </c>
      <c r="H40" s="17">
        <v>29558</v>
      </c>
      <c r="I40" s="17">
        <v>7.3288340000000005</v>
      </c>
      <c r="J40" s="56">
        <v>3.0631015553218035E-2</v>
      </c>
      <c r="K40" s="56">
        <v>0.84050992227865295</v>
      </c>
      <c r="L40" s="16">
        <v>7246</v>
      </c>
      <c r="M40" s="10">
        <v>36133</v>
      </c>
      <c r="N40" s="17">
        <v>8.5005495999999994</v>
      </c>
      <c r="O40" s="56">
        <v>1.8569269216767693E-2</v>
      </c>
      <c r="P40" s="56">
        <v>1.1598774921085673</v>
      </c>
      <c r="Q40" s="16">
        <v>5095</v>
      </c>
      <c r="R40" s="10">
        <v>25657</v>
      </c>
      <c r="S40" s="17">
        <v>5.908023</v>
      </c>
      <c r="T40" s="56">
        <v>1.8725435797640116E-2</v>
      </c>
      <c r="U40" s="56">
        <v>0.6950165904566924</v>
      </c>
      <c r="V40" s="16">
        <v>8561</v>
      </c>
      <c r="W40" s="10">
        <v>43082</v>
      </c>
      <c r="X40" s="17">
        <v>9.8961180000000013</v>
      </c>
      <c r="Y40" s="56">
        <v>2.1281817669211982E-2</v>
      </c>
      <c r="Z40" s="56">
        <v>1.6750303781823466</v>
      </c>
      <c r="AA40" s="16">
        <v>7863</v>
      </c>
      <c r="AB40" s="10">
        <v>31413</v>
      </c>
      <c r="AC40" s="10">
        <v>7.2661380000000007</v>
      </c>
      <c r="AD40" s="56">
        <v>1.6774122588537128E-2</v>
      </c>
      <c r="AE40" s="56">
        <v>0.73424124490027298</v>
      </c>
      <c r="AF40" s="16">
        <v>7839</v>
      </c>
      <c r="AG40" s="10">
        <v>28675</v>
      </c>
      <c r="AH40" s="10">
        <v>6.9086005563154469</v>
      </c>
      <c r="AI40" s="56">
        <v>2.9837035552380896E-2</v>
      </c>
      <c r="AJ40" s="53">
        <v>0.95079401964502275</v>
      </c>
    </row>
    <row r="41" spans="1:36" x14ac:dyDescent="0.25">
      <c r="A41" s="15" t="s">
        <v>38</v>
      </c>
      <c r="B41" s="5" t="s">
        <v>39</v>
      </c>
      <c r="C41" s="35">
        <v>7127</v>
      </c>
      <c r="D41" s="17">
        <v>7393</v>
      </c>
      <c r="E41" s="17">
        <v>3.1819731999999998</v>
      </c>
      <c r="F41" s="56">
        <v>1.3266630853299341E-2</v>
      </c>
      <c r="G41" s="35">
        <v>7463</v>
      </c>
      <c r="H41" s="17">
        <v>18288</v>
      </c>
      <c r="I41" s="17">
        <v>5.2725347999999999</v>
      </c>
      <c r="J41" s="56">
        <v>2.2036669880049587E-2</v>
      </c>
      <c r="K41" s="56">
        <v>1.6570016365945508</v>
      </c>
      <c r="L41" s="16">
        <v>7498</v>
      </c>
      <c r="M41" s="10">
        <v>26772</v>
      </c>
      <c r="N41" s="17">
        <v>6.8425367999999995</v>
      </c>
      <c r="O41" s="56">
        <v>1.494737563378727E-2</v>
      </c>
      <c r="P41" s="56">
        <v>1.2977698696270339</v>
      </c>
      <c r="Q41" s="16">
        <v>3832</v>
      </c>
      <c r="R41" s="10">
        <v>20762</v>
      </c>
      <c r="S41" s="17">
        <v>4.7130640000000001</v>
      </c>
      <c r="T41" s="56">
        <v>1.4938021964736583E-2</v>
      </c>
      <c r="U41" s="56">
        <v>0.68878898831789992</v>
      </c>
      <c r="V41" s="16">
        <v>6945</v>
      </c>
      <c r="W41" s="10">
        <v>24925</v>
      </c>
      <c r="X41" s="17">
        <v>6.1835500000000003</v>
      </c>
      <c r="Y41" s="56">
        <v>1.3297859185637816E-2</v>
      </c>
      <c r="Z41" s="56">
        <v>1.3120021285516175</v>
      </c>
      <c r="AA41" s="16">
        <v>6869</v>
      </c>
      <c r="AB41" s="10">
        <v>23014</v>
      </c>
      <c r="AC41" s="10">
        <v>5.5372789999999998</v>
      </c>
      <c r="AD41" s="56">
        <v>1.2782993765454534E-2</v>
      </c>
      <c r="AE41" s="56">
        <v>0.89548544121095475</v>
      </c>
      <c r="AF41" s="16">
        <v>6945</v>
      </c>
      <c r="AG41" s="10">
        <v>-22153</v>
      </c>
      <c r="AH41" s="10">
        <v>-2.6450862372818875</v>
      </c>
      <c r="AI41" s="56">
        <v>-1.1423664091962524E-2</v>
      </c>
      <c r="AJ41" s="53">
        <v>-0.47768700787550844</v>
      </c>
    </row>
    <row r="42" spans="1:36" x14ac:dyDescent="0.25">
      <c r="A42" s="15" t="s">
        <v>59</v>
      </c>
      <c r="B42" s="5" t="s">
        <v>39</v>
      </c>
      <c r="C42" s="35">
        <v>0</v>
      </c>
      <c r="D42" s="17">
        <v>0</v>
      </c>
      <c r="E42" s="17">
        <v>0</v>
      </c>
      <c r="F42" s="56">
        <v>0</v>
      </c>
      <c r="G42" s="35">
        <v>0</v>
      </c>
      <c r="H42" s="17">
        <v>0</v>
      </c>
      <c r="I42" s="17">
        <v>0</v>
      </c>
      <c r="J42" s="56">
        <v>0</v>
      </c>
      <c r="K42" s="56">
        <v>0</v>
      </c>
      <c r="L42" s="16">
        <v>61041</v>
      </c>
      <c r="M42" s="10">
        <v>0</v>
      </c>
      <c r="N42" s="17">
        <v>0</v>
      </c>
      <c r="O42" s="56">
        <v>0</v>
      </c>
      <c r="P42" s="56">
        <v>0</v>
      </c>
      <c r="Q42" s="16">
        <v>49199</v>
      </c>
      <c r="R42" s="10">
        <v>0</v>
      </c>
      <c r="S42" s="17">
        <v>0</v>
      </c>
      <c r="T42" s="56">
        <v>0</v>
      </c>
      <c r="U42" s="56">
        <v>0.73473327235171915</v>
      </c>
      <c r="V42" s="16">
        <v>57241</v>
      </c>
      <c r="W42" s="10">
        <v>0</v>
      </c>
      <c r="X42" s="17">
        <v>0</v>
      </c>
      <c r="Y42" s="56">
        <v>0</v>
      </c>
      <c r="Z42" s="56">
        <v>1.1484784531455723</v>
      </c>
      <c r="AA42" s="16">
        <v>52446</v>
      </c>
      <c r="AB42" s="10">
        <v>0</v>
      </c>
      <c r="AC42" s="10">
        <v>0</v>
      </c>
      <c r="AD42" s="56">
        <v>0</v>
      </c>
      <c r="AE42" s="56">
        <v>0</v>
      </c>
      <c r="AF42" s="16">
        <v>54062</v>
      </c>
      <c r="AG42" s="10">
        <v>0</v>
      </c>
      <c r="AH42" s="10">
        <v>0</v>
      </c>
      <c r="AI42" s="56">
        <v>0</v>
      </c>
      <c r="AJ42" s="53">
        <v>0</v>
      </c>
    </row>
    <row r="43" spans="1:36" x14ac:dyDescent="0.25">
      <c r="A43" s="15" t="s">
        <v>15</v>
      </c>
      <c r="B43" s="5" t="s">
        <v>39</v>
      </c>
      <c r="C43" s="16">
        <v>7306</v>
      </c>
      <c r="D43" s="10">
        <v>42026</v>
      </c>
      <c r="E43" s="17">
        <v>9.6001975999999996</v>
      </c>
      <c r="F43" s="56">
        <v>4.0026194336875709E-2</v>
      </c>
      <c r="G43" s="16">
        <v>7449</v>
      </c>
      <c r="H43" s="10">
        <v>37518</v>
      </c>
      <c r="I43" s="17">
        <v>8.8072763999999992</v>
      </c>
      <c r="J43" s="56">
        <v>3.6810196600153597E-2</v>
      </c>
      <c r="K43" s="56">
        <v>0.91740574173181599</v>
      </c>
      <c r="L43" s="16">
        <v>7163</v>
      </c>
      <c r="M43" s="10">
        <v>46447</v>
      </c>
      <c r="N43" s="17">
        <v>10.377110800000001</v>
      </c>
      <c r="O43" s="56">
        <v>2.2668577116169947E-2</v>
      </c>
      <c r="P43" s="56">
        <v>1.1782428901629567</v>
      </c>
      <c r="Q43" s="16">
        <v>3845</v>
      </c>
      <c r="R43" s="10">
        <v>31819</v>
      </c>
      <c r="S43" s="17">
        <v>6.7505809999999995</v>
      </c>
      <c r="T43" s="56">
        <v>2.1395917231918225E-2</v>
      </c>
      <c r="U43" s="56">
        <v>0.65052605971982091</v>
      </c>
      <c r="V43" s="14">
        <v>7949</v>
      </c>
      <c r="W43" s="10">
        <v>49662</v>
      </c>
      <c r="X43" s="17">
        <v>10.966078</v>
      </c>
      <c r="Y43" s="56">
        <v>2.3582789993243487E-2</v>
      </c>
      <c r="Z43" s="56">
        <v>1.6244643238856034</v>
      </c>
      <c r="AA43" s="16">
        <v>8181</v>
      </c>
      <c r="AB43" s="10">
        <v>42554</v>
      </c>
      <c r="AC43" s="10">
        <v>9.3663150000000002</v>
      </c>
      <c r="AD43" s="56">
        <v>2.1622451433327323E-2</v>
      </c>
      <c r="AE43" s="56">
        <v>0.85411712373375426</v>
      </c>
      <c r="AF43" s="16">
        <v>0</v>
      </c>
      <c r="AG43" s="10">
        <v>45377</v>
      </c>
      <c r="AH43" s="10">
        <v>0</v>
      </c>
      <c r="AI43" s="56">
        <v>0</v>
      </c>
      <c r="AJ43" s="53">
        <v>0</v>
      </c>
    </row>
    <row r="44" spans="1:36" x14ac:dyDescent="0.25">
      <c r="A44" s="15" t="s">
        <v>32</v>
      </c>
      <c r="B44" s="5" t="s">
        <v>39</v>
      </c>
      <c r="C44" s="16">
        <v>0</v>
      </c>
      <c r="D44" s="10">
        <v>24256</v>
      </c>
      <c r="E44" s="17">
        <v>4.4631040000000004</v>
      </c>
      <c r="F44" s="56">
        <v>1.8608061572575062E-2</v>
      </c>
      <c r="G44" s="16">
        <v>0</v>
      </c>
      <c r="H44" s="10">
        <v>22935</v>
      </c>
      <c r="I44" s="17">
        <v>0</v>
      </c>
      <c r="J44" s="56">
        <v>0</v>
      </c>
      <c r="K44" s="56">
        <v>0.94553924802110811</v>
      </c>
      <c r="L44" s="16">
        <v>7264</v>
      </c>
      <c r="M44" s="10">
        <v>26627</v>
      </c>
      <c r="N44" s="17">
        <v>6.7560463999999998</v>
      </c>
      <c r="O44" s="56">
        <v>1.4758439200516425E-2</v>
      </c>
      <c r="P44" s="56">
        <v>1.6009436877375569</v>
      </c>
      <c r="Q44" s="16">
        <v>3881</v>
      </c>
      <c r="R44" s="10">
        <v>21491</v>
      </c>
      <c r="S44" s="17">
        <v>4.8586169999999997</v>
      </c>
      <c r="T44" s="56">
        <v>1.539935113638231E-2</v>
      </c>
      <c r="U44" s="56">
        <v>0.71915092235008926</v>
      </c>
      <c r="V44" s="14">
        <v>5216</v>
      </c>
      <c r="W44" s="10">
        <v>22077</v>
      </c>
      <c r="X44" s="17">
        <v>5.2618479999999996</v>
      </c>
      <c r="Y44" s="56">
        <v>1.1315718925250053E-2</v>
      </c>
      <c r="Z44" s="56">
        <v>1.0829929586958593</v>
      </c>
      <c r="AA44" s="16">
        <v>5228</v>
      </c>
      <c r="AB44" s="10">
        <v>25664</v>
      </c>
      <c r="AC44" s="10">
        <v>5.7055160000000003</v>
      </c>
      <c r="AD44" s="56">
        <v>1.3171374506630621E-2</v>
      </c>
      <c r="AE44" s="56">
        <v>1.0843179050402065</v>
      </c>
      <c r="AF44" s="16">
        <v>5542</v>
      </c>
      <c r="AG44" s="10">
        <v>16388</v>
      </c>
      <c r="AH44" s="10">
        <v>4.1682242695167844</v>
      </c>
      <c r="AI44" s="56">
        <v>1.8001830429489742E-2</v>
      </c>
      <c r="AJ44" s="53">
        <v>0.73056043827005024</v>
      </c>
    </row>
    <row r="45" spans="1:36" x14ac:dyDescent="0.25">
      <c r="A45" s="15" t="s">
        <v>13</v>
      </c>
      <c r="B45" s="5" t="s">
        <v>39</v>
      </c>
      <c r="C45" s="35">
        <v>4722</v>
      </c>
      <c r="D45" s="17">
        <v>0</v>
      </c>
      <c r="E45" s="17">
        <v>0</v>
      </c>
      <c r="F45" s="56">
        <v>0</v>
      </c>
      <c r="G45" s="35">
        <v>4915</v>
      </c>
      <c r="H45" s="17">
        <v>9199</v>
      </c>
      <c r="I45" s="17">
        <v>2.9488899999999996</v>
      </c>
      <c r="J45" s="56">
        <v>1.2324947659440658E-2</v>
      </c>
      <c r="K45" s="56">
        <v>2.4432715640636609</v>
      </c>
      <c r="L45" s="16">
        <v>4271</v>
      </c>
      <c r="M45" s="10">
        <v>17511</v>
      </c>
      <c r="N45" s="17">
        <v>4.3136916000000003</v>
      </c>
      <c r="O45" s="56">
        <v>9.4231672547983713E-3</v>
      </c>
      <c r="P45" s="56">
        <v>1.4628187555317427</v>
      </c>
      <c r="Q45" s="16">
        <v>2124</v>
      </c>
      <c r="R45" s="10">
        <v>39676</v>
      </c>
      <c r="S45" s="17">
        <v>7.7952760000000003</v>
      </c>
      <c r="T45" s="56">
        <v>2.4707070413044239E-2</v>
      </c>
      <c r="U45" s="56">
        <v>1.8071009063327568</v>
      </c>
      <c r="V45" s="16">
        <v>3473</v>
      </c>
      <c r="W45" s="10">
        <v>48003</v>
      </c>
      <c r="X45" s="17">
        <v>9.6313420000000001</v>
      </c>
      <c r="Y45" s="56">
        <v>2.0712411104417253E-2</v>
      </c>
      <c r="Z45" s="56">
        <v>1.2355357270223659</v>
      </c>
      <c r="AA45" s="16">
        <v>3576</v>
      </c>
      <c r="AB45" s="10">
        <v>49212</v>
      </c>
      <c r="AC45" s="10">
        <v>9.695964</v>
      </c>
      <c r="AD45" s="56">
        <v>2.2383457174917791E-2</v>
      </c>
      <c r="AE45" s="56">
        <v>1.0067095530404797</v>
      </c>
      <c r="AF45" s="16">
        <v>3695</v>
      </c>
      <c r="AG45" s="10">
        <v>47963</v>
      </c>
      <c r="AH45" s="10">
        <v>9.6056281524496825</v>
      </c>
      <c r="AI45" s="56">
        <v>4.1485025274126681E-2</v>
      </c>
      <c r="AJ45" s="53">
        <v>0.99068314944751057</v>
      </c>
    </row>
    <row r="46" spans="1:36" x14ac:dyDescent="0.25">
      <c r="A46" s="18" t="s">
        <v>21</v>
      </c>
      <c r="B46" s="6" t="s">
        <v>39</v>
      </c>
      <c r="C46" s="36">
        <v>6762</v>
      </c>
      <c r="D46" s="46">
        <v>19785</v>
      </c>
      <c r="E46" s="46">
        <v>5.3688072</v>
      </c>
      <c r="F46" s="62">
        <v>2.2384218460713513E-2</v>
      </c>
      <c r="G46" s="36">
        <v>6566</v>
      </c>
      <c r="H46" s="46">
        <v>39239</v>
      </c>
      <c r="I46" s="46">
        <v>8.8982455999999992</v>
      </c>
      <c r="J46" s="62">
        <v>3.7190404281220439E-2</v>
      </c>
      <c r="K46" s="62">
        <v>1.6573971216548806</v>
      </c>
      <c r="L46" s="19">
        <v>7454</v>
      </c>
      <c r="M46" s="20">
        <v>51705</v>
      </c>
      <c r="N46" s="46">
        <v>11.4189624</v>
      </c>
      <c r="O46" s="62">
        <v>2.4944479705376669E-2</v>
      </c>
      <c r="P46" s="62">
        <v>1.2832824483963448</v>
      </c>
      <c r="Q46" s="19">
        <v>4716</v>
      </c>
      <c r="R46" s="20">
        <v>30625</v>
      </c>
      <c r="S46" s="46">
        <v>6.7338279999999999</v>
      </c>
      <c r="T46" s="62">
        <v>2.1342818720636557E-2</v>
      </c>
      <c r="U46" s="62">
        <v>0.5897057687132764</v>
      </c>
      <c r="V46" s="19">
        <v>7415</v>
      </c>
      <c r="W46" s="20">
        <v>31603</v>
      </c>
      <c r="X46" s="46">
        <v>7.5204019999999998</v>
      </c>
      <c r="Y46" s="62">
        <v>1.6172788578630238E-2</v>
      </c>
      <c r="Z46" s="62">
        <v>1.116809339353485</v>
      </c>
      <c r="AA46" s="19">
        <v>7916</v>
      </c>
      <c r="AB46" s="20">
        <v>25848</v>
      </c>
      <c r="AC46" s="20">
        <v>6.2579720000000005</v>
      </c>
      <c r="AD46" s="62">
        <v>1.4446737659487457E-2</v>
      </c>
      <c r="AE46" s="62">
        <v>0.83213264397302178</v>
      </c>
      <c r="AF46" s="19">
        <v>7947</v>
      </c>
      <c r="AG46" s="20">
        <v>24828</v>
      </c>
      <c r="AH46" s="20">
        <v>6.2218896704899418</v>
      </c>
      <c r="AI46" s="62">
        <v>2.6871251534682502E-2</v>
      </c>
      <c r="AJ46" s="63">
        <v>0.99423418169495503</v>
      </c>
    </row>
    <row r="47" spans="1:36" x14ac:dyDescent="0.25">
      <c r="A47" s="18" t="s">
        <v>174</v>
      </c>
      <c r="B47" s="6" t="s">
        <v>182</v>
      </c>
      <c r="C47" s="36">
        <v>2000</v>
      </c>
      <c r="D47" s="46">
        <f>'Gas . Electricity Per Year'!C32</f>
        <v>27558</v>
      </c>
      <c r="E47" s="46">
        <v>3</v>
      </c>
      <c r="F47" s="62">
        <v>0.05</v>
      </c>
      <c r="G47" s="36">
        <v>2100</v>
      </c>
      <c r="H47" s="46">
        <f>'Gas . Electricity Per Year'!D32</f>
        <v>20426</v>
      </c>
      <c r="I47" s="46">
        <v>3</v>
      </c>
      <c r="J47" s="62">
        <v>0.05</v>
      </c>
      <c r="K47" s="62">
        <v>0.02</v>
      </c>
      <c r="L47" s="19">
        <v>2300</v>
      </c>
      <c r="M47" s="20">
        <f>'Gas . Electricity Per Year'!E32</f>
        <v>20520</v>
      </c>
      <c r="N47" s="46">
        <f>(L47*'Emissions Factors'!C2)+(M47*'Emissions Factors'!B2)</f>
        <v>4.3635599999999997</v>
      </c>
      <c r="O47" s="62">
        <f>N47/SUM(N2:N47)</f>
        <v>9.4421006280763047E-3</v>
      </c>
      <c r="P47" s="62">
        <v>0.03</v>
      </c>
      <c r="Q47" s="19">
        <v>2350</v>
      </c>
      <c r="R47" s="20">
        <f>'Gas . Electricity Per Year'!F32</f>
        <v>23511</v>
      </c>
      <c r="S47" s="46">
        <f>(Q47*'Emissions Factors'!C3)+(R47*'Emissions Factors'!B3)</f>
        <v>4.8735740000000005</v>
      </c>
      <c r="T47" s="62">
        <f>S47/SUM(S2:S47)</f>
        <v>1.521178449648079E-2</v>
      </c>
      <c r="U47" s="62">
        <f>S47/N47</f>
        <v>1.116880253737774</v>
      </c>
      <c r="V47" s="19">
        <v>2600</v>
      </c>
      <c r="W47" s="20">
        <f>'Gas . Electricity Per Year'!G32</f>
        <v>26246</v>
      </c>
      <c r="X47" s="46">
        <f>(V47*'Emissions Factors'!C4)+(W47*'Emissions Factors'!B4)</f>
        <v>5.4272640000000001</v>
      </c>
      <c r="Y47" s="62">
        <f>X47/SUM(X2:X47)</f>
        <v>1.1536798479752225E-2</v>
      </c>
      <c r="Z47" s="62">
        <f>X47/S47</f>
        <v>1.1136106684745117</v>
      </c>
      <c r="AA47" s="19">
        <v>2800</v>
      </c>
      <c r="AB47" s="20">
        <f>'Gas . Electricity Per Year'!H32</f>
        <v>23579</v>
      </c>
      <c r="AC47" s="46">
        <f>(AA47*'Emissions Factors'!C5)+(AB47*'Emissions Factors'!B5)</f>
        <v>4.8553569999999997</v>
      </c>
      <c r="AD47" s="62">
        <f>AC47/SUM(AC2:AC47)</f>
        <v>1.1084510470303661E-2</v>
      </c>
      <c r="AE47" s="62">
        <f>AC47/X47</f>
        <v>0.89462333138760153</v>
      </c>
      <c r="AF47" s="19">
        <v>2900</v>
      </c>
      <c r="AG47" s="20">
        <f>'Gas . Electricity Per Year'!I32</f>
        <v>21662</v>
      </c>
      <c r="AH47" s="46">
        <f>(AF47*'Emissions Factors'!C6)+(AG47*'Emissions Factors'!B6)</f>
        <v>4.5932320157047055</v>
      </c>
      <c r="AI47" s="62">
        <f>AH47/SUM(AH2:AH47)</f>
        <v>1.9451497978166508E-2</v>
      </c>
      <c r="AJ47" s="62">
        <f>AH47/AC47</f>
        <v>0.94601324180790536</v>
      </c>
    </row>
  </sheetData>
  <sheetProtection algorithmName="SHA-512" hashValue="cSvEXuOVg2G99ZpPteB+h6/0UZPQpFSfY1qX2b+w0qovgzXiOIwK3QqMP5UQHxt/uFV5iHbQ4Jio999KoB28xg==" saltValue="BBIysj0n8DjGDe5yRMEEcA==" spinCount="100000" sheet="1" objects="1" scenarios="1"/>
  <phoneticPr fontId="5" type="noConversion"/>
  <conditionalFormatting sqref="K2:K47 P2:P47 U2:U47 Z2:Z47 AE2:AE47 AJ2:AJ47">
    <cfRule type="cellIs" priority="1" stopIfTrue="1" operator="equal">
      <formula>0</formula>
    </cfRule>
    <cfRule type="cellIs" dxfId="3" priority="2" operator="lessThan">
      <formula>1</formula>
    </cfRule>
    <cfRule type="cellIs" dxfId="2" priority="3" operator="greaterThan">
      <formula>1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3B3EB-5CED-4119-B407-5842940A60B4}">
  <sheetPr>
    <tabColor rgb="FF00B050"/>
  </sheetPr>
  <dimension ref="A1:N8"/>
  <sheetViews>
    <sheetView zoomScale="139" zoomScaleNormal="139" workbookViewId="0">
      <selection activeCell="J10" sqref="J10"/>
    </sheetView>
  </sheetViews>
  <sheetFormatPr defaultRowHeight="15" x14ac:dyDescent="0.25"/>
  <cols>
    <col min="1" max="14" width="10" customWidth="1"/>
  </cols>
  <sheetData>
    <row r="1" spans="1:14" ht="50.1" customHeight="1" thickBot="1" x14ac:dyDescent="0.3">
      <c r="A1" s="50" t="s">
        <v>62</v>
      </c>
      <c r="B1" s="50" t="s">
        <v>97</v>
      </c>
      <c r="C1" s="50" t="s">
        <v>98</v>
      </c>
      <c r="D1" s="50" t="s">
        <v>99</v>
      </c>
      <c r="E1" s="50" t="s">
        <v>100</v>
      </c>
      <c r="F1" s="50" t="s">
        <v>101</v>
      </c>
      <c r="G1" s="50" t="s">
        <v>102</v>
      </c>
      <c r="H1" s="50" t="s">
        <v>103</v>
      </c>
      <c r="I1" s="50" t="s">
        <v>104</v>
      </c>
      <c r="J1" s="50" t="s">
        <v>105</v>
      </c>
      <c r="K1" s="50" t="s">
        <v>106</v>
      </c>
      <c r="L1" s="50" t="s">
        <v>107</v>
      </c>
      <c r="M1" s="50" t="s">
        <v>108</v>
      </c>
      <c r="N1" s="50" t="s">
        <v>109</v>
      </c>
    </row>
    <row r="2" spans="1:14" x14ac:dyDescent="0.25">
      <c r="A2" s="47" t="s">
        <v>110</v>
      </c>
      <c r="B2" s="48">
        <v>215</v>
      </c>
      <c r="C2" s="48">
        <v>141</v>
      </c>
      <c r="D2" s="48">
        <v>61</v>
      </c>
      <c r="E2" s="48">
        <v>52</v>
      </c>
      <c r="F2" s="48">
        <v>46</v>
      </c>
      <c r="G2" s="48">
        <v>89</v>
      </c>
      <c r="H2" s="48">
        <v>108</v>
      </c>
      <c r="I2" s="48">
        <v>276</v>
      </c>
      <c r="J2" s="48">
        <v>325</v>
      </c>
      <c r="K2" s="48">
        <v>312</v>
      </c>
      <c r="L2" s="48">
        <v>350</v>
      </c>
      <c r="M2" s="48">
        <v>350</v>
      </c>
      <c r="N2" s="49">
        <v>2325</v>
      </c>
    </row>
    <row r="3" spans="1:14" x14ac:dyDescent="0.25">
      <c r="A3" s="37" t="s">
        <v>111</v>
      </c>
      <c r="B3" s="38">
        <v>236</v>
      </c>
      <c r="C3" s="38">
        <v>147</v>
      </c>
      <c r="D3" s="38">
        <v>82</v>
      </c>
      <c r="E3" s="38">
        <v>24</v>
      </c>
      <c r="F3" s="38">
        <v>42</v>
      </c>
      <c r="G3" s="38">
        <v>97</v>
      </c>
      <c r="H3" s="38">
        <v>161</v>
      </c>
      <c r="I3" s="38">
        <v>216</v>
      </c>
      <c r="J3" s="38">
        <v>289</v>
      </c>
      <c r="K3" s="38">
        <v>334</v>
      </c>
      <c r="L3" s="38">
        <v>254</v>
      </c>
      <c r="M3" s="38">
        <v>262</v>
      </c>
      <c r="N3" s="39">
        <v>2144</v>
      </c>
    </row>
    <row r="4" spans="1:14" x14ac:dyDescent="0.25">
      <c r="A4" s="37" t="s">
        <v>112</v>
      </c>
      <c r="B4" s="38">
        <v>244</v>
      </c>
      <c r="C4" s="38">
        <v>178</v>
      </c>
      <c r="D4" s="38">
        <v>91</v>
      </c>
      <c r="E4" s="38">
        <v>27</v>
      </c>
      <c r="F4" s="38">
        <v>37</v>
      </c>
      <c r="G4" s="38">
        <v>97</v>
      </c>
      <c r="H4" s="38">
        <v>223</v>
      </c>
      <c r="I4" s="38">
        <v>304</v>
      </c>
      <c r="J4" s="38">
        <v>320</v>
      </c>
      <c r="K4" s="38">
        <v>297</v>
      </c>
      <c r="L4" s="38">
        <v>310</v>
      </c>
      <c r="M4" s="38">
        <v>308</v>
      </c>
      <c r="N4" s="39">
        <v>2436</v>
      </c>
    </row>
    <row r="5" spans="1:14" x14ac:dyDescent="0.25">
      <c r="A5" s="37" t="s">
        <v>113</v>
      </c>
      <c r="B5" s="38">
        <v>215</v>
      </c>
      <c r="C5" s="38">
        <v>142</v>
      </c>
      <c r="D5" s="38">
        <v>90</v>
      </c>
      <c r="E5" s="38">
        <v>58</v>
      </c>
      <c r="F5" s="38">
        <v>49</v>
      </c>
      <c r="G5" s="38">
        <v>106</v>
      </c>
      <c r="H5" s="38">
        <v>190</v>
      </c>
      <c r="I5" s="38">
        <v>223</v>
      </c>
      <c r="J5" s="38">
        <v>342</v>
      </c>
      <c r="K5" s="38">
        <v>418</v>
      </c>
      <c r="L5" s="38">
        <v>321</v>
      </c>
      <c r="M5" s="38">
        <v>274</v>
      </c>
      <c r="N5" s="39">
        <v>2428</v>
      </c>
    </row>
    <row r="6" spans="1:14" x14ac:dyDescent="0.25">
      <c r="A6" s="37" t="s">
        <v>114</v>
      </c>
      <c r="B6" s="38">
        <v>313</v>
      </c>
      <c r="C6" s="38">
        <v>206</v>
      </c>
      <c r="D6" s="38">
        <v>67</v>
      </c>
      <c r="E6" s="38">
        <v>28</v>
      </c>
      <c r="F6" s="38">
        <v>50</v>
      </c>
      <c r="G6" s="38">
        <v>57</v>
      </c>
      <c r="H6" s="38">
        <v>141</v>
      </c>
      <c r="I6" s="38">
        <v>241</v>
      </c>
      <c r="J6" s="38">
        <v>325</v>
      </c>
      <c r="K6" s="38">
        <v>324</v>
      </c>
      <c r="L6" s="38">
        <v>267</v>
      </c>
      <c r="M6" s="38">
        <v>277</v>
      </c>
      <c r="N6" s="39">
        <v>2296</v>
      </c>
    </row>
    <row r="7" spans="1:14" x14ac:dyDescent="0.25">
      <c r="A7" s="37" t="s">
        <v>115</v>
      </c>
      <c r="B7" s="38">
        <v>234</v>
      </c>
      <c r="C7" s="38">
        <v>119</v>
      </c>
      <c r="D7" s="38">
        <v>64</v>
      </c>
      <c r="E7" s="38">
        <v>25</v>
      </c>
      <c r="F7" s="38">
        <v>36</v>
      </c>
      <c r="G7" s="38">
        <v>88</v>
      </c>
      <c r="H7" s="38">
        <v>122</v>
      </c>
      <c r="I7" s="38">
        <v>223</v>
      </c>
      <c r="J7" s="38">
        <v>385</v>
      </c>
      <c r="K7" s="38">
        <v>332</v>
      </c>
      <c r="L7" s="38">
        <v>249</v>
      </c>
      <c r="M7" s="38">
        <v>300</v>
      </c>
      <c r="N7" s="39">
        <v>2177</v>
      </c>
    </row>
    <row r="8" spans="1:14" x14ac:dyDescent="0.25">
      <c r="A8" s="40" t="s">
        <v>116</v>
      </c>
      <c r="B8" s="41">
        <v>238</v>
      </c>
      <c r="C8" s="41">
        <v>133</v>
      </c>
      <c r="D8" s="41">
        <v>70</v>
      </c>
      <c r="E8" s="41">
        <v>47</v>
      </c>
      <c r="F8" s="41">
        <v>47</v>
      </c>
      <c r="G8" s="41">
        <v>63</v>
      </c>
      <c r="H8" s="41">
        <v>170</v>
      </c>
      <c r="I8" s="41">
        <v>280</v>
      </c>
      <c r="J8" s="41">
        <v>307</v>
      </c>
      <c r="K8" s="41">
        <v>0</v>
      </c>
      <c r="L8" s="41">
        <v>0</v>
      </c>
      <c r="M8" s="41">
        <v>0</v>
      </c>
      <c r="N8" s="42">
        <f>SUM(B8:M8)</f>
        <v>1355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8811-0885-4871-883F-3831DECFD253}">
  <sheetPr>
    <tabColor rgb="FFFFC000"/>
  </sheetPr>
  <dimension ref="A1:S48"/>
  <sheetViews>
    <sheetView zoomScale="139" zoomScaleNormal="139" workbookViewId="0">
      <selection activeCell="C3" sqref="C3"/>
    </sheetView>
  </sheetViews>
  <sheetFormatPr defaultColWidth="8.85546875" defaultRowHeight="15" x14ac:dyDescent="0.25"/>
  <cols>
    <col min="1" max="1" width="43.5703125" customWidth="1"/>
    <col min="2" max="2" width="41" customWidth="1"/>
    <col min="3" max="4" width="10" style="3" customWidth="1"/>
    <col min="5" max="5" width="10" style="4" customWidth="1"/>
    <col min="6" max="6" width="10" style="3" customWidth="1"/>
    <col min="7" max="7" width="10" style="4" customWidth="1"/>
    <col min="8" max="8" width="10" style="3" customWidth="1"/>
    <col min="9" max="9" width="10" style="4" customWidth="1"/>
    <col min="10" max="10" width="10" customWidth="1"/>
    <col min="11" max="11" width="10" style="4" customWidth="1"/>
    <col min="12" max="12" width="10" customWidth="1"/>
    <col min="13" max="13" width="10" style="4" customWidth="1"/>
    <col min="14" max="15" width="10" customWidth="1"/>
  </cols>
  <sheetData>
    <row r="1" spans="1:15" ht="50.1" customHeight="1" thickBot="1" x14ac:dyDescent="0.3">
      <c r="A1" s="11" t="s">
        <v>0</v>
      </c>
      <c r="B1" s="12" t="s">
        <v>1</v>
      </c>
      <c r="C1" s="108" t="s">
        <v>117</v>
      </c>
      <c r="D1" s="109" t="s">
        <v>118</v>
      </c>
      <c r="E1" s="118" t="s">
        <v>40</v>
      </c>
      <c r="F1" s="110" t="s">
        <v>119</v>
      </c>
      <c r="G1" s="120" t="s">
        <v>41</v>
      </c>
      <c r="H1" s="111" t="s">
        <v>120</v>
      </c>
      <c r="I1" s="122" t="s">
        <v>42</v>
      </c>
      <c r="J1" s="128" t="s">
        <v>121</v>
      </c>
      <c r="K1" s="125" t="s">
        <v>43</v>
      </c>
      <c r="L1" s="129" t="s">
        <v>122</v>
      </c>
      <c r="M1" s="127" t="s">
        <v>44</v>
      </c>
      <c r="N1" s="130" t="s">
        <v>123</v>
      </c>
      <c r="O1" s="131" t="s">
        <v>124</v>
      </c>
    </row>
    <row r="2" spans="1:15" ht="15.75" thickTop="1" x14ac:dyDescent="0.25">
      <c r="A2" s="22" t="str" cm="1">
        <f t="array" ref="A2:A47">'Carbon Emissions'!A2:A47</f>
        <v>Annfield Plain Library</v>
      </c>
      <c r="B2" s="51" t="str" cm="1">
        <f t="array" ref="B2:B47">'Carbon Emissions'!B2:B47</f>
        <v>Leisure and Culture - Libraries and Museums</v>
      </c>
      <c r="C2" s="7">
        <v>33.424946236559137</v>
      </c>
      <c r="D2" s="7">
        <v>31.831623134328357</v>
      </c>
      <c r="E2" s="55">
        <v>0.95233131892107414</v>
      </c>
      <c r="F2" s="7">
        <v>35.88834154351396</v>
      </c>
      <c r="G2" s="55">
        <v>1.1274430270824203</v>
      </c>
      <c r="H2" s="7">
        <v>26.738879736408567</v>
      </c>
      <c r="I2" s="55">
        <v>0.74505754756006659</v>
      </c>
      <c r="J2" s="7">
        <v>24.139372822299652</v>
      </c>
      <c r="K2" s="55">
        <v>0.90278175676263139</v>
      </c>
      <c r="L2" s="7">
        <v>16.376665135507579</v>
      </c>
      <c r="M2" s="55">
        <v>0.67842131840223374</v>
      </c>
      <c r="N2" s="7">
        <v>0</v>
      </c>
      <c r="O2" s="54">
        <v>0</v>
      </c>
    </row>
    <row r="3" spans="1:15" x14ac:dyDescent="0.25">
      <c r="A3" s="9" t="str">
        <v>Barnard Castle Library (new)/C.A.P building</v>
      </c>
      <c r="B3" s="52" t="str">
        <v>Leisure and Culture - Libraries and Museums</v>
      </c>
      <c r="C3" s="16">
        <v>0</v>
      </c>
      <c r="D3" s="16">
        <v>0</v>
      </c>
      <c r="E3" s="56">
        <v>0</v>
      </c>
      <c r="F3" s="16">
        <v>29.608784893267654</v>
      </c>
      <c r="G3" s="56">
        <v>0</v>
      </c>
      <c r="H3" s="16">
        <v>29.634266886326195</v>
      </c>
      <c r="I3" s="56">
        <v>1.00086062272229</v>
      </c>
      <c r="J3" s="16">
        <v>28.078832752613241</v>
      </c>
      <c r="K3" s="56">
        <v>0.94751231269936831</v>
      </c>
      <c r="L3" s="16">
        <v>28.491502067064769</v>
      </c>
      <c r="M3" s="56">
        <v>1.0146968115835628</v>
      </c>
      <c r="N3" s="16">
        <v>0</v>
      </c>
      <c r="O3" s="53">
        <v>0</v>
      </c>
    </row>
    <row r="4" spans="1:15" x14ac:dyDescent="0.25">
      <c r="A4" s="9" t="str">
        <v>Barnard Castle Library Garage</v>
      </c>
      <c r="B4" s="52" t="str">
        <v>Leisure and Culture - Libraries and Museums</v>
      </c>
      <c r="C4" s="16">
        <v>0</v>
      </c>
      <c r="D4" s="16">
        <v>0</v>
      </c>
      <c r="E4" s="56">
        <v>0</v>
      </c>
      <c r="F4" s="16">
        <v>0</v>
      </c>
      <c r="G4" s="56">
        <v>0</v>
      </c>
      <c r="H4" s="16">
        <v>0</v>
      </c>
      <c r="I4" s="56">
        <v>0</v>
      </c>
      <c r="J4" s="16">
        <v>0</v>
      </c>
      <c r="K4" s="56">
        <v>0</v>
      </c>
      <c r="L4" s="16">
        <v>0</v>
      </c>
      <c r="M4" s="56">
        <v>0</v>
      </c>
      <c r="N4" s="16">
        <v>0</v>
      </c>
      <c r="O4" s="53">
        <v>0</v>
      </c>
    </row>
    <row r="5" spans="1:15" x14ac:dyDescent="0.25">
      <c r="A5" s="9" t="str">
        <v>Belmont Library</v>
      </c>
      <c r="B5" s="52" t="str">
        <v>Leisure and Culture - Libraries and Museums</v>
      </c>
      <c r="C5" s="16">
        <v>17.126021505376343</v>
      </c>
      <c r="D5" s="16">
        <v>17.666044776119403</v>
      </c>
      <c r="E5" s="56">
        <v>1.0315323246892765</v>
      </c>
      <c r="F5" s="16">
        <v>15.443349753694582</v>
      </c>
      <c r="G5" s="56">
        <v>0.87418264526141054</v>
      </c>
      <c r="H5" s="16">
        <v>9.7804777594728165</v>
      </c>
      <c r="I5" s="56">
        <v>0.63331323291004205</v>
      </c>
      <c r="J5" s="16">
        <v>15.866289198606271</v>
      </c>
      <c r="K5" s="56">
        <v>1.6222407114252759</v>
      </c>
      <c r="L5" s="16">
        <v>14.775378961874139</v>
      </c>
      <c r="M5" s="56">
        <v>0.93124351743015255</v>
      </c>
      <c r="N5" s="16">
        <v>0</v>
      </c>
      <c r="O5" s="53">
        <v>0</v>
      </c>
    </row>
    <row r="6" spans="1:15" x14ac:dyDescent="0.25">
      <c r="A6" s="9" t="str">
        <v>Binchester Roman Fort</v>
      </c>
      <c r="B6" s="52" t="str">
        <v>Leisure and Culture - Libraries and Museums</v>
      </c>
      <c r="C6" s="16">
        <v>0</v>
      </c>
      <c r="D6" s="16">
        <v>0</v>
      </c>
      <c r="E6" s="56">
        <v>0</v>
      </c>
      <c r="F6" s="16">
        <v>0</v>
      </c>
      <c r="G6" s="56">
        <v>0</v>
      </c>
      <c r="H6" s="16">
        <v>0</v>
      </c>
      <c r="I6" s="56">
        <v>0</v>
      </c>
      <c r="J6" s="16">
        <v>0</v>
      </c>
      <c r="K6" s="56">
        <v>0</v>
      </c>
      <c r="L6" s="16">
        <v>0</v>
      </c>
      <c r="M6" s="56">
        <v>0</v>
      </c>
      <c r="N6" s="16">
        <v>0</v>
      </c>
      <c r="O6" s="53">
        <v>0</v>
      </c>
    </row>
    <row r="7" spans="1:15" x14ac:dyDescent="0.25">
      <c r="A7" s="9" t="str">
        <v>Bishop Auckland Town Hall &amp; Library</v>
      </c>
      <c r="B7" s="52" t="str">
        <v>Leisure and Culture - Libraries and Museums</v>
      </c>
      <c r="C7" s="35">
        <v>0</v>
      </c>
      <c r="D7" s="35">
        <v>0</v>
      </c>
      <c r="E7" s="56">
        <v>0</v>
      </c>
      <c r="F7" s="35">
        <v>142.04556650246306</v>
      </c>
      <c r="G7" s="56">
        <v>0</v>
      </c>
      <c r="H7" s="35">
        <v>143.37108731466228</v>
      </c>
      <c r="I7" s="56">
        <v>1.0093316591628803</v>
      </c>
      <c r="J7" s="35">
        <v>241.23127177700349</v>
      </c>
      <c r="K7" s="56">
        <v>1.6825656852804884</v>
      </c>
      <c r="L7" s="35">
        <v>278.20211299954065</v>
      </c>
      <c r="M7" s="56">
        <v>1.1532589077286521</v>
      </c>
      <c r="N7" s="35">
        <v>0</v>
      </c>
      <c r="O7" s="53">
        <v>0</v>
      </c>
    </row>
    <row r="8" spans="1:15" x14ac:dyDescent="0.25">
      <c r="A8" s="9" t="str">
        <v>Blackhall Colliery Library</v>
      </c>
      <c r="B8" s="52" t="str">
        <v>Leisure and Culture - Libraries and Museums</v>
      </c>
      <c r="C8" s="16">
        <v>3.7466666666666666</v>
      </c>
      <c r="D8" s="16">
        <v>3.9193097014925371</v>
      </c>
      <c r="E8" s="56">
        <v>1.0460791018218516</v>
      </c>
      <c r="F8" s="16">
        <v>3.6921182266009853</v>
      </c>
      <c r="G8" s="56">
        <v>0.94203278327174977</v>
      </c>
      <c r="H8" s="16">
        <v>2.4411037891268532</v>
      </c>
      <c r="I8" s="56">
        <v>0.66116620305904095</v>
      </c>
      <c r="J8" s="16">
        <v>4.8371080139372822</v>
      </c>
      <c r="K8" s="56">
        <v>1.9815249296169599</v>
      </c>
      <c r="L8" s="16">
        <v>4.2342673403766655</v>
      </c>
      <c r="M8" s="56">
        <v>0.8753716741855595</v>
      </c>
      <c r="N8" s="16">
        <v>0</v>
      </c>
      <c r="O8" s="53">
        <v>0</v>
      </c>
    </row>
    <row r="9" spans="1:15" x14ac:dyDescent="0.25">
      <c r="A9" s="9" t="str">
        <v>Bowburn Library</v>
      </c>
      <c r="B9" s="52" t="str">
        <v>Leisure and Culture - Libraries and Museums</v>
      </c>
      <c r="C9" s="16">
        <v>6.5939784946236557</v>
      </c>
      <c r="D9" s="16">
        <v>6.1501865671641793</v>
      </c>
      <c r="E9" s="56">
        <v>0.93269739538560548</v>
      </c>
      <c r="F9" s="16">
        <v>8.8362068965517242</v>
      </c>
      <c r="G9" s="56">
        <v>1.4367380241321777</v>
      </c>
      <c r="H9" s="16">
        <v>6.3859143327841847</v>
      </c>
      <c r="I9" s="56">
        <v>0.72269859766142963</v>
      </c>
      <c r="J9" s="16">
        <v>8.9664634146341466</v>
      </c>
      <c r="K9" s="56">
        <v>1.4041001722497071</v>
      </c>
      <c r="L9" s="16">
        <v>7.2907671107028023</v>
      </c>
      <c r="M9" s="56">
        <v>0.81311513509368205</v>
      </c>
      <c r="N9" s="16">
        <v>0</v>
      </c>
      <c r="O9" s="53">
        <v>0</v>
      </c>
    </row>
    <row r="10" spans="1:15" x14ac:dyDescent="0.25">
      <c r="A10" s="9" t="str">
        <v>Brandon Library</v>
      </c>
      <c r="B10" s="52" t="str">
        <v>Leisure and Culture - Libraries and Museums</v>
      </c>
      <c r="C10" s="16">
        <v>0</v>
      </c>
      <c r="D10" s="16">
        <v>0</v>
      </c>
      <c r="E10" s="56">
        <v>0</v>
      </c>
      <c r="F10" s="16">
        <v>0</v>
      </c>
      <c r="G10" s="56">
        <v>0</v>
      </c>
      <c r="H10" s="16">
        <v>0</v>
      </c>
      <c r="I10" s="56">
        <v>0</v>
      </c>
      <c r="J10" s="16">
        <v>0</v>
      </c>
      <c r="K10" s="56">
        <v>0</v>
      </c>
      <c r="L10" s="16">
        <v>0</v>
      </c>
      <c r="M10" s="56">
        <v>0</v>
      </c>
      <c r="N10" s="16">
        <v>0</v>
      </c>
      <c r="O10" s="53">
        <v>0</v>
      </c>
    </row>
    <row r="11" spans="1:15" x14ac:dyDescent="0.25">
      <c r="A11" s="9" t="str">
        <v>Chester le Street Library</v>
      </c>
      <c r="B11" s="52" t="str">
        <v>Leisure and Culture - Libraries and Museums</v>
      </c>
      <c r="C11" s="35">
        <v>29.122580645161289</v>
      </c>
      <c r="D11" s="35">
        <v>28.885727611940297</v>
      </c>
      <c r="E11" s="56">
        <v>0.99186703142462251</v>
      </c>
      <c r="F11" s="35">
        <v>28.797208538587849</v>
      </c>
      <c r="G11" s="56">
        <v>0.99693554289018993</v>
      </c>
      <c r="H11" s="35">
        <v>27.450576606260295</v>
      </c>
      <c r="I11" s="56">
        <v>0.95323741429579589</v>
      </c>
      <c r="J11" s="35">
        <v>56.63501742160279</v>
      </c>
      <c r="K11" s="56">
        <v>2.0631631252760929</v>
      </c>
      <c r="L11" s="35">
        <v>40.604960955443268</v>
      </c>
      <c r="M11" s="56">
        <v>0.71695856740312336</v>
      </c>
      <c r="N11" s="35">
        <v>0</v>
      </c>
      <c r="O11" s="53">
        <v>0</v>
      </c>
    </row>
    <row r="12" spans="1:15" x14ac:dyDescent="0.25">
      <c r="A12" s="9" t="str">
        <v>Chester le Street Library Garage - FOR SALE</v>
      </c>
      <c r="B12" s="52" t="str">
        <v>Leisure and Culture - Libraries and Museums</v>
      </c>
      <c r="C12" s="16">
        <v>0</v>
      </c>
      <c r="D12" s="16">
        <v>0</v>
      </c>
      <c r="E12" s="56">
        <v>0</v>
      </c>
      <c r="F12" s="16">
        <v>0</v>
      </c>
      <c r="G12" s="56">
        <v>0</v>
      </c>
      <c r="H12" s="16">
        <v>0</v>
      </c>
      <c r="I12" s="56">
        <v>0</v>
      </c>
      <c r="J12" s="16">
        <v>0</v>
      </c>
      <c r="K12" s="56">
        <v>0</v>
      </c>
      <c r="L12" s="16">
        <v>0</v>
      </c>
      <c r="M12" s="56">
        <v>0</v>
      </c>
      <c r="N12" s="16">
        <v>0</v>
      </c>
      <c r="O12" s="53">
        <v>0</v>
      </c>
    </row>
    <row r="13" spans="1:15" x14ac:dyDescent="0.25">
      <c r="A13" s="9" t="str">
        <v>Chilton Library</v>
      </c>
      <c r="B13" s="52" t="str">
        <v>Leisure and Culture - Libraries and Museums</v>
      </c>
      <c r="C13" s="35">
        <v>4.623655913978495</v>
      </c>
      <c r="D13" s="35">
        <v>6.8684701492537314</v>
      </c>
      <c r="E13" s="56">
        <v>1.4855063346060395</v>
      </c>
      <c r="F13" s="35">
        <v>6.1486042692939247</v>
      </c>
      <c r="G13" s="56">
        <v>0.89519269002894031</v>
      </c>
      <c r="H13" s="35">
        <v>4.2483525535420101</v>
      </c>
      <c r="I13" s="56">
        <v>0.69094584193005315</v>
      </c>
      <c r="J13" s="35">
        <v>9.1241289198606275</v>
      </c>
      <c r="K13" s="56">
        <v>2.14768638074858</v>
      </c>
      <c r="L13" s="35">
        <v>13.858061552595315</v>
      </c>
      <c r="M13" s="56">
        <v>1.5188366664164801</v>
      </c>
      <c r="N13" s="35">
        <v>0</v>
      </c>
      <c r="O13" s="53">
        <v>0</v>
      </c>
    </row>
    <row r="14" spans="1:15" x14ac:dyDescent="0.25">
      <c r="A14" s="9" t="str">
        <v>Clayport Library</v>
      </c>
      <c r="B14" s="52" t="str">
        <v>Leisure and Culture - Libraries and Museums</v>
      </c>
      <c r="C14" s="35">
        <v>74.792688172043015</v>
      </c>
      <c r="D14" s="35">
        <v>68.668376865671647</v>
      </c>
      <c r="E14" s="56">
        <v>0.91811617611224472</v>
      </c>
      <c r="F14" s="35">
        <v>75.88834154351396</v>
      </c>
      <c r="G14" s="56">
        <v>1.105142498008449</v>
      </c>
      <c r="H14" s="35">
        <v>40.792009884678748</v>
      </c>
      <c r="I14" s="56">
        <v>0.53752670113747092</v>
      </c>
      <c r="J14" s="35">
        <v>60.609756097560975</v>
      </c>
      <c r="K14" s="56">
        <v>1.4858242157939283</v>
      </c>
      <c r="L14" s="35">
        <v>59.463481855764812</v>
      </c>
      <c r="M14" s="56">
        <v>0.98108762820376549</v>
      </c>
      <c r="N14" s="35">
        <v>0</v>
      </c>
      <c r="O14" s="53">
        <v>0</v>
      </c>
    </row>
    <row r="15" spans="1:15" x14ac:dyDescent="0.25">
      <c r="A15" s="9" t="str">
        <v>Consett Library</v>
      </c>
      <c r="B15" s="52" t="str">
        <v>Leisure and Culture - Libraries and Museums</v>
      </c>
      <c r="C15" s="35">
        <v>3.2812903225806451</v>
      </c>
      <c r="D15" s="35">
        <v>26.134328358208954</v>
      </c>
      <c r="E15" s="56">
        <v>7.9646498142398503</v>
      </c>
      <c r="F15" s="35">
        <v>24.451559934318556</v>
      </c>
      <c r="G15" s="56">
        <v>0.93561080274091568</v>
      </c>
      <c r="H15" s="35">
        <v>15.995469522240526</v>
      </c>
      <c r="I15" s="56">
        <v>0.65416969572523542</v>
      </c>
      <c r="J15" s="35">
        <v>19.969947735191639</v>
      </c>
      <c r="K15" s="56">
        <v>1.2484752452827279</v>
      </c>
      <c r="L15" s="35">
        <v>22.932475884244372</v>
      </c>
      <c r="M15" s="56">
        <v>1.1483493191037288</v>
      </c>
      <c r="N15" s="35">
        <v>0</v>
      </c>
      <c r="O15" s="53">
        <v>0</v>
      </c>
    </row>
    <row r="16" spans="1:15" x14ac:dyDescent="0.25">
      <c r="A16" s="9" t="str">
        <v>D.L.I. Museum and Arts Centre</v>
      </c>
      <c r="B16" s="52" t="str">
        <v>Leisure and Culture - Libraries and Museums</v>
      </c>
      <c r="C16" s="35">
        <v>0</v>
      </c>
      <c r="D16" s="35">
        <v>0</v>
      </c>
      <c r="E16" s="56">
        <v>0</v>
      </c>
      <c r="F16" s="35">
        <v>0</v>
      </c>
      <c r="G16" s="56">
        <v>0</v>
      </c>
      <c r="H16" s="35">
        <v>0</v>
      </c>
      <c r="I16" s="56">
        <v>0</v>
      </c>
      <c r="J16" s="35">
        <v>0</v>
      </c>
      <c r="K16" s="56">
        <v>0</v>
      </c>
      <c r="L16" s="35">
        <v>0</v>
      </c>
      <c r="M16" s="56">
        <v>0</v>
      </c>
      <c r="N16" s="35">
        <v>0</v>
      </c>
      <c r="O16" s="53">
        <v>0</v>
      </c>
    </row>
    <row r="17" spans="1:19" x14ac:dyDescent="0.25">
      <c r="A17" s="9" t="str">
        <v>Easington Colliery Library</v>
      </c>
      <c r="B17" s="52" t="str">
        <v>Leisure and Culture - Libraries and Museums</v>
      </c>
      <c r="C17" s="35">
        <v>9.0374193548387094</v>
      </c>
      <c r="D17" s="35">
        <v>9.5872201492537314</v>
      </c>
      <c r="E17" s="56">
        <v>1.06083603878807</v>
      </c>
      <c r="F17" s="35">
        <v>9.7159277504105095</v>
      </c>
      <c r="G17" s="56">
        <v>1.0134249134945332</v>
      </c>
      <c r="H17" s="35">
        <v>8.4320428336079072</v>
      </c>
      <c r="I17" s="56">
        <v>0.86785771263600053</v>
      </c>
      <c r="J17" s="35">
        <v>7.5400696864111501</v>
      </c>
      <c r="K17" s="56">
        <v>0.894216245719058</v>
      </c>
      <c r="L17" s="35">
        <v>8.2677997243913648</v>
      </c>
      <c r="M17" s="56">
        <v>1.0965150281424776</v>
      </c>
      <c r="N17" s="35">
        <v>0</v>
      </c>
      <c r="O17" s="53">
        <v>0</v>
      </c>
    </row>
    <row r="18" spans="1:19" x14ac:dyDescent="0.25">
      <c r="A18" s="9" t="str">
        <v>Ferryhill Library</v>
      </c>
      <c r="B18" s="52" t="str">
        <v>Leisure and Culture - Libraries and Museums</v>
      </c>
      <c r="C18" s="16">
        <v>4.8382795698924728</v>
      </c>
      <c r="D18" s="16">
        <v>10.305503731343284</v>
      </c>
      <c r="E18" s="56">
        <v>2.1299934372275882</v>
      </c>
      <c r="F18" s="16">
        <v>10.523399014778326</v>
      </c>
      <c r="G18" s="56">
        <v>1.0211435839640066</v>
      </c>
      <c r="H18" s="16">
        <v>2.8657331136738056</v>
      </c>
      <c r="I18" s="56">
        <v>0.27232010395589584</v>
      </c>
      <c r="J18" s="16">
        <v>12.011324041811847</v>
      </c>
      <c r="K18" s="56">
        <v>4.1913617093301472</v>
      </c>
      <c r="L18" s="16">
        <v>9.2820395039044552</v>
      </c>
      <c r="M18" s="56">
        <v>0.77277404818930417</v>
      </c>
      <c r="N18" s="16">
        <v>0</v>
      </c>
      <c r="O18" s="53">
        <v>0</v>
      </c>
    </row>
    <row r="19" spans="1:19" x14ac:dyDescent="0.25">
      <c r="A19" s="9" t="str">
        <v>Hackworth Railway Museum - no longer DCC</v>
      </c>
      <c r="B19" s="52" t="str">
        <v>Leisure and Culture - Libraries and Museums</v>
      </c>
      <c r="C19" s="35">
        <v>6.8516129032258064</v>
      </c>
      <c r="D19" s="35">
        <v>6.7597947761194028</v>
      </c>
      <c r="E19" s="56">
        <v>0.98659904924529895</v>
      </c>
      <c r="F19" s="35">
        <v>2.0993431855500821</v>
      </c>
      <c r="G19" s="56">
        <v>0.31056315392392025</v>
      </c>
      <c r="H19" s="35">
        <v>0</v>
      </c>
      <c r="I19" s="56">
        <v>0</v>
      </c>
      <c r="J19" s="35">
        <v>0</v>
      </c>
      <c r="K19" s="56">
        <v>0</v>
      </c>
      <c r="L19" s="35">
        <v>0</v>
      </c>
      <c r="M19" s="56">
        <v>0</v>
      </c>
      <c r="N19" s="35">
        <v>0</v>
      </c>
      <c r="O19" s="53">
        <v>0</v>
      </c>
    </row>
    <row r="20" spans="1:19" x14ac:dyDescent="0.25">
      <c r="A20" s="9" t="str">
        <v>Hardwick Park - trough supply (water)</v>
      </c>
      <c r="B20" s="52" t="str">
        <v>Leisure and Culture - Libraries and Museums</v>
      </c>
      <c r="C20" s="35">
        <v>0</v>
      </c>
      <c r="D20" s="35">
        <v>0</v>
      </c>
      <c r="E20" s="56">
        <v>0</v>
      </c>
      <c r="F20" s="35">
        <v>0</v>
      </c>
      <c r="G20" s="56">
        <v>0</v>
      </c>
      <c r="H20" s="35">
        <v>0</v>
      </c>
      <c r="I20" s="56">
        <v>0</v>
      </c>
      <c r="J20" s="35">
        <v>0</v>
      </c>
      <c r="K20" s="56">
        <v>0</v>
      </c>
      <c r="L20" s="35">
        <v>0</v>
      </c>
      <c r="M20" s="56">
        <v>0</v>
      </c>
      <c r="N20" s="35">
        <v>0</v>
      </c>
      <c r="O20" s="53">
        <v>0</v>
      </c>
    </row>
    <row r="21" spans="1:19" x14ac:dyDescent="0.25">
      <c r="A21" s="9" t="str">
        <v xml:space="preserve">Hardwick Park Visitor Centre </v>
      </c>
      <c r="B21" s="52" t="str">
        <v>Leisure and Culture - Libraries and Museums</v>
      </c>
      <c r="C21" s="35">
        <v>0</v>
      </c>
      <c r="D21" s="35">
        <v>0</v>
      </c>
      <c r="E21" s="56">
        <v>0</v>
      </c>
      <c r="F21" s="35">
        <v>0</v>
      </c>
      <c r="G21" s="56">
        <v>0</v>
      </c>
      <c r="H21" s="35">
        <v>0</v>
      </c>
      <c r="I21" s="56">
        <v>0</v>
      </c>
      <c r="J21" s="35">
        <v>0</v>
      </c>
      <c r="K21" s="56">
        <v>0</v>
      </c>
      <c r="L21" s="35">
        <v>0</v>
      </c>
      <c r="M21" s="56">
        <v>0</v>
      </c>
      <c r="N21" s="35">
        <v>0</v>
      </c>
      <c r="O21" s="53">
        <v>0</v>
      </c>
    </row>
    <row r="22" spans="1:19" x14ac:dyDescent="0.25">
      <c r="A22" s="9" t="str">
        <v>Horden Library</v>
      </c>
      <c r="B22" s="52" t="str">
        <v>Leisure and Culture - Libraries and Museums</v>
      </c>
      <c r="C22" s="16">
        <v>12.54752688172043</v>
      </c>
      <c r="D22" s="16">
        <v>12.029850746268657</v>
      </c>
      <c r="E22" s="56">
        <v>0.95874277534276997</v>
      </c>
      <c r="F22" s="16">
        <v>11.179802955665025</v>
      </c>
      <c r="G22" s="56">
        <v>0.92933845909374269</v>
      </c>
      <c r="H22" s="16">
        <v>5.3002471169686984</v>
      </c>
      <c r="I22" s="56">
        <v>0.47409128210823781</v>
      </c>
      <c r="J22" s="16">
        <v>11.065766550522648</v>
      </c>
      <c r="K22" s="56">
        <v>2.0877831365816295</v>
      </c>
      <c r="L22" s="16">
        <v>9.1428571428571423</v>
      </c>
      <c r="M22" s="56">
        <v>0.82622899201007594</v>
      </c>
      <c r="N22" s="16">
        <v>0</v>
      </c>
      <c r="O22" s="53">
        <v>0</v>
      </c>
    </row>
    <row r="23" spans="1:19" x14ac:dyDescent="0.25">
      <c r="A23" s="9" t="str">
        <v>Killhope North East Lead Mining Museum</v>
      </c>
      <c r="B23" s="52" t="str">
        <v>Leisure and Culture - Libraries and Museums</v>
      </c>
      <c r="C23" s="16">
        <v>0</v>
      </c>
      <c r="D23" s="16">
        <v>0</v>
      </c>
      <c r="E23" s="56">
        <v>0</v>
      </c>
      <c r="F23" s="16">
        <v>0</v>
      </c>
      <c r="G23" s="56">
        <v>0</v>
      </c>
      <c r="H23" s="16">
        <v>0</v>
      </c>
      <c r="I23" s="56">
        <v>0</v>
      </c>
      <c r="J23" s="16">
        <v>0</v>
      </c>
      <c r="K23" s="56">
        <v>0</v>
      </c>
      <c r="L23" s="16">
        <v>0</v>
      </c>
      <c r="M23" s="56">
        <v>0</v>
      </c>
      <c r="N23" s="16">
        <v>0</v>
      </c>
      <c r="O23" s="53">
        <v>0</v>
      </c>
    </row>
    <row r="24" spans="1:19" x14ac:dyDescent="0.25">
      <c r="A24" s="9" t="str">
        <v>Lanchester Library</v>
      </c>
      <c r="B24" s="52" t="str">
        <v>Leisure and Culture - Libraries and Museums</v>
      </c>
      <c r="C24" s="16">
        <v>0</v>
      </c>
      <c r="D24" s="16">
        <v>0</v>
      </c>
      <c r="E24" s="56">
        <v>0</v>
      </c>
      <c r="F24" s="16">
        <v>0</v>
      </c>
      <c r="G24" s="56">
        <v>0</v>
      </c>
      <c r="H24" s="16">
        <v>0</v>
      </c>
      <c r="I24" s="56">
        <v>0</v>
      </c>
      <c r="J24" s="16">
        <v>0</v>
      </c>
      <c r="K24" s="56">
        <v>0</v>
      </c>
      <c r="L24" s="16">
        <v>0</v>
      </c>
      <c r="M24" s="56">
        <v>0</v>
      </c>
      <c r="N24" s="16">
        <v>0</v>
      </c>
      <c r="O24" s="53">
        <v>0</v>
      </c>
      <c r="S24" t="s">
        <v>125</v>
      </c>
    </row>
    <row r="25" spans="1:19" x14ac:dyDescent="0.25">
      <c r="A25" s="9" t="str">
        <v>Murton Library</v>
      </c>
      <c r="B25" s="52" t="str">
        <v>Leisure and Culture - Libraries and Museums</v>
      </c>
      <c r="C25" s="16">
        <v>9.5772043010752697</v>
      </c>
      <c r="D25" s="16">
        <v>9.7201492537313428</v>
      </c>
      <c r="E25" s="56">
        <v>1.0149255407071167</v>
      </c>
      <c r="F25" s="16">
        <v>10.830459770114942</v>
      </c>
      <c r="G25" s="56">
        <v>1.1142277229907118</v>
      </c>
      <c r="H25" s="16">
        <v>6.0374794069192754</v>
      </c>
      <c r="I25" s="56">
        <v>0.55745365709947148</v>
      </c>
      <c r="J25" s="16">
        <v>12.054006968641115</v>
      </c>
      <c r="K25" s="56">
        <v>1.996529703244466</v>
      </c>
      <c r="L25" s="16">
        <v>10.527790537436839</v>
      </c>
      <c r="M25" s="56">
        <v>0.87338513780730531</v>
      </c>
      <c r="N25" s="16">
        <v>0</v>
      </c>
      <c r="O25" s="53">
        <v>0</v>
      </c>
    </row>
    <row r="26" spans="1:19" x14ac:dyDescent="0.25">
      <c r="A26" s="9" t="str">
        <v>Newton Aycliffe Library - now in leisure centre</v>
      </c>
      <c r="B26" s="52" t="str">
        <v>Leisure and Culture - Libraries and Museums</v>
      </c>
      <c r="C26" s="16">
        <v>0</v>
      </c>
      <c r="D26" s="16">
        <v>0</v>
      </c>
      <c r="E26" s="56">
        <v>0</v>
      </c>
      <c r="F26" s="16">
        <v>0</v>
      </c>
      <c r="G26" s="56">
        <v>0</v>
      </c>
      <c r="H26" s="16">
        <v>0</v>
      </c>
      <c r="I26" s="56">
        <v>0</v>
      </c>
      <c r="J26" s="16">
        <v>0</v>
      </c>
      <c r="K26" s="56">
        <v>0</v>
      </c>
      <c r="L26" s="16">
        <v>0</v>
      </c>
      <c r="M26" s="56">
        <v>0</v>
      </c>
      <c r="N26" s="16">
        <v>0</v>
      </c>
      <c r="O26" s="53">
        <v>0</v>
      </c>
    </row>
    <row r="27" spans="1:19" x14ac:dyDescent="0.25">
      <c r="A27" s="9" t="str">
        <v>Newton Hall Library</v>
      </c>
      <c r="B27" s="52" t="str">
        <v>Leisure and Culture - Libraries and Museums</v>
      </c>
      <c r="C27" s="35">
        <v>6.4516129032258061</v>
      </c>
      <c r="D27" s="35">
        <v>8.7723880597014929</v>
      </c>
      <c r="E27" s="56">
        <v>1.3597201492537314</v>
      </c>
      <c r="F27" s="35">
        <v>7.44376026272578</v>
      </c>
      <c r="G27" s="56">
        <v>0.84854434300744741</v>
      </c>
      <c r="H27" s="35">
        <v>2.5201812191103787</v>
      </c>
      <c r="I27" s="56">
        <v>0.33856292117977627</v>
      </c>
      <c r="J27" s="35">
        <v>9.2077526132404177</v>
      </c>
      <c r="K27" s="56">
        <v>3.6536073451458959</v>
      </c>
      <c r="L27" s="35">
        <v>11.644464859898944</v>
      </c>
      <c r="M27" s="56">
        <v>1.2646370237135414</v>
      </c>
      <c r="N27" s="35">
        <v>0</v>
      </c>
      <c r="O27" s="53">
        <v>0</v>
      </c>
    </row>
    <row r="28" spans="1:19" x14ac:dyDescent="0.25">
      <c r="A28" s="9" t="str">
        <v>Park Lodge Blackhill Park</v>
      </c>
      <c r="B28" s="52" t="str">
        <v>Leisure and Culture - Libraries and Museums</v>
      </c>
      <c r="C28" s="35">
        <v>0</v>
      </c>
      <c r="D28" s="35">
        <v>3.0531716417910446</v>
      </c>
      <c r="E28" s="56">
        <v>0</v>
      </c>
      <c r="F28" s="35">
        <v>7.194581280788177</v>
      </c>
      <c r="G28" s="56">
        <v>2.356428699359892</v>
      </c>
      <c r="H28" s="35">
        <v>6.7718286655683686</v>
      </c>
      <c r="I28" s="56">
        <v>0.94124013633028336</v>
      </c>
      <c r="J28" s="35">
        <v>7.9799651567944254</v>
      </c>
      <c r="K28" s="56">
        <v>1.1784062401591575</v>
      </c>
      <c r="L28" s="35">
        <v>5.0124023886081766</v>
      </c>
      <c r="M28" s="56">
        <v>0.62812334266152015</v>
      </c>
      <c r="N28" s="35">
        <v>0</v>
      </c>
      <c r="O28" s="53">
        <v>0</v>
      </c>
    </row>
    <row r="29" spans="1:19" x14ac:dyDescent="0.25">
      <c r="A29" s="9" t="str">
        <v>Pelton Library (New)</v>
      </c>
      <c r="B29" s="52" t="str">
        <v>Leisure and Culture - Libraries and Museums</v>
      </c>
      <c r="C29" s="35">
        <v>0</v>
      </c>
      <c r="D29" s="35">
        <v>0</v>
      </c>
      <c r="E29" s="56">
        <v>0</v>
      </c>
      <c r="F29" s="35">
        <v>0</v>
      </c>
      <c r="G29" s="56">
        <v>0</v>
      </c>
      <c r="H29" s="35">
        <v>4.5304777594728169E-3</v>
      </c>
      <c r="I29" s="56">
        <v>0</v>
      </c>
      <c r="J29" s="35">
        <v>6.0718641114982574</v>
      </c>
      <c r="K29" s="56">
        <v>1340.2260057016153</v>
      </c>
      <c r="L29" s="35">
        <v>11.846118511713367</v>
      </c>
      <c r="M29" s="56">
        <v>1.9509854460149123</v>
      </c>
      <c r="N29" s="35">
        <v>0</v>
      </c>
      <c r="O29" s="53">
        <v>0</v>
      </c>
    </row>
    <row r="30" spans="1:19" x14ac:dyDescent="0.25">
      <c r="A30" s="9" t="str">
        <v>Rothmans Sevenhills Centre</v>
      </c>
      <c r="B30" s="52" t="str">
        <v>Leisure and Culture - Libraries and Museums</v>
      </c>
      <c r="C30" s="35">
        <v>0</v>
      </c>
      <c r="D30" s="35">
        <v>0</v>
      </c>
      <c r="E30" s="56">
        <v>0</v>
      </c>
      <c r="F30" s="35">
        <v>0</v>
      </c>
      <c r="G30" s="56">
        <v>0</v>
      </c>
      <c r="H30" s="35">
        <v>0</v>
      </c>
      <c r="I30" s="56">
        <v>0</v>
      </c>
      <c r="J30" s="35">
        <v>0</v>
      </c>
      <c r="K30" s="56">
        <v>0</v>
      </c>
      <c r="L30" s="35">
        <v>0</v>
      </c>
      <c r="M30" s="56">
        <v>0</v>
      </c>
      <c r="N30" s="35">
        <v>0</v>
      </c>
      <c r="O30" s="53">
        <v>0</v>
      </c>
    </row>
    <row r="31" spans="1:19" x14ac:dyDescent="0.25">
      <c r="A31" s="9" t="str">
        <v>Sacriston Library</v>
      </c>
      <c r="B31" s="52" t="str">
        <v>Leisure and Culture - Libraries and Museums</v>
      </c>
      <c r="C31" s="35">
        <v>7.5849462365591398</v>
      </c>
      <c r="D31" s="35">
        <v>6.6772388059701493</v>
      </c>
      <c r="E31" s="56">
        <v>0.88032776999606444</v>
      </c>
      <c r="F31" s="35">
        <v>7.3407224958949095</v>
      </c>
      <c r="G31" s="56">
        <v>1.0993649784296371</v>
      </c>
      <c r="H31" s="35">
        <v>4.4814662273476111</v>
      </c>
      <c r="I31" s="56">
        <v>0.61049388937584059</v>
      </c>
      <c r="J31" s="35">
        <v>5.9917247386759582</v>
      </c>
      <c r="K31" s="56">
        <v>1.3370009801953153</v>
      </c>
      <c r="L31" s="35">
        <v>6.9288011024345426</v>
      </c>
      <c r="M31" s="56">
        <v>1.1563950956741811</v>
      </c>
      <c r="N31" s="35">
        <v>0</v>
      </c>
      <c r="O31" s="53">
        <v>0</v>
      </c>
    </row>
    <row r="32" spans="1:19" x14ac:dyDescent="0.25">
      <c r="A32" s="9" t="str">
        <v>Sedgefield Library</v>
      </c>
      <c r="B32" s="52" t="str">
        <v>Leisure and Culture - Libraries and Museums</v>
      </c>
      <c r="C32" s="16">
        <v>11.852903225806452</v>
      </c>
      <c r="D32" s="16">
        <v>9.52705223880597</v>
      </c>
      <c r="E32" s="56">
        <v>0.80377373014093467</v>
      </c>
      <c r="F32" s="16">
        <v>8.4236453201970445</v>
      </c>
      <c r="G32" s="56">
        <v>0.88418170794587603</v>
      </c>
      <c r="H32" s="16">
        <v>9.6832784184514011</v>
      </c>
      <c r="I32" s="56">
        <v>1.1495353911962773</v>
      </c>
      <c r="J32" s="16">
        <v>11.431184668989546</v>
      </c>
      <c r="K32" s="56">
        <v>1.1805076932630094</v>
      </c>
      <c r="L32" s="16">
        <v>10.830960036747818</v>
      </c>
      <c r="M32" s="56">
        <v>0.94749235100102847</v>
      </c>
      <c r="N32" s="16">
        <v>0</v>
      </c>
      <c r="O32" s="53">
        <v>0</v>
      </c>
    </row>
    <row r="33" spans="1:15" x14ac:dyDescent="0.25">
      <c r="A33" s="9" t="str">
        <v>Sedgefield Library Garage- empty</v>
      </c>
      <c r="B33" s="52" t="str">
        <v>Leisure and Culture - Libraries and Museums</v>
      </c>
      <c r="C33" s="35">
        <v>0</v>
      </c>
      <c r="D33" s="35">
        <v>0</v>
      </c>
      <c r="E33" s="56">
        <v>0</v>
      </c>
      <c r="F33" s="35">
        <v>0</v>
      </c>
      <c r="G33" s="56">
        <v>0</v>
      </c>
      <c r="H33" s="35">
        <v>0</v>
      </c>
      <c r="I33" s="56">
        <v>0</v>
      </c>
      <c r="J33" s="35">
        <v>0</v>
      </c>
      <c r="K33" s="56">
        <v>0</v>
      </c>
      <c r="L33" s="35">
        <v>0</v>
      </c>
      <c r="M33" s="56">
        <v>0</v>
      </c>
      <c r="N33" s="35">
        <v>0</v>
      </c>
      <c r="O33" s="53">
        <v>0</v>
      </c>
    </row>
    <row r="34" spans="1:15" x14ac:dyDescent="0.25">
      <c r="A34" s="9" t="str">
        <v>Shildon Library</v>
      </c>
      <c r="B34" s="52" t="str">
        <v>Leisure and Culture - Libraries and Museums</v>
      </c>
      <c r="C34" s="16">
        <v>7.0804301075268814</v>
      </c>
      <c r="D34" s="16">
        <v>17.378731343283583</v>
      </c>
      <c r="E34" s="56">
        <v>2.4544739626493945</v>
      </c>
      <c r="F34" s="16">
        <v>17.473316912972084</v>
      </c>
      <c r="G34" s="56">
        <v>1.0054426049761713</v>
      </c>
      <c r="H34" s="16">
        <v>9.8451400329489296</v>
      </c>
      <c r="I34" s="56">
        <v>0.56343853213352746</v>
      </c>
      <c r="J34" s="16">
        <v>20.131968641114984</v>
      </c>
      <c r="K34" s="56">
        <v>2.0448636153207489</v>
      </c>
      <c r="L34" s="16">
        <v>15.740468534680753</v>
      </c>
      <c r="M34" s="56">
        <v>0.78186434795722926</v>
      </c>
      <c r="N34" s="16">
        <v>0</v>
      </c>
      <c r="O34" s="53">
        <v>0</v>
      </c>
    </row>
    <row r="35" spans="1:15" x14ac:dyDescent="0.25">
      <c r="A35" s="9" t="str">
        <v>Shotton Library</v>
      </c>
      <c r="B35" s="52" t="str">
        <v>Leisure and Culture - Libraries and Museums</v>
      </c>
      <c r="C35" s="35">
        <v>2.0812903225806449</v>
      </c>
      <c r="D35" s="35">
        <v>6.9734141791044779</v>
      </c>
      <c r="E35" s="56">
        <v>3.3505244815908064</v>
      </c>
      <c r="F35" s="35">
        <v>10.256978653530378</v>
      </c>
      <c r="G35" s="56">
        <v>1.4708689875706729</v>
      </c>
      <c r="H35" s="35">
        <v>7.2689456342668866</v>
      </c>
      <c r="I35" s="56">
        <v>0.70868292504098829</v>
      </c>
      <c r="J35" s="35">
        <v>12.959930313588851</v>
      </c>
      <c r="K35" s="56">
        <v>1.782917491154951</v>
      </c>
      <c r="L35" s="35">
        <v>11.413872301332109</v>
      </c>
      <c r="M35" s="56">
        <v>0.88070475883379895</v>
      </c>
      <c r="N35" s="35">
        <v>0</v>
      </c>
      <c r="O35" s="53">
        <v>0</v>
      </c>
    </row>
    <row r="36" spans="1:15" x14ac:dyDescent="0.25">
      <c r="A36" s="9" t="str">
        <v>South Moor Library</v>
      </c>
      <c r="B36" s="52" t="str">
        <v>Leisure and Culture - Libraries and Museums</v>
      </c>
      <c r="C36" s="35">
        <v>9.0232258064516131</v>
      </c>
      <c r="D36" s="35">
        <v>9.2028917910447756</v>
      </c>
      <c r="E36" s="56">
        <v>1.01991150265404</v>
      </c>
      <c r="F36" s="35">
        <v>8.7672413793103452</v>
      </c>
      <c r="G36" s="56">
        <v>0.95266157403281038</v>
      </c>
      <c r="H36" s="35">
        <v>6.5700164744645795</v>
      </c>
      <c r="I36" s="56">
        <v>0.74938241006675632</v>
      </c>
      <c r="J36" s="35">
        <v>8.7386759581881535</v>
      </c>
      <c r="K36" s="56">
        <v>1.3300843296439844</v>
      </c>
      <c r="L36" s="35">
        <v>8.2425355994487823</v>
      </c>
      <c r="M36" s="56">
        <v>0.94322476756052653</v>
      </c>
      <c r="N36" s="35">
        <v>0</v>
      </c>
      <c r="O36" s="53">
        <v>0</v>
      </c>
    </row>
    <row r="37" spans="1:15" x14ac:dyDescent="0.25">
      <c r="A37" s="9" t="str">
        <v xml:space="preserve">Spennymoor Library </v>
      </c>
      <c r="B37" s="52" t="str">
        <v>Leisure and Culture - Libraries and Museums</v>
      </c>
      <c r="C37" s="16">
        <v>26.970752688172045</v>
      </c>
      <c r="D37" s="16">
        <v>5.8563432835820892</v>
      </c>
      <c r="E37" s="56">
        <v>0.21713681302451651</v>
      </c>
      <c r="F37" s="16">
        <v>34.141215106732346</v>
      </c>
      <c r="G37" s="56">
        <v>5.8297837837555075</v>
      </c>
      <c r="H37" s="16">
        <v>23.86985172981878</v>
      </c>
      <c r="I37" s="56">
        <v>0.69915062059732769</v>
      </c>
      <c r="J37" s="16">
        <v>27.638937282229964</v>
      </c>
      <c r="K37" s="56">
        <v>1.1579015066818683</v>
      </c>
      <c r="L37" s="16">
        <v>30.03399173174093</v>
      </c>
      <c r="M37" s="56">
        <v>1.086655084638541</v>
      </c>
      <c r="N37" s="16">
        <v>0</v>
      </c>
      <c r="O37" s="53">
        <v>0</v>
      </c>
    </row>
    <row r="38" spans="1:15" x14ac:dyDescent="0.25">
      <c r="A38" s="9" t="str">
        <v>Thornley Library</v>
      </c>
      <c r="B38" s="52" t="str">
        <v>Leisure and Culture - Libraries and Museums</v>
      </c>
      <c r="C38" s="35">
        <v>3.6980645161290324</v>
      </c>
      <c r="D38" s="35">
        <v>7.6935634328358207</v>
      </c>
      <c r="E38" s="56">
        <v>2.0804297489350176</v>
      </c>
      <c r="F38" s="35">
        <v>9.1038587848932675</v>
      </c>
      <c r="G38" s="56">
        <v>1.183308471343508</v>
      </c>
      <c r="H38" s="35">
        <v>6.5333607907742994</v>
      </c>
      <c r="I38" s="56">
        <v>0.71764742238924084</v>
      </c>
      <c r="J38" s="35">
        <v>9.3414634146341466</v>
      </c>
      <c r="K38" s="56">
        <v>1.4298098197523614</v>
      </c>
      <c r="L38" s="35">
        <v>8.1915480018373916</v>
      </c>
      <c r="M38" s="56">
        <v>0.87690200541862418</v>
      </c>
      <c r="N38" s="35">
        <v>0</v>
      </c>
      <c r="O38" s="53">
        <v>0</v>
      </c>
    </row>
    <row r="39" spans="1:15" x14ac:dyDescent="0.25">
      <c r="A39" s="9" t="str">
        <v xml:space="preserve">Town Hall  - Durham </v>
      </c>
      <c r="B39" s="52" t="str">
        <v>Leisure and Culture - Libraries and Museums</v>
      </c>
      <c r="C39" s="35">
        <v>67.760000000000005</v>
      </c>
      <c r="D39" s="35">
        <v>92.395988805970148</v>
      </c>
      <c r="E39" s="56">
        <v>1.363577166558001</v>
      </c>
      <c r="F39" s="35">
        <v>102.70484400656814</v>
      </c>
      <c r="G39" s="56">
        <v>1.1115725404730112</v>
      </c>
      <c r="H39" s="35">
        <v>80.243410214168037</v>
      </c>
      <c r="I39" s="56">
        <v>0.78130112547599351</v>
      </c>
      <c r="J39" s="35">
        <v>103.08449477351917</v>
      </c>
      <c r="K39" s="56">
        <v>1.2846474806889281</v>
      </c>
      <c r="L39" s="35">
        <v>116.97887000459347</v>
      </c>
      <c r="M39" s="56">
        <v>1.1347862766519914</v>
      </c>
      <c r="N39" s="35">
        <v>0</v>
      </c>
      <c r="O39" s="53">
        <v>0</v>
      </c>
    </row>
    <row r="40" spans="1:15" x14ac:dyDescent="0.25">
      <c r="A40" s="9" t="str">
        <v>Trimdon  Library</v>
      </c>
      <c r="B40" s="52" t="str">
        <v>Leisure and Culture - Libraries and Museums</v>
      </c>
      <c r="C40" s="35">
        <v>15.646021505376345</v>
      </c>
      <c r="D40" s="35">
        <v>13.786380597014926</v>
      </c>
      <c r="E40" s="56">
        <v>0.88114288940978369</v>
      </c>
      <c r="F40" s="35">
        <v>14.832922824302134</v>
      </c>
      <c r="G40" s="56">
        <v>1.0759113111612346</v>
      </c>
      <c r="H40" s="35">
        <v>10.567133443163097</v>
      </c>
      <c r="I40" s="56">
        <v>0.71241073444068592</v>
      </c>
      <c r="J40" s="35">
        <v>18.763937282229964</v>
      </c>
      <c r="K40" s="56">
        <v>1.7756884951964123</v>
      </c>
      <c r="L40" s="35">
        <v>14.429490124023886</v>
      </c>
      <c r="M40" s="56">
        <v>0.76900119132720957</v>
      </c>
      <c r="N40" s="35">
        <v>0</v>
      </c>
      <c r="O40" s="53">
        <v>0</v>
      </c>
    </row>
    <row r="41" spans="1:15" x14ac:dyDescent="0.25">
      <c r="A41" s="9" t="str">
        <v>West Cornforth Library</v>
      </c>
      <c r="B41" s="52" t="str">
        <v>Leisure and Culture - Libraries and Museums</v>
      </c>
      <c r="C41" s="35">
        <v>3.1797849462365591</v>
      </c>
      <c r="D41" s="35">
        <v>8.5298507462686572</v>
      </c>
      <c r="E41" s="56">
        <v>2.6825244129682981</v>
      </c>
      <c r="F41" s="35">
        <v>10.990147783251231</v>
      </c>
      <c r="G41" s="56">
        <v>1.2884337733645361</v>
      </c>
      <c r="H41" s="35">
        <v>8.5510708401976938</v>
      </c>
      <c r="I41" s="56">
        <v>0.77806695677280679</v>
      </c>
      <c r="J41" s="35">
        <v>10.855836236933797</v>
      </c>
      <c r="K41" s="56">
        <v>1.2695294472245091</v>
      </c>
      <c r="L41" s="35">
        <v>10.571428571428571</v>
      </c>
      <c r="M41" s="56">
        <v>0.97380140421263794</v>
      </c>
      <c r="N41" s="35">
        <v>0</v>
      </c>
      <c r="O41" s="53">
        <v>0</v>
      </c>
    </row>
    <row r="42" spans="1:15" x14ac:dyDescent="0.25">
      <c r="A42" s="9" t="str">
        <v>Wharton Park</v>
      </c>
      <c r="B42" s="52" t="str">
        <v>Leisure and Culture - Libraries and Museums</v>
      </c>
      <c r="C42" s="16">
        <v>0</v>
      </c>
      <c r="D42" s="16">
        <v>0</v>
      </c>
      <c r="E42" s="56">
        <v>0</v>
      </c>
      <c r="F42" s="16">
        <v>0</v>
      </c>
      <c r="G42" s="56">
        <v>0</v>
      </c>
      <c r="H42" s="16">
        <v>0</v>
      </c>
      <c r="I42" s="56">
        <v>0</v>
      </c>
      <c r="J42" s="16">
        <v>0</v>
      </c>
      <c r="K42" s="56">
        <v>0</v>
      </c>
      <c r="L42" s="16">
        <v>0</v>
      </c>
      <c r="M42" s="56">
        <v>0</v>
      </c>
      <c r="N42" s="16">
        <v>0</v>
      </c>
      <c r="O42" s="53">
        <v>0</v>
      </c>
    </row>
    <row r="43" spans="1:15" x14ac:dyDescent="0.25">
      <c r="A43" s="9" t="str">
        <v>Willington Library</v>
      </c>
      <c r="B43" s="52" t="str">
        <v>Leisure and Culture - Libraries and Museums</v>
      </c>
      <c r="C43" s="35">
        <v>18.075698924731181</v>
      </c>
      <c r="D43" s="35">
        <v>17.499067164179106</v>
      </c>
      <c r="E43" s="56">
        <v>0.96809906145520452</v>
      </c>
      <c r="F43" s="35">
        <v>19.066912972085387</v>
      </c>
      <c r="G43" s="56">
        <v>1.08959596492753</v>
      </c>
      <c r="H43" s="35">
        <v>13.105024711696871</v>
      </c>
      <c r="I43" s="56">
        <v>0.68731759204455778</v>
      </c>
      <c r="J43" s="35">
        <v>21.629790940766551</v>
      </c>
      <c r="K43" s="56">
        <v>1.6504960056626916</v>
      </c>
      <c r="L43" s="35">
        <v>19.547083141938447</v>
      </c>
      <c r="M43" s="56">
        <v>0.90371114521949725</v>
      </c>
      <c r="N43" s="35">
        <v>0</v>
      </c>
      <c r="O43" s="53">
        <v>0</v>
      </c>
    </row>
    <row r="44" spans="1:15" x14ac:dyDescent="0.25">
      <c r="A44" s="9" t="str">
        <v>Wingate Library</v>
      </c>
      <c r="B44" s="52" t="str">
        <v>Leisure and Culture - Libraries and Museums</v>
      </c>
      <c r="C44" s="35">
        <v>10.432688172043012</v>
      </c>
      <c r="D44" s="35">
        <v>10.697294776119403</v>
      </c>
      <c r="E44" s="56">
        <v>1.0253632237169199</v>
      </c>
      <c r="F44" s="35">
        <v>10.930623973727421</v>
      </c>
      <c r="G44" s="56">
        <v>1.0218119816730582</v>
      </c>
      <c r="H44" s="35">
        <v>8.8513179571663922</v>
      </c>
      <c r="I44" s="56">
        <v>0.80977243187957082</v>
      </c>
      <c r="J44" s="35">
        <v>9.6154181184668985</v>
      </c>
      <c r="K44" s="56">
        <v>1.086326145439376</v>
      </c>
      <c r="L44" s="35">
        <v>11.788700045934773</v>
      </c>
      <c r="M44" s="56">
        <v>1.2260205329286697</v>
      </c>
      <c r="N44" s="35">
        <v>0</v>
      </c>
      <c r="O44" s="53">
        <v>0</v>
      </c>
    </row>
    <row r="45" spans="1:15" x14ac:dyDescent="0.25">
      <c r="A45" s="9" t="str">
        <v>Wolsingham Library</v>
      </c>
      <c r="B45" s="52" t="str">
        <v>Leisure and Culture - Libraries and Museums</v>
      </c>
      <c r="C45" s="35">
        <v>0</v>
      </c>
      <c r="D45" s="35">
        <v>4.2905783582089549</v>
      </c>
      <c r="E45" s="56">
        <v>0</v>
      </c>
      <c r="F45" s="35">
        <v>7.1884236453201966</v>
      </c>
      <c r="G45" s="56">
        <v>1.6753973579265684</v>
      </c>
      <c r="H45" s="35">
        <v>16.341021416803954</v>
      </c>
      <c r="I45" s="56">
        <v>2.2732412866960443</v>
      </c>
      <c r="J45" s="35">
        <v>20.907229965156795</v>
      </c>
      <c r="K45" s="56">
        <v>1.2794322601925772</v>
      </c>
      <c r="L45" s="35">
        <v>22.605420303169499</v>
      </c>
      <c r="M45" s="56">
        <v>1.0812250279373616</v>
      </c>
      <c r="N45" s="35">
        <v>0</v>
      </c>
      <c r="O45" s="53">
        <v>0</v>
      </c>
    </row>
    <row r="46" spans="1:15" x14ac:dyDescent="0.25">
      <c r="A46" s="84" t="str">
        <v>Woodhouse Close Library</v>
      </c>
      <c r="B46" s="85" t="str">
        <v>Leisure and Culture - Libraries and Museums</v>
      </c>
      <c r="C46" s="19">
        <v>8.5096774193548388</v>
      </c>
      <c r="D46" s="19">
        <v>18.301772388059703</v>
      </c>
      <c r="E46" s="62">
        <v>2.1507010766863184</v>
      </c>
      <c r="F46" s="19">
        <v>21.225369458128078</v>
      </c>
      <c r="G46" s="62">
        <v>1.1597439312476514</v>
      </c>
      <c r="H46" s="19">
        <v>12.613261943986821</v>
      </c>
      <c r="I46" s="62">
        <v>0.59425405851565416</v>
      </c>
      <c r="J46" s="19">
        <v>13.764372822299652</v>
      </c>
      <c r="K46" s="62">
        <v>1.0912619497973406</v>
      </c>
      <c r="L46" s="19">
        <v>11.873220027560864</v>
      </c>
      <c r="M46" s="62">
        <v>0.86260523315127491</v>
      </c>
      <c r="N46" s="19">
        <v>0</v>
      </c>
      <c r="O46" s="63">
        <v>0</v>
      </c>
    </row>
    <row r="47" spans="1:15" ht="15.75" thickBot="1" x14ac:dyDescent="0.3">
      <c r="A47" s="86" t="str">
        <v>Example</v>
      </c>
      <c r="B47" s="82" t="str">
        <v>Example Type</v>
      </c>
      <c r="C47" s="83">
        <f>'Gas . Electricity Per Year'!C32/'Annual HDD'!N2</f>
        <v>11.852903225806452</v>
      </c>
      <c r="D47" s="83">
        <f>'Gas . Electricity Per Year'!D32/'Annual HDD'!N3</f>
        <v>9.52705223880597</v>
      </c>
      <c r="E47" s="81">
        <f>D47/C47</f>
        <v>0.80377373014093467</v>
      </c>
      <c r="F47" s="83">
        <f>'Gas . Electricity Per Year'!E32/'Annual HDD'!N4</f>
        <v>8.4236453201970445</v>
      </c>
      <c r="G47" s="81">
        <f>F47/D47</f>
        <v>0.88418170794587603</v>
      </c>
      <c r="H47" s="83">
        <f>'Gas . Electricity Per Year'!F32/'Annual HDD'!N5</f>
        <v>9.6832784184514011</v>
      </c>
      <c r="I47" s="81">
        <f>H47/F47</f>
        <v>1.1495353911962773</v>
      </c>
      <c r="J47" s="83">
        <f>'Gas . Electricity Per Year'!G32/'Annual HDD'!N6</f>
        <v>11.431184668989546</v>
      </c>
      <c r="K47" s="81">
        <f>J47/H47</f>
        <v>1.1805076932630094</v>
      </c>
      <c r="L47" s="83">
        <f>'Gas . Electricity Per Year'!H32/'Annual HDD'!N7</f>
        <v>10.830960036747818</v>
      </c>
      <c r="M47" s="81">
        <f>L47/J47</f>
        <v>0.94749235100102847</v>
      </c>
      <c r="N47" s="83">
        <f>'Gas . Electricity Per Year'!I32/'Annual HDD'!N8</f>
        <v>15.986715867158672</v>
      </c>
      <c r="O47" s="81">
        <f>N47/L47</f>
        <v>1.4760202062345489</v>
      </c>
    </row>
    <row r="48" spans="1:15" ht="15.75" thickTop="1" x14ac:dyDescent="0.25"/>
  </sheetData>
  <sheetProtection algorithmName="SHA-512" hashValue="U/o3vSeVujDkwnENWwjvPyi3dtHQAwFP1GLIJOL/caXPNSUcFaZfxIc+X2USeqMc9laWCHCggvLu9SjHiVqtng==" saltValue="lo5Y6h+TzGxJJlZ+whWC4A==" spinCount="100000" sheet="1" objects="1" scenarios="1"/>
  <conditionalFormatting sqref="E2:E47 G2:G47 I2:I47 K2:K47 M2:M47 O2:O47">
    <cfRule type="cellIs" priority="1" stopIfTrue="1" operator="equal">
      <formula>0</formula>
    </cfRule>
    <cfRule type="cellIs" dxfId="1" priority="2" operator="lessThan">
      <formula>1</formula>
    </cfRule>
    <cfRule type="cellIs" dxfId="0" priority="3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D7604-F773-4026-940E-A9FCB85FB3DC}">
  <sheetPr>
    <tabColor rgb="FFC00000"/>
  </sheetPr>
  <dimension ref="A1:AC50"/>
  <sheetViews>
    <sheetView zoomScale="139" zoomScaleNormal="139" workbookViewId="0">
      <selection activeCell="D3" sqref="D3"/>
    </sheetView>
  </sheetViews>
  <sheetFormatPr defaultColWidth="8.85546875" defaultRowHeight="15" x14ac:dyDescent="0.25"/>
  <cols>
    <col min="1" max="1" width="41.5703125" customWidth="1"/>
    <col min="2" max="8" width="10.7109375" style="3" customWidth="1"/>
    <col min="9" max="9" width="10.7109375" style="4" customWidth="1"/>
    <col min="10" max="12" width="10.7109375" style="3" customWidth="1"/>
    <col min="13" max="13" width="10.7109375" style="4" customWidth="1"/>
    <col min="14" max="16" width="10.7109375" style="3" customWidth="1"/>
    <col min="17" max="17" width="10.7109375" style="4" customWidth="1"/>
    <col min="18" max="20" width="10.7109375" style="3" customWidth="1"/>
    <col min="21" max="21" width="10.7109375" style="4" customWidth="1"/>
    <col min="22" max="24" width="10.7109375" style="3" customWidth="1"/>
    <col min="25" max="25" width="10.7109375" style="4" customWidth="1"/>
    <col min="26" max="27" width="10.7109375" customWidth="1"/>
    <col min="28" max="28" width="10.7109375" style="3" customWidth="1"/>
    <col min="29" max="29" width="10.7109375" customWidth="1"/>
  </cols>
  <sheetData>
    <row r="1" spans="1:29" ht="50.1" customHeight="1" thickTop="1" x14ac:dyDescent="0.25">
      <c r="A1" s="12" t="s">
        <v>1</v>
      </c>
      <c r="B1" s="108" t="s">
        <v>2</v>
      </c>
      <c r="C1" s="139" t="s">
        <v>70</v>
      </c>
      <c r="D1" s="139" t="s">
        <v>87</v>
      </c>
      <c r="E1" s="143" t="s">
        <v>117</v>
      </c>
      <c r="F1" s="109" t="s">
        <v>3</v>
      </c>
      <c r="G1" s="132" t="s">
        <v>71</v>
      </c>
      <c r="H1" s="132" t="s">
        <v>88</v>
      </c>
      <c r="I1" s="145" t="s">
        <v>118</v>
      </c>
      <c r="J1" s="110" t="s">
        <v>4</v>
      </c>
      <c r="K1" s="133" t="s">
        <v>72</v>
      </c>
      <c r="L1" s="133" t="s">
        <v>73</v>
      </c>
      <c r="M1" s="146" t="s">
        <v>119</v>
      </c>
      <c r="N1" s="111" t="s">
        <v>5</v>
      </c>
      <c r="O1" s="134" t="s">
        <v>74</v>
      </c>
      <c r="P1" s="134" t="s">
        <v>75</v>
      </c>
      <c r="Q1" s="147" t="s">
        <v>120</v>
      </c>
      <c r="R1" s="123" t="s">
        <v>6</v>
      </c>
      <c r="S1" s="135" t="s">
        <v>76</v>
      </c>
      <c r="T1" s="135" t="s">
        <v>77</v>
      </c>
      <c r="U1" s="149" t="s">
        <v>121</v>
      </c>
      <c r="V1" s="113" t="s">
        <v>7</v>
      </c>
      <c r="W1" s="136" t="s">
        <v>79</v>
      </c>
      <c r="X1" s="139" t="s">
        <v>80</v>
      </c>
      <c r="Y1" s="150" t="s">
        <v>122</v>
      </c>
      <c r="Z1" s="109" t="s">
        <v>8</v>
      </c>
      <c r="AA1" s="132" t="s">
        <v>175</v>
      </c>
      <c r="AB1" s="132" t="s">
        <v>176</v>
      </c>
      <c r="AC1" s="131" t="s">
        <v>123</v>
      </c>
    </row>
    <row r="2" spans="1:29" ht="15.75" thickBot="1" x14ac:dyDescent="0.3">
      <c r="A2" s="12"/>
      <c r="B2" s="144">
        <v>1</v>
      </c>
      <c r="C2" s="126">
        <f>B2+1</f>
        <v>2</v>
      </c>
      <c r="D2" s="126">
        <f>C2+1</f>
        <v>3</v>
      </c>
      <c r="E2" s="115">
        <f t="shared" ref="E2:AC2" si="0">D2+1</f>
        <v>4</v>
      </c>
      <c r="F2" s="132">
        <f t="shared" si="0"/>
        <v>5</v>
      </c>
      <c r="G2" s="132">
        <f t="shared" si="0"/>
        <v>6</v>
      </c>
      <c r="H2" s="117">
        <f t="shared" si="0"/>
        <v>7</v>
      </c>
      <c r="I2" s="132">
        <f t="shared" si="0"/>
        <v>8</v>
      </c>
      <c r="J2" s="140">
        <f t="shared" si="0"/>
        <v>9</v>
      </c>
      <c r="K2" s="133">
        <f t="shared" si="0"/>
        <v>10</v>
      </c>
      <c r="L2" s="119">
        <f t="shared" si="0"/>
        <v>11</v>
      </c>
      <c r="M2" s="133">
        <f t="shared" si="0"/>
        <v>12</v>
      </c>
      <c r="N2" s="141">
        <f t="shared" si="0"/>
        <v>13</v>
      </c>
      <c r="O2" s="134">
        <f t="shared" si="0"/>
        <v>14</v>
      </c>
      <c r="P2" s="121">
        <f t="shared" si="0"/>
        <v>15</v>
      </c>
      <c r="Q2" s="134">
        <f t="shared" si="0"/>
        <v>16</v>
      </c>
      <c r="R2" s="148">
        <f t="shared" si="0"/>
        <v>17</v>
      </c>
      <c r="S2" s="135">
        <f t="shared" si="0"/>
        <v>18</v>
      </c>
      <c r="T2" s="124">
        <f t="shared" si="0"/>
        <v>19</v>
      </c>
      <c r="U2" s="135">
        <f t="shared" si="0"/>
        <v>20</v>
      </c>
      <c r="V2" s="138">
        <f t="shared" si="0"/>
        <v>21</v>
      </c>
      <c r="W2" s="139">
        <f t="shared" si="0"/>
        <v>22</v>
      </c>
      <c r="X2" s="126">
        <f t="shared" si="0"/>
        <v>23</v>
      </c>
      <c r="Y2" s="139">
        <f t="shared" si="0"/>
        <v>24</v>
      </c>
      <c r="Z2" s="142">
        <f t="shared" si="0"/>
        <v>25</v>
      </c>
      <c r="AA2" s="132">
        <f t="shared" si="0"/>
        <v>26</v>
      </c>
      <c r="AB2" s="117">
        <f t="shared" si="0"/>
        <v>27</v>
      </c>
      <c r="AC2" s="151">
        <f t="shared" si="0"/>
        <v>28</v>
      </c>
    </row>
    <row r="3" spans="1:29" ht="15.75" thickTop="1" x14ac:dyDescent="0.25">
      <c r="A3" s="13" t="s">
        <v>39</v>
      </c>
      <c r="B3" s="153">
        <f>SUMIF('Gas . Electricity Per Year'!$B$2:$B$47,$A3,'Gas . Electricity Per Year'!C$2:C$47)</f>
        <v>962343</v>
      </c>
      <c r="C3" s="43">
        <v>200000</v>
      </c>
      <c r="D3" s="43">
        <f>SUMIF('Carbon Emissions'!$B$2:$B$47,$A3,'Carbon Emissions'!E$2:E$47)</f>
        <v>239.84787359999996</v>
      </c>
      <c r="E3" s="43">
        <f>SUMIF('kWh per HDD'!$B$2:$B$47,$A3,'kWh per HDD'!C$2:C$47)</f>
        <v>413.91096774193545</v>
      </c>
      <c r="F3" s="33">
        <f>SUMIF('Gas . Electricity Per Year'!$B$2:$B$47,$A3,'Gas . Electricity Per Year'!D$2:D$47)</f>
        <v>1027324</v>
      </c>
      <c r="G3" s="43">
        <v>200000</v>
      </c>
      <c r="H3" s="43">
        <f>SUMIF('Carbon Emissions'!$B$2:$B$47,$A3,'Carbon Emissions'!I$2:I$47)</f>
        <v>239.26186799999999</v>
      </c>
      <c r="I3" s="43">
        <f>SUMIF('kWh per HDD'!$B$2:$B$47,$A3,'kWh per HDD'!D$2:D$47)</f>
        <v>479.16231343283584</v>
      </c>
      <c r="J3" s="33">
        <f>SUMIF('Gas . Electricity Per Year'!$B$2:$B$32,$A3,'Gas . Electricity Per Year'!E$2:E$32)</f>
        <v>1085364</v>
      </c>
      <c r="K3" s="43">
        <v>200000</v>
      </c>
      <c r="L3" s="43">
        <f>SUMIF('Carbon Emissions'!$B$2:$B$47,$A3,'Carbon Emissions'!N$2:N$47)</f>
        <v>457.77512840000003</v>
      </c>
      <c r="M3" s="43">
        <f>SUMIF('kWh per HDD'!$B$2:$B$47,$A3,'kWh per HDD'!F$2:F$47)</f>
        <v>712.23357963875196</v>
      </c>
      <c r="N3" s="33">
        <f>SUMIF('Gas . Electricity Per Year'!$B$2:$B$32,$A3,'Gas . Electricity Per Year'!F$2:F$32)</f>
        <v>856926</v>
      </c>
      <c r="O3" s="43">
        <v>200000</v>
      </c>
      <c r="P3" s="43">
        <f>SUMIF('Carbon Emissions'!$B$2:$B$47,$A3,'Carbon Emissions'!S$2:S$47)</f>
        <v>315.50790399999994</v>
      </c>
      <c r="Q3" s="43">
        <f>SUMIF('kWh per HDD'!$B$2:$B$47,$A3,'kWh per HDD'!H$2:H$47)</f>
        <v>557.29448105436563</v>
      </c>
      <c r="R3" s="33">
        <f>SUMIF('Gas . Electricity Per Year'!$B$2:$B$32,$A3,'Gas . Electricity Per Year'!G$2:G$32)</f>
        <v>1269256</v>
      </c>
      <c r="S3" s="43">
        <v>200000</v>
      </c>
      <c r="T3" s="43">
        <f>SUMIF('Carbon Emissions'!$B$2:$B$47,$A3,'Carbon Emissions'!X$2:X$47)</f>
        <v>465.00342000000006</v>
      </c>
      <c r="U3" s="43">
        <f>SUMIF('kWh per HDD'!$B$2:$B$47,$A3,'kWh per HDD'!J$2:J$47)</f>
        <v>830.24390243902462</v>
      </c>
      <c r="V3" s="33">
        <f>SUMIF('Gas . Electricity Per Year'!$B$2:$B$32,$A3,'Gas . Electricity Per Year'!H$2:H$32)</f>
        <v>1240265</v>
      </c>
      <c r="W3" s="43">
        <v>200000</v>
      </c>
      <c r="X3" s="43">
        <f>SUMIF('Carbon Emissions'!$B$2:$B$47,$A3,'Carbon Emissions'!AC$2:AC$47)</f>
        <v>433.17544400000003</v>
      </c>
      <c r="Y3" s="43">
        <f>SUMIF('kWh per HDD'!$B$2:$B$47,$A3,'kWh per HDD'!L$2:L$47)</f>
        <v>851.12953605879636</v>
      </c>
      <c r="Z3" s="33">
        <f>SUMIF('Gas . Electricity Per Year'!$B$2:$B$32,$A3,'Gas . Electricity Per Year'!H$2:H$32)</f>
        <v>1240265</v>
      </c>
      <c r="AA3" s="43">
        <v>200000</v>
      </c>
      <c r="AB3" s="43">
        <f>SUMIF('Carbon Emissions'!$B$2:$B$47,$A3,'Carbon Emissions'!AH$2:AH$47)</f>
        <v>231.54446909402043</v>
      </c>
      <c r="AC3" s="152">
        <f>SUMIF('kWh per HDD'!$B$2:$B$47,$A3,'kWh per HDD'!N$2:N$47)</f>
        <v>0</v>
      </c>
    </row>
    <row r="4" spans="1:29" x14ac:dyDescent="0.25">
      <c r="A4" s="5" t="s">
        <v>182</v>
      </c>
      <c r="B4" s="153">
        <f>SUMIF('Gas . Electricity Per Year'!$B$2:$B$47,$A4,'Gas . Electricity Per Year'!C$2:C$47)</f>
        <v>21342</v>
      </c>
      <c r="C4" s="154">
        <v>200001</v>
      </c>
      <c r="D4" s="154">
        <f>SUMIF('Carbon Emissions'!$B$2:$B$47,$A4,'Carbon Emissions'!E$2:E$47)</f>
        <v>3</v>
      </c>
      <c r="E4" s="154">
        <f>SUMIF('kWh per HDD'!$B$2:$B$47,$A4,'kWh per HDD'!C$2:C$47)</f>
        <v>11.852903225806452</v>
      </c>
      <c r="F4" s="153">
        <f>SUMIF('Gas . Electricity Per Year'!$B$2:$B$32,$A4,'Gas . Electricity Per Year'!D$2:D$32)</f>
        <v>0</v>
      </c>
      <c r="G4" s="154">
        <v>200001</v>
      </c>
      <c r="H4" s="154">
        <f>SUMIF('Carbon Emissions'!$B$2:$B$47,$A4,'Carbon Emissions'!I$2:I$47)</f>
        <v>3</v>
      </c>
      <c r="I4" s="154">
        <f>SUMIF('kWh per HDD'!$B$2:$B$47,$A4,'kWh per HDD'!D$2:D$47)</f>
        <v>9.52705223880597</v>
      </c>
      <c r="J4" s="153">
        <f>SUMIF('Gas . Electricity Per Year'!$B$2:$B$32,$A4,'Gas . Electricity Per Year'!E$2:E$32)</f>
        <v>0</v>
      </c>
      <c r="K4" s="154">
        <v>200001</v>
      </c>
      <c r="L4" s="154">
        <f>SUMIF('Carbon Emissions'!$B$2:$B$47,$A4,'Carbon Emissions'!N$2:N$47)</f>
        <v>4.3635599999999997</v>
      </c>
      <c r="M4" s="154">
        <f>SUMIF('kWh per HDD'!$B$2:$B$47,$A4,'kWh per HDD'!F$2:F$47)</f>
        <v>8.4236453201970445</v>
      </c>
      <c r="N4" s="153">
        <f>SUMIF('Gas . Electricity Per Year'!$B$2:$B$32,$A4,'Gas . Electricity Per Year'!F$2:F$32)</f>
        <v>0</v>
      </c>
      <c r="O4" s="154">
        <v>200001</v>
      </c>
      <c r="P4" s="154">
        <f>SUMIF('Carbon Emissions'!$B$2:$B$47,$A4,'Carbon Emissions'!S$2:S$47)</f>
        <v>4.8735740000000005</v>
      </c>
      <c r="Q4" s="154">
        <f>SUMIF('kWh per HDD'!$B$2:$B$47,$A4,'kWh per HDD'!H$2:H$47)</f>
        <v>9.6832784184514011</v>
      </c>
      <c r="R4" s="153">
        <f>SUMIF('Gas . Electricity Per Year'!$B$2:$B$32,$A4,'Gas . Electricity Per Year'!G$2:G$32)</f>
        <v>0</v>
      </c>
      <c r="S4" s="154">
        <v>200001</v>
      </c>
      <c r="T4" s="154">
        <f>SUMIF('Carbon Emissions'!$B$2:$B$47,$A4,'Carbon Emissions'!X$2:X$47)</f>
        <v>5.4272640000000001</v>
      </c>
      <c r="U4" s="154">
        <f>SUMIF('kWh per HDD'!$B$2:$B$47,$A4,'kWh per HDD'!J$2:J$47)</f>
        <v>11.431184668989546</v>
      </c>
      <c r="V4" s="153">
        <f>SUMIF('Gas . Electricity Per Year'!$B$2:$B$32,$A4,'Gas . Electricity Per Year'!H$2:H$32)</f>
        <v>0</v>
      </c>
      <c r="W4" s="154">
        <v>200001</v>
      </c>
      <c r="X4" s="154">
        <f>SUMIF('Carbon Emissions'!$B$2:$B$47,$A4,'Carbon Emissions'!AC$2:AC$47)</f>
        <v>4.8553569999999997</v>
      </c>
      <c r="Y4" s="154">
        <f>SUMIF('kWh per HDD'!$B$2:$B$47,$A4,'kWh per HDD'!L$2:L$47)</f>
        <v>10.830960036747818</v>
      </c>
      <c r="Z4" s="153">
        <f>SUMIF('Gas . Electricity Per Year'!$B$2:$B$32,$A4,'Gas . Electricity Per Year'!H$2:H$32)</f>
        <v>0</v>
      </c>
      <c r="AA4" s="154">
        <v>200001</v>
      </c>
      <c r="AB4" s="154">
        <f>SUMIF('Carbon Emissions'!$B$2:$B$47,$A4,'Carbon Emissions'!AH$2:AH$47)</f>
        <v>4.5932320157047055</v>
      </c>
      <c r="AC4" s="155">
        <f>SUMIF('kWh per HDD'!$B$2:$B$47,$A4,'kWh per HDD'!N$2:N$47)</f>
        <v>15.986715867158672</v>
      </c>
    </row>
    <row r="5" spans="1:29" x14ac:dyDescent="0.25">
      <c r="A5" s="5" t="str" cm="1">
        <f t="array" ref="A5:A50">'Carbon Emissions'!A2:A47</f>
        <v>Annfield Plain Library</v>
      </c>
      <c r="B5" s="153">
        <f>_xlfn.IFNA(_xlfn.XLOOKUP(B$1,'Carbon Emissions'!$C$1:$AJ$1,'Carbon Emissions'!$C2:$AJ2),0)</f>
        <v>77713</v>
      </c>
      <c r="C5" s="154">
        <f>_xlfn.IFNA(_xlfn.XLOOKUP(C$1,'Carbon Emissions'!$C$1:$AJ$1,'Carbon Emissions'!$C2:$AJ2),0)</f>
        <v>13873</v>
      </c>
      <c r="D5" s="154">
        <f>_xlfn.IFNA(_xlfn.XLOOKUP(D$1,'Carbon Emissions'!$C$1:$AJ$1,'Carbon Emissions'!$C2:$AJ2),0)</f>
        <v>17.8451308</v>
      </c>
      <c r="E5" s="154">
        <f>_xlfn.IFNA(_xlfn.XLOOKUP(E$1,'kWh per HDD'!$C$1:$O$1,'kWh per HDD'!$C2:$O2),0)</f>
        <v>33.424946236559137</v>
      </c>
      <c r="F5" s="153">
        <f>_xlfn.IFNA(_xlfn.XLOOKUP(F$1,'Carbon Emissions'!$C$1:$AJ$1,'Carbon Emissions'!$C2:$AJ2),0)</f>
        <v>68247</v>
      </c>
      <c r="G5" s="154">
        <f>_xlfn.IFNA(_xlfn.XLOOKUP(G$1,'Carbon Emissions'!$C$1:$AJ$1,'Carbon Emissions'!$C2:$AJ2),0)</f>
        <v>12703</v>
      </c>
      <c r="H5" s="154">
        <f>_xlfn.IFNA(_xlfn.XLOOKUP(H$1,'Carbon Emissions'!$C$1:$AJ$1,'Carbon Emissions'!$C2:$AJ2),0)</f>
        <v>15.804334799999999</v>
      </c>
      <c r="I5" s="154">
        <f>_xlfn.IFNA(_xlfn.XLOOKUP(I$1,'kWh per HDD'!$C$1:$O$1,'kWh per HDD'!$C2:$O2),0)</f>
        <v>31.831623134328357</v>
      </c>
      <c r="J5" s="153">
        <f>_xlfn.IFNA(_xlfn.XLOOKUP(J$1,'Carbon Emissions'!$C$1:$AJ$1,'Carbon Emissions'!$C2:$AJ2),0)</f>
        <v>87424</v>
      </c>
      <c r="K5" s="154">
        <f>_xlfn.IFNA(_xlfn.XLOOKUP(K$1,'Carbon Emissions'!$C$1:$AJ$1,'Carbon Emissions'!$C2:$AJ2),0)</f>
        <v>13803</v>
      </c>
      <c r="L5" s="154">
        <f>_xlfn.IFNA(_xlfn.XLOOKUP(L$1,'Carbon Emissions'!$C$1:$AJ$1,'Carbon Emissions'!$C2:$AJ2),0)</f>
        <v>19.614062799999999</v>
      </c>
      <c r="M5" s="154">
        <f>_xlfn.IFNA(_xlfn.XLOOKUP(M$1,'kWh per HDD'!$C$1:$O$1,'kWh per HDD'!$C2:$O2),0)</f>
        <v>35.88834154351396</v>
      </c>
      <c r="N5" s="153">
        <f>_xlfn.IFNA(_xlfn.XLOOKUP(N$1,'Carbon Emissions'!$C$1:$AJ$1,'Carbon Emissions'!$C2:$AJ2),0)</f>
        <v>64922</v>
      </c>
      <c r="O5" s="154">
        <f>_xlfn.IFNA(_xlfn.XLOOKUP(O$1,'Carbon Emissions'!$C$1:$AJ$1,'Carbon Emissions'!$C2:$AJ2),0)</f>
        <v>6856</v>
      </c>
      <c r="P5" s="154">
        <f>_xlfn.IFNA(_xlfn.XLOOKUP(P$1,'Carbon Emissions'!$C$1:$AJ$1,'Carbon Emissions'!$C2:$AJ2),0)</f>
        <v>13.543096</v>
      </c>
      <c r="Q5" s="154">
        <f>_xlfn.IFNA(_xlfn.XLOOKUP(Q$1,'kWh per HDD'!$C$1:$O$1,'kWh per HDD'!$C2:$O2),0)</f>
        <v>26.738879736408567</v>
      </c>
      <c r="R5" s="153">
        <f>_xlfn.IFNA(_xlfn.XLOOKUP(R$1,'Carbon Emissions'!$C$1:$AJ$1,'Carbon Emissions'!$C2:$AJ2),0)</f>
        <v>55424</v>
      </c>
      <c r="S5" s="154">
        <f>_xlfn.IFNA(_xlfn.XLOOKUP(S$1,'Carbon Emissions'!$C$1:$AJ$1,'Carbon Emissions'!$C2:$AJ2),0)</f>
        <v>12181</v>
      </c>
      <c r="T5" s="154">
        <f>_xlfn.IFNA(_xlfn.XLOOKUP(T$1,'Carbon Emissions'!$C$1:$AJ$1,'Carbon Emissions'!$C2:$AJ2),0)</f>
        <v>12.999646000000002</v>
      </c>
      <c r="U5" s="154">
        <f>_xlfn.IFNA(_xlfn.XLOOKUP(U$1,'kWh per HDD'!$C$1:$O$1,'kWh per HDD'!$C2:$O2),0)</f>
        <v>24.139372822299652</v>
      </c>
      <c r="V5" s="153">
        <f>_xlfn.IFNA(_xlfn.XLOOKUP(V$1,'Carbon Emissions'!$C$1:$AJ$1,'Carbon Emissions'!$C2:$AJ2),0)</f>
        <v>35652</v>
      </c>
      <c r="W5" s="154">
        <f>_xlfn.IFNA(_xlfn.XLOOKUP(W$1,'Carbon Emissions'!$C$1:$AJ$1,'Carbon Emissions'!$C2:$AJ2),0)</f>
        <v>12495</v>
      </c>
      <c r="X5" s="154">
        <f>_xlfn.IFNA(_xlfn.XLOOKUP(X$1,'Carbon Emissions'!$C$1:$AJ$1,'Carbon Emissions'!$C2:$AJ2),0)</f>
        <v>8.9358509999999995</v>
      </c>
      <c r="Y5" s="154">
        <f>_xlfn.IFNA(_xlfn.XLOOKUP(Y$1,'kWh per HDD'!$C$1:$O$1,'kWh per HDD'!$C2:$O2),0)</f>
        <v>16.376665135507579</v>
      </c>
      <c r="Z5" s="153">
        <f>_xlfn.IFNA(_xlfn.XLOOKUP(Z$1,'Carbon Emissions'!$C$1:$AJ$1,'Carbon Emissions'!$C2:$AJ2),0)</f>
        <v>0</v>
      </c>
      <c r="AA5" s="154">
        <f>_xlfn.IFNA(_xlfn.XLOOKUP(AA$1,'Carbon Emissions'!$C$1:$AJ$1,'Carbon Emissions'!$C2:$AJ2),0)</f>
        <v>0</v>
      </c>
      <c r="AB5" s="154">
        <f>_xlfn.IFNA(_xlfn.XLOOKUP(AB$1,'Carbon Emissions'!$C$1:$AJ$1,'Carbon Emissions'!$C2:$AJ2),0)</f>
        <v>0</v>
      </c>
      <c r="AC5" s="155">
        <f>_xlfn.IFNA(_xlfn.XLOOKUP(AC$1,'Carbon Emissions'!$C$1:$AJ$1,'Carbon Emissions'!$C2:$AJ2),0)</f>
        <v>0</v>
      </c>
    </row>
    <row r="6" spans="1:29" x14ac:dyDescent="0.25">
      <c r="A6" s="5" t="str">
        <v>Barnard Castle Library (new)/C.A.P building</v>
      </c>
      <c r="B6" s="153">
        <f>_xlfn.IFNA(_xlfn.XLOOKUP(B$1,'Carbon Emissions'!$C$1:$AJ$1,'Carbon Emissions'!$C3:$AJ3),0)</f>
        <v>0</v>
      </c>
      <c r="C6" s="154">
        <f>_xlfn.IFNA(_xlfn.XLOOKUP(C$1,'Carbon Emissions'!$C$1:$AJ$1,'Carbon Emissions'!$C3:$AJ3),0)</f>
        <v>26993</v>
      </c>
      <c r="D6" s="154">
        <f>_xlfn.IFNA(_xlfn.XLOOKUP(D$1,'Carbon Emissions'!$C$1:$AJ$1,'Carbon Emissions'!$C3:$AJ3),0)</f>
        <v>0</v>
      </c>
      <c r="E6" s="154">
        <f>_xlfn.IFNA(_xlfn.XLOOKUP(E$1,'kWh per HDD'!$C$1:$O$1,'kWh per HDD'!$C3:$O3),0)</f>
        <v>0</v>
      </c>
      <c r="F6" s="153">
        <f>_xlfn.IFNA(_xlfn.XLOOKUP(F$1,'Carbon Emissions'!$C$1:$AJ$1,'Carbon Emissions'!$C3:$AJ3),0)</f>
        <v>0</v>
      </c>
      <c r="G6" s="154">
        <f>_xlfn.IFNA(_xlfn.XLOOKUP(G$1,'Carbon Emissions'!$C$1:$AJ$1,'Carbon Emissions'!$C3:$AJ3),0)</f>
        <v>26487</v>
      </c>
      <c r="H6" s="154">
        <f>_xlfn.IFNA(_xlfn.XLOOKUP(H$1,'Carbon Emissions'!$C$1:$AJ$1,'Carbon Emissions'!$C3:$AJ3),0)</f>
        <v>0</v>
      </c>
      <c r="I6" s="154">
        <f>_xlfn.IFNA(_xlfn.XLOOKUP(I$1,'kWh per HDD'!$C$1:$O$1,'kWh per HDD'!$C3:$O3),0)</f>
        <v>0</v>
      </c>
      <c r="J6" s="153">
        <f>_xlfn.IFNA(_xlfn.XLOOKUP(J$1,'Carbon Emissions'!$C$1:$AJ$1,'Carbon Emissions'!$C3:$AJ3),0)</f>
        <v>72127</v>
      </c>
      <c r="K6" s="154">
        <f>_xlfn.IFNA(_xlfn.XLOOKUP(K$1,'Carbon Emissions'!$C$1:$AJ$1,'Carbon Emissions'!$C3:$AJ3),0)</f>
        <v>26825</v>
      </c>
      <c r="L6" s="154">
        <f>_xlfn.IFNA(_xlfn.XLOOKUP(L$1,'Carbon Emissions'!$C$1:$AJ$1,'Carbon Emissions'!$C3:$AJ3),0)</f>
        <v>20.127838000000001</v>
      </c>
      <c r="M6" s="154">
        <f>_xlfn.IFNA(_xlfn.XLOOKUP(M$1,'kWh per HDD'!$C$1:$O$1,'kWh per HDD'!$C3:$O3),0)</f>
        <v>29.608784893267654</v>
      </c>
      <c r="N6" s="153">
        <f>_xlfn.IFNA(_xlfn.XLOOKUP(N$1,'Carbon Emissions'!$C$1:$AJ$1,'Carbon Emissions'!$C3:$AJ3),0)</f>
        <v>71952</v>
      </c>
      <c r="O6" s="154">
        <f>_xlfn.IFNA(_xlfn.XLOOKUP(O$1,'Carbon Emissions'!$C$1:$AJ$1,'Carbon Emissions'!$C3:$AJ3),0)</f>
        <v>15309</v>
      </c>
      <c r="P6" s="154">
        <f>_xlfn.IFNA(_xlfn.XLOOKUP(P$1,'Carbon Emissions'!$C$1:$AJ$1,'Carbon Emissions'!$C3:$AJ3),0)</f>
        <v>16.806165</v>
      </c>
      <c r="Q6" s="154">
        <f>_xlfn.IFNA(_xlfn.XLOOKUP(Q$1,'kWh per HDD'!$C$1:$O$1,'kWh per HDD'!$C3:$O3),0)</f>
        <v>29.634266886326195</v>
      </c>
      <c r="R6" s="153">
        <f>_xlfn.IFNA(_xlfn.XLOOKUP(R$1,'Carbon Emissions'!$C$1:$AJ$1,'Carbon Emissions'!$C3:$AJ3),0)</f>
        <v>64469</v>
      </c>
      <c r="S6" s="154">
        <f>_xlfn.IFNA(_xlfn.XLOOKUP(S$1,'Carbon Emissions'!$C$1:$AJ$1,'Carbon Emissions'!$C3:$AJ3),0)</f>
        <v>20424</v>
      </c>
      <c r="T6" s="154">
        <f>_xlfn.IFNA(_xlfn.XLOOKUP(T$1,'Carbon Emissions'!$C$1:$AJ$1,'Carbon Emissions'!$C3:$AJ3),0)</f>
        <v>16.559816000000001</v>
      </c>
      <c r="U6" s="154">
        <f>_xlfn.IFNA(_xlfn.XLOOKUP(U$1,'kWh per HDD'!$C$1:$O$1,'kWh per HDD'!$C3:$O3),0)</f>
        <v>28.078832752613241</v>
      </c>
      <c r="V6" s="153">
        <f>_xlfn.IFNA(_xlfn.XLOOKUP(V$1,'Carbon Emissions'!$C$1:$AJ$1,'Carbon Emissions'!$C3:$AJ3),0)</f>
        <v>62026</v>
      </c>
      <c r="W6" s="154">
        <f>_xlfn.IFNA(_xlfn.XLOOKUP(W$1,'Carbon Emissions'!$C$1:$AJ$1,'Carbon Emissions'!$C3:$AJ3),0)</f>
        <v>23452</v>
      </c>
      <c r="X6" s="154">
        <f>_xlfn.IFNA(_xlfn.XLOOKUP(X$1,'Carbon Emissions'!$C$1:$AJ$1,'Carbon Emissions'!$C3:$AJ3),0)</f>
        <v>15.876994</v>
      </c>
      <c r="Y6" s="154">
        <f>_xlfn.IFNA(_xlfn.XLOOKUP(Y$1,'kWh per HDD'!$C$1:$O$1,'kWh per HDD'!$C3:$O3),0)</f>
        <v>28.491502067064769</v>
      </c>
      <c r="Z6" s="153">
        <f>_xlfn.IFNA(_xlfn.XLOOKUP(Z$1,'Carbon Emissions'!$C$1:$AJ$1,'Carbon Emissions'!$C3:$AJ3),0)</f>
        <v>0</v>
      </c>
      <c r="AA6" s="154">
        <f>_xlfn.IFNA(_xlfn.XLOOKUP(AA$1,'Carbon Emissions'!$C$1:$AJ$1,'Carbon Emissions'!$C3:$AJ3),0)</f>
        <v>0</v>
      </c>
      <c r="AB6" s="154">
        <f>_xlfn.IFNA(_xlfn.XLOOKUP(AB$1,'Carbon Emissions'!$C$1:$AJ$1,'Carbon Emissions'!$C3:$AJ3),0)</f>
        <v>0</v>
      </c>
      <c r="AC6" s="155">
        <f>_xlfn.IFNA(_xlfn.XLOOKUP(AC$1,'Carbon Emissions'!$C$1:$AJ$1,'Carbon Emissions'!$C3:$AJ3),0)</f>
        <v>0</v>
      </c>
    </row>
    <row r="7" spans="1:29" x14ac:dyDescent="0.25">
      <c r="A7" s="5" t="str">
        <v>Barnard Castle Library Garage</v>
      </c>
      <c r="B7" s="153">
        <f>_xlfn.IFNA(_xlfn.XLOOKUP(B$1,'Carbon Emissions'!$C$1:$AJ$1,'Carbon Emissions'!$C4:$AJ4),0)</f>
        <v>0</v>
      </c>
      <c r="C7" s="154">
        <f>_xlfn.IFNA(_xlfn.XLOOKUP(C$1,'Carbon Emissions'!$C$1:$AJ$1,'Carbon Emissions'!$C4:$AJ4),0)</f>
        <v>0</v>
      </c>
      <c r="D7" s="154">
        <f>_xlfn.IFNA(_xlfn.XLOOKUP(D$1,'Carbon Emissions'!$C$1:$AJ$1,'Carbon Emissions'!$C4:$AJ4),0)</f>
        <v>0</v>
      </c>
      <c r="E7" s="154">
        <f>_xlfn.IFNA(_xlfn.XLOOKUP(E$1,'kWh per HDD'!$C$1:$O$1,'kWh per HDD'!$C4:$O4),0)</f>
        <v>0</v>
      </c>
      <c r="F7" s="153">
        <f>_xlfn.IFNA(_xlfn.XLOOKUP(F$1,'Carbon Emissions'!$C$1:$AJ$1,'Carbon Emissions'!$C4:$AJ4),0)</f>
        <v>0</v>
      </c>
      <c r="G7" s="154">
        <f>_xlfn.IFNA(_xlfn.XLOOKUP(G$1,'Carbon Emissions'!$C$1:$AJ$1,'Carbon Emissions'!$C4:$AJ4),0)</f>
        <v>0</v>
      </c>
      <c r="H7" s="154">
        <f>_xlfn.IFNA(_xlfn.XLOOKUP(H$1,'Carbon Emissions'!$C$1:$AJ$1,'Carbon Emissions'!$C4:$AJ4),0)</f>
        <v>0</v>
      </c>
      <c r="I7" s="154">
        <f>_xlfn.IFNA(_xlfn.XLOOKUP(I$1,'kWh per HDD'!$C$1:$O$1,'kWh per HDD'!$C4:$O4),0)</f>
        <v>0</v>
      </c>
      <c r="J7" s="153">
        <f>_xlfn.IFNA(_xlfn.XLOOKUP(J$1,'Carbon Emissions'!$C$1:$AJ$1,'Carbon Emissions'!$C4:$AJ4),0)</f>
        <v>0</v>
      </c>
      <c r="K7" s="154">
        <f>_xlfn.IFNA(_xlfn.XLOOKUP(K$1,'Carbon Emissions'!$C$1:$AJ$1,'Carbon Emissions'!$C4:$AJ4),0)</f>
        <v>0</v>
      </c>
      <c r="L7" s="154">
        <f>_xlfn.IFNA(_xlfn.XLOOKUP(L$1,'Carbon Emissions'!$C$1:$AJ$1,'Carbon Emissions'!$C4:$AJ4),0)</f>
        <v>0</v>
      </c>
      <c r="M7" s="154">
        <f>_xlfn.IFNA(_xlfn.XLOOKUP(M$1,'kWh per HDD'!$C$1:$O$1,'kWh per HDD'!$C4:$O4),0)</f>
        <v>0</v>
      </c>
      <c r="N7" s="153">
        <f>_xlfn.IFNA(_xlfn.XLOOKUP(N$1,'Carbon Emissions'!$C$1:$AJ$1,'Carbon Emissions'!$C4:$AJ4),0)</f>
        <v>0</v>
      </c>
      <c r="O7" s="154">
        <f>_xlfn.IFNA(_xlfn.XLOOKUP(O$1,'Carbon Emissions'!$C$1:$AJ$1,'Carbon Emissions'!$C4:$AJ4),0)</f>
        <v>0</v>
      </c>
      <c r="P7" s="154">
        <f>_xlfn.IFNA(_xlfn.XLOOKUP(P$1,'Carbon Emissions'!$C$1:$AJ$1,'Carbon Emissions'!$C4:$AJ4),0)</f>
        <v>0</v>
      </c>
      <c r="Q7" s="154">
        <f>_xlfn.IFNA(_xlfn.XLOOKUP(Q$1,'kWh per HDD'!$C$1:$O$1,'kWh per HDD'!$C4:$O4),0)</f>
        <v>0</v>
      </c>
      <c r="R7" s="153">
        <f>_xlfn.IFNA(_xlfn.XLOOKUP(R$1,'Carbon Emissions'!$C$1:$AJ$1,'Carbon Emissions'!$C4:$AJ4),0)</f>
        <v>0</v>
      </c>
      <c r="S7" s="154">
        <f>_xlfn.IFNA(_xlfn.XLOOKUP(S$1,'Carbon Emissions'!$C$1:$AJ$1,'Carbon Emissions'!$C4:$AJ4),0)</f>
        <v>0</v>
      </c>
      <c r="T7" s="154">
        <f>_xlfn.IFNA(_xlfn.XLOOKUP(T$1,'Carbon Emissions'!$C$1:$AJ$1,'Carbon Emissions'!$C4:$AJ4),0)</f>
        <v>0</v>
      </c>
      <c r="U7" s="154">
        <f>_xlfn.IFNA(_xlfn.XLOOKUP(U$1,'kWh per HDD'!$C$1:$O$1,'kWh per HDD'!$C4:$O4),0)</f>
        <v>0</v>
      </c>
      <c r="V7" s="153">
        <f>_xlfn.IFNA(_xlfn.XLOOKUP(V$1,'Carbon Emissions'!$C$1:$AJ$1,'Carbon Emissions'!$C4:$AJ4),0)</f>
        <v>0</v>
      </c>
      <c r="W7" s="154">
        <f>_xlfn.IFNA(_xlfn.XLOOKUP(W$1,'Carbon Emissions'!$C$1:$AJ$1,'Carbon Emissions'!$C4:$AJ4),0)</f>
        <v>0</v>
      </c>
      <c r="X7" s="154">
        <f>_xlfn.IFNA(_xlfn.XLOOKUP(X$1,'Carbon Emissions'!$C$1:$AJ$1,'Carbon Emissions'!$C4:$AJ4),0)</f>
        <v>0</v>
      </c>
      <c r="Y7" s="154">
        <f>_xlfn.IFNA(_xlfn.XLOOKUP(Y$1,'kWh per HDD'!$C$1:$O$1,'kWh per HDD'!$C4:$O4),0)</f>
        <v>0</v>
      </c>
      <c r="Z7" s="153">
        <f>_xlfn.IFNA(_xlfn.XLOOKUP(Z$1,'Carbon Emissions'!$C$1:$AJ$1,'Carbon Emissions'!$C4:$AJ4),0)</f>
        <v>0</v>
      </c>
      <c r="AA7" s="154">
        <f>_xlfn.IFNA(_xlfn.XLOOKUP(AA$1,'Carbon Emissions'!$C$1:$AJ$1,'Carbon Emissions'!$C4:$AJ4),0)</f>
        <v>0</v>
      </c>
      <c r="AB7" s="154">
        <f>_xlfn.IFNA(_xlfn.XLOOKUP(AB$1,'Carbon Emissions'!$C$1:$AJ$1,'Carbon Emissions'!$C4:$AJ4),0)</f>
        <v>0</v>
      </c>
      <c r="AC7" s="155">
        <f>_xlfn.IFNA(_xlfn.XLOOKUP(AC$1,'Carbon Emissions'!$C$1:$AJ$1,'Carbon Emissions'!$C4:$AJ4),0)</f>
        <v>0</v>
      </c>
    </row>
    <row r="8" spans="1:29" x14ac:dyDescent="0.25">
      <c r="A8" s="5" t="str">
        <v>Belmont Library</v>
      </c>
      <c r="B8" s="153">
        <f>_xlfn.IFNA(_xlfn.XLOOKUP(B$1,'Carbon Emissions'!$C$1:$AJ$1,'Carbon Emissions'!$C5:$AJ5),0)</f>
        <v>39818</v>
      </c>
      <c r="C8" s="154">
        <f>_xlfn.IFNA(_xlfn.XLOOKUP(C$1,'Carbon Emissions'!$C$1:$AJ$1,'Carbon Emissions'!$C5:$AJ5),0)</f>
        <v>6363</v>
      </c>
      <c r="D8" s="154">
        <f>_xlfn.IFNA(_xlfn.XLOOKUP(D$1,'Carbon Emissions'!$C$1:$AJ$1,'Carbon Emissions'!$C5:$AJ5),0)</f>
        <v>8.9528947999999993</v>
      </c>
      <c r="E8" s="154">
        <f>_xlfn.IFNA(_xlfn.XLOOKUP(E$1,'kWh per HDD'!$C$1:$O$1,'kWh per HDD'!$C5:$O5),0)</f>
        <v>17.126021505376343</v>
      </c>
      <c r="F8" s="153">
        <f>_xlfn.IFNA(_xlfn.XLOOKUP(F$1,'Carbon Emissions'!$C$1:$AJ$1,'Carbon Emissions'!$C5:$AJ5),0)</f>
        <v>37876</v>
      </c>
      <c r="G8" s="154">
        <f>_xlfn.IFNA(_xlfn.XLOOKUP(G$1,'Carbon Emissions'!$C$1:$AJ$1,'Carbon Emissions'!$C5:$AJ5),0)</f>
        <v>6682</v>
      </c>
      <c r="H8" s="154">
        <f>_xlfn.IFNA(_xlfn.XLOOKUP(H$1,'Carbon Emissions'!$C$1:$AJ$1,'Carbon Emissions'!$C5:$AJ5),0)</f>
        <v>8.6771031999999995</v>
      </c>
      <c r="I8" s="154">
        <f>_xlfn.IFNA(_xlfn.XLOOKUP(I$1,'kWh per HDD'!$C$1:$O$1,'kWh per HDD'!$C5:$O5),0)</f>
        <v>17.666044776119403</v>
      </c>
      <c r="J8" s="153">
        <f>_xlfn.IFNA(_xlfn.XLOOKUP(J$1,'Carbon Emissions'!$C$1:$AJ$1,'Carbon Emissions'!$C5:$AJ5),0)</f>
        <v>37620</v>
      </c>
      <c r="K8" s="154">
        <f>_xlfn.IFNA(_xlfn.XLOOKUP(K$1,'Carbon Emissions'!$C$1:$AJ$1,'Carbon Emissions'!$C5:$AJ5),0)</f>
        <v>8560</v>
      </c>
      <c r="L8" s="154">
        <f>_xlfn.IFNA(_xlfn.XLOOKUP(L$1,'Carbon Emissions'!$C$1:$AJ$1,'Carbon Emissions'!$C5:$AJ5),0)</f>
        <v>9.1100159999999999</v>
      </c>
      <c r="M8" s="154">
        <f>_xlfn.IFNA(_xlfn.XLOOKUP(M$1,'kWh per HDD'!$C$1:$O$1,'kWh per HDD'!$C5:$O5),0)</f>
        <v>15.443349753694582</v>
      </c>
      <c r="N8" s="153">
        <f>_xlfn.IFNA(_xlfn.XLOOKUP(N$1,'Carbon Emissions'!$C$1:$AJ$1,'Carbon Emissions'!$C5:$AJ5),0)</f>
        <v>23747</v>
      </c>
      <c r="O8" s="154">
        <f>_xlfn.IFNA(_xlfn.XLOOKUP(O$1,'Carbon Emissions'!$C$1:$AJ$1,'Carbon Emissions'!$C5:$AJ5),0)</f>
        <v>6835</v>
      </c>
      <c r="P8" s="154">
        <f>_xlfn.IFNA(_xlfn.XLOOKUP(P$1,'Carbon Emissions'!$C$1:$AJ$1,'Carbon Emissions'!$C5:$AJ5),0)</f>
        <v>5.9620030000000002</v>
      </c>
      <c r="Q8" s="154">
        <f>_xlfn.IFNA(_xlfn.XLOOKUP(Q$1,'kWh per HDD'!$C$1:$O$1,'kWh per HDD'!$C5:$O5),0)</f>
        <v>9.7804777594728165</v>
      </c>
      <c r="R8" s="153">
        <f>_xlfn.IFNA(_xlfn.XLOOKUP(R$1,'Carbon Emissions'!$C$1:$AJ$1,'Carbon Emissions'!$C5:$AJ5),0)</f>
        <v>36429</v>
      </c>
      <c r="S8" s="154">
        <f>_xlfn.IFNA(_xlfn.XLOOKUP(S$1,'Carbon Emissions'!$C$1:$AJ$1,'Carbon Emissions'!$C5:$AJ5),0)</f>
        <v>9239</v>
      </c>
      <c r="T8" s="154">
        <f>_xlfn.IFNA(_xlfn.XLOOKUP(T$1,'Carbon Emissions'!$C$1:$AJ$1,'Carbon Emissions'!$C5:$AJ5),0)</f>
        <v>8.8279060000000005</v>
      </c>
      <c r="U8" s="154">
        <f>_xlfn.IFNA(_xlfn.XLOOKUP(U$1,'kWh per HDD'!$C$1:$O$1,'kWh per HDD'!$C5:$O5),0)</f>
        <v>15.866289198606271</v>
      </c>
      <c r="V8" s="153">
        <f>_xlfn.IFNA(_xlfn.XLOOKUP(V$1,'Carbon Emissions'!$C$1:$AJ$1,'Carbon Emissions'!$C5:$AJ5),0)</f>
        <v>32166</v>
      </c>
      <c r="W8" s="154">
        <f>_xlfn.IFNA(_xlfn.XLOOKUP(W$1,'Carbon Emissions'!$C$1:$AJ$1,'Carbon Emissions'!$C5:$AJ5),0)</f>
        <v>9422</v>
      </c>
      <c r="X8" s="154">
        <f>_xlfn.IFNA(_xlfn.XLOOKUP(X$1,'Carbon Emissions'!$C$1:$AJ$1,'Carbon Emissions'!$C5:$AJ5),0)</f>
        <v>7.7048239999999995</v>
      </c>
      <c r="Y8" s="154">
        <f>_xlfn.IFNA(_xlfn.XLOOKUP(Y$1,'kWh per HDD'!$C$1:$O$1,'kWh per HDD'!$C5:$O5),0)</f>
        <v>14.775378961874139</v>
      </c>
      <c r="Z8" s="153">
        <f>_xlfn.IFNA(_xlfn.XLOOKUP(Z$1,'Carbon Emissions'!$C$1:$AJ$1,'Carbon Emissions'!$C5:$AJ5),0)</f>
        <v>0</v>
      </c>
      <c r="AA8" s="154">
        <f>_xlfn.IFNA(_xlfn.XLOOKUP(AA$1,'Carbon Emissions'!$C$1:$AJ$1,'Carbon Emissions'!$C5:$AJ5),0)</f>
        <v>0</v>
      </c>
      <c r="AB8" s="154">
        <f>_xlfn.IFNA(_xlfn.XLOOKUP(AB$1,'Carbon Emissions'!$C$1:$AJ$1,'Carbon Emissions'!$C5:$AJ5),0)</f>
        <v>0</v>
      </c>
      <c r="AC8" s="155">
        <f>_xlfn.IFNA(_xlfn.XLOOKUP(AC$1,'Carbon Emissions'!$C$1:$AJ$1,'Carbon Emissions'!$C5:$AJ5),0)</f>
        <v>0</v>
      </c>
    </row>
    <row r="9" spans="1:29" x14ac:dyDescent="0.25">
      <c r="A9" s="5" t="str">
        <v>Binchester Roman Fort</v>
      </c>
      <c r="B9" s="153">
        <f>_xlfn.IFNA(_xlfn.XLOOKUP(B$1,'Carbon Emissions'!$C$1:$AJ$1,'Carbon Emissions'!$C6:$AJ6),0)</f>
        <v>0</v>
      </c>
      <c r="C9" s="154">
        <f>_xlfn.IFNA(_xlfn.XLOOKUP(C$1,'Carbon Emissions'!$C$1:$AJ$1,'Carbon Emissions'!$C6:$AJ6),0)</f>
        <v>0</v>
      </c>
      <c r="D9" s="154">
        <f>_xlfn.IFNA(_xlfn.XLOOKUP(D$1,'Carbon Emissions'!$C$1:$AJ$1,'Carbon Emissions'!$C6:$AJ6),0)</f>
        <v>0</v>
      </c>
      <c r="E9" s="154">
        <f>_xlfn.IFNA(_xlfn.XLOOKUP(E$1,'kWh per HDD'!$C$1:$O$1,'kWh per HDD'!$C6:$O6),0)</f>
        <v>0</v>
      </c>
      <c r="F9" s="153">
        <f>_xlfn.IFNA(_xlfn.XLOOKUP(F$1,'Carbon Emissions'!$C$1:$AJ$1,'Carbon Emissions'!$C6:$AJ6),0)</f>
        <v>0</v>
      </c>
      <c r="G9" s="154">
        <f>_xlfn.IFNA(_xlfn.XLOOKUP(G$1,'Carbon Emissions'!$C$1:$AJ$1,'Carbon Emissions'!$C6:$AJ6),0)</f>
        <v>0</v>
      </c>
      <c r="H9" s="154">
        <f>_xlfn.IFNA(_xlfn.XLOOKUP(H$1,'Carbon Emissions'!$C$1:$AJ$1,'Carbon Emissions'!$C6:$AJ6),0)</f>
        <v>0</v>
      </c>
      <c r="I9" s="154">
        <f>_xlfn.IFNA(_xlfn.XLOOKUP(I$1,'kWh per HDD'!$C$1:$O$1,'kWh per HDD'!$C6:$O6),0)</f>
        <v>0</v>
      </c>
      <c r="J9" s="153">
        <f>_xlfn.IFNA(_xlfn.XLOOKUP(J$1,'Carbon Emissions'!$C$1:$AJ$1,'Carbon Emissions'!$C6:$AJ6),0)</f>
        <v>0</v>
      </c>
      <c r="K9" s="154">
        <f>_xlfn.IFNA(_xlfn.XLOOKUP(K$1,'Carbon Emissions'!$C$1:$AJ$1,'Carbon Emissions'!$C6:$AJ6),0)</f>
        <v>1143</v>
      </c>
      <c r="L9" s="154">
        <f>_xlfn.IFNA(_xlfn.XLOOKUP(L$1,'Carbon Emissions'!$C$1:$AJ$1,'Carbon Emissions'!$C6:$AJ6),0)</f>
        <v>0</v>
      </c>
      <c r="M9" s="154">
        <f>_xlfn.IFNA(_xlfn.XLOOKUP(M$1,'kWh per HDD'!$C$1:$O$1,'kWh per HDD'!$C6:$O6),0)</f>
        <v>0</v>
      </c>
      <c r="N9" s="153">
        <f>_xlfn.IFNA(_xlfn.XLOOKUP(N$1,'Carbon Emissions'!$C$1:$AJ$1,'Carbon Emissions'!$C6:$AJ6),0)</f>
        <v>0</v>
      </c>
      <c r="O9" s="154">
        <f>_xlfn.IFNA(_xlfn.XLOOKUP(O$1,'Carbon Emissions'!$C$1:$AJ$1,'Carbon Emissions'!$C6:$AJ6),0)</f>
        <v>1102</v>
      </c>
      <c r="P9" s="154">
        <f>_xlfn.IFNA(_xlfn.XLOOKUP(P$1,'Carbon Emissions'!$C$1:$AJ$1,'Carbon Emissions'!$C6:$AJ6),0)</f>
        <v>0</v>
      </c>
      <c r="Q9" s="154">
        <f>_xlfn.IFNA(_xlfn.XLOOKUP(Q$1,'kWh per HDD'!$C$1:$O$1,'kWh per HDD'!$C6:$O6),0)</f>
        <v>0</v>
      </c>
      <c r="R9" s="153">
        <f>_xlfn.IFNA(_xlfn.XLOOKUP(R$1,'Carbon Emissions'!$C$1:$AJ$1,'Carbon Emissions'!$C6:$AJ6),0)</f>
        <v>0</v>
      </c>
      <c r="S9" s="154">
        <f>_xlfn.IFNA(_xlfn.XLOOKUP(S$1,'Carbon Emissions'!$C$1:$AJ$1,'Carbon Emissions'!$C6:$AJ6),0)</f>
        <v>6574</v>
      </c>
      <c r="T9" s="154">
        <f>_xlfn.IFNA(_xlfn.XLOOKUP(T$1,'Carbon Emissions'!$C$1:$AJ$1,'Carbon Emissions'!$C6:$AJ6),0)</f>
        <v>0</v>
      </c>
      <c r="U9" s="154">
        <f>_xlfn.IFNA(_xlfn.XLOOKUP(U$1,'kWh per HDD'!$C$1:$O$1,'kWh per HDD'!$C6:$O6),0)</f>
        <v>0</v>
      </c>
      <c r="V9" s="153">
        <f>_xlfn.IFNA(_xlfn.XLOOKUP(V$1,'Carbon Emissions'!$C$1:$AJ$1,'Carbon Emissions'!$C6:$AJ6),0)</f>
        <v>0</v>
      </c>
      <c r="W9" s="154">
        <f>_xlfn.IFNA(_xlfn.XLOOKUP(W$1,'Carbon Emissions'!$C$1:$AJ$1,'Carbon Emissions'!$C6:$AJ6),0)</f>
        <v>1124</v>
      </c>
      <c r="X9" s="154">
        <f>_xlfn.IFNA(_xlfn.XLOOKUP(X$1,'Carbon Emissions'!$C$1:$AJ$1,'Carbon Emissions'!$C6:$AJ6),0)</f>
        <v>0</v>
      </c>
      <c r="Y9" s="154">
        <f>_xlfn.IFNA(_xlfn.XLOOKUP(Y$1,'kWh per HDD'!$C$1:$O$1,'kWh per HDD'!$C6:$O6),0)</f>
        <v>0</v>
      </c>
      <c r="Z9" s="153">
        <f>_xlfn.IFNA(_xlfn.XLOOKUP(Z$1,'Carbon Emissions'!$C$1:$AJ$1,'Carbon Emissions'!$C6:$AJ6),0)</f>
        <v>0</v>
      </c>
      <c r="AA9" s="154">
        <f>_xlfn.IFNA(_xlfn.XLOOKUP(AA$1,'Carbon Emissions'!$C$1:$AJ$1,'Carbon Emissions'!$C6:$AJ6),0)</f>
        <v>0</v>
      </c>
      <c r="AB9" s="154">
        <f>_xlfn.IFNA(_xlfn.XLOOKUP(AB$1,'Carbon Emissions'!$C$1:$AJ$1,'Carbon Emissions'!$C6:$AJ6),0)</f>
        <v>0</v>
      </c>
      <c r="AC9" s="155">
        <f>_xlfn.IFNA(_xlfn.XLOOKUP(AC$1,'Carbon Emissions'!$C$1:$AJ$1,'Carbon Emissions'!$C6:$AJ6),0)</f>
        <v>0</v>
      </c>
    </row>
    <row r="10" spans="1:29" x14ac:dyDescent="0.25">
      <c r="A10" s="5" t="str">
        <v>Bishop Auckland Town Hall &amp; Library</v>
      </c>
      <c r="B10" s="153">
        <f>_xlfn.IFNA(_xlfn.XLOOKUP(B$1,'Carbon Emissions'!$C$1:$AJ$1,'Carbon Emissions'!$C7:$AJ7),0)</f>
        <v>0</v>
      </c>
      <c r="C10" s="154">
        <f>_xlfn.IFNA(_xlfn.XLOOKUP(C$1,'Carbon Emissions'!$C$1:$AJ$1,'Carbon Emissions'!$C7:$AJ7),0)</f>
        <v>0</v>
      </c>
      <c r="D10" s="154">
        <f>_xlfn.IFNA(_xlfn.XLOOKUP(D$1,'Carbon Emissions'!$C$1:$AJ$1,'Carbon Emissions'!$C7:$AJ7),0)</f>
        <v>0</v>
      </c>
      <c r="E10" s="154">
        <f>_xlfn.IFNA(_xlfn.XLOOKUP(E$1,'kWh per HDD'!$C$1:$O$1,'kWh per HDD'!$C7:$O7),0)</f>
        <v>0</v>
      </c>
      <c r="F10" s="153">
        <f>_xlfn.IFNA(_xlfn.XLOOKUP(F$1,'Carbon Emissions'!$C$1:$AJ$1,'Carbon Emissions'!$C7:$AJ7),0)</f>
        <v>0</v>
      </c>
      <c r="G10" s="154">
        <f>_xlfn.IFNA(_xlfn.XLOOKUP(G$1,'Carbon Emissions'!$C$1:$AJ$1,'Carbon Emissions'!$C7:$AJ7),0)</f>
        <v>0</v>
      </c>
      <c r="H10" s="154">
        <f>_xlfn.IFNA(_xlfn.XLOOKUP(H$1,'Carbon Emissions'!$C$1:$AJ$1,'Carbon Emissions'!$C7:$AJ7),0)</f>
        <v>0</v>
      </c>
      <c r="I10" s="154">
        <f>_xlfn.IFNA(_xlfn.XLOOKUP(I$1,'kWh per HDD'!$C$1:$O$1,'kWh per HDD'!$C7:$O7),0)</f>
        <v>0</v>
      </c>
      <c r="J10" s="153">
        <f>_xlfn.IFNA(_xlfn.XLOOKUP(J$1,'Carbon Emissions'!$C$1:$AJ$1,'Carbon Emissions'!$C7:$AJ7),0)</f>
        <v>346023</v>
      </c>
      <c r="K10" s="154">
        <f>_xlfn.IFNA(_xlfn.XLOOKUP(K$1,'Carbon Emissions'!$C$1:$AJ$1,'Carbon Emissions'!$C7:$AJ7),0)</f>
        <v>128181</v>
      </c>
      <c r="L10" s="154">
        <f>_xlfn.IFNA(_xlfn.XLOOKUP(L$1,'Carbon Emissions'!$C$1:$AJ$1,'Carbon Emissions'!$C7:$AJ7),0)</f>
        <v>96.431295599999999</v>
      </c>
      <c r="M10" s="154">
        <f>_xlfn.IFNA(_xlfn.XLOOKUP(M$1,'kWh per HDD'!$C$1:$O$1,'kWh per HDD'!$C7:$O7),0)</f>
        <v>142.04556650246306</v>
      </c>
      <c r="N10" s="153">
        <f>_xlfn.IFNA(_xlfn.XLOOKUP(N$1,'Carbon Emissions'!$C$1:$AJ$1,'Carbon Emissions'!$C7:$AJ7),0)</f>
        <v>348105</v>
      </c>
      <c r="O10" s="154">
        <f>_xlfn.IFNA(_xlfn.XLOOKUP(O$1,'Carbon Emissions'!$C$1:$AJ$1,'Carbon Emissions'!$C7:$AJ7),0)</f>
        <v>26195</v>
      </c>
      <c r="P10" s="154">
        <f>_xlfn.IFNA(_xlfn.XLOOKUP(P$1,'Carbon Emissions'!$C$1:$AJ$1,'Carbon Emissions'!$C7:$AJ7),0)</f>
        <v>70.154755000000009</v>
      </c>
      <c r="Q10" s="154">
        <f>_xlfn.IFNA(_xlfn.XLOOKUP(Q$1,'kWh per HDD'!$C$1:$O$1,'kWh per HDD'!$C7:$O7),0)</f>
        <v>143.37108731466228</v>
      </c>
      <c r="R10" s="153">
        <f>_xlfn.IFNA(_xlfn.XLOOKUP(R$1,'Carbon Emissions'!$C$1:$AJ$1,'Carbon Emissions'!$C7:$AJ7),0)</f>
        <v>553867</v>
      </c>
      <c r="S10" s="154">
        <f>_xlfn.IFNA(_xlfn.XLOOKUP(S$1,'Carbon Emissions'!$C$1:$AJ$1,'Carbon Emissions'!$C7:$AJ7),0)</f>
        <v>114267</v>
      </c>
      <c r="T10" s="154">
        <f>_xlfn.IFNA(_xlfn.XLOOKUP(T$1,'Carbon Emissions'!$C$1:$AJ$1,'Carbon Emissions'!$C7:$AJ7),0)</f>
        <v>128.192938</v>
      </c>
      <c r="U10" s="154">
        <f>_xlfn.IFNA(_xlfn.XLOOKUP(U$1,'kWh per HDD'!$C$1:$O$1,'kWh per HDD'!$C7:$O7),0)</f>
        <v>241.23127177700349</v>
      </c>
      <c r="V10" s="153">
        <f>_xlfn.IFNA(_xlfn.XLOOKUP(V$1,'Carbon Emissions'!$C$1:$AJ$1,'Carbon Emissions'!$C7:$AJ7),0)</f>
        <v>605646</v>
      </c>
      <c r="W10" s="154">
        <f>_xlfn.IFNA(_xlfn.XLOOKUP(W$1,'Carbon Emissions'!$C$1:$AJ$1,'Carbon Emissions'!$C7:$AJ7),0)</f>
        <v>88238</v>
      </c>
      <c r="X10" s="154">
        <f>_xlfn.IFNA(_xlfn.XLOOKUP(X$1,'Carbon Emissions'!$C$1:$AJ$1,'Carbon Emissions'!$C7:$AJ7),0)</f>
        <v>127.863152</v>
      </c>
      <c r="Y10" s="154">
        <f>_xlfn.IFNA(_xlfn.XLOOKUP(Y$1,'kWh per HDD'!$C$1:$O$1,'kWh per HDD'!$C7:$O7),0)</f>
        <v>278.20211299954065</v>
      </c>
      <c r="Z10" s="153">
        <f>_xlfn.IFNA(_xlfn.XLOOKUP(Z$1,'Carbon Emissions'!$C$1:$AJ$1,'Carbon Emissions'!$C7:$AJ7),0)</f>
        <v>0</v>
      </c>
      <c r="AA10" s="154">
        <f>_xlfn.IFNA(_xlfn.XLOOKUP(AA$1,'Carbon Emissions'!$C$1:$AJ$1,'Carbon Emissions'!$C7:$AJ7),0)</f>
        <v>0</v>
      </c>
      <c r="AB10" s="154">
        <f>_xlfn.IFNA(_xlfn.XLOOKUP(AB$1,'Carbon Emissions'!$C$1:$AJ$1,'Carbon Emissions'!$C7:$AJ7),0)</f>
        <v>0</v>
      </c>
      <c r="AC10" s="155">
        <f>_xlfn.IFNA(_xlfn.XLOOKUP(AC$1,'Carbon Emissions'!$C$1:$AJ$1,'Carbon Emissions'!$C7:$AJ7),0)</f>
        <v>0</v>
      </c>
    </row>
    <row r="11" spans="1:29" x14ac:dyDescent="0.25">
      <c r="A11" s="5" t="str">
        <v>Blackhall Colliery Library</v>
      </c>
      <c r="B11" s="153">
        <f>_xlfn.IFNA(_xlfn.XLOOKUP(B$1,'Carbon Emissions'!$C$1:$AJ$1,'Carbon Emissions'!$C8:$AJ8),0)</f>
        <v>8711</v>
      </c>
      <c r="C11" s="154">
        <f>_xlfn.IFNA(_xlfn.XLOOKUP(C$1,'Carbon Emissions'!$C$1:$AJ$1,'Carbon Emissions'!$C8:$AJ8),0)</f>
        <v>4769</v>
      </c>
      <c r="D11" s="154">
        <f>_xlfn.IFNA(_xlfn.XLOOKUP(D$1,'Carbon Emissions'!$C$1:$AJ$1,'Carbon Emissions'!$C8:$AJ8),0)</f>
        <v>2.8217803999999997</v>
      </c>
      <c r="E11" s="154">
        <f>_xlfn.IFNA(_xlfn.XLOOKUP(E$1,'kWh per HDD'!$C$1:$O$1,'kWh per HDD'!$C8:$O8),0)</f>
        <v>3.7466666666666666</v>
      </c>
      <c r="F11" s="153">
        <f>_xlfn.IFNA(_xlfn.XLOOKUP(F$1,'Carbon Emissions'!$C$1:$AJ$1,'Carbon Emissions'!$C8:$AJ8),0)</f>
        <v>8403</v>
      </c>
      <c r="G11" s="154">
        <f>_xlfn.IFNA(_xlfn.XLOOKUP(G$1,'Carbon Emissions'!$C$1:$AJ$1,'Carbon Emissions'!$C8:$AJ8),0)</f>
        <v>4468</v>
      </c>
      <c r="H11" s="154">
        <f>_xlfn.IFNA(_xlfn.XLOOKUP(H$1,'Carbon Emissions'!$C$1:$AJ$1,'Carbon Emissions'!$C8:$AJ8),0)</f>
        <v>2.6881727999999998</v>
      </c>
      <c r="I11" s="154">
        <f>_xlfn.IFNA(_xlfn.XLOOKUP(I$1,'kWh per HDD'!$C$1:$O$1,'kWh per HDD'!$C8:$O8),0)</f>
        <v>3.9193097014925371</v>
      </c>
      <c r="J11" s="153">
        <f>_xlfn.IFNA(_xlfn.XLOOKUP(J$1,'Carbon Emissions'!$C$1:$AJ$1,'Carbon Emissions'!$C8:$AJ8),0)</f>
        <v>8994</v>
      </c>
      <c r="K11" s="154">
        <f>_xlfn.IFNA(_xlfn.XLOOKUP(K$1,'Carbon Emissions'!$C$1:$AJ$1,'Carbon Emissions'!$C8:$AJ8),0)</f>
        <v>4708</v>
      </c>
      <c r="L11" s="154">
        <f>_xlfn.IFNA(_xlfn.XLOOKUP(L$1,'Carbon Emissions'!$C$1:$AJ$1,'Carbon Emissions'!$C8:$AJ8),0)</f>
        <v>2.8582608</v>
      </c>
      <c r="M11" s="154">
        <f>_xlfn.IFNA(_xlfn.XLOOKUP(M$1,'kWh per HDD'!$C$1:$O$1,'kWh per HDD'!$C8:$O8),0)</f>
        <v>3.6921182266009853</v>
      </c>
      <c r="N11" s="153">
        <f>_xlfn.IFNA(_xlfn.XLOOKUP(N$1,'Carbon Emissions'!$C$1:$AJ$1,'Carbon Emissions'!$C8:$AJ8),0)</f>
        <v>5927</v>
      </c>
      <c r="O11" s="154">
        <f>_xlfn.IFNA(_xlfn.XLOOKUP(O$1,'Carbon Emissions'!$C$1:$AJ$1,'Carbon Emissions'!$C8:$AJ8),0)</f>
        <v>2150</v>
      </c>
      <c r="P11" s="154">
        <f>_xlfn.IFNA(_xlfn.XLOOKUP(P$1,'Carbon Emissions'!$C$1:$AJ$1,'Carbon Emissions'!$C8:$AJ8),0)</f>
        <v>1.591518</v>
      </c>
      <c r="Q11" s="154">
        <f>_xlfn.IFNA(_xlfn.XLOOKUP(Q$1,'kWh per HDD'!$C$1:$O$1,'kWh per HDD'!$C8:$O8),0)</f>
        <v>2.4411037891268532</v>
      </c>
      <c r="R11" s="153">
        <f>_xlfn.IFNA(_xlfn.XLOOKUP(R$1,'Carbon Emissions'!$C$1:$AJ$1,'Carbon Emissions'!$C8:$AJ8),0)</f>
        <v>11106</v>
      </c>
      <c r="S11" s="154">
        <f>_xlfn.IFNA(_xlfn.XLOOKUP(S$1,'Carbon Emissions'!$C$1:$AJ$1,'Carbon Emissions'!$C8:$AJ8),0)</f>
        <v>4492</v>
      </c>
      <c r="T11" s="154">
        <f>_xlfn.IFNA(_xlfn.XLOOKUP(T$1,'Carbon Emissions'!$C$1:$AJ$1,'Carbon Emissions'!$C8:$AJ8),0)</f>
        <v>3.0766640000000001</v>
      </c>
      <c r="U11" s="154">
        <f>_xlfn.IFNA(_xlfn.XLOOKUP(U$1,'kWh per HDD'!$C$1:$O$1,'kWh per HDD'!$C8:$O8),0)</f>
        <v>4.8371080139372822</v>
      </c>
      <c r="V11" s="153">
        <f>_xlfn.IFNA(_xlfn.XLOOKUP(V$1,'Carbon Emissions'!$C$1:$AJ$1,'Carbon Emissions'!$C8:$AJ8),0)</f>
        <v>9218</v>
      </c>
      <c r="W11" s="154">
        <f>_xlfn.IFNA(_xlfn.XLOOKUP(W$1,'Carbon Emissions'!$C$1:$AJ$1,'Carbon Emissions'!$C8:$AJ8),0)</f>
        <v>4651</v>
      </c>
      <c r="X11" s="154">
        <f>_xlfn.IFNA(_xlfn.XLOOKUP(X$1,'Carbon Emissions'!$C$1:$AJ$1,'Carbon Emissions'!$C8:$AJ8),0)</f>
        <v>2.5845370000000001</v>
      </c>
      <c r="Y11" s="154">
        <f>_xlfn.IFNA(_xlfn.XLOOKUP(Y$1,'kWh per HDD'!$C$1:$O$1,'kWh per HDD'!$C8:$O8),0)</f>
        <v>4.2342673403766655</v>
      </c>
      <c r="Z11" s="153">
        <f>_xlfn.IFNA(_xlfn.XLOOKUP(Z$1,'Carbon Emissions'!$C$1:$AJ$1,'Carbon Emissions'!$C8:$AJ8),0)</f>
        <v>0</v>
      </c>
      <c r="AA11" s="154">
        <f>_xlfn.IFNA(_xlfn.XLOOKUP(AA$1,'Carbon Emissions'!$C$1:$AJ$1,'Carbon Emissions'!$C8:$AJ8),0)</f>
        <v>0</v>
      </c>
      <c r="AB11" s="154">
        <f>_xlfn.IFNA(_xlfn.XLOOKUP(AB$1,'Carbon Emissions'!$C$1:$AJ$1,'Carbon Emissions'!$C8:$AJ8),0)</f>
        <v>0</v>
      </c>
      <c r="AC11" s="155">
        <f>_xlfn.IFNA(_xlfn.XLOOKUP(AC$1,'Carbon Emissions'!$C$1:$AJ$1,'Carbon Emissions'!$C8:$AJ8),0)</f>
        <v>0</v>
      </c>
    </row>
    <row r="12" spans="1:29" x14ac:dyDescent="0.25">
      <c r="A12" s="5" t="str">
        <v>Bowburn Library</v>
      </c>
      <c r="B12" s="153">
        <f>_xlfn.IFNA(_xlfn.XLOOKUP(B$1,'Carbon Emissions'!$C$1:$AJ$1,'Carbon Emissions'!$C9:$AJ9),0)</f>
        <v>15331</v>
      </c>
      <c r="C12" s="154">
        <f>_xlfn.IFNA(_xlfn.XLOOKUP(C$1,'Carbon Emissions'!$C$1:$AJ$1,'Carbon Emissions'!$C9:$AJ9),0)</f>
        <v>5079</v>
      </c>
      <c r="D12" s="154">
        <f>_xlfn.IFNA(_xlfn.XLOOKUP(D$1,'Carbon Emissions'!$C$1:$AJ$1,'Carbon Emissions'!$C9:$AJ9),0)</f>
        <v>4.1190964000000001</v>
      </c>
      <c r="E12" s="154">
        <f>_xlfn.IFNA(_xlfn.XLOOKUP(E$1,'kWh per HDD'!$C$1:$O$1,'kWh per HDD'!$C9:$O9),0)</f>
        <v>6.5939784946236557</v>
      </c>
      <c r="F12" s="153">
        <f>_xlfn.IFNA(_xlfn.XLOOKUP(F$1,'Carbon Emissions'!$C$1:$AJ$1,'Carbon Emissions'!$C9:$AJ9),0)</f>
        <v>13186</v>
      </c>
      <c r="G12" s="154">
        <f>_xlfn.IFNA(_xlfn.XLOOKUP(G$1,'Carbon Emissions'!$C$1:$AJ$1,'Carbon Emissions'!$C9:$AJ9),0)</f>
        <v>5929</v>
      </c>
      <c r="H12" s="154">
        <f>_xlfn.IFNA(_xlfn.XLOOKUP(H$1,'Carbon Emissions'!$C$1:$AJ$1,'Carbon Emissions'!$C9:$AJ9),0)</f>
        <v>3.9416763999999995</v>
      </c>
      <c r="I12" s="154">
        <f>_xlfn.IFNA(_xlfn.XLOOKUP(I$1,'kWh per HDD'!$C$1:$O$1,'kWh per HDD'!$C9:$O9),0)</f>
        <v>6.1501865671641793</v>
      </c>
      <c r="J12" s="153">
        <f>_xlfn.IFNA(_xlfn.XLOOKUP(J$1,'Carbon Emissions'!$C$1:$AJ$1,'Carbon Emissions'!$C9:$AJ9),0)</f>
        <v>21525</v>
      </c>
      <c r="K12" s="154">
        <f>_xlfn.IFNA(_xlfn.XLOOKUP(K$1,'Carbon Emissions'!$C$1:$AJ$1,'Carbon Emissions'!$C9:$AJ9),0)</f>
        <v>5882</v>
      </c>
      <c r="L12" s="154">
        <f>_xlfn.IFNA(_xlfn.XLOOKUP(L$1,'Carbon Emissions'!$C$1:$AJ$1,'Carbon Emissions'!$C9:$AJ9),0)</f>
        <v>5.4640392000000002</v>
      </c>
      <c r="M12" s="154">
        <f>_xlfn.IFNA(_xlfn.XLOOKUP(M$1,'kWh per HDD'!$C$1:$O$1,'kWh per HDD'!$C9:$O9),0)</f>
        <v>8.8362068965517242</v>
      </c>
      <c r="N12" s="153">
        <f>_xlfn.IFNA(_xlfn.XLOOKUP(N$1,'Carbon Emissions'!$C$1:$AJ$1,'Carbon Emissions'!$C9:$AJ9),0)</f>
        <v>15505</v>
      </c>
      <c r="O12" s="154">
        <f>_xlfn.IFNA(_xlfn.XLOOKUP(O$1,'Carbon Emissions'!$C$1:$AJ$1,'Carbon Emissions'!$C9:$AJ9),0)</f>
        <v>2872</v>
      </c>
      <c r="P12" s="154">
        <f>_xlfn.IFNA(_xlfn.XLOOKUP(P$1,'Carbon Emissions'!$C$1:$AJ$1,'Carbon Emissions'!$C9:$AJ9),0)</f>
        <v>3.5220960000000003</v>
      </c>
      <c r="Q12" s="154">
        <f>_xlfn.IFNA(_xlfn.XLOOKUP(Q$1,'kWh per HDD'!$C$1:$O$1,'kWh per HDD'!$C9:$O9),0)</f>
        <v>6.3859143327841847</v>
      </c>
      <c r="R12" s="153">
        <f>_xlfn.IFNA(_xlfn.XLOOKUP(R$1,'Carbon Emissions'!$C$1:$AJ$1,'Carbon Emissions'!$C9:$AJ9),0)</f>
        <v>20587</v>
      </c>
      <c r="S12" s="154">
        <f>_xlfn.IFNA(_xlfn.XLOOKUP(S$1,'Carbon Emissions'!$C$1:$AJ$1,'Carbon Emissions'!$C9:$AJ9),0)</f>
        <v>5462</v>
      </c>
      <c r="T12" s="154">
        <f>_xlfn.IFNA(_xlfn.XLOOKUP(T$1,'Carbon Emissions'!$C$1:$AJ$1,'Carbon Emissions'!$C9:$AJ9),0)</f>
        <v>5.0442679999999998</v>
      </c>
      <c r="U12" s="154">
        <f>_xlfn.IFNA(_xlfn.XLOOKUP(U$1,'kWh per HDD'!$C$1:$O$1,'kWh per HDD'!$C9:$O9),0)</f>
        <v>8.9664634146341466</v>
      </c>
      <c r="V12" s="153">
        <f>_xlfn.IFNA(_xlfn.XLOOKUP(V$1,'Carbon Emissions'!$C$1:$AJ$1,'Carbon Emissions'!$C9:$AJ9),0)</f>
        <v>15872</v>
      </c>
      <c r="W12" s="154">
        <f>_xlfn.IFNA(_xlfn.XLOOKUP(W$1,'Carbon Emissions'!$C$1:$AJ$1,'Carbon Emissions'!$C9:$AJ9),0)</f>
        <v>5022</v>
      </c>
      <c r="X12" s="154">
        <f>_xlfn.IFNA(_xlfn.XLOOKUP(X$1,'Carbon Emissions'!$C$1:$AJ$1,'Carbon Emissions'!$C9:$AJ9),0)</f>
        <v>3.8738220000000001</v>
      </c>
      <c r="Y12" s="154">
        <f>_xlfn.IFNA(_xlfn.XLOOKUP(Y$1,'kWh per HDD'!$C$1:$O$1,'kWh per HDD'!$C9:$O9),0)</f>
        <v>7.2907671107028023</v>
      </c>
      <c r="Z12" s="153">
        <f>_xlfn.IFNA(_xlfn.XLOOKUP(Z$1,'Carbon Emissions'!$C$1:$AJ$1,'Carbon Emissions'!$C9:$AJ9),0)</f>
        <v>0</v>
      </c>
      <c r="AA12" s="154">
        <f>_xlfn.IFNA(_xlfn.XLOOKUP(AA$1,'Carbon Emissions'!$C$1:$AJ$1,'Carbon Emissions'!$C9:$AJ9),0)</f>
        <v>0</v>
      </c>
      <c r="AB12" s="154">
        <f>_xlfn.IFNA(_xlfn.XLOOKUP(AB$1,'Carbon Emissions'!$C$1:$AJ$1,'Carbon Emissions'!$C9:$AJ9),0)</f>
        <v>0</v>
      </c>
      <c r="AC12" s="155">
        <f>_xlfn.IFNA(_xlfn.XLOOKUP(AC$1,'Carbon Emissions'!$C$1:$AJ$1,'Carbon Emissions'!$C9:$AJ9),0)</f>
        <v>0</v>
      </c>
    </row>
    <row r="13" spans="1:29" x14ac:dyDescent="0.25">
      <c r="A13" s="5" t="str">
        <v>Brandon Library</v>
      </c>
      <c r="B13" s="153">
        <f>_xlfn.IFNA(_xlfn.XLOOKUP(B$1,'Carbon Emissions'!$C$1:$AJ$1,'Carbon Emissions'!$C10:$AJ10),0)</f>
        <v>0</v>
      </c>
      <c r="C13" s="154">
        <f>_xlfn.IFNA(_xlfn.XLOOKUP(C$1,'Carbon Emissions'!$C$1:$AJ$1,'Carbon Emissions'!$C10:$AJ10),0)</f>
        <v>39266</v>
      </c>
      <c r="D13" s="154">
        <f>_xlfn.IFNA(_xlfn.XLOOKUP(D$1,'Carbon Emissions'!$C$1:$AJ$1,'Carbon Emissions'!$C10:$AJ10),0)</f>
        <v>0</v>
      </c>
      <c r="E13" s="154">
        <f>_xlfn.IFNA(_xlfn.XLOOKUP(E$1,'kWh per HDD'!$C$1:$O$1,'kWh per HDD'!$C10:$O10),0)</f>
        <v>0</v>
      </c>
      <c r="F13" s="153">
        <f>_xlfn.IFNA(_xlfn.XLOOKUP(F$1,'Carbon Emissions'!$C$1:$AJ$1,'Carbon Emissions'!$C10:$AJ10),0)</f>
        <v>0</v>
      </c>
      <c r="G13" s="154">
        <f>_xlfn.IFNA(_xlfn.XLOOKUP(G$1,'Carbon Emissions'!$C$1:$AJ$1,'Carbon Emissions'!$C10:$AJ10),0)</f>
        <v>28262</v>
      </c>
      <c r="H13" s="154">
        <f>_xlfn.IFNA(_xlfn.XLOOKUP(H$1,'Carbon Emissions'!$C$1:$AJ$1,'Carbon Emissions'!$C10:$AJ10),0)</f>
        <v>0</v>
      </c>
      <c r="I13" s="154">
        <f>_xlfn.IFNA(_xlfn.XLOOKUP(I$1,'kWh per HDD'!$C$1:$O$1,'kWh per HDD'!$C10:$O10),0)</f>
        <v>0</v>
      </c>
      <c r="J13" s="153">
        <f>_xlfn.IFNA(_xlfn.XLOOKUP(J$1,'Carbon Emissions'!$C$1:$AJ$1,'Carbon Emissions'!$C10:$AJ10),0)</f>
        <v>0</v>
      </c>
      <c r="K13" s="154">
        <f>_xlfn.IFNA(_xlfn.XLOOKUP(K$1,'Carbon Emissions'!$C$1:$AJ$1,'Carbon Emissions'!$C10:$AJ10),0)</f>
        <v>30992</v>
      </c>
      <c r="L13" s="154">
        <f>_xlfn.IFNA(_xlfn.XLOOKUP(L$1,'Carbon Emissions'!$C$1:$AJ$1,'Carbon Emissions'!$C10:$AJ10),0)</f>
        <v>0</v>
      </c>
      <c r="M13" s="154">
        <f>_xlfn.IFNA(_xlfn.XLOOKUP(M$1,'kWh per HDD'!$C$1:$O$1,'kWh per HDD'!$C10:$O10),0)</f>
        <v>0</v>
      </c>
      <c r="N13" s="153">
        <f>_xlfn.IFNA(_xlfn.XLOOKUP(N$1,'Carbon Emissions'!$C$1:$AJ$1,'Carbon Emissions'!$C10:$AJ10),0)</f>
        <v>0</v>
      </c>
      <c r="O13" s="154">
        <f>_xlfn.IFNA(_xlfn.XLOOKUP(O$1,'Carbon Emissions'!$C$1:$AJ$1,'Carbon Emissions'!$C10:$AJ10),0)</f>
        <v>23848</v>
      </c>
      <c r="P13" s="154">
        <f>_xlfn.IFNA(_xlfn.XLOOKUP(P$1,'Carbon Emissions'!$C$1:$AJ$1,'Carbon Emissions'!$C10:$AJ10),0)</f>
        <v>0</v>
      </c>
      <c r="Q13" s="154">
        <f>_xlfn.IFNA(_xlfn.XLOOKUP(Q$1,'kWh per HDD'!$C$1:$O$1,'kWh per HDD'!$C10:$O10),0)</f>
        <v>0</v>
      </c>
      <c r="R13" s="153">
        <f>_xlfn.IFNA(_xlfn.XLOOKUP(R$1,'Carbon Emissions'!$C$1:$AJ$1,'Carbon Emissions'!$C10:$AJ10),0)</f>
        <v>0</v>
      </c>
      <c r="S13" s="154">
        <f>_xlfn.IFNA(_xlfn.XLOOKUP(S$1,'Carbon Emissions'!$C$1:$AJ$1,'Carbon Emissions'!$C10:$AJ10),0)</f>
        <v>30438</v>
      </c>
      <c r="T13" s="154">
        <f>_xlfn.IFNA(_xlfn.XLOOKUP(T$1,'Carbon Emissions'!$C$1:$AJ$1,'Carbon Emissions'!$C10:$AJ10),0)</f>
        <v>0</v>
      </c>
      <c r="U13" s="154">
        <f>_xlfn.IFNA(_xlfn.XLOOKUP(U$1,'kWh per HDD'!$C$1:$O$1,'kWh per HDD'!$C10:$O10),0)</f>
        <v>0</v>
      </c>
      <c r="V13" s="153">
        <f>_xlfn.IFNA(_xlfn.XLOOKUP(V$1,'Carbon Emissions'!$C$1:$AJ$1,'Carbon Emissions'!$C10:$AJ10),0)</f>
        <v>0</v>
      </c>
      <c r="W13" s="154">
        <f>_xlfn.IFNA(_xlfn.XLOOKUP(W$1,'Carbon Emissions'!$C$1:$AJ$1,'Carbon Emissions'!$C10:$AJ10),0)</f>
        <v>33785</v>
      </c>
      <c r="X13" s="154">
        <f>_xlfn.IFNA(_xlfn.XLOOKUP(X$1,'Carbon Emissions'!$C$1:$AJ$1,'Carbon Emissions'!$C10:$AJ10),0)</f>
        <v>0</v>
      </c>
      <c r="Y13" s="154">
        <f>_xlfn.IFNA(_xlfn.XLOOKUP(Y$1,'kWh per HDD'!$C$1:$O$1,'kWh per HDD'!$C10:$O10),0)</f>
        <v>0</v>
      </c>
      <c r="Z13" s="153">
        <f>_xlfn.IFNA(_xlfn.XLOOKUP(Z$1,'Carbon Emissions'!$C$1:$AJ$1,'Carbon Emissions'!$C10:$AJ10),0)</f>
        <v>0</v>
      </c>
      <c r="AA13" s="154">
        <f>_xlfn.IFNA(_xlfn.XLOOKUP(AA$1,'Carbon Emissions'!$C$1:$AJ$1,'Carbon Emissions'!$C10:$AJ10),0)</f>
        <v>0</v>
      </c>
      <c r="AB13" s="154">
        <f>_xlfn.IFNA(_xlfn.XLOOKUP(AB$1,'Carbon Emissions'!$C$1:$AJ$1,'Carbon Emissions'!$C10:$AJ10),0)</f>
        <v>0</v>
      </c>
      <c r="AC13" s="155">
        <f>_xlfn.IFNA(_xlfn.XLOOKUP(AC$1,'Carbon Emissions'!$C$1:$AJ$1,'Carbon Emissions'!$C10:$AJ10),0)</f>
        <v>0</v>
      </c>
    </row>
    <row r="14" spans="1:29" x14ac:dyDescent="0.25">
      <c r="A14" s="5" t="str">
        <v>Chester le Street Library</v>
      </c>
      <c r="B14" s="153">
        <f>_xlfn.IFNA(_xlfn.XLOOKUP(B$1,'Carbon Emissions'!$C$1:$AJ$1,'Carbon Emissions'!$C11:$AJ11),0)</f>
        <v>67710</v>
      </c>
      <c r="C14" s="154">
        <f>_xlfn.IFNA(_xlfn.XLOOKUP(C$1,'Carbon Emissions'!$C$1:$AJ$1,'Carbon Emissions'!$C11:$AJ11),0)</f>
        <v>21275</v>
      </c>
      <c r="D14" s="154">
        <f>_xlfn.IFNA(_xlfn.XLOOKUP(D$1,'Carbon Emissions'!$C$1:$AJ$1,'Carbon Emissions'!$C11:$AJ11),0)</f>
        <v>17.896529999999998</v>
      </c>
      <c r="E14" s="154">
        <f>_xlfn.IFNA(_xlfn.XLOOKUP(E$1,'kWh per HDD'!$C$1:$O$1,'kWh per HDD'!$C11:$O11),0)</f>
        <v>29.122580645161289</v>
      </c>
      <c r="F14" s="153">
        <f>_xlfn.IFNA(_xlfn.XLOOKUP(F$1,'Carbon Emissions'!$C$1:$AJ$1,'Carbon Emissions'!$C11:$AJ11),0)</f>
        <v>61931</v>
      </c>
      <c r="G14" s="154">
        <f>_xlfn.IFNA(_xlfn.XLOOKUP(G$1,'Carbon Emissions'!$C$1:$AJ$1,'Carbon Emissions'!$C11:$AJ11),0)</f>
        <v>21789</v>
      </c>
      <c r="H14" s="154">
        <f>_xlfn.IFNA(_xlfn.XLOOKUP(H$1,'Carbon Emissions'!$C$1:$AJ$1,'Carbon Emissions'!$C11:$AJ11),0)</f>
        <v>16.964572399999998</v>
      </c>
      <c r="I14" s="154">
        <f>_xlfn.IFNA(_xlfn.XLOOKUP(I$1,'kWh per HDD'!$C$1:$O$1,'kWh per HDD'!$C11:$O11),0)</f>
        <v>28.885727611940297</v>
      </c>
      <c r="J14" s="153">
        <f>_xlfn.IFNA(_xlfn.XLOOKUP(J$1,'Carbon Emissions'!$C$1:$AJ$1,'Carbon Emissions'!$C11:$AJ11),0)</f>
        <v>70150</v>
      </c>
      <c r="K14" s="154">
        <f>_xlfn.IFNA(_xlfn.XLOOKUP(K$1,'Carbon Emissions'!$C$1:$AJ$1,'Carbon Emissions'!$C11:$AJ11),0)</f>
        <v>19010</v>
      </c>
      <c r="L14" s="154">
        <f>_xlfn.IFNA(_xlfn.XLOOKUP(L$1,'Carbon Emissions'!$C$1:$AJ$1,'Carbon Emissions'!$C11:$AJ11),0)</f>
        <v>17.766556000000001</v>
      </c>
      <c r="M14" s="154">
        <f>_xlfn.IFNA(_xlfn.XLOOKUP(M$1,'kWh per HDD'!$C$1:$O$1,'kWh per HDD'!$C11:$O11),0)</f>
        <v>28.797208538587849</v>
      </c>
      <c r="N14" s="153">
        <f>_xlfn.IFNA(_xlfn.XLOOKUP(N$1,'Carbon Emissions'!$C$1:$AJ$1,'Carbon Emissions'!$C11:$AJ11),0)</f>
        <v>66650</v>
      </c>
      <c r="O14" s="154">
        <f>_xlfn.IFNA(_xlfn.XLOOKUP(O$1,'Carbon Emissions'!$C$1:$AJ$1,'Carbon Emissions'!$C11:$AJ11),0)</f>
        <v>10429</v>
      </c>
      <c r="P14" s="154">
        <f>_xlfn.IFNA(_xlfn.XLOOKUP(P$1,'Carbon Emissions'!$C$1:$AJ$1,'Carbon Emissions'!$C11:$AJ11),0)</f>
        <v>14.693557</v>
      </c>
      <c r="Q14" s="154">
        <f>_xlfn.IFNA(_xlfn.XLOOKUP(Q$1,'kWh per HDD'!$C$1:$O$1,'kWh per HDD'!$C11:$O11),0)</f>
        <v>27.450576606260295</v>
      </c>
      <c r="R14" s="153">
        <f>_xlfn.IFNA(_xlfn.XLOOKUP(R$1,'Carbon Emissions'!$C$1:$AJ$1,'Carbon Emissions'!$C11:$AJ11),0)</f>
        <v>130034</v>
      </c>
      <c r="S14" s="154">
        <f>_xlfn.IFNA(_xlfn.XLOOKUP(S$1,'Carbon Emissions'!$C$1:$AJ$1,'Carbon Emissions'!$C11:$AJ11),0)</f>
        <v>15996</v>
      </c>
      <c r="T14" s="154">
        <f>_xlfn.IFNA(_xlfn.XLOOKUP(T$1,'Carbon Emissions'!$C$1:$AJ$1,'Carbon Emissions'!$C11:$AJ11),0)</f>
        <v>27.605335999999998</v>
      </c>
      <c r="U14" s="154">
        <f>_xlfn.IFNA(_xlfn.XLOOKUP(U$1,'kWh per HDD'!$C$1:$O$1,'kWh per HDD'!$C11:$O11),0)</f>
        <v>56.63501742160279</v>
      </c>
      <c r="V14" s="153">
        <f>_xlfn.IFNA(_xlfn.XLOOKUP(V$1,'Carbon Emissions'!$C$1:$AJ$1,'Carbon Emissions'!$C11:$AJ11),0)</f>
        <v>88397</v>
      </c>
      <c r="W14" s="154">
        <f>_xlfn.IFNA(_xlfn.XLOOKUP(W$1,'Carbon Emissions'!$C$1:$AJ$1,'Carbon Emissions'!$C11:$AJ11),0)</f>
        <v>17271</v>
      </c>
      <c r="X14" s="154">
        <f>_xlfn.IFNA(_xlfn.XLOOKUP(X$1,'Carbon Emissions'!$C$1:$AJ$1,'Carbon Emissions'!$C11:$AJ11),0)</f>
        <v>19.509954</v>
      </c>
      <c r="Y14" s="154">
        <f>_xlfn.IFNA(_xlfn.XLOOKUP(Y$1,'kWh per HDD'!$C$1:$O$1,'kWh per HDD'!$C11:$O11),0)</f>
        <v>40.604960955443268</v>
      </c>
      <c r="Z14" s="153">
        <f>_xlfn.IFNA(_xlfn.XLOOKUP(Z$1,'Carbon Emissions'!$C$1:$AJ$1,'Carbon Emissions'!$C11:$AJ11),0)</f>
        <v>0</v>
      </c>
      <c r="AA14" s="154">
        <f>_xlfn.IFNA(_xlfn.XLOOKUP(AA$1,'Carbon Emissions'!$C$1:$AJ$1,'Carbon Emissions'!$C11:$AJ11),0)</f>
        <v>0</v>
      </c>
      <c r="AB14" s="154">
        <f>_xlfn.IFNA(_xlfn.XLOOKUP(AB$1,'Carbon Emissions'!$C$1:$AJ$1,'Carbon Emissions'!$C11:$AJ11),0)</f>
        <v>0</v>
      </c>
      <c r="AC14" s="155">
        <f>_xlfn.IFNA(_xlfn.XLOOKUP(AC$1,'Carbon Emissions'!$C$1:$AJ$1,'Carbon Emissions'!$C11:$AJ11),0)</f>
        <v>0</v>
      </c>
    </row>
    <row r="15" spans="1:29" x14ac:dyDescent="0.25">
      <c r="A15" s="5" t="str">
        <v>Chester le Street Library Garage - FOR SALE</v>
      </c>
      <c r="B15" s="153">
        <f>_xlfn.IFNA(_xlfn.XLOOKUP(B$1,'Carbon Emissions'!$C$1:$AJ$1,'Carbon Emissions'!$C12:$AJ12),0)</f>
        <v>0</v>
      </c>
      <c r="C15" s="154">
        <f>_xlfn.IFNA(_xlfn.XLOOKUP(C$1,'Carbon Emissions'!$C$1:$AJ$1,'Carbon Emissions'!$C12:$AJ12),0)</f>
        <v>0</v>
      </c>
      <c r="D15" s="154">
        <f>_xlfn.IFNA(_xlfn.XLOOKUP(D$1,'Carbon Emissions'!$C$1:$AJ$1,'Carbon Emissions'!$C12:$AJ12),0)</f>
        <v>0</v>
      </c>
      <c r="E15" s="154">
        <f>_xlfn.IFNA(_xlfn.XLOOKUP(E$1,'kWh per HDD'!$C$1:$O$1,'kWh per HDD'!$C12:$O12),0)</f>
        <v>0</v>
      </c>
      <c r="F15" s="153">
        <f>_xlfn.IFNA(_xlfn.XLOOKUP(F$1,'Carbon Emissions'!$C$1:$AJ$1,'Carbon Emissions'!$C12:$AJ12),0)</f>
        <v>0</v>
      </c>
      <c r="G15" s="154">
        <f>_xlfn.IFNA(_xlfn.XLOOKUP(G$1,'Carbon Emissions'!$C$1:$AJ$1,'Carbon Emissions'!$C12:$AJ12),0)</f>
        <v>0</v>
      </c>
      <c r="H15" s="154">
        <f>_xlfn.IFNA(_xlfn.XLOOKUP(H$1,'Carbon Emissions'!$C$1:$AJ$1,'Carbon Emissions'!$C12:$AJ12),0)</f>
        <v>0</v>
      </c>
      <c r="I15" s="154">
        <f>_xlfn.IFNA(_xlfn.XLOOKUP(I$1,'kWh per HDD'!$C$1:$O$1,'kWh per HDD'!$C12:$O12),0)</f>
        <v>0</v>
      </c>
      <c r="J15" s="153">
        <f>_xlfn.IFNA(_xlfn.XLOOKUP(J$1,'Carbon Emissions'!$C$1:$AJ$1,'Carbon Emissions'!$C12:$AJ12),0)</f>
        <v>0</v>
      </c>
      <c r="K15" s="154">
        <f>_xlfn.IFNA(_xlfn.XLOOKUP(K$1,'Carbon Emissions'!$C$1:$AJ$1,'Carbon Emissions'!$C12:$AJ12),0)</f>
        <v>0</v>
      </c>
      <c r="L15" s="154">
        <f>_xlfn.IFNA(_xlfn.XLOOKUP(L$1,'Carbon Emissions'!$C$1:$AJ$1,'Carbon Emissions'!$C12:$AJ12),0)</f>
        <v>0</v>
      </c>
      <c r="M15" s="154">
        <f>_xlfn.IFNA(_xlfn.XLOOKUP(M$1,'kWh per HDD'!$C$1:$O$1,'kWh per HDD'!$C12:$O12),0)</f>
        <v>0</v>
      </c>
      <c r="N15" s="153">
        <f>_xlfn.IFNA(_xlfn.XLOOKUP(N$1,'Carbon Emissions'!$C$1:$AJ$1,'Carbon Emissions'!$C12:$AJ12),0)</f>
        <v>0</v>
      </c>
      <c r="O15" s="154">
        <f>_xlfn.IFNA(_xlfn.XLOOKUP(O$1,'Carbon Emissions'!$C$1:$AJ$1,'Carbon Emissions'!$C12:$AJ12),0)</f>
        <v>0</v>
      </c>
      <c r="P15" s="154">
        <f>_xlfn.IFNA(_xlfn.XLOOKUP(P$1,'Carbon Emissions'!$C$1:$AJ$1,'Carbon Emissions'!$C12:$AJ12),0)</f>
        <v>0</v>
      </c>
      <c r="Q15" s="154">
        <f>_xlfn.IFNA(_xlfn.XLOOKUP(Q$1,'kWh per HDD'!$C$1:$O$1,'kWh per HDD'!$C12:$O12),0)</f>
        <v>0</v>
      </c>
      <c r="R15" s="153">
        <f>_xlfn.IFNA(_xlfn.XLOOKUP(R$1,'Carbon Emissions'!$C$1:$AJ$1,'Carbon Emissions'!$C12:$AJ12),0)</f>
        <v>0</v>
      </c>
      <c r="S15" s="154">
        <f>_xlfn.IFNA(_xlfn.XLOOKUP(S$1,'Carbon Emissions'!$C$1:$AJ$1,'Carbon Emissions'!$C12:$AJ12),0)</f>
        <v>0</v>
      </c>
      <c r="T15" s="154">
        <f>_xlfn.IFNA(_xlfn.XLOOKUP(T$1,'Carbon Emissions'!$C$1:$AJ$1,'Carbon Emissions'!$C12:$AJ12),0)</f>
        <v>0</v>
      </c>
      <c r="U15" s="154">
        <f>_xlfn.IFNA(_xlfn.XLOOKUP(U$1,'kWh per HDD'!$C$1:$O$1,'kWh per HDD'!$C12:$O12),0)</f>
        <v>0</v>
      </c>
      <c r="V15" s="153">
        <f>_xlfn.IFNA(_xlfn.XLOOKUP(V$1,'Carbon Emissions'!$C$1:$AJ$1,'Carbon Emissions'!$C12:$AJ12),0)</f>
        <v>0</v>
      </c>
      <c r="W15" s="154">
        <f>_xlfn.IFNA(_xlfn.XLOOKUP(W$1,'Carbon Emissions'!$C$1:$AJ$1,'Carbon Emissions'!$C12:$AJ12),0)</f>
        <v>0</v>
      </c>
      <c r="X15" s="154">
        <f>_xlfn.IFNA(_xlfn.XLOOKUP(X$1,'Carbon Emissions'!$C$1:$AJ$1,'Carbon Emissions'!$C12:$AJ12),0)</f>
        <v>0</v>
      </c>
      <c r="Y15" s="154">
        <f>_xlfn.IFNA(_xlfn.XLOOKUP(Y$1,'kWh per HDD'!$C$1:$O$1,'kWh per HDD'!$C12:$O12),0)</f>
        <v>0</v>
      </c>
      <c r="Z15" s="153">
        <f>_xlfn.IFNA(_xlfn.XLOOKUP(Z$1,'Carbon Emissions'!$C$1:$AJ$1,'Carbon Emissions'!$C12:$AJ12),0)</f>
        <v>0</v>
      </c>
      <c r="AA15" s="154">
        <f>_xlfn.IFNA(_xlfn.XLOOKUP(AA$1,'Carbon Emissions'!$C$1:$AJ$1,'Carbon Emissions'!$C12:$AJ12),0)</f>
        <v>0</v>
      </c>
      <c r="AB15" s="154">
        <f>_xlfn.IFNA(_xlfn.XLOOKUP(AB$1,'Carbon Emissions'!$C$1:$AJ$1,'Carbon Emissions'!$C12:$AJ12),0)</f>
        <v>0</v>
      </c>
      <c r="AC15" s="155">
        <f>_xlfn.IFNA(_xlfn.XLOOKUP(AC$1,'Carbon Emissions'!$C$1:$AJ$1,'Carbon Emissions'!$C12:$AJ12),0)</f>
        <v>0</v>
      </c>
    </row>
    <row r="16" spans="1:29" x14ac:dyDescent="0.25">
      <c r="A16" s="5" t="str">
        <v>Chilton Library</v>
      </c>
      <c r="B16" s="153">
        <f>_xlfn.IFNA(_xlfn.XLOOKUP(B$1,'Carbon Emissions'!$C$1:$AJ$1,'Carbon Emissions'!$C13:$AJ13),0)</f>
        <v>10750</v>
      </c>
      <c r="C16" s="154">
        <f>_xlfn.IFNA(_xlfn.XLOOKUP(C$1,'Carbon Emissions'!$C$1:$AJ$1,'Carbon Emissions'!$C13:$AJ13),0)</f>
        <v>6805</v>
      </c>
      <c r="D16" s="154">
        <f>_xlfn.IFNA(_xlfn.XLOOKUP(D$1,'Carbon Emissions'!$C$1:$AJ$1,'Carbon Emissions'!$C13:$AJ13),0)</f>
        <v>3.7173579999999999</v>
      </c>
      <c r="E16" s="154">
        <f>_xlfn.IFNA(_xlfn.XLOOKUP(E$1,'kWh per HDD'!$C$1:$O$1,'kWh per HDD'!$C13:$O13),0)</f>
        <v>4.623655913978495</v>
      </c>
      <c r="F16" s="153">
        <f>_xlfn.IFNA(_xlfn.XLOOKUP(F$1,'Carbon Emissions'!$C$1:$AJ$1,'Carbon Emissions'!$C13:$AJ13),0)</f>
        <v>14726</v>
      </c>
      <c r="G16" s="154">
        <f>_xlfn.IFNA(_xlfn.XLOOKUP(G$1,'Carbon Emissions'!$C$1:$AJ$1,'Carbon Emissions'!$C13:$AJ13),0)</f>
        <v>5388</v>
      </c>
      <c r="H16" s="154">
        <f>_xlfn.IFNA(_xlfn.XLOOKUP(H$1,'Carbon Emissions'!$C$1:$AJ$1,'Carbon Emissions'!$C13:$AJ13),0)</f>
        <v>4.0867567999999999</v>
      </c>
      <c r="I16" s="154">
        <f>_xlfn.IFNA(_xlfn.XLOOKUP(I$1,'kWh per HDD'!$C$1:$O$1,'kWh per HDD'!$C13:$O13),0)</f>
        <v>6.8684701492537314</v>
      </c>
      <c r="J16" s="153">
        <f>_xlfn.IFNA(_xlfn.XLOOKUP(J$1,'Carbon Emissions'!$C$1:$AJ$1,'Carbon Emissions'!$C13:$AJ13),0)</f>
        <v>14978</v>
      </c>
      <c r="K16" s="154">
        <f>_xlfn.IFNA(_xlfn.XLOOKUP(K$1,'Carbon Emissions'!$C$1:$AJ$1,'Carbon Emissions'!$C13:$AJ13),0)</f>
        <v>5575</v>
      </c>
      <c r="L16" s="154">
        <f>_xlfn.IFNA(_xlfn.XLOOKUP(L$1,'Carbon Emissions'!$C$1:$AJ$1,'Carbon Emissions'!$C13:$AJ13),0)</f>
        <v>4.1809219999999998</v>
      </c>
      <c r="M16" s="154">
        <f>_xlfn.IFNA(_xlfn.XLOOKUP(M$1,'kWh per HDD'!$C$1:$O$1,'kWh per HDD'!$C13:$O13),0)</f>
        <v>6.1486042692939247</v>
      </c>
      <c r="N16" s="153">
        <f>_xlfn.IFNA(_xlfn.XLOOKUP(N$1,'Carbon Emissions'!$C$1:$AJ$1,'Carbon Emissions'!$C13:$AJ13),0)</f>
        <v>10315</v>
      </c>
      <c r="O16" s="154">
        <f>_xlfn.IFNA(_xlfn.XLOOKUP(O$1,'Carbon Emissions'!$C$1:$AJ$1,'Carbon Emissions'!$C13:$AJ13),0)</f>
        <v>2682</v>
      </c>
      <c r="P16" s="154">
        <f>_xlfn.IFNA(_xlfn.XLOOKUP(P$1,'Carbon Emissions'!$C$1:$AJ$1,'Carbon Emissions'!$C13:$AJ13),0)</f>
        <v>2.5228660000000001</v>
      </c>
      <c r="Q16" s="154">
        <f>_xlfn.IFNA(_xlfn.XLOOKUP(Q$1,'kWh per HDD'!$C$1:$O$1,'kWh per HDD'!$C13:$O13),0)</f>
        <v>4.2483525535420101</v>
      </c>
      <c r="R16" s="153">
        <f>_xlfn.IFNA(_xlfn.XLOOKUP(R$1,'Carbon Emissions'!$C$1:$AJ$1,'Carbon Emissions'!$C13:$AJ13),0)</f>
        <v>20949</v>
      </c>
      <c r="S16" s="154">
        <f>_xlfn.IFNA(_xlfn.XLOOKUP(S$1,'Carbon Emissions'!$C$1:$AJ$1,'Carbon Emissions'!$C13:$AJ13),0)</f>
        <v>5427</v>
      </c>
      <c r="T16" s="154">
        <f>_xlfn.IFNA(_xlfn.XLOOKUP(T$1,'Carbon Emissions'!$C$1:$AJ$1,'Carbon Emissions'!$C13:$AJ13),0)</f>
        <v>5.1028260000000003</v>
      </c>
      <c r="U16" s="154">
        <f>_xlfn.IFNA(_xlfn.XLOOKUP(U$1,'kWh per HDD'!$C$1:$O$1,'kWh per HDD'!$C13:$O13),0)</f>
        <v>9.1241289198606275</v>
      </c>
      <c r="V16" s="153">
        <f>_xlfn.IFNA(_xlfn.XLOOKUP(V$1,'Carbon Emissions'!$C$1:$AJ$1,'Carbon Emissions'!$C13:$AJ13),0)</f>
        <v>30169</v>
      </c>
      <c r="W16" s="154">
        <f>_xlfn.IFNA(_xlfn.XLOOKUP(W$1,'Carbon Emissions'!$C$1:$AJ$1,'Carbon Emissions'!$C13:$AJ13),0)</f>
        <v>6158</v>
      </c>
      <c r="X16" s="154">
        <f>_xlfn.IFNA(_xlfn.XLOOKUP(X$1,'Carbon Emissions'!$C$1:$AJ$1,'Carbon Emissions'!$C13:$AJ13),0)</f>
        <v>6.7094210000000007</v>
      </c>
      <c r="Y16" s="154">
        <f>_xlfn.IFNA(_xlfn.XLOOKUP(Y$1,'kWh per HDD'!$C$1:$O$1,'kWh per HDD'!$C13:$O13),0)</f>
        <v>13.858061552595315</v>
      </c>
      <c r="Z16" s="153">
        <f>_xlfn.IFNA(_xlfn.XLOOKUP(Z$1,'Carbon Emissions'!$C$1:$AJ$1,'Carbon Emissions'!$C13:$AJ13),0)</f>
        <v>0</v>
      </c>
      <c r="AA16" s="154">
        <f>_xlfn.IFNA(_xlfn.XLOOKUP(AA$1,'Carbon Emissions'!$C$1:$AJ$1,'Carbon Emissions'!$C13:$AJ13),0)</f>
        <v>0</v>
      </c>
      <c r="AB16" s="154">
        <f>_xlfn.IFNA(_xlfn.XLOOKUP(AB$1,'Carbon Emissions'!$C$1:$AJ$1,'Carbon Emissions'!$C13:$AJ13),0)</f>
        <v>0</v>
      </c>
      <c r="AC16" s="155">
        <f>_xlfn.IFNA(_xlfn.XLOOKUP(AC$1,'Carbon Emissions'!$C$1:$AJ$1,'Carbon Emissions'!$C13:$AJ13),0)</f>
        <v>0</v>
      </c>
    </row>
    <row r="17" spans="1:29" x14ac:dyDescent="0.25">
      <c r="A17" s="5" t="str">
        <v>Clayport Library</v>
      </c>
      <c r="B17" s="153">
        <f>_xlfn.IFNA(_xlfn.XLOOKUP(B$1,'Carbon Emissions'!$C$1:$AJ$1,'Carbon Emissions'!$C14:$AJ14),0)</f>
        <v>173893</v>
      </c>
      <c r="C17" s="154">
        <f>_xlfn.IFNA(_xlfn.XLOOKUP(C$1,'Carbon Emissions'!$C$1:$AJ$1,'Carbon Emissions'!$C14:$AJ14),0)</f>
        <v>140837</v>
      </c>
      <c r="D17" s="154">
        <f>_xlfn.IFNA(_xlfn.XLOOKUP(D$1,'Carbon Emissions'!$C$1:$AJ$1,'Carbon Emissions'!$C14:$AJ14),0)</f>
        <v>67.994249199999999</v>
      </c>
      <c r="E17" s="154">
        <f>_xlfn.IFNA(_xlfn.XLOOKUP(E$1,'kWh per HDD'!$C$1:$O$1,'kWh per HDD'!$C14:$O14),0)</f>
        <v>74.792688172043015</v>
      </c>
      <c r="F17" s="153">
        <f>_xlfn.IFNA(_xlfn.XLOOKUP(F$1,'Carbon Emissions'!$C$1:$AJ$1,'Carbon Emissions'!$C14:$AJ14),0)</f>
        <v>147225</v>
      </c>
      <c r="G17" s="154">
        <f>_xlfn.IFNA(_xlfn.XLOOKUP(G$1,'Carbon Emissions'!$C$1:$AJ$1,'Carbon Emissions'!$C14:$AJ14),0)</f>
        <v>131802</v>
      </c>
      <c r="H17" s="154">
        <f>_xlfn.IFNA(_xlfn.XLOOKUP(H$1,'Carbon Emissions'!$C$1:$AJ$1,'Carbon Emissions'!$C14:$AJ14),0)</f>
        <v>60.777991200000002</v>
      </c>
      <c r="I17" s="154">
        <f>_xlfn.IFNA(_xlfn.XLOOKUP(I$1,'kWh per HDD'!$C$1:$O$1,'kWh per HDD'!$C14:$O14),0)</f>
        <v>68.668376865671647</v>
      </c>
      <c r="J17" s="153">
        <f>_xlfn.IFNA(_xlfn.XLOOKUP(J$1,'Carbon Emissions'!$C$1:$AJ$1,'Carbon Emissions'!$C14:$AJ14),0)</f>
        <v>184864</v>
      </c>
      <c r="K17" s="154">
        <f>_xlfn.IFNA(_xlfn.XLOOKUP(K$1,'Carbon Emissions'!$C$1:$AJ$1,'Carbon Emissions'!$C14:$AJ14),0)</f>
        <v>94083</v>
      </c>
      <c r="L17" s="154">
        <f>_xlfn.IFNA(_xlfn.XLOOKUP(L$1,'Carbon Emissions'!$C$1:$AJ$1,'Carbon Emissions'!$C14:$AJ14),0)</f>
        <v>58.062590799999995</v>
      </c>
      <c r="M17" s="154">
        <f>_xlfn.IFNA(_xlfn.XLOOKUP(M$1,'kWh per HDD'!$C$1:$O$1,'kWh per HDD'!$C14:$O14),0)</f>
        <v>75.88834154351396</v>
      </c>
      <c r="N17" s="153">
        <f>_xlfn.IFNA(_xlfn.XLOOKUP(N$1,'Carbon Emissions'!$C$1:$AJ$1,'Carbon Emissions'!$C14:$AJ14),0)</f>
        <v>99043</v>
      </c>
      <c r="O17" s="154">
        <f>_xlfn.IFNA(_xlfn.XLOOKUP(O$1,'Carbon Emissions'!$C$1:$AJ$1,'Carbon Emissions'!$C14:$AJ14),0)</f>
        <v>76312</v>
      </c>
      <c r="P17" s="154">
        <f>_xlfn.IFNA(_xlfn.XLOOKUP(P$1,'Carbon Emissions'!$C$1:$AJ$1,'Carbon Emissions'!$C14:$AJ14),0)</f>
        <v>36.004607999999998</v>
      </c>
      <c r="Q17" s="154">
        <f>_xlfn.IFNA(_xlfn.XLOOKUP(Q$1,'kWh per HDD'!$C$1:$O$1,'kWh per HDD'!$C14:$O14),0)</f>
        <v>40.792009884678748</v>
      </c>
      <c r="R17" s="153">
        <f>_xlfn.IFNA(_xlfn.XLOOKUP(R$1,'Carbon Emissions'!$C$1:$AJ$1,'Carbon Emissions'!$C14:$AJ14),0)</f>
        <v>139160</v>
      </c>
      <c r="S17" s="154">
        <f>_xlfn.IFNA(_xlfn.XLOOKUP(S$1,'Carbon Emissions'!$C$1:$AJ$1,'Carbon Emissions'!$C14:$AJ14),0)</f>
        <v>95482</v>
      </c>
      <c r="T17" s="154">
        <f>_xlfn.IFNA(_xlfn.XLOOKUP(T$1,'Carbon Emissions'!$C$1:$AJ$1,'Carbon Emissions'!$C14:$AJ14),0)</f>
        <v>47.566299999999998</v>
      </c>
      <c r="U17" s="154">
        <f>_xlfn.IFNA(_xlfn.XLOOKUP(U$1,'kWh per HDD'!$C$1:$O$1,'kWh per HDD'!$C14:$O14),0)</f>
        <v>60.609756097560975</v>
      </c>
      <c r="V17" s="153">
        <f>_xlfn.IFNA(_xlfn.XLOOKUP(V$1,'Carbon Emissions'!$C$1:$AJ$1,'Carbon Emissions'!$C14:$AJ14),0)</f>
        <v>129452</v>
      </c>
      <c r="W17" s="154">
        <f>_xlfn.IFNA(_xlfn.XLOOKUP(W$1,'Carbon Emissions'!$C$1:$AJ$1,'Carbon Emissions'!$C14:$AJ14),0)</f>
        <v>102677</v>
      </c>
      <c r="X17" s="154">
        <f>_xlfn.IFNA(_xlfn.XLOOKUP(X$1,'Carbon Emissions'!$C$1:$AJ$1,'Carbon Emissions'!$C14:$AJ14),0)</f>
        <v>43.506377000000001</v>
      </c>
      <c r="Y17" s="154">
        <f>_xlfn.IFNA(_xlfn.XLOOKUP(Y$1,'kWh per HDD'!$C$1:$O$1,'kWh per HDD'!$C14:$O14),0)</f>
        <v>59.463481855764812</v>
      </c>
      <c r="Z17" s="153">
        <f>_xlfn.IFNA(_xlfn.XLOOKUP(Z$1,'Carbon Emissions'!$C$1:$AJ$1,'Carbon Emissions'!$C14:$AJ14),0)</f>
        <v>0</v>
      </c>
      <c r="AA17" s="154">
        <f>_xlfn.IFNA(_xlfn.XLOOKUP(AA$1,'Carbon Emissions'!$C$1:$AJ$1,'Carbon Emissions'!$C14:$AJ14),0)</f>
        <v>0</v>
      </c>
      <c r="AB17" s="154">
        <f>_xlfn.IFNA(_xlfn.XLOOKUP(AB$1,'Carbon Emissions'!$C$1:$AJ$1,'Carbon Emissions'!$C14:$AJ14),0)</f>
        <v>0</v>
      </c>
      <c r="AC17" s="155">
        <f>_xlfn.IFNA(_xlfn.XLOOKUP(AC$1,'Carbon Emissions'!$C$1:$AJ$1,'Carbon Emissions'!$C14:$AJ14),0)</f>
        <v>0</v>
      </c>
    </row>
    <row r="18" spans="1:29" x14ac:dyDescent="0.25">
      <c r="A18" s="5" t="str">
        <v>Consett Library</v>
      </c>
      <c r="B18" s="153">
        <f>_xlfn.IFNA(_xlfn.XLOOKUP(B$1,'Carbon Emissions'!$C$1:$AJ$1,'Carbon Emissions'!$C15:$AJ15),0)</f>
        <v>7629</v>
      </c>
      <c r="C18" s="154">
        <f>_xlfn.IFNA(_xlfn.XLOOKUP(C$1,'Carbon Emissions'!$C$1:$AJ$1,'Carbon Emissions'!$C15:$AJ15),0)</f>
        <v>14508</v>
      </c>
      <c r="D18" s="154">
        <f>_xlfn.IFNA(_xlfn.XLOOKUP(D$1,'Carbon Emissions'!$C$1:$AJ$1,'Carbon Emissions'!$C15:$AJ15),0)</f>
        <v>5.1119807999999995</v>
      </c>
      <c r="E18" s="154">
        <f>_xlfn.IFNA(_xlfn.XLOOKUP(E$1,'kWh per HDD'!$C$1:$O$1,'kWh per HDD'!$C15:$O15),0)</f>
        <v>3.2812903225806451</v>
      </c>
      <c r="F18" s="153">
        <f>_xlfn.IFNA(_xlfn.XLOOKUP(F$1,'Carbon Emissions'!$C$1:$AJ$1,'Carbon Emissions'!$C15:$AJ15),0)</f>
        <v>56032</v>
      </c>
      <c r="G18" s="154">
        <f>_xlfn.IFNA(_xlfn.XLOOKUP(G$1,'Carbon Emissions'!$C$1:$AJ$1,'Carbon Emissions'!$C15:$AJ15),0)</f>
        <v>12234</v>
      </c>
      <c r="H18" s="154">
        <f>_xlfn.IFNA(_xlfn.XLOOKUP(H$1,'Carbon Emissions'!$C$1:$AJ$1,'Carbon Emissions'!$C15:$AJ15),0)</f>
        <v>13.4368984</v>
      </c>
      <c r="I18" s="154">
        <f>_xlfn.IFNA(_xlfn.XLOOKUP(I$1,'kWh per HDD'!$C$1:$O$1,'kWh per HDD'!$C15:$O15),0)</f>
        <v>26.134328358208954</v>
      </c>
      <c r="J18" s="153">
        <f>_xlfn.IFNA(_xlfn.XLOOKUP(J$1,'Carbon Emissions'!$C$1:$AJ$1,'Carbon Emissions'!$C15:$AJ15),0)</f>
        <v>59564</v>
      </c>
      <c r="K18" s="154">
        <f>_xlfn.IFNA(_xlfn.XLOOKUP(K$1,'Carbon Emissions'!$C$1:$AJ$1,'Carbon Emissions'!$C15:$AJ15),0)</f>
        <v>10191</v>
      </c>
      <c r="L18" s="154">
        <f>_xlfn.IFNA(_xlfn.XLOOKUP(L$1,'Carbon Emissions'!$C$1:$AJ$1,'Carbon Emissions'!$C15:$AJ15),0)</f>
        <v>13.564595600000001</v>
      </c>
      <c r="M18" s="154">
        <f>_xlfn.IFNA(_xlfn.XLOOKUP(M$1,'kWh per HDD'!$C$1:$O$1,'kWh per HDD'!$C15:$O15),0)</f>
        <v>24.451559934318556</v>
      </c>
      <c r="N18" s="153">
        <f>_xlfn.IFNA(_xlfn.XLOOKUP(N$1,'Carbon Emissions'!$C$1:$AJ$1,'Carbon Emissions'!$C15:$AJ15),0)</f>
        <v>38837</v>
      </c>
      <c r="O18" s="154">
        <f>_xlfn.IFNA(_xlfn.XLOOKUP(O$1,'Carbon Emissions'!$C$1:$AJ$1,'Carbon Emissions'!$C15:$AJ15),0)</f>
        <v>6374</v>
      </c>
      <c r="P18" s="154">
        <f>_xlfn.IFNA(_xlfn.XLOOKUP(P$1,'Carbon Emissions'!$C$1:$AJ$1,'Carbon Emissions'!$C15:$AJ15),0)</f>
        <v>8.6311499999999999</v>
      </c>
      <c r="Q18" s="154">
        <f>_xlfn.IFNA(_xlfn.XLOOKUP(Q$1,'kWh per HDD'!$C$1:$O$1,'kWh per HDD'!$C15:$O15),0)</f>
        <v>15.995469522240526</v>
      </c>
      <c r="R18" s="153">
        <f>_xlfn.IFNA(_xlfn.XLOOKUP(R$1,'Carbon Emissions'!$C$1:$AJ$1,'Carbon Emissions'!$C15:$AJ15),0)</f>
        <v>45851</v>
      </c>
      <c r="S18" s="154">
        <f>_xlfn.IFNA(_xlfn.XLOOKUP(S$1,'Carbon Emissions'!$C$1:$AJ$1,'Carbon Emissions'!$C15:$AJ15),0)</f>
        <v>9663</v>
      </c>
      <c r="T18" s="154">
        <f>_xlfn.IFNA(_xlfn.XLOOKUP(T$1,'Carbon Emissions'!$C$1:$AJ$1,'Carbon Emissions'!$C15:$AJ15),0)</f>
        <v>10.659074</v>
      </c>
      <c r="U18" s="154">
        <f>_xlfn.IFNA(_xlfn.XLOOKUP(U$1,'kWh per HDD'!$C$1:$O$1,'kWh per HDD'!$C15:$O15),0)</f>
        <v>19.969947735191639</v>
      </c>
      <c r="V18" s="153">
        <f>_xlfn.IFNA(_xlfn.XLOOKUP(V$1,'Carbon Emissions'!$C$1:$AJ$1,'Carbon Emissions'!$C15:$AJ15),0)</f>
        <v>49924</v>
      </c>
      <c r="W18" s="154">
        <f>_xlfn.IFNA(_xlfn.XLOOKUP(W$1,'Carbon Emissions'!$C$1:$AJ$1,'Carbon Emissions'!$C15:$AJ15),0)</f>
        <v>9666</v>
      </c>
      <c r="X18" s="154">
        <f>_xlfn.IFNA(_xlfn.XLOOKUP(X$1,'Carbon Emissions'!$C$1:$AJ$1,'Carbon Emissions'!$C15:$AJ15),0)</f>
        <v>11.001629999999999</v>
      </c>
      <c r="Y18" s="154">
        <f>_xlfn.IFNA(_xlfn.XLOOKUP(Y$1,'kWh per HDD'!$C$1:$O$1,'kWh per HDD'!$C15:$O15),0)</f>
        <v>22.932475884244372</v>
      </c>
      <c r="Z18" s="153">
        <f>_xlfn.IFNA(_xlfn.XLOOKUP(Z$1,'Carbon Emissions'!$C$1:$AJ$1,'Carbon Emissions'!$C15:$AJ15),0)</f>
        <v>0</v>
      </c>
      <c r="AA18" s="154">
        <f>_xlfn.IFNA(_xlfn.XLOOKUP(AA$1,'Carbon Emissions'!$C$1:$AJ$1,'Carbon Emissions'!$C15:$AJ15),0)</f>
        <v>0</v>
      </c>
      <c r="AB18" s="154">
        <f>_xlfn.IFNA(_xlfn.XLOOKUP(AB$1,'Carbon Emissions'!$C$1:$AJ$1,'Carbon Emissions'!$C15:$AJ15),0)</f>
        <v>0</v>
      </c>
      <c r="AC18" s="155">
        <f>_xlfn.IFNA(_xlfn.XLOOKUP(AC$1,'Carbon Emissions'!$C$1:$AJ$1,'Carbon Emissions'!$C15:$AJ15),0)</f>
        <v>0</v>
      </c>
    </row>
    <row r="19" spans="1:29" x14ac:dyDescent="0.25">
      <c r="A19" s="5" t="str">
        <v>D.L.I. Museum and Arts Centre</v>
      </c>
      <c r="B19" s="153">
        <f>_xlfn.IFNA(_xlfn.XLOOKUP(B$1,'Carbon Emissions'!$C$1:$AJ$1,'Carbon Emissions'!$C16:$AJ16),0)</f>
        <v>0</v>
      </c>
      <c r="C19" s="154">
        <f>_xlfn.IFNA(_xlfn.XLOOKUP(C$1,'Carbon Emissions'!$C$1:$AJ$1,'Carbon Emissions'!$C16:$AJ16),0)</f>
        <v>18735</v>
      </c>
      <c r="D19" s="154">
        <f>_xlfn.IFNA(_xlfn.XLOOKUP(D$1,'Carbon Emissions'!$C$1:$AJ$1,'Carbon Emissions'!$C16:$AJ16),0)</f>
        <v>0</v>
      </c>
      <c r="E19" s="154">
        <f>_xlfn.IFNA(_xlfn.XLOOKUP(E$1,'kWh per HDD'!$C$1:$O$1,'kWh per HDD'!$C16:$O16),0)</f>
        <v>0</v>
      </c>
      <c r="F19" s="153">
        <f>_xlfn.IFNA(_xlfn.XLOOKUP(F$1,'Carbon Emissions'!$C$1:$AJ$1,'Carbon Emissions'!$C16:$AJ16),0)</f>
        <v>0</v>
      </c>
      <c r="G19" s="154">
        <f>_xlfn.IFNA(_xlfn.XLOOKUP(G$1,'Carbon Emissions'!$C$1:$AJ$1,'Carbon Emissions'!$C16:$AJ16),0)</f>
        <v>13767</v>
      </c>
      <c r="H19" s="154">
        <f>_xlfn.IFNA(_xlfn.XLOOKUP(H$1,'Carbon Emissions'!$C$1:$AJ$1,'Carbon Emissions'!$C16:$AJ16),0)</f>
        <v>0</v>
      </c>
      <c r="I19" s="154">
        <f>_xlfn.IFNA(_xlfn.XLOOKUP(I$1,'kWh per HDD'!$C$1:$O$1,'kWh per HDD'!$C16:$O16),0)</f>
        <v>0</v>
      </c>
      <c r="J19" s="153">
        <f>_xlfn.IFNA(_xlfn.XLOOKUP(J$1,'Carbon Emissions'!$C$1:$AJ$1,'Carbon Emissions'!$C16:$AJ16),0)</f>
        <v>0</v>
      </c>
      <c r="K19" s="154">
        <f>_xlfn.IFNA(_xlfn.XLOOKUP(K$1,'Carbon Emissions'!$C$1:$AJ$1,'Carbon Emissions'!$C16:$AJ16),0)</f>
        <v>9837</v>
      </c>
      <c r="L19" s="154">
        <f>_xlfn.IFNA(_xlfn.XLOOKUP(L$1,'Carbon Emissions'!$C$1:$AJ$1,'Carbon Emissions'!$C16:$AJ16),0)</f>
        <v>0</v>
      </c>
      <c r="M19" s="154">
        <f>_xlfn.IFNA(_xlfn.XLOOKUP(M$1,'kWh per HDD'!$C$1:$O$1,'kWh per HDD'!$C16:$O16),0)</f>
        <v>0</v>
      </c>
      <c r="N19" s="153">
        <f>_xlfn.IFNA(_xlfn.XLOOKUP(N$1,'Carbon Emissions'!$C$1:$AJ$1,'Carbon Emissions'!$C16:$AJ16),0)</f>
        <v>0</v>
      </c>
      <c r="O19" s="154">
        <f>_xlfn.IFNA(_xlfn.XLOOKUP(O$1,'Carbon Emissions'!$C$1:$AJ$1,'Carbon Emissions'!$C16:$AJ16),0)</f>
        <v>12193</v>
      </c>
      <c r="P19" s="154">
        <f>_xlfn.IFNA(_xlfn.XLOOKUP(P$1,'Carbon Emissions'!$C$1:$AJ$1,'Carbon Emissions'!$C16:$AJ16),0)</f>
        <v>0</v>
      </c>
      <c r="Q19" s="154">
        <f>_xlfn.IFNA(_xlfn.XLOOKUP(Q$1,'kWh per HDD'!$C$1:$O$1,'kWh per HDD'!$C16:$O16),0)</f>
        <v>0</v>
      </c>
      <c r="R19" s="153">
        <f>_xlfn.IFNA(_xlfn.XLOOKUP(R$1,'Carbon Emissions'!$C$1:$AJ$1,'Carbon Emissions'!$C16:$AJ16),0)</f>
        <v>0</v>
      </c>
      <c r="S19" s="154">
        <f>_xlfn.IFNA(_xlfn.XLOOKUP(S$1,'Carbon Emissions'!$C$1:$AJ$1,'Carbon Emissions'!$C16:$AJ16),0)</f>
        <v>12081</v>
      </c>
      <c r="T19" s="154">
        <f>_xlfn.IFNA(_xlfn.XLOOKUP(T$1,'Carbon Emissions'!$C$1:$AJ$1,'Carbon Emissions'!$C16:$AJ16),0)</f>
        <v>0</v>
      </c>
      <c r="U19" s="154">
        <f>_xlfn.IFNA(_xlfn.XLOOKUP(U$1,'kWh per HDD'!$C$1:$O$1,'kWh per HDD'!$C16:$O16),0)</f>
        <v>0</v>
      </c>
      <c r="V19" s="153" t="str">
        <f>_xlfn.IFNA(_xlfn.XLOOKUP(V$1,'Carbon Emissions'!$C$1:$AJ$1,'Carbon Emissions'!$C16:$AJ16),0)</f>
        <v/>
      </c>
      <c r="W19" s="154">
        <f>_xlfn.IFNA(_xlfn.XLOOKUP(W$1,'Carbon Emissions'!$C$1:$AJ$1,'Carbon Emissions'!$C16:$AJ16),0)</f>
        <v>16156</v>
      </c>
      <c r="X19" s="154">
        <f>_xlfn.IFNA(_xlfn.XLOOKUP(X$1,'Carbon Emissions'!$C$1:$AJ$1,'Carbon Emissions'!$C16:$AJ16),0)</f>
        <v>0</v>
      </c>
      <c r="Y19" s="154">
        <f>_xlfn.IFNA(_xlfn.XLOOKUP(Y$1,'kWh per HDD'!$C$1:$O$1,'kWh per HDD'!$C16:$O16),0)</f>
        <v>0</v>
      </c>
      <c r="Z19" s="153">
        <f>_xlfn.IFNA(_xlfn.XLOOKUP(Z$1,'Carbon Emissions'!$C$1:$AJ$1,'Carbon Emissions'!$C16:$AJ16),0)</f>
        <v>0</v>
      </c>
      <c r="AA19" s="154">
        <f>_xlfn.IFNA(_xlfn.XLOOKUP(AA$1,'Carbon Emissions'!$C$1:$AJ$1,'Carbon Emissions'!$C16:$AJ16),0)</f>
        <v>0</v>
      </c>
      <c r="AB19" s="154">
        <f>_xlfn.IFNA(_xlfn.XLOOKUP(AB$1,'Carbon Emissions'!$C$1:$AJ$1,'Carbon Emissions'!$C16:$AJ16),0)</f>
        <v>0</v>
      </c>
      <c r="AC19" s="155">
        <f>_xlfn.IFNA(_xlfn.XLOOKUP(AC$1,'Carbon Emissions'!$C$1:$AJ$1,'Carbon Emissions'!$C16:$AJ16),0)</f>
        <v>0</v>
      </c>
    </row>
    <row r="20" spans="1:29" x14ac:dyDescent="0.25">
      <c r="A20" s="5" t="str">
        <v>Easington Colliery Library</v>
      </c>
      <c r="B20" s="153">
        <f>_xlfn.IFNA(_xlfn.XLOOKUP(B$1,'Carbon Emissions'!$C$1:$AJ$1,'Carbon Emissions'!$C17:$AJ17),0)</f>
        <v>21012</v>
      </c>
      <c r="C20" s="154">
        <f>_xlfn.IFNA(_xlfn.XLOOKUP(C$1,'Carbon Emissions'!$C$1:$AJ$1,'Carbon Emissions'!$C17:$AJ17),0)</f>
        <v>7036</v>
      </c>
      <c r="D20" s="154">
        <f>_xlfn.IFNA(_xlfn.XLOOKUP(D$1,'Carbon Emissions'!$C$1:$AJ$1,'Carbon Emissions'!$C17:$AJ17),0)</f>
        <v>5.6646095999999995</v>
      </c>
      <c r="E20" s="154">
        <f>_xlfn.IFNA(_xlfn.XLOOKUP(E$1,'kWh per HDD'!$C$1:$O$1,'kWh per HDD'!$C17:$O17),0)</f>
        <v>9.0374193548387094</v>
      </c>
      <c r="F20" s="153">
        <f>_xlfn.IFNA(_xlfn.XLOOKUP(F$1,'Carbon Emissions'!$C$1:$AJ$1,'Carbon Emissions'!$C17:$AJ17),0)</f>
        <v>20555</v>
      </c>
      <c r="G20" s="154">
        <f>_xlfn.IFNA(_xlfn.XLOOKUP(G$1,'Carbon Emissions'!$C$1:$AJ$1,'Carbon Emissions'!$C17:$AJ17),0)</f>
        <v>6694</v>
      </c>
      <c r="H20" s="154">
        <f>_xlfn.IFNA(_xlfn.XLOOKUP(H$1,'Carbon Emissions'!$C$1:$AJ$1,'Carbon Emissions'!$C17:$AJ17),0)</f>
        <v>5.4931064000000003</v>
      </c>
      <c r="I20" s="154">
        <f>_xlfn.IFNA(_xlfn.XLOOKUP(I$1,'kWh per HDD'!$C$1:$O$1,'kWh per HDD'!$C17:$O17),0)</f>
        <v>9.5872201492537314</v>
      </c>
      <c r="J20" s="153">
        <f>_xlfn.IFNA(_xlfn.XLOOKUP(J$1,'Carbon Emissions'!$C$1:$AJ$1,'Carbon Emissions'!$C17:$AJ17),0)</f>
        <v>23668</v>
      </c>
      <c r="K20" s="154">
        <f>_xlfn.IFNA(_xlfn.XLOOKUP(K$1,'Carbon Emissions'!$C$1:$AJ$1,'Carbon Emissions'!$C17:$AJ17),0)</f>
        <v>6677</v>
      </c>
      <c r="L20" s="154">
        <f>_xlfn.IFNA(_xlfn.XLOOKUP(L$1,'Carbon Emissions'!$C$1:$AJ$1,'Carbon Emissions'!$C17:$AJ17),0)</f>
        <v>6.0615531999999996</v>
      </c>
      <c r="M20" s="154">
        <f>_xlfn.IFNA(_xlfn.XLOOKUP(M$1,'kWh per HDD'!$C$1:$O$1,'kWh per HDD'!$C17:$O17),0)</f>
        <v>9.7159277504105095</v>
      </c>
      <c r="N20" s="153">
        <f>_xlfn.IFNA(_xlfn.XLOOKUP(N$1,'Carbon Emissions'!$C$1:$AJ$1,'Carbon Emissions'!$C17:$AJ17),0)</f>
        <v>20473</v>
      </c>
      <c r="O20" s="154">
        <f>_xlfn.IFNA(_xlfn.XLOOKUP(O$1,'Carbon Emissions'!$C$1:$AJ$1,'Carbon Emissions'!$C17:$AJ17),0)</f>
        <v>3639</v>
      </c>
      <c r="P20" s="154">
        <f>_xlfn.IFNA(_xlfn.XLOOKUP(P$1,'Carbon Emissions'!$C$1:$AJ$1,'Carbon Emissions'!$C17:$AJ17),0)</f>
        <v>4.6149189999999995</v>
      </c>
      <c r="Q20" s="154">
        <f>_xlfn.IFNA(_xlfn.XLOOKUP(Q$1,'kWh per HDD'!$C$1:$O$1,'kWh per HDD'!$C17:$O17),0)</f>
        <v>8.4320428336079072</v>
      </c>
      <c r="R20" s="153">
        <f>_xlfn.IFNA(_xlfn.XLOOKUP(R$1,'Carbon Emissions'!$C$1:$AJ$1,'Carbon Emissions'!$C17:$AJ17),0)</f>
        <v>17312</v>
      </c>
      <c r="S20" s="154">
        <f>_xlfn.IFNA(_xlfn.XLOOKUP(S$1,'Carbon Emissions'!$C$1:$AJ$1,'Carbon Emissions'!$C17:$AJ17),0)</f>
        <v>5980</v>
      </c>
      <c r="T20" s="154">
        <f>_xlfn.IFNA(_xlfn.XLOOKUP(T$1,'Carbon Emissions'!$C$1:$AJ$1,'Carbon Emissions'!$C17:$AJ17),0)</f>
        <v>4.5608079999999998</v>
      </c>
      <c r="U20" s="154">
        <f>_xlfn.IFNA(_xlfn.XLOOKUP(U$1,'kWh per HDD'!$C$1:$O$1,'kWh per HDD'!$C17:$O17),0)</f>
        <v>7.5400696864111501</v>
      </c>
      <c r="V20" s="153">
        <f>_xlfn.IFNA(_xlfn.XLOOKUP(V$1,'Carbon Emissions'!$C$1:$AJ$1,'Carbon Emissions'!$C17:$AJ17),0)</f>
        <v>17999</v>
      </c>
      <c r="W20" s="154">
        <f>_xlfn.IFNA(_xlfn.XLOOKUP(W$1,'Carbon Emissions'!$C$1:$AJ$1,'Carbon Emissions'!$C17:$AJ17),0)</f>
        <v>6493</v>
      </c>
      <c r="X20" s="154">
        <f>_xlfn.IFNA(_xlfn.XLOOKUP(X$1,'Carbon Emissions'!$C$1:$AJ$1,'Carbon Emissions'!$C17:$AJ17),0)</f>
        <v>4.5469660000000003</v>
      </c>
      <c r="Y20" s="154">
        <f>_xlfn.IFNA(_xlfn.XLOOKUP(Y$1,'kWh per HDD'!$C$1:$O$1,'kWh per HDD'!$C17:$O17),0)</f>
        <v>8.2677997243913648</v>
      </c>
      <c r="Z20" s="153">
        <f>_xlfn.IFNA(_xlfn.XLOOKUP(Z$1,'Carbon Emissions'!$C$1:$AJ$1,'Carbon Emissions'!$C17:$AJ17),0)</f>
        <v>0</v>
      </c>
      <c r="AA20" s="154">
        <f>_xlfn.IFNA(_xlfn.XLOOKUP(AA$1,'Carbon Emissions'!$C$1:$AJ$1,'Carbon Emissions'!$C17:$AJ17),0)</f>
        <v>0</v>
      </c>
      <c r="AB20" s="154">
        <f>_xlfn.IFNA(_xlfn.XLOOKUP(AB$1,'Carbon Emissions'!$C$1:$AJ$1,'Carbon Emissions'!$C17:$AJ17),0)</f>
        <v>0</v>
      </c>
      <c r="AC20" s="155">
        <f>_xlfn.IFNA(_xlfn.XLOOKUP(AC$1,'Carbon Emissions'!$C$1:$AJ$1,'Carbon Emissions'!$C17:$AJ17),0)</f>
        <v>0</v>
      </c>
    </row>
    <row r="21" spans="1:29" x14ac:dyDescent="0.25">
      <c r="A21" s="5" t="str">
        <v>Ferryhill Library</v>
      </c>
      <c r="B21" s="153">
        <f>_xlfn.IFNA(_xlfn.XLOOKUP(B$1,'Carbon Emissions'!$C$1:$AJ$1,'Carbon Emissions'!$C18:$AJ18),0)</f>
        <v>11249</v>
      </c>
      <c r="C21" s="154">
        <f>_xlfn.IFNA(_xlfn.XLOOKUP(C$1,'Carbon Emissions'!$C$1:$AJ$1,'Carbon Emissions'!$C18:$AJ18),0)</f>
        <v>6758</v>
      </c>
      <c r="D21" s="154">
        <f>_xlfn.IFNA(_xlfn.XLOOKUP(D$1,'Carbon Emissions'!$C$1:$AJ$1,'Carbon Emissions'!$C18:$AJ18),0)</f>
        <v>3.7971607999999994</v>
      </c>
      <c r="E21" s="154">
        <f>_xlfn.IFNA(_xlfn.XLOOKUP(E$1,'kWh per HDD'!$C$1:$O$1,'kWh per HDD'!$C18:$O18),0)</f>
        <v>4.8382795698924728</v>
      </c>
      <c r="F21" s="153">
        <f>_xlfn.IFNA(_xlfn.XLOOKUP(F$1,'Carbon Emissions'!$C$1:$AJ$1,'Carbon Emissions'!$C18:$AJ18),0)</f>
        <v>22095</v>
      </c>
      <c r="G21" s="154">
        <f>_xlfn.IFNA(_xlfn.XLOOKUP(G$1,'Carbon Emissions'!$C$1:$AJ$1,'Carbon Emissions'!$C18:$AJ18),0)</f>
        <v>6532</v>
      </c>
      <c r="H21" s="154">
        <f>_xlfn.IFNA(_xlfn.XLOOKUP(H$1,'Carbon Emissions'!$C$1:$AJ$1,'Carbon Emissions'!$C18:$AJ18),0)</f>
        <v>5.7350592000000002</v>
      </c>
      <c r="I21" s="154">
        <f>_xlfn.IFNA(_xlfn.XLOOKUP(I$1,'kWh per HDD'!$C$1:$O$1,'kWh per HDD'!$C18:$O18),0)</f>
        <v>10.305503731343284</v>
      </c>
      <c r="J21" s="153">
        <f>_xlfn.IFNA(_xlfn.XLOOKUP(J$1,'Carbon Emissions'!$C$1:$AJ$1,'Carbon Emissions'!$C18:$AJ18),0)</f>
        <v>25635</v>
      </c>
      <c r="K21" s="154">
        <f>_xlfn.IFNA(_xlfn.XLOOKUP(K$1,'Carbon Emissions'!$C$1:$AJ$1,'Carbon Emissions'!$C18:$AJ18),0)</f>
        <v>6774</v>
      </c>
      <c r="L21" s="154">
        <f>_xlfn.IFNA(_xlfn.XLOOKUP(L$1,'Carbon Emissions'!$C$1:$AJ$1,'Carbon Emissions'!$C18:$AJ18),0)</f>
        <v>6.4482744000000007</v>
      </c>
      <c r="M21" s="154">
        <f>_xlfn.IFNA(_xlfn.XLOOKUP(M$1,'kWh per HDD'!$C$1:$O$1,'kWh per HDD'!$C18:$O18),0)</f>
        <v>10.523399014778326</v>
      </c>
      <c r="N21" s="153">
        <f>_xlfn.IFNA(_xlfn.XLOOKUP(N$1,'Carbon Emissions'!$C$1:$AJ$1,'Carbon Emissions'!$C18:$AJ18),0)</f>
        <v>6958</v>
      </c>
      <c r="O21" s="154">
        <f>_xlfn.IFNA(_xlfn.XLOOKUP(O$1,'Carbon Emissions'!$C$1:$AJ$1,'Carbon Emissions'!$C18:$AJ18),0)</f>
        <v>3195</v>
      </c>
      <c r="P21" s="154">
        <f>_xlfn.IFNA(_xlfn.XLOOKUP(P$1,'Carbon Emissions'!$C$1:$AJ$1,'Carbon Emissions'!$C18:$AJ18),0)</f>
        <v>2.0247070000000003</v>
      </c>
      <c r="Q21" s="154">
        <f>_xlfn.IFNA(_xlfn.XLOOKUP(Q$1,'kWh per HDD'!$C$1:$O$1,'kWh per HDD'!$C18:$O18),0)</f>
        <v>2.8657331136738056</v>
      </c>
      <c r="R21" s="153">
        <f>_xlfn.IFNA(_xlfn.XLOOKUP(R$1,'Carbon Emissions'!$C$1:$AJ$1,'Carbon Emissions'!$C18:$AJ18),0)</f>
        <v>27578</v>
      </c>
      <c r="S21" s="154">
        <f>_xlfn.IFNA(_xlfn.XLOOKUP(S$1,'Carbon Emissions'!$C$1:$AJ$1,'Carbon Emissions'!$C18:$AJ18),0)</f>
        <v>6552</v>
      </c>
      <c r="T21" s="154">
        <f>_xlfn.IFNA(_xlfn.XLOOKUP(T$1,'Carbon Emissions'!$C$1:$AJ$1,'Carbon Emissions'!$C18:$AJ18),0)</f>
        <v>6.5813120000000005</v>
      </c>
      <c r="U21" s="154">
        <f>_xlfn.IFNA(_xlfn.XLOOKUP(U$1,'kWh per HDD'!$C$1:$O$1,'kWh per HDD'!$C18:$O18),0)</f>
        <v>12.011324041811847</v>
      </c>
      <c r="V21" s="153">
        <f>_xlfn.IFNA(_xlfn.XLOOKUP(V$1,'Carbon Emissions'!$C$1:$AJ$1,'Carbon Emissions'!$C18:$AJ18),0)</f>
        <v>20207</v>
      </c>
      <c r="W21" s="154">
        <f>_xlfn.IFNA(_xlfn.XLOOKUP(W$1,'Carbon Emissions'!$C$1:$AJ$1,'Carbon Emissions'!$C18:$AJ18),0)</f>
        <v>6142</v>
      </c>
      <c r="X21" s="154">
        <f>_xlfn.IFNA(_xlfn.XLOOKUP(X$1,'Carbon Emissions'!$C$1:$AJ$1,'Carbon Emissions'!$C18:$AJ18),0)</f>
        <v>4.8832870000000002</v>
      </c>
      <c r="Y21" s="154">
        <f>_xlfn.IFNA(_xlfn.XLOOKUP(Y$1,'kWh per HDD'!$C$1:$O$1,'kWh per HDD'!$C18:$O18),0)</f>
        <v>9.2820395039044552</v>
      </c>
      <c r="Z21" s="153">
        <f>_xlfn.IFNA(_xlfn.XLOOKUP(Z$1,'Carbon Emissions'!$C$1:$AJ$1,'Carbon Emissions'!$C18:$AJ18),0)</f>
        <v>0</v>
      </c>
      <c r="AA21" s="154">
        <f>_xlfn.IFNA(_xlfn.XLOOKUP(AA$1,'Carbon Emissions'!$C$1:$AJ$1,'Carbon Emissions'!$C18:$AJ18),0)</f>
        <v>0</v>
      </c>
      <c r="AB21" s="154">
        <f>_xlfn.IFNA(_xlfn.XLOOKUP(AB$1,'Carbon Emissions'!$C$1:$AJ$1,'Carbon Emissions'!$C18:$AJ18),0)</f>
        <v>0</v>
      </c>
      <c r="AC21" s="155">
        <f>_xlfn.IFNA(_xlfn.XLOOKUP(AC$1,'Carbon Emissions'!$C$1:$AJ$1,'Carbon Emissions'!$C18:$AJ18),0)</f>
        <v>0</v>
      </c>
    </row>
    <row r="22" spans="1:29" x14ac:dyDescent="0.25">
      <c r="A22" s="5" t="str">
        <v>Hackworth Railway Museum - no longer DCC</v>
      </c>
      <c r="B22" s="153">
        <f>_xlfn.IFNA(_xlfn.XLOOKUP(B$1,'Carbon Emissions'!$C$1:$AJ$1,'Carbon Emissions'!$C19:$AJ19),0)</f>
        <v>15930</v>
      </c>
      <c r="C22" s="154">
        <f>_xlfn.IFNA(_xlfn.XLOOKUP(C$1,'Carbon Emissions'!$C$1:$AJ$1,'Carbon Emissions'!$C19:$AJ19),0)</f>
        <v>16605</v>
      </c>
      <c r="D22" s="154">
        <f>_xlfn.IFNA(_xlfn.XLOOKUP(D$1,'Carbon Emissions'!$C$1:$AJ$1,'Carbon Emissions'!$C19:$AJ19),0)</f>
        <v>7.1753579999999992</v>
      </c>
      <c r="E22" s="154">
        <f>_xlfn.IFNA(_xlfn.XLOOKUP(E$1,'kWh per HDD'!$C$1:$O$1,'kWh per HDD'!$C19:$O19),0)</f>
        <v>6.8516129032258064</v>
      </c>
      <c r="F22" s="153">
        <f>_xlfn.IFNA(_xlfn.XLOOKUP(F$1,'Carbon Emissions'!$C$1:$AJ$1,'Carbon Emissions'!$C19:$AJ19),0)</f>
        <v>14493</v>
      </c>
      <c r="G22" s="154">
        <f>_xlfn.IFNA(_xlfn.XLOOKUP(G$1,'Carbon Emissions'!$C$1:$AJ$1,'Carbon Emissions'!$C19:$AJ19),0)</f>
        <v>16891</v>
      </c>
      <c r="H22" s="154">
        <f>_xlfn.IFNA(_xlfn.XLOOKUP(H$1,'Carbon Emissions'!$C$1:$AJ$1,'Carbon Emissions'!$C19:$AJ19),0)</f>
        <v>6.984051599999999</v>
      </c>
      <c r="I22" s="154">
        <f>_xlfn.IFNA(_xlfn.XLOOKUP(I$1,'kWh per HDD'!$C$1:$O$1,'kWh per HDD'!$C19:$O19),0)</f>
        <v>6.7597947761194028</v>
      </c>
      <c r="J22" s="153">
        <f>_xlfn.IFNA(_xlfn.XLOOKUP(J$1,'Carbon Emissions'!$C$1:$AJ$1,'Carbon Emissions'!$C19:$AJ19),0)</f>
        <v>5114</v>
      </c>
      <c r="K22" s="154">
        <f>_xlfn.IFNA(_xlfn.XLOOKUP(K$1,'Carbon Emissions'!$C$1:$AJ$1,'Carbon Emissions'!$C19:$AJ19),0)</f>
        <v>12201</v>
      </c>
      <c r="L22" s="154">
        <f>_xlfn.IFNA(_xlfn.XLOOKUP(L$1,'Carbon Emissions'!$C$1:$AJ$1,'Carbon Emissions'!$C19:$AJ19),0)</f>
        <v>4.0595515999999998</v>
      </c>
      <c r="M22" s="154">
        <f>_xlfn.IFNA(_xlfn.XLOOKUP(M$1,'kWh per HDD'!$C$1:$O$1,'kWh per HDD'!$C19:$O19),0)</f>
        <v>2.0993431855500821</v>
      </c>
      <c r="N22" s="153">
        <f>_xlfn.IFNA(_xlfn.XLOOKUP(N$1,'Carbon Emissions'!$C$1:$AJ$1,'Carbon Emissions'!$C19:$AJ19),0)</f>
        <v>0</v>
      </c>
      <c r="O22" s="154">
        <f>_xlfn.IFNA(_xlfn.XLOOKUP(O$1,'Carbon Emissions'!$C$1:$AJ$1,'Carbon Emissions'!$C19:$AJ19),0)</f>
        <v>0</v>
      </c>
      <c r="P22" s="154">
        <f>_xlfn.IFNA(_xlfn.XLOOKUP(P$1,'Carbon Emissions'!$C$1:$AJ$1,'Carbon Emissions'!$C19:$AJ19),0)</f>
        <v>0</v>
      </c>
      <c r="Q22" s="154">
        <f>_xlfn.IFNA(_xlfn.XLOOKUP(Q$1,'kWh per HDD'!$C$1:$O$1,'kWh per HDD'!$C19:$O19),0)</f>
        <v>0</v>
      </c>
      <c r="R22" s="153">
        <f>_xlfn.IFNA(_xlfn.XLOOKUP(R$1,'Carbon Emissions'!$C$1:$AJ$1,'Carbon Emissions'!$C19:$AJ19),0)</f>
        <v>0</v>
      </c>
      <c r="S22" s="154">
        <f>_xlfn.IFNA(_xlfn.XLOOKUP(S$1,'Carbon Emissions'!$C$1:$AJ$1,'Carbon Emissions'!$C19:$AJ19),0)</f>
        <v>0</v>
      </c>
      <c r="T22" s="154">
        <f>_xlfn.IFNA(_xlfn.XLOOKUP(T$1,'Carbon Emissions'!$C$1:$AJ$1,'Carbon Emissions'!$C19:$AJ19),0)</f>
        <v>0</v>
      </c>
      <c r="U22" s="154">
        <f>_xlfn.IFNA(_xlfn.XLOOKUP(U$1,'kWh per HDD'!$C$1:$O$1,'kWh per HDD'!$C19:$O19),0)</f>
        <v>0</v>
      </c>
      <c r="V22" s="153">
        <f>_xlfn.IFNA(_xlfn.XLOOKUP(V$1,'Carbon Emissions'!$C$1:$AJ$1,'Carbon Emissions'!$C19:$AJ19),0)</f>
        <v>0</v>
      </c>
      <c r="W22" s="154">
        <f>_xlfn.IFNA(_xlfn.XLOOKUP(W$1,'Carbon Emissions'!$C$1:$AJ$1,'Carbon Emissions'!$C19:$AJ19),0)</f>
        <v>0</v>
      </c>
      <c r="X22" s="154">
        <f>_xlfn.IFNA(_xlfn.XLOOKUP(X$1,'Carbon Emissions'!$C$1:$AJ$1,'Carbon Emissions'!$C19:$AJ19),0)</f>
        <v>0</v>
      </c>
      <c r="Y22" s="154">
        <f>_xlfn.IFNA(_xlfn.XLOOKUP(Y$1,'kWh per HDD'!$C$1:$O$1,'kWh per HDD'!$C19:$O19),0)</f>
        <v>0</v>
      </c>
      <c r="Z22" s="153">
        <f>_xlfn.IFNA(_xlfn.XLOOKUP(Z$1,'Carbon Emissions'!$C$1:$AJ$1,'Carbon Emissions'!$C19:$AJ19),0)</f>
        <v>0</v>
      </c>
      <c r="AA22" s="154">
        <f>_xlfn.IFNA(_xlfn.XLOOKUP(AA$1,'Carbon Emissions'!$C$1:$AJ$1,'Carbon Emissions'!$C19:$AJ19),0)</f>
        <v>0</v>
      </c>
      <c r="AB22" s="154">
        <f>_xlfn.IFNA(_xlfn.XLOOKUP(AB$1,'Carbon Emissions'!$C$1:$AJ$1,'Carbon Emissions'!$C19:$AJ19),0)</f>
        <v>0</v>
      </c>
      <c r="AC22" s="155">
        <f>_xlfn.IFNA(_xlfn.XLOOKUP(AC$1,'Carbon Emissions'!$C$1:$AJ$1,'Carbon Emissions'!$C19:$AJ19),0)</f>
        <v>0</v>
      </c>
    </row>
    <row r="23" spans="1:29" x14ac:dyDescent="0.25">
      <c r="A23" s="5" t="str">
        <v>Hardwick Park - trough supply (water)</v>
      </c>
      <c r="B23" s="153">
        <f>_xlfn.IFNA(_xlfn.XLOOKUP(B$1,'Carbon Emissions'!$C$1:$AJ$1,'Carbon Emissions'!$C20:$AJ20),0)</f>
        <v>0</v>
      </c>
      <c r="C23" s="154">
        <f>_xlfn.IFNA(_xlfn.XLOOKUP(C$1,'Carbon Emissions'!$C$1:$AJ$1,'Carbon Emissions'!$C20:$AJ20),0)</f>
        <v>0</v>
      </c>
      <c r="D23" s="154">
        <f>_xlfn.IFNA(_xlfn.XLOOKUP(D$1,'Carbon Emissions'!$C$1:$AJ$1,'Carbon Emissions'!$C20:$AJ20),0)</f>
        <v>0</v>
      </c>
      <c r="E23" s="154">
        <f>_xlfn.IFNA(_xlfn.XLOOKUP(E$1,'kWh per HDD'!$C$1:$O$1,'kWh per HDD'!$C20:$O20),0)</f>
        <v>0</v>
      </c>
      <c r="F23" s="153">
        <f>_xlfn.IFNA(_xlfn.XLOOKUP(F$1,'Carbon Emissions'!$C$1:$AJ$1,'Carbon Emissions'!$C20:$AJ20),0)</f>
        <v>0</v>
      </c>
      <c r="G23" s="154">
        <f>_xlfn.IFNA(_xlfn.XLOOKUP(G$1,'Carbon Emissions'!$C$1:$AJ$1,'Carbon Emissions'!$C20:$AJ20),0)</f>
        <v>0</v>
      </c>
      <c r="H23" s="154">
        <f>_xlfn.IFNA(_xlfn.XLOOKUP(H$1,'Carbon Emissions'!$C$1:$AJ$1,'Carbon Emissions'!$C20:$AJ20),0)</f>
        <v>0</v>
      </c>
      <c r="I23" s="154">
        <f>_xlfn.IFNA(_xlfn.XLOOKUP(I$1,'kWh per HDD'!$C$1:$O$1,'kWh per HDD'!$C20:$O20),0)</f>
        <v>0</v>
      </c>
      <c r="J23" s="153">
        <f>_xlfn.IFNA(_xlfn.XLOOKUP(J$1,'Carbon Emissions'!$C$1:$AJ$1,'Carbon Emissions'!$C20:$AJ20),0)</f>
        <v>0</v>
      </c>
      <c r="K23" s="154">
        <f>_xlfn.IFNA(_xlfn.XLOOKUP(K$1,'Carbon Emissions'!$C$1:$AJ$1,'Carbon Emissions'!$C20:$AJ20),0)</f>
        <v>0</v>
      </c>
      <c r="L23" s="154">
        <f>_xlfn.IFNA(_xlfn.XLOOKUP(L$1,'Carbon Emissions'!$C$1:$AJ$1,'Carbon Emissions'!$C20:$AJ20),0)</f>
        <v>0</v>
      </c>
      <c r="M23" s="154">
        <f>_xlfn.IFNA(_xlfn.XLOOKUP(M$1,'kWh per HDD'!$C$1:$O$1,'kWh per HDD'!$C20:$O20),0)</f>
        <v>0</v>
      </c>
      <c r="N23" s="153">
        <f>_xlfn.IFNA(_xlfn.XLOOKUP(N$1,'Carbon Emissions'!$C$1:$AJ$1,'Carbon Emissions'!$C20:$AJ20),0)</f>
        <v>0</v>
      </c>
      <c r="O23" s="154">
        <f>_xlfn.IFNA(_xlfn.XLOOKUP(O$1,'Carbon Emissions'!$C$1:$AJ$1,'Carbon Emissions'!$C20:$AJ20),0)</f>
        <v>0</v>
      </c>
      <c r="P23" s="154">
        <f>_xlfn.IFNA(_xlfn.XLOOKUP(P$1,'Carbon Emissions'!$C$1:$AJ$1,'Carbon Emissions'!$C20:$AJ20),0)</f>
        <v>0</v>
      </c>
      <c r="Q23" s="154">
        <f>_xlfn.IFNA(_xlfn.XLOOKUP(Q$1,'kWh per HDD'!$C$1:$O$1,'kWh per HDD'!$C20:$O20),0)</f>
        <v>0</v>
      </c>
      <c r="R23" s="153">
        <f>_xlfn.IFNA(_xlfn.XLOOKUP(R$1,'Carbon Emissions'!$C$1:$AJ$1,'Carbon Emissions'!$C20:$AJ20),0)</f>
        <v>0</v>
      </c>
      <c r="S23" s="154">
        <f>_xlfn.IFNA(_xlfn.XLOOKUP(S$1,'Carbon Emissions'!$C$1:$AJ$1,'Carbon Emissions'!$C20:$AJ20),0)</f>
        <v>0</v>
      </c>
      <c r="T23" s="154">
        <f>_xlfn.IFNA(_xlfn.XLOOKUP(T$1,'Carbon Emissions'!$C$1:$AJ$1,'Carbon Emissions'!$C20:$AJ20),0)</f>
        <v>0</v>
      </c>
      <c r="U23" s="154">
        <f>_xlfn.IFNA(_xlfn.XLOOKUP(U$1,'kWh per HDD'!$C$1:$O$1,'kWh per HDD'!$C20:$O20),0)</f>
        <v>0</v>
      </c>
      <c r="V23" s="153">
        <f>_xlfn.IFNA(_xlfn.XLOOKUP(V$1,'Carbon Emissions'!$C$1:$AJ$1,'Carbon Emissions'!$C20:$AJ20),0)</f>
        <v>0</v>
      </c>
      <c r="W23" s="154">
        <f>_xlfn.IFNA(_xlfn.XLOOKUP(W$1,'Carbon Emissions'!$C$1:$AJ$1,'Carbon Emissions'!$C20:$AJ20),0)</f>
        <v>0</v>
      </c>
      <c r="X23" s="154">
        <f>_xlfn.IFNA(_xlfn.XLOOKUP(X$1,'Carbon Emissions'!$C$1:$AJ$1,'Carbon Emissions'!$C20:$AJ20),0)</f>
        <v>0</v>
      </c>
      <c r="Y23" s="154">
        <f>_xlfn.IFNA(_xlfn.XLOOKUP(Y$1,'kWh per HDD'!$C$1:$O$1,'kWh per HDD'!$C20:$O20),0)</f>
        <v>0</v>
      </c>
      <c r="Z23" s="153">
        <f>_xlfn.IFNA(_xlfn.XLOOKUP(Z$1,'Carbon Emissions'!$C$1:$AJ$1,'Carbon Emissions'!$C20:$AJ20),0)</f>
        <v>0</v>
      </c>
      <c r="AA23" s="154">
        <f>_xlfn.IFNA(_xlfn.XLOOKUP(AA$1,'Carbon Emissions'!$C$1:$AJ$1,'Carbon Emissions'!$C20:$AJ20),0)</f>
        <v>0</v>
      </c>
      <c r="AB23" s="154">
        <f>_xlfn.IFNA(_xlfn.XLOOKUP(AB$1,'Carbon Emissions'!$C$1:$AJ$1,'Carbon Emissions'!$C20:$AJ20),0)</f>
        <v>0</v>
      </c>
      <c r="AC23" s="155">
        <f>_xlfn.IFNA(_xlfn.XLOOKUP(AC$1,'Carbon Emissions'!$C$1:$AJ$1,'Carbon Emissions'!$C20:$AJ20),0)</f>
        <v>0</v>
      </c>
    </row>
    <row r="24" spans="1:29" x14ac:dyDescent="0.25">
      <c r="A24" s="5" t="str">
        <v xml:space="preserve">Hardwick Park Visitor Centre </v>
      </c>
      <c r="B24" s="153">
        <f>_xlfn.IFNA(_xlfn.XLOOKUP(B$1,'Carbon Emissions'!$C$1:$AJ$1,'Carbon Emissions'!$C21:$AJ21),0)</f>
        <v>0</v>
      </c>
      <c r="C24" s="154">
        <f>_xlfn.IFNA(_xlfn.XLOOKUP(C$1,'Carbon Emissions'!$C$1:$AJ$1,'Carbon Emissions'!$C21:$AJ21),0)</f>
        <v>130690</v>
      </c>
      <c r="D24" s="154">
        <f>_xlfn.IFNA(_xlfn.XLOOKUP(D$1,'Carbon Emissions'!$C$1:$AJ$1,'Carbon Emissions'!$C21:$AJ21),0)</f>
        <v>0</v>
      </c>
      <c r="E24" s="154">
        <f>_xlfn.IFNA(_xlfn.XLOOKUP(E$1,'kWh per HDD'!$C$1:$O$1,'kWh per HDD'!$C21:$O21),0)</f>
        <v>0</v>
      </c>
      <c r="F24" s="153">
        <f>_xlfn.IFNA(_xlfn.XLOOKUP(F$1,'Carbon Emissions'!$C$1:$AJ$1,'Carbon Emissions'!$C21:$AJ21),0)</f>
        <v>0</v>
      </c>
      <c r="G24" s="154">
        <f>_xlfn.IFNA(_xlfn.XLOOKUP(G$1,'Carbon Emissions'!$C$1:$AJ$1,'Carbon Emissions'!$C21:$AJ21),0)</f>
        <v>131202</v>
      </c>
      <c r="H24" s="154">
        <f>_xlfn.IFNA(_xlfn.XLOOKUP(H$1,'Carbon Emissions'!$C$1:$AJ$1,'Carbon Emissions'!$C21:$AJ21),0)</f>
        <v>0</v>
      </c>
      <c r="I24" s="154">
        <f>_xlfn.IFNA(_xlfn.XLOOKUP(I$1,'kWh per HDD'!$C$1:$O$1,'kWh per HDD'!$C21:$O21),0)</f>
        <v>0</v>
      </c>
      <c r="J24" s="153">
        <f>_xlfn.IFNA(_xlfn.XLOOKUP(J$1,'Carbon Emissions'!$C$1:$AJ$1,'Carbon Emissions'!$C21:$AJ21),0)</f>
        <v>0</v>
      </c>
      <c r="K24" s="154">
        <f>_xlfn.IFNA(_xlfn.XLOOKUP(K$1,'Carbon Emissions'!$C$1:$AJ$1,'Carbon Emissions'!$C21:$AJ21),0)</f>
        <v>135306</v>
      </c>
      <c r="L24" s="154">
        <f>_xlfn.IFNA(_xlfn.XLOOKUP(L$1,'Carbon Emissions'!$C$1:$AJ$1,'Carbon Emissions'!$C21:$AJ21),0)</f>
        <v>0</v>
      </c>
      <c r="M24" s="154">
        <f>_xlfn.IFNA(_xlfn.XLOOKUP(M$1,'kWh per HDD'!$C$1:$O$1,'kWh per HDD'!$C21:$O21),0)</f>
        <v>0</v>
      </c>
      <c r="N24" s="153">
        <f>_xlfn.IFNA(_xlfn.XLOOKUP(N$1,'Carbon Emissions'!$C$1:$AJ$1,'Carbon Emissions'!$C21:$AJ21),0)</f>
        <v>0</v>
      </c>
      <c r="O24" s="154">
        <f>_xlfn.IFNA(_xlfn.XLOOKUP(O$1,'Carbon Emissions'!$C$1:$AJ$1,'Carbon Emissions'!$C21:$AJ21),0)</f>
        <v>87905</v>
      </c>
      <c r="P24" s="154">
        <f>_xlfn.IFNA(_xlfn.XLOOKUP(P$1,'Carbon Emissions'!$C$1:$AJ$1,'Carbon Emissions'!$C21:$AJ21),0)</f>
        <v>0</v>
      </c>
      <c r="Q24" s="154">
        <f>_xlfn.IFNA(_xlfn.XLOOKUP(Q$1,'kWh per HDD'!$C$1:$O$1,'kWh per HDD'!$C21:$O21),0)</f>
        <v>0</v>
      </c>
      <c r="R24" s="153">
        <f>_xlfn.IFNA(_xlfn.XLOOKUP(R$1,'Carbon Emissions'!$C$1:$AJ$1,'Carbon Emissions'!$C21:$AJ21),0)</f>
        <v>0</v>
      </c>
      <c r="S24" s="154">
        <f>_xlfn.IFNA(_xlfn.XLOOKUP(S$1,'Carbon Emissions'!$C$1:$AJ$1,'Carbon Emissions'!$C21:$AJ21),0)</f>
        <v>112022</v>
      </c>
      <c r="T24" s="154">
        <f>_xlfn.IFNA(_xlfn.XLOOKUP(T$1,'Carbon Emissions'!$C$1:$AJ$1,'Carbon Emissions'!$C21:$AJ21),0)</f>
        <v>0</v>
      </c>
      <c r="U24" s="154">
        <f>_xlfn.IFNA(_xlfn.XLOOKUP(U$1,'kWh per HDD'!$C$1:$O$1,'kWh per HDD'!$C21:$O21),0)</f>
        <v>0</v>
      </c>
      <c r="V24" s="153">
        <f>_xlfn.IFNA(_xlfn.XLOOKUP(V$1,'Carbon Emissions'!$C$1:$AJ$1,'Carbon Emissions'!$C21:$AJ21),0)</f>
        <v>0</v>
      </c>
      <c r="W24" s="154">
        <f>_xlfn.IFNA(_xlfn.XLOOKUP(W$1,'Carbon Emissions'!$C$1:$AJ$1,'Carbon Emissions'!$C21:$AJ21),0)</f>
        <v>113329</v>
      </c>
      <c r="X24" s="154">
        <f>_xlfn.IFNA(_xlfn.XLOOKUP(X$1,'Carbon Emissions'!$C$1:$AJ$1,'Carbon Emissions'!$C21:$AJ21),0)</f>
        <v>0</v>
      </c>
      <c r="Y24" s="154">
        <f>_xlfn.IFNA(_xlfn.XLOOKUP(Y$1,'kWh per HDD'!$C$1:$O$1,'kWh per HDD'!$C21:$O21),0)</f>
        <v>0</v>
      </c>
      <c r="Z24" s="153">
        <f>_xlfn.IFNA(_xlfn.XLOOKUP(Z$1,'Carbon Emissions'!$C$1:$AJ$1,'Carbon Emissions'!$C21:$AJ21),0)</f>
        <v>0</v>
      </c>
      <c r="AA24" s="154">
        <f>_xlfn.IFNA(_xlfn.XLOOKUP(AA$1,'Carbon Emissions'!$C$1:$AJ$1,'Carbon Emissions'!$C21:$AJ21),0)</f>
        <v>0</v>
      </c>
      <c r="AB24" s="154">
        <f>_xlfn.IFNA(_xlfn.XLOOKUP(AB$1,'Carbon Emissions'!$C$1:$AJ$1,'Carbon Emissions'!$C21:$AJ21),0)</f>
        <v>0</v>
      </c>
      <c r="AC24" s="155">
        <f>_xlfn.IFNA(_xlfn.XLOOKUP(AC$1,'Carbon Emissions'!$C$1:$AJ$1,'Carbon Emissions'!$C21:$AJ21),0)</f>
        <v>0</v>
      </c>
    </row>
    <row r="25" spans="1:29" x14ac:dyDescent="0.25">
      <c r="A25" s="5" t="str">
        <v>Horden Library</v>
      </c>
      <c r="B25" s="153">
        <f>_xlfn.IFNA(_xlfn.XLOOKUP(B$1,'Carbon Emissions'!$C$1:$AJ$1,'Carbon Emissions'!$C22:$AJ22),0)</f>
        <v>29173</v>
      </c>
      <c r="C25" s="154">
        <f>_xlfn.IFNA(_xlfn.XLOOKUP(C$1,'Carbon Emissions'!$C$1:$AJ$1,'Carbon Emissions'!$C22:$AJ22),0)</f>
        <v>8237</v>
      </c>
      <c r="D25" s="154">
        <f>_xlfn.IFNA(_xlfn.XLOOKUP(D$1,'Carbon Emissions'!$C$1:$AJ$1,'Carbon Emissions'!$C22:$AJ22),0)</f>
        <v>7.4732091999999994</v>
      </c>
      <c r="E25" s="154">
        <f>_xlfn.IFNA(_xlfn.XLOOKUP(E$1,'kWh per HDD'!$C$1:$O$1,'kWh per HDD'!$C22:$O22),0)</f>
        <v>12.54752688172043</v>
      </c>
      <c r="F25" s="153">
        <f>_xlfn.IFNA(_xlfn.XLOOKUP(F$1,'Carbon Emissions'!$C$1:$AJ$1,'Carbon Emissions'!$C22:$AJ22),0)</f>
        <v>25792</v>
      </c>
      <c r="G25" s="154">
        <f>_xlfn.IFNA(_xlfn.XLOOKUP(G$1,'Carbon Emissions'!$C$1:$AJ$1,'Carbon Emissions'!$C22:$AJ22),0)</f>
        <v>7816</v>
      </c>
      <c r="H25" s="154">
        <f>_xlfn.IFNA(_xlfn.XLOOKUP(H$1,'Carbon Emissions'!$C$1:$AJ$1,'Carbon Emissions'!$C22:$AJ22),0)</f>
        <v>6.7434975999999995</v>
      </c>
      <c r="I25" s="154">
        <f>_xlfn.IFNA(_xlfn.XLOOKUP(I$1,'kWh per HDD'!$C$1:$O$1,'kWh per HDD'!$C22:$O22),0)</f>
        <v>12.029850746268657</v>
      </c>
      <c r="J25" s="153">
        <f>_xlfn.IFNA(_xlfn.XLOOKUP(J$1,'Carbon Emissions'!$C$1:$AJ$1,'Carbon Emissions'!$C22:$AJ22),0)</f>
        <v>27234</v>
      </c>
      <c r="K25" s="154">
        <f>_xlfn.IFNA(_xlfn.XLOOKUP(K$1,'Carbon Emissions'!$C$1:$AJ$1,'Carbon Emissions'!$C22:$AJ22),0)</f>
        <v>7558</v>
      </c>
      <c r="L25" s="154">
        <f>_xlfn.IFNA(_xlfn.XLOOKUP(L$1,'Carbon Emissions'!$C$1:$AJ$1,'Carbon Emissions'!$C22:$AJ22),0)</f>
        <v>6.9428807999999993</v>
      </c>
      <c r="M25" s="154">
        <f>_xlfn.IFNA(_xlfn.XLOOKUP(M$1,'kWh per HDD'!$C$1:$O$1,'kWh per HDD'!$C22:$O22),0)</f>
        <v>11.179802955665025</v>
      </c>
      <c r="N25" s="153">
        <f>_xlfn.IFNA(_xlfn.XLOOKUP(N$1,'Carbon Emissions'!$C$1:$AJ$1,'Carbon Emissions'!$C22:$AJ22),0)</f>
        <v>12869</v>
      </c>
      <c r="O25" s="154">
        <f>_xlfn.IFNA(_xlfn.XLOOKUP(O$1,'Carbon Emissions'!$C$1:$AJ$1,'Carbon Emissions'!$C22:$AJ22),0)</f>
        <v>2888</v>
      </c>
      <c r="P25" s="154">
        <f>_xlfn.IFNA(_xlfn.XLOOKUP(P$1,'Carbon Emissions'!$C$1:$AJ$1,'Carbon Emissions'!$C22:$AJ22),0)</f>
        <v>3.0407999999999999</v>
      </c>
      <c r="Q25" s="154">
        <f>_xlfn.IFNA(_xlfn.XLOOKUP(Q$1,'kWh per HDD'!$C$1:$O$1,'kWh per HDD'!$C22:$O22),0)</f>
        <v>5.3002471169686984</v>
      </c>
      <c r="R25" s="153">
        <f>_xlfn.IFNA(_xlfn.XLOOKUP(R$1,'Carbon Emissions'!$C$1:$AJ$1,'Carbon Emissions'!$C22:$AJ22),0)</f>
        <v>25407</v>
      </c>
      <c r="S25" s="154">
        <f>_xlfn.IFNA(_xlfn.XLOOKUP(S$1,'Carbon Emissions'!$C$1:$AJ$1,'Carbon Emissions'!$C22:$AJ22),0)</f>
        <v>8141</v>
      </c>
      <c r="T25" s="154">
        <f>_xlfn.IFNA(_xlfn.XLOOKUP(T$1,'Carbon Emissions'!$C$1:$AJ$1,'Carbon Emissions'!$C22:$AJ22),0)</f>
        <v>6.5473180000000006</v>
      </c>
      <c r="U25" s="154">
        <f>_xlfn.IFNA(_xlfn.XLOOKUP(U$1,'kWh per HDD'!$C$1:$O$1,'kWh per HDD'!$C22:$O22),0)</f>
        <v>11.065766550522648</v>
      </c>
      <c r="V25" s="153">
        <f>_xlfn.IFNA(_xlfn.XLOOKUP(V$1,'Carbon Emissions'!$C$1:$AJ$1,'Carbon Emissions'!$C22:$AJ22),0)</f>
        <v>19904</v>
      </c>
      <c r="W25" s="154">
        <f>_xlfn.IFNA(_xlfn.XLOOKUP(W$1,'Carbon Emissions'!$C$1:$AJ$1,'Carbon Emissions'!$C22:$AJ22),0)</f>
        <v>9010</v>
      </c>
      <c r="X25" s="154">
        <f>_xlfn.IFNA(_xlfn.XLOOKUP(X$1,'Carbon Emissions'!$C$1:$AJ$1,'Carbon Emissions'!$C22:$AJ22),0)</f>
        <v>5.3813620000000002</v>
      </c>
      <c r="Y25" s="154">
        <f>_xlfn.IFNA(_xlfn.XLOOKUP(Y$1,'kWh per HDD'!$C$1:$O$1,'kWh per HDD'!$C22:$O22),0)</f>
        <v>9.1428571428571423</v>
      </c>
      <c r="Z25" s="153">
        <f>_xlfn.IFNA(_xlfn.XLOOKUP(Z$1,'Carbon Emissions'!$C$1:$AJ$1,'Carbon Emissions'!$C22:$AJ22),0)</f>
        <v>0</v>
      </c>
      <c r="AA25" s="154">
        <f>_xlfn.IFNA(_xlfn.XLOOKUP(AA$1,'Carbon Emissions'!$C$1:$AJ$1,'Carbon Emissions'!$C22:$AJ22),0)</f>
        <v>0</v>
      </c>
      <c r="AB25" s="154">
        <f>_xlfn.IFNA(_xlfn.XLOOKUP(AB$1,'Carbon Emissions'!$C$1:$AJ$1,'Carbon Emissions'!$C22:$AJ22),0)</f>
        <v>0</v>
      </c>
      <c r="AC25" s="155">
        <f>_xlfn.IFNA(_xlfn.XLOOKUP(AC$1,'Carbon Emissions'!$C$1:$AJ$1,'Carbon Emissions'!$C22:$AJ22),0)</f>
        <v>0</v>
      </c>
    </row>
    <row r="26" spans="1:29" x14ac:dyDescent="0.25">
      <c r="A26" s="5" t="str">
        <v>Killhope North East Lead Mining Museum</v>
      </c>
      <c r="B26" s="153">
        <f>_xlfn.IFNA(_xlfn.XLOOKUP(B$1,'Carbon Emissions'!$C$1:$AJ$1,'Carbon Emissions'!$C23:$AJ23),0)</f>
        <v>0</v>
      </c>
      <c r="C26" s="154">
        <f>_xlfn.IFNA(_xlfn.XLOOKUP(C$1,'Carbon Emissions'!$C$1:$AJ$1,'Carbon Emissions'!$C23:$AJ23),0)</f>
        <v>0</v>
      </c>
      <c r="D26" s="154">
        <f>_xlfn.IFNA(_xlfn.XLOOKUP(D$1,'Carbon Emissions'!$C$1:$AJ$1,'Carbon Emissions'!$C23:$AJ23),0)</f>
        <v>0</v>
      </c>
      <c r="E26" s="154">
        <f>_xlfn.IFNA(_xlfn.XLOOKUP(E$1,'kWh per HDD'!$C$1:$O$1,'kWh per HDD'!$C23:$O23),0)</f>
        <v>0</v>
      </c>
      <c r="F26" s="153">
        <f>_xlfn.IFNA(_xlfn.XLOOKUP(F$1,'Carbon Emissions'!$C$1:$AJ$1,'Carbon Emissions'!$C23:$AJ23),0)</f>
        <v>0</v>
      </c>
      <c r="G26" s="154">
        <f>_xlfn.IFNA(_xlfn.XLOOKUP(G$1,'Carbon Emissions'!$C$1:$AJ$1,'Carbon Emissions'!$C23:$AJ23),0)</f>
        <v>0</v>
      </c>
      <c r="H26" s="154">
        <f>_xlfn.IFNA(_xlfn.XLOOKUP(H$1,'Carbon Emissions'!$C$1:$AJ$1,'Carbon Emissions'!$C23:$AJ23),0)</f>
        <v>0</v>
      </c>
      <c r="I26" s="154">
        <f>_xlfn.IFNA(_xlfn.XLOOKUP(I$1,'kWh per HDD'!$C$1:$O$1,'kWh per HDD'!$C23:$O23),0)</f>
        <v>0</v>
      </c>
      <c r="J26" s="153">
        <f>_xlfn.IFNA(_xlfn.XLOOKUP(J$1,'Carbon Emissions'!$C$1:$AJ$1,'Carbon Emissions'!$C23:$AJ23),0)</f>
        <v>0</v>
      </c>
      <c r="K26" s="154">
        <f>_xlfn.IFNA(_xlfn.XLOOKUP(K$1,'Carbon Emissions'!$C$1:$AJ$1,'Carbon Emissions'!$C23:$AJ23),0)</f>
        <v>78755</v>
      </c>
      <c r="L26" s="154">
        <f>_xlfn.IFNA(_xlfn.XLOOKUP(L$1,'Carbon Emissions'!$C$1:$AJ$1,'Carbon Emissions'!$C23:$AJ23),0)</f>
        <v>0</v>
      </c>
      <c r="M26" s="154">
        <f>_xlfn.IFNA(_xlfn.XLOOKUP(M$1,'kWh per HDD'!$C$1:$O$1,'kWh per HDD'!$C23:$O23),0)</f>
        <v>0</v>
      </c>
      <c r="N26" s="153">
        <f>_xlfn.IFNA(_xlfn.XLOOKUP(N$1,'Carbon Emissions'!$C$1:$AJ$1,'Carbon Emissions'!$C23:$AJ23),0)</f>
        <v>0</v>
      </c>
      <c r="O26" s="154">
        <f>_xlfn.IFNA(_xlfn.XLOOKUP(O$1,'Carbon Emissions'!$C$1:$AJ$1,'Carbon Emissions'!$C23:$AJ23),0)</f>
        <v>47833</v>
      </c>
      <c r="P26" s="154">
        <f>_xlfn.IFNA(_xlfn.XLOOKUP(P$1,'Carbon Emissions'!$C$1:$AJ$1,'Carbon Emissions'!$C23:$AJ23),0)</f>
        <v>0</v>
      </c>
      <c r="Q26" s="154">
        <f>_xlfn.IFNA(_xlfn.XLOOKUP(Q$1,'kWh per HDD'!$C$1:$O$1,'kWh per HDD'!$C23:$O23),0)</f>
        <v>0</v>
      </c>
      <c r="R26" s="153">
        <f>_xlfn.IFNA(_xlfn.XLOOKUP(R$1,'Carbon Emissions'!$C$1:$AJ$1,'Carbon Emissions'!$C23:$AJ23),0)</f>
        <v>0</v>
      </c>
      <c r="S26" s="154">
        <f>_xlfn.IFNA(_xlfn.XLOOKUP(S$1,'Carbon Emissions'!$C$1:$AJ$1,'Carbon Emissions'!$C23:$AJ23),0)</f>
        <v>61832</v>
      </c>
      <c r="T26" s="154">
        <f>_xlfn.IFNA(_xlfn.XLOOKUP(T$1,'Carbon Emissions'!$C$1:$AJ$1,'Carbon Emissions'!$C23:$AJ23),0)</f>
        <v>0</v>
      </c>
      <c r="U26" s="154">
        <f>_xlfn.IFNA(_xlfn.XLOOKUP(U$1,'kWh per HDD'!$C$1:$O$1,'kWh per HDD'!$C23:$O23),0)</f>
        <v>0</v>
      </c>
      <c r="V26" s="153">
        <f>_xlfn.IFNA(_xlfn.XLOOKUP(V$1,'Carbon Emissions'!$C$1:$AJ$1,'Carbon Emissions'!$C23:$AJ23),0)</f>
        <v>0</v>
      </c>
      <c r="W26" s="154">
        <f>_xlfn.IFNA(_xlfn.XLOOKUP(W$1,'Carbon Emissions'!$C$1:$AJ$1,'Carbon Emissions'!$C23:$AJ23),0)</f>
        <v>59261</v>
      </c>
      <c r="X26" s="154">
        <f>_xlfn.IFNA(_xlfn.XLOOKUP(X$1,'Carbon Emissions'!$C$1:$AJ$1,'Carbon Emissions'!$C23:$AJ23),0)</f>
        <v>0</v>
      </c>
      <c r="Y26" s="154">
        <f>_xlfn.IFNA(_xlfn.XLOOKUP(Y$1,'kWh per HDD'!$C$1:$O$1,'kWh per HDD'!$C23:$O23),0)</f>
        <v>0</v>
      </c>
      <c r="Z26" s="153">
        <f>_xlfn.IFNA(_xlfn.XLOOKUP(Z$1,'Carbon Emissions'!$C$1:$AJ$1,'Carbon Emissions'!$C23:$AJ23),0)</f>
        <v>0</v>
      </c>
      <c r="AA26" s="154">
        <f>_xlfn.IFNA(_xlfn.XLOOKUP(AA$1,'Carbon Emissions'!$C$1:$AJ$1,'Carbon Emissions'!$C23:$AJ23),0)</f>
        <v>0</v>
      </c>
      <c r="AB26" s="154">
        <f>_xlfn.IFNA(_xlfn.XLOOKUP(AB$1,'Carbon Emissions'!$C$1:$AJ$1,'Carbon Emissions'!$C23:$AJ23),0)</f>
        <v>0</v>
      </c>
      <c r="AC26" s="155">
        <f>_xlfn.IFNA(_xlfn.XLOOKUP(AC$1,'Carbon Emissions'!$C$1:$AJ$1,'Carbon Emissions'!$C23:$AJ23),0)</f>
        <v>0</v>
      </c>
    </row>
    <row r="27" spans="1:29" x14ac:dyDescent="0.25">
      <c r="A27" s="5" t="str">
        <v>Lanchester Library</v>
      </c>
      <c r="B27" s="153">
        <f>_xlfn.IFNA(_xlfn.XLOOKUP(B$1,'Carbon Emissions'!$C$1:$AJ$1,'Carbon Emissions'!$C24:$AJ24),0)</f>
        <v>0</v>
      </c>
      <c r="C27" s="154">
        <f>_xlfn.IFNA(_xlfn.XLOOKUP(C$1,'Carbon Emissions'!$C$1:$AJ$1,'Carbon Emissions'!$C24:$AJ24),0)</f>
        <v>0</v>
      </c>
      <c r="D27" s="154">
        <f>_xlfn.IFNA(_xlfn.XLOOKUP(D$1,'Carbon Emissions'!$C$1:$AJ$1,'Carbon Emissions'!$C24:$AJ24),0)</f>
        <v>0</v>
      </c>
      <c r="E27" s="154">
        <f>_xlfn.IFNA(_xlfn.XLOOKUP(E$1,'kWh per HDD'!$C$1:$O$1,'kWh per HDD'!$C24:$O24),0)</f>
        <v>0</v>
      </c>
      <c r="F27" s="153">
        <f>_xlfn.IFNA(_xlfn.XLOOKUP(F$1,'Carbon Emissions'!$C$1:$AJ$1,'Carbon Emissions'!$C24:$AJ24),0)</f>
        <v>0</v>
      </c>
      <c r="G27" s="154">
        <f>_xlfn.IFNA(_xlfn.XLOOKUP(G$1,'Carbon Emissions'!$C$1:$AJ$1,'Carbon Emissions'!$C24:$AJ24),0)</f>
        <v>0</v>
      </c>
      <c r="H27" s="154">
        <f>_xlfn.IFNA(_xlfn.XLOOKUP(H$1,'Carbon Emissions'!$C$1:$AJ$1,'Carbon Emissions'!$C24:$AJ24),0)</f>
        <v>0</v>
      </c>
      <c r="I27" s="154">
        <f>_xlfn.IFNA(_xlfn.XLOOKUP(I$1,'kWh per HDD'!$C$1:$O$1,'kWh per HDD'!$C24:$O24),0)</f>
        <v>0</v>
      </c>
      <c r="J27" s="153">
        <f>_xlfn.IFNA(_xlfn.XLOOKUP(J$1,'Carbon Emissions'!$C$1:$AJ$1,'Carbon Emissions'!$C24:$AJ24),0)</f>
        <v>0</v>
      </c>
      <c r="K27" s="154">
        <f>_xlfn.IFNA(_xlfn.XLOOKUP(K$1,'Carbon Emissions'!$C$1:$AJ$1,'Carbon Emissions'!$C24:$AJ24),0)</f>
        <v>7326</v>
      </c>
      <c r="L27" s="154">
        <f>_xlfn.IFNA(_xlfn.XLOOKUP(L$1,'Carbon Emissions'!$C$1:$AJ$1,'Carbon Emissions'!$C24:$AJ24),0)</f>
        <v>0</v>
      </c>
      <c r="M27" s="154">
        <f>_xlfn.IFNA(_xlfn.XLOOKUP(M$1,'kWh per HDD'!$C$1:$O$1,'kWh per HDD'!$C24:$O24),0)</f>
        <v>0</v>
      </c>
      <c r="N27" s="153">
        <f>_xlfn.IFNA(_xlfn.XLOOKUP(N$1,'Carbon Emissions'!$C$1:$AJ$1,'Carbon Emissions'!$C24:$AJ24),0)</f>
        <v>0</v>
      </c>
      <c r="O27" s="154">
        <f>_xlfn.IFNA(_xlfn.XLOOKUP(O$1,'Carbon Emissions'!$C$1:$AJ$1,'Carbon Emissions'!$C24:$AJ24),0)</f>
        <v>2442</v>
      </c>
      <c r="P27" s="154">
        <f>_xlfn.IFNA(_xlfn.XLOOKUP(P$1,'Carbon Emissions'!$C$1:$AJ$1,'Carbon Emissions'!$C24:$AJ24),0)</f>
        <v>0</v>
      </c>
      <c r="Q27" s="154">
        <f>_xlfn.IFNA(_xlfn.XLOOKUP(Q$1,'kWh per HDD'!$C$1:$O$1,'kWh per HDD'!$C24:$O24),0)</f>
        <v>0</v>
      </c>
      <c r="R27" s="153">
        <f>_xlfn.IFNA(_xlfn.XLOOKUP(R$1,'Carbon Emissions'!$C$1:$AJ$1,'Carbon Emissions'!$C24:$AJ24),0)</f>
        <v>0</v>
      </c>
      <c r="S27" s="154">
        <f>_xlfn.IFNA(_xlfn.XLOOKUP(S$1,'Carbon Emissions'!$C$1:$AJ$1,'Carbon Emissions'!$C24:$AJ24),0)</f>
        <v>5309</v>
      </c>
      <c r="T27" s="154">
        <f>_xlfn.IFNA(_xlfn.XLOOKUP(T$1,'Carbon Emissions'!$C$1:$AJ$1,'Carbon Emissions'!$C24:$AJ24),0)</f>
        <v>0</v>
      </c>
      <c r="U27" s="154">
        <f>_xlfn.IFNA(_xlfn.XLOOKUP(U$1,'kWh per HDD'!$C$1:$O$1,'kWh per HDD'!$C24:$O24),0)</f>
        <v>0</v>
      </c>
      <c r="V27" s="153">
        <f>_xlfn.IFNA(_xlfn.XLOOKUP(V$1,'Carbon Emissions'!$C$1:$AJ$1,'Carbon Emissions'!$C24:$AJ24),0)</f>
        <v>0</v>
      </c>
      <c r="W27" s="154">
        <f>_xlfn.IFNA(_xlfn.XLOOKUP(W$1,'Carbon Emissions'!$C$1:$AJ$1,'Carbon Emissions'!$C24:$AJ24),0)</f>
        <v>4883</v>
      </c>
      <c r="X27" s="154">
        <f>_xlfn.IFNA(_xlfn.XLOOKUP(X$1,'Carbon Emissions'!$C$1:$AJ$1,'Carbon Emissions'!$C24:$AJ24),0)</f>
        <v>0</v>
      </c>
      <c r="Y27" s="154">
        <f>_xlfn.IFNA(_xlfn.XLOOKUP(Y$1,'kWh per HDD'!$C$1:$O$1,'kWh per HDD'!$C24:$O24),0)</f>
        <v>0</v>
      </c>
      <c r="Z27" s="153">
        <f>_xlfn.IFNA(_xlfn.XLOOKUP(Z$1,'Carbon Emissions'!$C$1:$AJ$1,'Carbon Emissions'!$C24:$AJ24),0)</f>
        <v>0</v>
      </c>
      <c r="AA27" s="154">
        <f>_xlfn.IFNA(_xlfn.XLOOKUP(AA$1,'Carbon Emissions'!$C$1:$AJ$1,'Carbon Emissions'!$C24:$AJ24),0)</f>
        <v>0</v>
      </c>
      <c r="AB27" s="154">
        <f>_xlfn.IFNA(_xlfn.XLOOKUP(AB$1,'Carbon Emissions'!$C$1:$AJ$1,'Carbon Emissions'!$C24:$AJ24),0)</f>
        <v>0</v>
      </c>
      <c r="AC27" s="155">
        <f>_xlfn.IFNA(_xlfn.XLOOKUP(AC$1,'Carbon Emissions'!$C$1:$AJ$1,'Carbon Emissions'!$C24:$AJ24),0)</f>
        <v>0</v>
      </c>
    </row>
    <row r="28" spans="1:29" x14ac:dyDescent="0.25">
      <c r="A28" s="5" t="str">
        <v>Murton Library</v>
      </c>
      <c r="B28" s="153">
        <f>_xlfn.IFNA(_xlfn.XLOOKUP(B$1,'Carbon Emissions'!$C$1:$AJ$1,'Carbon Emissions'!$C25:$AJ25),0)</f>
        <v>22267</v>
      </c>
      <c r="C28" s="154">
        <f>_xlfn.IFNA(_xlfn.XLOOKUP(C$1,'Carbon Emissions'!$C$1:$AJ$1,'Carbon Emissions'!$C25:$AJ25),0)</f>
        <v>4888</v>
      </c>
      <c r="D28" s="154">
        <f>_xlfn.IFNA(_xlfn.XLOOKUP(D$1,'Carbon Emissions'!$C$1:$AJ$1,'Carbon Emissions'!$C25:$AJ25),0)</f>
        <v>5.3465007999999994</v>
      </c>
      <c r="E28" s="154">
        <f>_xlfn.IFNA(_xlfn.XLOOKUP(E$1,'kWh per HDD'!$C$1:$O$1,'kWh per HDD'!$C25:$O25),0)</f>
        <v>9.5772043010752697</v>
      </c>
      <c r="F28" s="153">
        <f>_xlfn.IFNA(_xlfn.XLOOKUP(F$1,'Carbon Emissions'!$C$1:$AJ$1,'Carbon Emissions'!$C25:$AJ25),0)</f>
        <v>20840</v>
      </c>
      <c r="G28" s="154">
        <f>_xlfn.IFNA(_xlfn.XLOOKUP(G$1,'Carbon Emissions'!$C$1:$AJ$1,'Carbon Emissions'!$C25:$AJ25),0)</f>
        <v>5188</v>
      </c>
      <c r="H28" s="154">
        <f>_xlfn.IFNA(_xlfn.XLOOKUP(H$1,'Carbon Emissions'!$C$1:$AJ$1,'Carbon Emissions'!$C25:$AJ25),0)</f>
        <v>5.1606128</v>
      </c>
      <c r="I28" s="154">
        <f>_xlfn.IFNA(_xlfn.XLOOKUP(I$1,'kWh per HDD'!$C$1:$O$1,'kWh per HDD'!$C25:$O25),0)</f>
        <v>9.7201492537313428</v>
      </c>
      <c r="J28" s="153">
        <f>_xlfn.IFNA(_xlfn.XLOOKUP(J$1,'Carbon Emissions'!$C$1:$AJ$1,'Carbon Emissions'!$C25:$AJ25),0)</f>
        <v>26383</v>
      </c>
      <c r="K28" s="154">
        <f>_xlfn.IFNA(_xlfn.XLOOKUP(K$1,'Carbon Emissions'!$C$1:$AJ$1,'Carbon Emissions'!$C25:$AJ25),0)</f>
        <v>5423</v>
      </c>
      <c r="L28" s="154">
        <f>_xlfn.IFNA(_xlfn.XLOOKUP(L$1,'Carbon Emissions'!$C$1:$AJ$1,'Carbon Emissions'!$C25:$AJ25),0)</f>
        <v>6.2405908000000005</v>
      </c>
      <c r="M28" s="154">
        <f>_xlfn.IFNA(_xlfn.XLOOKUP(M$1,'kWh per HDD'!$C$1:$O$1,'kWh per HDD'!$C25:$O25),0)</f>
        <v>10.830459770114942</v>
      </c>
      <c r="N28" s="153">
        <f>_xlfn.IFNA(_xlfn.XLOOKUP(N$1,'Carbon Emissions'!$C$1:$AJ$1,'Carbon Emissions'!$C25:$AJ25),0)</f>
        <v>14659</v>
      </c>
      <c r="O28" s="154">
        <f>_xlfn.IFNA(_xlfn.XLOOKUP(O$1,'Carbon Emissions'!$C$1:$AJ$1,'Carbon Emissions'!$C25:$AJ25),0)</f>
        <v>3284</v>
      </c>
      <c r="P28" s="154">
        <f>_xlfn.IFNA(_xlfn.XLOOKUP(P$1,'Carbon Emissions'!$C$1:$AJ$1,'Carbon Emissions'!$C25:$AJ25),0)</f>
        <v>3.4624280000000001</v>
      </c>
      <c r="Q28" s="154">
        <f>_xlfn.IFNA(_xlfn.XLOOKUP(Q$1,'kWh per HDD'!$C$1:$O$1,'kWh per HDD'!$C25:$O25),0)</f>
        <v>6.0374794069192754</v>
      </c>
      <c r="R28" s="153">
        <f>_xlfn.IFNA(_xlfn.XLOOKUP(R$1,'Carbon Emissions'!$C$1:$AJ$1,'Carbon Emissions'!$C25:$AJ25),0)</f>
        <v>27676</v>
      </c>
      <c r="S28" s="154">
        <f>_xlfn.IFNA(_xlfn.XLOOKUP(S$1,'Carbon Emissions'!$C$1:$AJ$1,'Carbon Emissions'!$C25:$AJ25),0)</f>
        <v>5232</v>
      </c>
      <c r="T28" s="154">
        <f>_xlfn.IFNA(_xlfn.XLOOKUP(T$1,'Carbon Emissions'!$C$1:$AJ$1,'Carbon Emissions'!$C25:$AJ25),0)</f>
        <v>6.295744</v>
      </c>
      <c r="U28" s="154">
        <f>_xlfn.IFNA(_xlfn.XLOOKUP(U$1,'kWh per HDD'!$C$1:$O$1,'kWh per HDD'!$C25:$O25),0)</f>
        <v>12.054006968641115</v>
      </c>
      <c r="V28" s="153">
        <f>_xlfn.IFNA(_xlfn.XLOOKUP(V$1,'Carbon Emissions'!$C$1:$AJ$1,'Carbon Emissions'!$C25:$AJ25),0)</f>
        <v>22919</v>
      </c>
      <c r="W28" s="154">
        <f>_xlfn.IFNA(_xlfn.XLOOKUP(W$1,'Carbon Emissions'!$C$1:$AJ$1,'Carbon Emissions'!$C25:$AJ25),0)</f>
        <v>5107</v>
      </c>
      <c r="X28" s="154">
        <f>_xlfn.IFNA(_xlfn.XLOOKUP(X$1,'Carbon Emissions'!$C$1:$AJ$1,'Carbon Emissions'!$C25:$AJ25),0)</f>
        <v>5.1798279999999997</v>
      </c>
      <c r="Y28" s="154">
        <f>_xlfn.IFNA(_xlfn.XLOOKUP(Y$1,'kWh per HDD'!$C$1:$O$1,'kWh per HDD'!$C25:$O25),0)</f>
        <v>10.527790537436839</v>
      </c>
      <c r="Z28" s="153">
        <f>_xlfn.IFNA(_xlfn.XLOOKUP(Z$1,'Carbon Emissions'!$C$1:$AJ$1,'Carbon Emissions'!$C25:$AJ25),0)</f>
        <v>0</v>
      </c>
      <c r="AA28" s="154">
        <f>_xlfn.IFNA(_xlfn.XLOOKUP(AA$1,'Carbon Emissions'!$C$1:$AJ$1,'Carbon Emissions'!$C25:$AJ25),0)</f>
        <v>0</v>
      </c>
      <c r="AB28" s="154">
        <f>_xlfn.IFNA(_xlfn.XLOOKUP(AB$1,'Carbon Emissions'!$C$1:$AJ$1,'Carbon Emissions'!$C25:$AJ25),0)</f>
        <v>0</v>
      </c>
      <c r="AC28" s="155">
        <f>_xlfn.IFNA(_xlfn.XLOOKUP(AC$1,'Carbon Emissions'!$C$1:$AJ$1,'Carbon Emissions'!$C25:$AJ25),0)</f>
        <v>0</v>
      </c>
    </row>
    <row r="29" spans="1:29" x14ac:dyDescent="0.25">
      <c r="A29" s="5" t="str">
        <v>Newton Aycliffe Library - now in leisure centre</v>
      </c>
      <c r="B29" s="153">
        <f>_xlfn.IFNA(_xlfn.XLOOKUP(B$1,'Carbon Emissions'!$C$1:$AJ$1,'Carbon Emissions'!$C26:$AJ26),0)</f>
        <v>0</v>
      </c>
      <c r="C29" s="154">
        <f>_xlfn.IFNA(_xlfn.XLOOKUP(C$1,'Carbon Emissions'!$C$1:$AJ$1,'Carbon Emissions'!$C26:$AJ26),0)</f>
        <v>0</v>
      </c>
      <c r="D29" s="154">
        <f>_xlfn.IFNA(_xlfn.XLOOKUP(D$1,'Carbon Emissions'!$C$1:$AJ$1,'Carbon Emissions'!$C26:$AJ26),0)</f>
        <v>0</v>
      </c>
      <c r="E29" s="154">
        <f>_xlfn.IFNA(_xlfn.XLOOKUP(E$1,'kWh per HDD'!$C$1:$O$1,'kWh per HDD'!$C26:$O26),0)</f>
        <v>0</v>
      </c>
      <c r="F29" s="153">
        <f>_xlfn.IFNA(_xlfn.XLOOKUP(F$1,'Carbon Emissions'!$C$1:$AJ$1,'Carbon Emissions'!$C26:$AJ26),0)</f>
        <v>0</v>
      </c>
      <c r="G29" s="154">
        <f>_xlfn.IFNA(_xlfn.XLOOKUP(G$1,'Carbon Emissions'!$C$1:$AJ$1,'Carbon Emissions'!$C26:$AJ26),0)</f>
        <v>0</v>
      </c>
      <c r="H29" s="154">
        <f>_xlfn.IFNA(_xlfn.XLOOKUP(H$1,'Carbon Emissions'!$C$1:$AJ$1,'Carbon Emissions'!$C26:$AJ26),0)</f>
        <v>0</v>
      </c>
      <c r="I29" s="154">
        <f>_xlfn.IFNA(_xlfn.XLOOKUP(I$1,'kWh per HDD'!$C$1:$O$1,'kWh per HDD'!$C26:$O26),0)</f>
        <v>0</v>
      </c>
      <c r="J29" s="153">
        <f>_xlfn.IFNA(_xlfn.XLOOKUP(J$1,'Carbon Emissions'!$C$1:$AJ$1,'Carbon Emissions'!$C26:$AJ26),0)</f>
        <v>0</v>
      </c>
      <c r="K29" s="154">
        <f>_xlfn.IFNA(_xlfn.XLOOKUP(K$1,'Carbon Emissions'!$C$1:$AJ$1,'Carbon Emissions'!$C26:$AJ26),0)</f>
        <v>0</v>
      </c>
      <c r="L29" s="154">
        <f>_xlfn.IFNA(_xlfn.XLOOKUP(L$1,'Carbon Emissions'!$C$1:$AJ$1,'Carbon Emissions'!$C26:$AJ26),0)</f>
        <v>0</v>
      </c>
      <c r="M29" s="154">
        <f>_xlfn.IFNA(_xlfn.XLOOKUP(M$1,'kWh per HDD'!$C$1:$O$1,'kWh per HDD'!$C26:$O26),0)</f>
        <v>0</v>
      </c>
      <c r="N29" s="153">
        <f>_xlfn.IFNA(_xlfn.XLOOKUP(N$1,'Carbon Emissions'!$C$1:$AJ$1,'Carbon Emissions'!$C26:$AJ26),0)</f>
        <v>0</v>
      </c>
      <c r="O29" s="154">
        <f>_xlfn.IFNA(_xlfn.XLOOKUP(O$1,'Carbon Emissions'!$C$1:$AJ$1,'Carbon Emissions'!$C26:$AJ26),0)</f>
        <v>0</v>
      </c>
      <c r="P29" s="154">
        <f>_xlfn.IFNA(_xlfn.XLOOKUP(P$1,'Carbon Emissions'!$C$1:$AJ$1,'Carbon Emissions'!$C26:$AJ26),0)</f>
        <v>0</v>
      </c>
      <c r="Q29" s="154">
        <f>_xlfn.IFNA(_xlfn.XLOOKUP(Q$1,'kWh per HDD'!$C$1:$O$1,'kWh per HDD'!$C26:$O26),0)</f>
        <v>0</v>
      </c>
      <c r="R29" s="153">
        <f>_xlfn.IFNA(_xlfn.XLOOKUP(R$1,'Carbon Emissions'!$C$1:$AJ$1,'Carbon Emissions'!$C26:$AJ26),0)</f>
        <v>0</v>
      </c>
      <c r="S29" s="154">
        <f>_xlfn.IFNA(_xlfn.XLOOKUP(S$1,'Carbon Emissions'!$C$1:$AJ$1,'Carbon Emissions'!$C26:$AJ26),0)</f>
        <v>0</v>
      </c>
      <c r="T29" s="154">
        <f>_xlfn.IFNA(_xlfn.XLOOKUP(T$1,'Carbon Emissions'!$C$1:$AJ$1,'Carbon Emissions'!$C26:$AJ26),0)</f>
        <v>0</v>
      </c>
      <c r="U29" s="154">
        <f>_xlfn.IFNA(_xlfn.XLOOKUP(U$1,'kWh per HDD'!$C$1:$O$1,'kWh per HDD'!$C26:$O26),0)</f>
        <v>0</v>
      </c>
      <c r="V29" s="153">
        <f>_xlfn.IFNA(_xlfn.XLOOKUP(V$1,'Carbon Emissions'!$C$1:$AJ$1,'Carbon Emissions'!$C26:$AJ26),0)</f>
        <v>0</v>
      </c>
      <c r="W29" s="154">
        <f>_xlfn.IFNA(_xlfn.XLOOKUP(W$1,'Carbon Emissions'!$C$1:$AJ$1,'Carbon Emissions'!$C26:$AJ26),0)</f>
        <v>0</v>
      </c>
      <c r="X29" s="154">
        <f>_xlfn.IFNA(_xlfn.XLOOKUP(X$1,'Carbon Emissions'!$C$1:$AJ$1,'Carbon Emissions'!$C26:$AJ26),0)</f>
        <v>0</v>
      </c>
      <c r="Y29" s="154">
        <f>_xlfn.IFNA(_xlfn.XLOOKUP(Y$1,'kWh per HDD'!$C$1:$O$1,'kWh per HDD'!$C26:$O26),0)</f>
        <v>0</v>
      </c>
      <c r="Z29" s="153">
        <f>_xlfn.IFNA(_xlfn.XLOOKUP(Z$1,'Carbon Emissions'!$C$1:$AJ$1,'Carbon Emissions'!$C26:$AJ26),0)</f>
        <v>0</v>
      </c>
      <c r="AA29" s="154">
        <f>_xlfn.IFNA(_xlfn.XLOOKUP(AA$1,'Carbon Emissions'!$C$1:$AJ$1,'Carbon Emissions'!$C26:$AJ26),0)</f>
        <v>0</v>
      </c>
      <c r="AB29" s="154">
        <f>_xlfn.IFNA(_xlfn.XLOOKUP(AB$1,'Carbon Emissions'!$C$1:$AJ$1,'Carbon Emissions'!$C26:$AJ26),0)</f>
        <v>0</v>
      </c>
      <c r="AC29" s="155">
        <f>_xlfn.IFNA(_xlfn.XLOOKUP(AC$1,'Carbon Emissions'!$C$1:$AJ$1,'Carbon Emissions'!$C26:$AJ26),0)</f>
        <v>0</v>
      </c>
    </row>
    <row r="30" spans="1:29" x14ac:dyDescent="0.25">
      <c r="A30" s="5" t="str">
        <v>Newton Hall Library</v>
      </c>
      <c r="B30" s="153">
        <f>_xlfn.IFNA(_xlfn.XLOOKUP(B$1,'Carbon Emissions'!$C$1:$AJ$1,'Carbon Emissions'!$C27:$AJ27),0)</f>
        <v>15000</v>
      </c>
      <c r="C30" s="154">
        <f>_xlfn.IFNA(_xlfn.XLOOKUP(C$1,'Carbon Emissions'!$C$1:$AJ$1,'Carbon Emissions'!$C27:$AJ27),0)</f>
        <v>7015</v>
      </c>
      <c r="D30" s="154">
        <f>_xlfn.IFNA(_xlfn.XLOOKUP(D$1,'Carbon Emissions'!$C$1:$AJ$1,'Carbon Emissions'!$C27:$AJ27),0)</f>
        <v>4.5530339999999994</v>
      </c>
      <c r="E30" s="154">
        <f>_xlfn.IFNA(_xlfn.XLOOKUP(E$1,'kWh per HDD'!$C$1:$O$1,'kWh per HDD'!$C27:$O27),0)</f>
        <v>6.4516129032258061</v>
      </c>
      <c r="F30" s="153">
        <f>_xlfn.IFNA(_xlfn.XLOOKUP(F$1,'Carbon Emissions'!$C$1:$AJ$1,'Carbon Emissions'!$C27:$AJ27),0)</f>
        <v>18808</v>
      </c>
      <c r="G30" s="154">
        <f>_xlfn.IFNA(_xlfn.XLOOKUP(G$1,'Carbon Emissions'!$C$1:$AJ$1,'Carbon Emissions'!$C27:$AJ27),0)</f>
        <v>7091</v>
      </c>
      <c r="H30" s="154">
        <f>_xlfn.IFNA(_xlfn.XLOOKUP(H$1,'Carbon Emissions'!$C$1:$AJ$1,'Carbon Emissions'!$C27:$AJ27),0)</f>
        <v>5.2731316000000001</v>
      </c>
      <c r="I30" s="154">
        <f>_xlfn.IFNA(_xlfn.XLOOKUP(I$1,'kWh per HDD'!$C$1:$O$1,'kWh per HDD'!$C27:$O27),0)</f>
        <v>8.7723880597014929</v>
      </c>
      <c r="J30" s="153">
        <f>_xlfn.IFNA(_xlfn.XLOOKUP(J$1,'Carbon Emissions'!$C$1:$AJ$1,'Carbon Emissions'!$C27:$AJ27),0)</f>
        <v>18133</v>
      </c>
      <c r="K30" s="154">
        <f>_xlfn.IFNA(_xlfn.XLOOKUP(K$1,'Carbon Emissions'!$C$1:$AJ$1,'Carbon Emissions'!$C27:$AJ27),0)</f>
        <v>7137</v>
      </c>
      <c r="L30" s="154">
        <f>_xlfn.IFNA(_xlfn.XLOOKUP(L$1,'Carbon Emissions'!$C$1:$AJ$1,'Carbon Emissions'!$C27:$AJ27),0)</f>
        <v>5.1606892000000002</v>
      </c>
      <c r="M30" s="154">
        <f>_xlfn.IFNA(_xlfn.XLOOKUP(M$1,'kWh per HDD'!$C$1:$O$1,'kWh per HDD'!$C27:$O27),0)</f>
        <v>7.44376026272578</v>
      </c>
      <c r="N30" s="153">
        <f>_xlfn.IFNA(_xlfn.XLOOKUP(N$1,'Carbon Emissions'!$C$1:$AJ$1,'Carbon Emissions'!$C27:$AJ27),0)</f>
        <v>6119</v>
      </c>
      <c r="O30" s="154">
        <f>_xlfn.IFNA(_xlfn.XLOOKUP(O$1,'Carbon Emissions'!$C$1:$AJ$1,'Carbon Emissions'!$C27:$AJ27),0)</f>
        <v>4539</v>
      </c>
      <c r="P30" s="154">
        <f>_xlfn.IFNA(_xlfn.XLOOKUP(P$1,'Carbon Emissions'!$C$1:$AJ$1,'Carbon Emissions'!$C27:$AJ27),0)</f>
        <v>2.1834829999999998</v>
      </c>
      <c r="Q30" s="154">
        <f>_xlfn.IFNA(_xlfn.XLOOKUP(Q$1,'kWh per HDD'!$C$1:$O$1,'kWh per HDD'!$C27:$O27),0)</f>
        <v>2.5201812191103787</v>
      </c>
      <c r="R30" s="153">
        <f>_xlfn.IFNA(_xlfn.XLOOKUP(R$1,'Carbon Emissions'!$C$1:$AJ$1,'Carbon Emissions'!$C27:$AJ27),0)</f>
        <v>21141</v>
      </c>
      <c r="S30" s="154">
        <f>_xlfn.IFNA(_xlfn.XLOOKUP(S$1,'Carbon Emissions'!$C$1:$AJ$1,'Carbon Emissions'!$C27:$AJ27),0)</f>
        <v>6484</v>
      </c>
      <c r="T30" s="154">
        <f>_xlfn.IFNA(_xlfn.XLOOKUP(T$1,'Carbon Emissions'!$C$1:$AJ$1,'Carbon Emissions'!$C27:$AJ27),0)</f>
        <v>5.3812639999999998</v>
      </c>
      <c r="U30" s="154">
        <f>_xlfn.IFNA(_xlfn.XLOOKUP(U$1,'kWh per HDD'!$C$1:$O$1,'kWh per HDD'!$C27:$O27),0)</f>
        <v>9.2077526132404177</v>
      </c>
      <c r="V30" s="153">
        <f>_xlfn.IFNA(_xlfn.XLOOKUP(V$1,'Carbon Emissions'!$C$1:$AJ$1,'Carbon Emissions'!$C27:$AJ27),0)</f>
        <v>25350</v>
      </c>
      <c r="W30" s="154">
        <f>_xlfn.IFNA(_xlfn.XLOOKUP(W$1,'Carbon Emissions'!$C$1:$AJ$1,'Carbon Emissions'!$C27:$AJ27),0)</f>
        <v>6717</v>
      </c>
      <c r="X30" s="154">
        <f>_xlfn.IFNA(_xlfn.XLOOKUP(X$1,'Carbon Emissions'!$C$1:$AJ$1,'Carbon Emissions'!$C27:$AJ27),0)</f>
        <v>5.9354310000000003</v>
      </c>
      <c r="Y30" s="154">
        <f>_xlfn.IFNA(_xlfn.XLOOKUP(Y$1,'kWh per HDD'!$C$1:$O$1,'kWh per HDD'!$C27:$O27),0)</f>
        <v>11.644464859898944</v>
      </c>
      <c r="Z30" s="153">
        <f>_xlfn.IFNA(_xlfn.XLOOKUP(Z$1,'Carbon Emissions'!$C$1:$AJ$1,'Carbon Emissions'!$C27:$AJ27),0)</f>
        <v>0</v>
      </c>
      <c r="AA30" s="154">
        <f>_xlfn.IFNA(_xlfn.XLOOKUP(AA$1,'Carbon Emissions'!$C$1:$AJ$1,'Carbon Emissions'!$C27:$AJ27),0)</f>
        <v>0</v>
      </c>
      <c r="AB30" s="154">
        <f>_xlfn.IFNA(_xlfn.XLOOKUP(AB$1,'Carbon Emissions'!$C$1:$AJ$1,'Carbon Emissions'!$C27:$AJ27),0)</f>
        <v>0</v>
      </c>
      <c r="AC30" s="155">
        <f>_xlfn.IFNA(_xlfn.XLOOKUP(AC$1,'Carbon Emissions'!$C$1:$AJ$1,'Carbon Emissions'!$C27:$AJ27),0)</f>
        <v>0</v>
      </c>
    </row>
    <row r="31" spans="1:29" x14ac:dyDescent="0.25">
      <c r="A31" s="5" t="str">
        <v>Park Lodge Blackhill Park</v>
      </c>
      <c r="B31" s="153">
        <f>_xlfn.IFNA(_xlfn.XLOOKUP(B$1,'Carbon Emissions'!$C$1:$AJ$1,'Carbon Emissions'!$C28:$AJ28),0)</f>
        <v>0</v>
      </c>
      <c r="C31" s="154">
        <f>_xlfn.IFNA(_xlfn.XLOOKUP(C$1,'Carbon Emissions'!$C$1:$AJ$1,'Carbon Emissions'!$C28:$AJ28),0)</f>
        <v>5188</v>
      </c>
      <c r="D31" s="154">
        <f>_xlfn.IFNA(_xlfn.XLOOKUP(D$1,'Carbon Emissions'!$C$1:$AJ$1,'Carbon Emissions'!$C28:$AJ28),0)</f>
        <v>0</v>
      </c>
      <c r="E31" s="154">
        <f>_xlfn.IFNA(_xlfn.XLOOKUP(E$1,'kWh per HDD'!$C$1:$O$1,'kWh per HDD'!$C28:$O28),0)</f>
        <v>0</v>
      </c>
      <c r="F31" s="153">
        <f>_xlfn.IFNA(_xlfn.XLOOKUP(F$1,'Carbon Emissions'!$C$1:$AJ$1,'Carbon Emissions'!$C28:$AJ28),0)</f>
        <v>6546</v>
      </c>
      <c r="G31" s="154">
        <f>_xlfn.IFNA(_xlfn.XLOOKUP(G$1,'Carbon Emissions'!$C$1:$AJ$1,'Carbon Emissions'!$C28:$AJ28),0)</f>
        <v>6588</v>
      </c>
      <c r="H31" s="154">
        <f>_xlfn.IFNA(_xlfn.XLOOKUP(H$1,'Carbon Emissions'!$C$1:$AJ$1,'Carbon Emissions'!$C28:$AJ28),0)</f>
        <v>2.8883567999999999</v>
      </c>
      <c r="I31" s="154">
        <f>_xlfn.IFNA(_xlfn.XLOOKUP(I$1,'kWh per HDD'!$C$1:$O$1,'kWh per HDD'!$C28:$O28),0)</f>
        <v>3.0531716417910446</v>
      </c>
      <c r="J31" s="153">
        <f>_xlfn.IFNA(_xlfn.XLOOKUP(J$1,'Carbon Emissions'!$C$1:$AJ$1,'Carbon Emissions'!$C28:$AJ28),0)</f>
        <v>17526</v>
      </c>
      <c r="K31" s="154">
        <f>_xlfn.IFNA(_xlfn.XLOOKUP(K$1,'Carbon Emissions'!$C$1:$AJ$1,'Carbon Emissions'!$C28:$AJ28),0)</f>
        <v>6699</v>
      </c>
      <c r="L31" s="154">
        <f>_xlfn.IFNA(_xlfn.XLOOKUP(L$1,'Carbon Emissions'!$C$1:$AJ$1,'Carbon Emissions'!$C28:$AJ28),0)</f>
        <v>4.9370484000000001</v>
      </c>
      <c r="M31" s="154">
        <f>_xlfn.IFNA(_xlfn.XLOOKUP(M$1,'kWh per HDD'!$C$1:$O$1,'kWh per HDD'!$C28:$O28),0)</f>
        <v>7.194581280788177</v>
      </c>
      <c r="N31" s="153">
        <f>_xlfn.IFNA(_xlfn.XLOOKUP(N$1,'Carbon Emissions'!$C$1:$AJ$1,'Carbon Emissions'!$C28:$AJ28),0)</f>
        <v>16442</v>
      </c>
      <c r="O31" s="154">
        <f>_xlfn.IFNA(_xlfn.XLOOKUP(O$1,'Carbon Emissions'!$C$1:$AJ$1,'Carbon Emissions'!$C28:$AJ28),0)</f>
        <v>4429</v>
      </c>
      <c r="P31" s="154">
        <f>_xlfn.IFNA(_xlfn.XLOOKUP(P$1,'Carbon Emissions'!$C$1:$AJ$1,'Carbon Emissions'!$C28:$AJ28),0)</f>
        <v>4.0572850000000003</v>
      </c>
      <c r="Q31" s="154">
        <f>_xlfn.IFNA(_xlfn.XLOOKUP(Q$1,'kWh per HDD'!$C$1:$O$1,'kWh per HDD'!$C28:$O28),0)</f>
        <v>6.7718286655683686</v>
      </c>
      <c r="R31" s="153">
        <f>_xlfn.IFNA(_xlfn.XLOOKUP(R$1,'Carbon Emissions'!$C$1:$AJ$1,'Carbon Emissions'!$C28:$AJ28),0)</f>
        <v>18322</v>
      </c>
      <c r="S31" s="154">
        <f>_xlfn.IFNA(_xlfn.XLOOKUP(S$1,'Carbon Emissions'!$C$1:$AJ$1,'Carbon Emissions'!$C28:$AJ28),0)</f>
        <v>5876</v>
      </c>
      <c r="T31" s="154">
        <f>_xlfn.IFNA(_xlfn.XLOOKUP(T$1,'Carbon Emissions'!$C$1:$AJ$1,'Carbon Emissions'!$C28:$AJ28),0)</f>
        <v>4.722728</v>
      </c>
      <c r="U31" s="154">
        <f>_xlfn.IFNA(_xlfn.XLOOKUP(U$1,'kWh per HDD'!$C$1:$O$1,'kWh per HDD'!$C28:$O28),0)</f>
        <v>7.9799651567944254</v>
      </c>
      <c r="V31" s="153">
        <f>_xlfn.IFNA(_xlfn.XLOOKUP(V$1,'Carbon Emissions'!$C$1:$AJ$1,'Carbon Emissions'!$C28:$AJ28),0)</f>
        <v>10912</v>
      </c>
      <c r="W31" s="154">
        <f>_xlfn.IFNA(_xlfn.XLOOKUP(W$1,'Carbon Emissions'!$C$1:$AJ$1,'Carbon Emissions'!$C28:$AJ28),0)</f>
        <v>6554</v>
      </c>
      <c r="X31" s="154">
        <f>_xlfn.IFNA(_xlfn.XLOOKUP(X$1,'Carbon Emissions'!$C$1:$AJ$1,'Carbon Emissions'!$C28:$AJ28),0)</f>
        <v>3.2618179999999999</v>
      </c>
      <c r="Y31" s="154">
        <f>_xlfn.IFNA(_xlfn.XLOOKUP(Y$1,'kWh per HDD'!$C$1:$O$1,'kWh per HDD'!$C28:$O28),0)</f>
        <v>5.0124023886081766</v>
      </c>
      <c r="Z31" s="153">
        <f>_xlfn.IFNA(_xlfn.XLOOKUP(Z$1,'Carbon Emissions'!$C$1:$AJ$1,'Carbon Emissions'!$C28:$AJ28),0)</f>
        <v>0</v>
      </c>
      <c r="AA31" s="154">
        <f>_xlfn.IFNA(_xlfn.XLOOKUP(AA$1,'Carbon Emissions'!$C$1:$AJ$1,'Carbon Emissions'!$C28:$AJ28),0)</f>
        <v>0</v>
      </c>
      <c r="AB31" s="154">
        <f>_xlfn.IFNA(_xlfn.XLOOKUP(AB$1,'Carbon Emissions'!$C$1:$AJ$1,'Carbon Emissions'!$C28:$AJ28),0)</f>
        <v>0</v>
      </c>
      <c r="AC31" s="155">
        <f>_xlfn.IFNA(_xlfn.XLOOKUP(AC$1,'Carbon Emissions'!$C$1:$AJ$1,'Carbon Emissions'!$C28:$AJ28),0)</f>
        <v>0</v>
      </c>
    </row>
    <row r="32" spans="1:29" x14ac:dyDescent="0.25">
      <c r="A32" s="5" t="str">
        <v>Pelton Library (New)</v>
      </c>
      <c r="B32" s="153">
        <f>_xlfn.IFNA(_xlfn.XLOOKUP(B$1,'Carbon Emissions'!$C$1:$AJ$1,'Carbon Emissions'!$C29:$AJ29),0)</f>
        <v>0</v>
      </c>
      <c r="C32" s="154">
        <f>_xlfn.IFNA(_xlfn.XLOOKUP(C$1,'Carbon Emissions'!$C$1:$AJ$1,'Carbon Emissions'!$C29:$AJ29),0)</f>
        <v>0</v>
      </c>
      <c r="D32" s="154">
        <f>_xlfn.IFNA(_xlfn.XLOOKUP(D$1,'Carbon Emissions'!$C$1:$AJ$1,'Carbon Emissions'!$C29:$AJ29),0)</f>
        <v>0</v>
      </c>
      <c r="E32" s="154">
        <f>_xlfn.IFNA(_xlfn.XLOOKUP(E$1,'kWh per HDD'!$C$1:$O$1,'kWh per HDD'!$C29:$O29),0)</f>
        <v>0</v>
      </c>
      <c r="F32" s="153">
        <f>_xlfn.IFNA(_xlfn.XLOOKUP(F$1,'Carbon Emissions'!$C$1:$AJ$1,'Carbon Emissions'!$C29:$AJ29),0)</f>
        <v>0</v>
      </c>
      <c r="G32" s="154">
        <f>_xlfn.IFNA(_xlfn.XLOOKUP(G$1,'Carbon Emissions'!$C$1:$AJ$1,'Carbon Emissions'!$C29:$AJ29),0)</f>
        <v>0</v>
      </c>
      <c r="H32" s="154">
        <f>_xlfn.IFNA(_xlfn.XLOOKUP(H$1,'Carbon Emissions'!$C$1:$AJ$1,'Carbon Emissions'!$C29:$AJ29),0)</f>
        <v>0</v>
      </c>
      <c r="I32" s="154">
        <f>_xlfn.IFNA(_xlfn.XLOOKUP(I$1,'kWh per HDD'!$C$1:$O$1,'kWh per HDD'!$C29:$O29),0)</f>
        <v>0</v>
      </c>
      <c r="J32" s="153">
        <f>_xlfn.IFNA(_xlfn.XLOOKUP(J$1,'Carbon Emissions'!$C$1:$AJ$1,'Carbon Emissions'!$C29:$AJ29),0)</f>
        <v>0</v>
      </c>
      <c r="K32" s="154">
        <f>_xlfn.IFNA(_xlfn.XLOOKUP(K$1,'Carbon Emissions'!$C$1:$AJ$1,'Carbon Emissions'!$C29:$AJ29),0)</f>
        <v>23946</v>
      </c>
      <c r="L32" s="154">
        <f>_xlfn.IFNA(_xlfn.XLOOKUP(L$1,'Carbon Emissions'!$C$1:$AJ$1,'Carbon Emissions'!$C29:$AJ29),0)</f>
        <v>0</v>
      </c>
      <c r="M32" s="154">
        <f>_xlfn.IFNA(_xlfn.XLOOKUP(M$1,'kWh per HDD'!$C$1:$O$1,'kWh per HDD'!$C29:$O29),0)</f>
        <v>0</v>
      </c>
      <c r="N32" s="153">
        <f>_xlfn.IFNA(_xlfn.XLOOKUP(N$1,'Carbon Emissions'!$C$1:$AJ$1,'Carbon Emissions'!$C29:$AJ29),0)</f>
        <v>11</v>
      </c>
      <c r="O32" s="154">
        <f>_xlfn.IFNA(_xlfn.XLOOKUP(O$1,'Carbon Emissions'!$C$1:$AJ$1,'Carbon Emissions'!$C29:$AJ29),0)</f>
        <v>12994</v>
      </c>
      <c r="P32" s="154">
        <f>_xlfn.IFNA(_xlfn.XLOOKUP(P$1,'Carbon Emissions'!$C$1:$AJ$1,'Carbon Emissions'!$C29:$AJ29),0)</f>
        <v>3.0296259999999999</v>
      </c>
      <c r="Q32" s="154">
        <f>_xlfn.IFNA(_xlfn.XLOOKUP(Q$1,'kWh per HDD'!$C$1:$O$1,'kWh per HDD'!$C29:$O29),0)</f>
        <v>4.5304777594728169E-3</v>
      </c>
      <c r="R32" s="153">
        <f>_xlfn.IFNA(_xlfn.XLOOKUP(R$1,'Carbon Emissions'!$C$1:$AJ$1,'Carbon Emissions'!$C29:$AJ29),0)</f>
        <v>13941</v>
      </c>
      <c r="S32" s="154">
        <f>_xlfn.IFNA(_xlfn.XLOOKUP(S$1,'Carbon Emissions'!$C$1:$AJ$1,'Carbon Emissions'!$C29:$AJ29),0)</f>
        <v>19320</v>
      </c>
      <c r="T32" s="154">
        <f>_xlfn.IFNA(_xlfn.XLOOKUP(T$1,'Carbon Emissions'!$C$1:$AJ$1,'Carbon Emissions'!$C29:$AJ29),0)</f>
        <v>7.0087440000000001</v>
      </c>
      <c r="U32" s="154">
        <f>_xlfn.IFNA(_xlfn.XLOOKUP(U$1,'kWh per HDD'!$C$1:$O$1,'kWh per HDD'!$C29:$O29),0)</f>
        <v>6.0718641114982574</v>
      </c>
      <c r="V32" s="153">
        <f>_xlfn.IFNA(_xlfn.XLOOKUP(V$1,'Carbon Emissions'!$C$1:$AJ$1,'Carbon Emissions'!$C29:$AJ29),0)</f>
        <v>25789</v>
      </c>
      <c r="W32" s="154">
        <f>_xlfn.IFNA(_xlfn.XLOOKUP(W$1,'Carbon Emissions'!$C$1:$AJ$1,'Carbon Emissions'!$C29:$AJ29),0)</f>
        <v>13363</v>
      </c>
      <c r="X32" s="154">
        <f>_xlfn.IFNA(_xlfn.XLOOKUP(X$1,'Carbon Emissions'!$C$1:$AJ$1,'Carbon Emissions'!$C29:$AJ29),0)</f>
        <v>7.2984460000000002</v>
      </c>
      <c r="Y32" s="154">
        <f>_xlfn.IFNA(_xlfn.XLOOKUP(Y$1,'kWh per HDD'!$C$1:$O$1,'kWh per HDD'!$C29:$O29),0)</f>
        <v>11.846118511713367</v>
      </c>
      <c r="Z32" s="153">
        <f>_xlfn.IFNA(_xlfn.XLOOKUP(Z$1,'Carbon Emissions'!$C$1:$AJ$1,'Carbon Emissions'!$C29:$AJ29),0)</f>
        <v>0</v>
      </c>
      <c r="AA32" s="154">
        <f>_xlfn.IFNA(_xlfn.XLOOKUP(AA$1,'Carbon Emissions'!$C$1:$AJ$1,'Carbon Emissions'!$C29:$AJ29),0)</f>
        <v>0</v>
      </c>
      <c r="AB32" s="154">
        <f>_xlfn.IFNA(_xlfn.XLOOKUP(AB$1,'Carbon Emissions'!$C$1:$AJ$1,'Carbon Emissions'!$C29:$AJ29),0)</f>
        <v>0</v>
      </c>
      <c r="AC32" s="155">
        <f>_xlfn.IFNA(_xlfn.XLOOKUP(AC$1,'Carbon Emissions'!$C$1:$AJ$1,'Carbon Emissions'!$C29:$AJ29),0)</f>
        <v>0</v>
      </c>
    </row>
    <row r="33" spans="1:29" x14ac:dyDescent="0.25">
      <c r="A33" t="str">
        <v>Rothmans Sevenhills Centre</v>
      </c>
      <c r="B33" s="153">
        <f>_xlfn.IFNA(_xlfn.XLOOKUP(B$1,'Carbon Emissions'!$C$1:$AJ$1,'Carbon Emissions'!$C30:$AJ30),0)</f>
        <v>0</v>
      </c>
      <c r="C33" s="154">
        <f>_xlfn.IFNA(_xlfn.XLOOKUP(C$1,'Carbon Emissions'!$C$1:$AJ$1,'Carbon Emissions'!$C30:$AJ30),0)</f>
        <v>0</v>
      </c>
      <c r="D33" s="154">
        <f>_xlfn.IFNA(_xlfn.XLOOKUP(D$1,'Carbon Emissions'!$C$1:$AJ$1,'Carbon Emissions'!$C30:$AJ30),0)</f>
        <v>0</v>
      </c>
      <c r="E33" s="154">
        <f>_xlfn.IFNA(_xlfn.XLOOKUP(E$1,'kWh per HDD'!$C$1:$O$1,'kWh per HDD'!$C30:$O30),0)</f>
        <v>0</v>
      </c>
      <c r="F33" s="153">
        <f>_xlfn.IFNA(_xlfn.XLOOKUP(F$1,'Carbon Emissions'!$C$1:$AJ$1,'Carbon Emissions'!$C30:$AJ30),0)</f>
        <v>0</v>
      </c>
      <c r="G33" s="154">
        <f>_xlfn.IFNA(_xlfn.XLOOKUP(G$1,'Carbon Emissions'!$C$1:$AJ$1,'Carbon Emissions'!$C30:$AJ30),0)</f>
        <v>0</v>
      </c>
      <c r="H33" s="154">
        <f>_xlfn.IFNA(_xlfn.XLOOKUP(H$1,'Carbon Emissions'!$C$1:$AJ$1,'Carbon Emissions'!$C30:$AJ30),0)</f>
        <v>0</v>
      </c>
      <c r="I33" s="154">
        <f>_xlfn.IFNA(_xlfn.XLOOKUP(I$1,'kWh per HDD'!$C$1:$O$1,'kWh per HDD'!$C30:$O30),0)</f>
        <v>0</v>
      </c>
      <c r="J33" s="153">
        <f>_xlfn.IFNA(_xlfn.XLOOKUP(J$1,'Carbon Emissions'!$C$1:$AJ$1,'Carbon Emissions'!$C30:$AJ30),0)</f>
        <v>0</v>
      </c>
      <c r="K33" s="154">
        <f>_xlfn.IFNA(_xlfn.XLOOKUP(K$1,'Carbon Emissions'!$C$1:$AJ$1,'Carbon Emissions'!$C30:$AJ30),0)</f>
        <v>0</v>
      </c>
      <c r="L33" s="154">
        <f>_xlfn.IFNA(_xlfn.XLOOKUP(L$1,'Carbon Emissions'!$C$1:$AJ$1,'Carbon Emissions'!$C30:$AJ30),0)</f>
        <v>0</v>
      </c>
      <c r="M33" s="154">
        <f>_xlfn.IFNA(_xlfn.XLOOKUP(M$1,'kWh per HDD'!$C$1:$O$1,'kWh per HDD'!$C30:$O30),0)</f>
        <v>0</v>
      </c>
      <c r="N33" s="153">
        <f>_xlfn.IFNA(_xlfn.XLOOKUP(N$1,'Carbon Emissions'!$C$1:$AJ$1,'Carbon Emissions'!$C30:$AJ30),0)</f>
        <v>0</v>
      </c>
      <c r="O33" s="154">
        <f>_xlfn.IFNA(_xlfn.XLOOKUP(O$1,'Carbon Emissions'!$C$1:$AJ$1,'Carbon Emissions'!$C30:$AJ30),0)</f>
        <v>0</v>
      </c>
      <c r="P33" s="154">
        <f>_xlfn.IFNA(_xlfn.XLOOKUP(P$1,'Carbon Emissions'!$C$1:$AJ$1,'Carbon Emissions'!$C30:$AJ30),0)</f>
        <v>0</v>
      </c>
      <c r="Q33" s="154">
        <f>_xlfn.IFNA(_xlfn.XLOOKUP(Q$1,'kWh per HDD'!$C$1:$O$1,'kWh per HDD'!$C30:$O30),0)</f>
        <v>0</v>
      </c>
      <c r="R33" s="153">
        <f>_xlfn.IFNA(_xlfn.XLOOKUP(R$1,'Carbon Emissions'!$C$1:$AJ$1,'Carbon Emissions'!$C30:$AJ30),0)</f>
        <v>0</v>
      </c>
      <c r="S33" s="154">
        <f>_xlfn.IFNA(_xlfn.XLOOKUP(S$1,'Carbon Emissions'!$C$1:$AJ$1,'Carbon Emissions'!$C30:$AJ30),0)</f>
        <v>0</v>
      </c>
      <c r="T33" s="154">
        <f>_xlfn.IFNA(_xlfn.XLOOKUP(T$1,'Carbon Emissions'!$C$1:$AJ$1,'Carbon Emissions'!$C30:$AJ30),0)</f>
        <v>0</v>
      </c>
      <c r="U33" s="154">
        <f>_xlfn.IFNA(_xlfn.XLOOKUP(U$1,'kWh per HDD'!$C$1:$O$1,'kWh per HDD'!$C30:$O30),0)</f>
        <v>0</v>
      </c>
      <c r="V33" s="153">
        <f>_xlfn.IFNA(_xlfn.XLOOKUP(V$1,'Carbon Emissions'!$C$1:$AJ$1,'Carbon Emissions'!$C30:$AJ30),0)</f>
        <v>0</v>
      </c>
      <c r="W33" s="154">
        <f>_xlfn.IFNA(_xlfn.XLOOKUP(W$1,'Carbon Emissions'!$C$1:$AJ$1,'Carbon Emissions'!$C30:$AJ30),0)</f>
        <v>0</v>
      </c>
      <c r="X33" s="154">
        <f>_xlfn.IFNA(_xlfn.XLOOKUP(X$1,'Carbon Emissions'!$C$1:$AJ$1,'Carbon Emissions'!$C30:$AJ30),0)</f>
        <v>0</v>
      </c>
      <c r="Y33" s="154">
        <f>_xlfn.IFNA(_xlfn.XLOOKUP(Y$1,'kWh per HDD'!$C$1:$O$1,'kWh per HDD'!$C30:$O30),0)</f>
        <v>0</v>
      </c>
      <c r="Z33" s="153">
        <f>_xlfn.IFNA(_xlfn.XLOOKUP(Z$1,'Carbon Emissions'!$C$1:$AJ$1,'Carbon Emissions'!$C30:$AJ30),0)</f>
        <v>0</v>
      </c>
      <c r="AA33" s="154">
        <f>_xlfn.IFNA(_xlfn.XLOOKUP(AA$1,'Carbon Emissions'!$C$1:$AJ$1,'Carbon Emissions'!$C30:$AJ30),0)</f>
        <v>0</v>
      </c>
      <c r="AB33" s="154">
        <f>_xlfn.IFNA(_xlfn.XLOOKUP(AB$1,'Carbon Emissions'!$C$1:$AJ$1,'Carbon Emissions'!$C30:$AJ30),0)</f>
        <v>0</v>
      </c>
      <c r="AC33" s="155">
        <f>_xlfn.IFNA(_xlfn.XLOOKUP(AC$1,'Carbon Emissions'!$C$1:$AJ$1,'Carbon Emissions'!$C30:$AJ30),0)</f>
        <v>0</v>
      </c>
    </row>
    <row r="34" spans="1:29" x14ac:dyDescent="0.25">
      <c r="A34" t="str">
        <v>Sacriston Library</v>
      </c>
      <c r="B34" s="153">
        <f>_xlfn.IFNA(_xlfn.XLOOKUP(B$1,'Carbon Emissions'!$C$1:$AJ$1,'Carbon Emissions'!$C31:$AJ31),0)</f>
        <v>17635</v>
      </c>
      <c r="C34" s="154">
        <f>_xlfn.IFNA(_xlfn.XLOOKUP(C$1,'Carbon Emissions'!$C$1:$AJ$1,'Carbon Emissions'!$C31:$AJ31),0)</f>
        <v>6231</v>
      </c>
      <c r="D34" s="154">
        <f>_xlfn.IFNA(_xlfn.XLOOKUP(D$1,'Carbon Emissions'!$C$1:$AJ$1,'Carbon Emissions'!$C31:$AJ31),0)</f>
        <v>4.8374835999999997</v>
      </c>
      <c r="E34" s="154">
        <f>_xlfn.IFNA(_xlfn.XLOOKUP(E$1,'kWh per HDD'!$C$1:$O$1,'kWh per HDD'!$C31:$O31),0)</f>
        <v>7.5849462365591398</v>
      </c>
      <c r="F34" s="153">
        <f>_xlfn.IFNA(_xlfn.XLOOKUP(F$1,'Carbon Emissions'!$C$1:$AJ$1,'Carbon Emissions'!$C31:$AJ31),0)</f>
        <v>14316</v>
      </c>
      <c r="G34" s="154">
        <f>_xlfn.IFNA(_xlfn.XLOOKUP(G$1,'Carbon Emissions'!$C$1:$AJ$1,'Carbon Emissions'!$C31:$AJ31),0)</f>
        <v>6331</v>
      </c>
      <c r="H34" s="154">
        <f>_xlfn.IFNA(_xlfn.XLOOKUP(H$1,'Carbon Emissions'!$C$1:$AJ$1,'Carbon Emissions'!$C31:$AJ31),0)</f>
        <v>4.2523476000000002</v>
      </c>
      <c r="I34" s="154">
        <f>_xlfn.IFNA(_xlfn.XLOOKUP(I$1,'kWh per HDD'!$C$1:$O$1,'kWh per HDD'!$C31:$O31),0)</f>
        <v>6.6772388059701493</v>
      </c>
      <c r="J34" s="153">
        <f>_xlfn.IFNA(_xlfn.XLOOKUP(J$1,'Carbon Emissions'!$C$1:$AJ$1,'Carbon Emissions'!$C31:$AJ31),0)</f>
        <v>17882</v>
      </c>
      <c r="K34" s="154">
        <f>_xlfn.IFNA(_xlfn.XLOOKUP(K$1,'Carbon Emissions'!$C$1:$AJ$1,'Carbon Emissions'!$C31:$AJ31),0)</f>
        <v>6003</v>
      </c>
      <c r="L34" s="154">
        <f>_xlfn.IFNA(_xlfn.XLOOKUP(L$1,'Carbon Emissions'!$C$1:$AJ$1,'Carbon Emissions'!$C31:$AJ31),0)</f>
        <v>4.8246547999999994</v>
      </c>
      <c r="M34" s="154">
        <f>_xlfn.IFNA(_xlfn.XLOOKUP(M$1,'kWh per HDD'!$C$1:$O$1,'kWh per HDD'!$C31:$O31),0)</f>
        <v>7.3407224958949095</v>
      </c>
      <c r="N34" s="153">
        <f>_xlfn.IFNA(_xlfn.XLOOKUP(N$1,'Carbon Emissions'!$C$1:$AJ$1,'Carbon Emissions'!$C31:$AJ31),0)</f>
        <v>10881</v>
      </c>
      <c r="O34" s="154">
        <f>_xlfn.IFNA(_xlfn.XLOOKUP(O$1,'Carbon Emissions'!$C$1:$AJ$1,'Carbon Emissions'!$C31:$AJ31),0)</f>
        <v>3104</v>
      </c>
      <c r="P34" s="154">
        <f>_xlfn.IFNA(_xlfn.XLOOKUP(P$1,'Carbon Emissions'!$C$1:$AJ$1,'Carbon Emissions'!$C31:$AJ31),0)</f>
        <v>2.725336</v>
      </c>
      <c r="Q34" s="154">
        <f>_xlfn.IFNA(_xlfn.XLOOKUP(Q$1,'kWh per HDD'!$C$1:$O$1,'kWh per HDD'!$C31:$O31),0)</f>
        <v>4.4814662273476111</v>
      </c>
      <c r="R34" s="153">
        <f>_xlfn.IFNA(_xlfn.XLOOKUP(R$1,'Carbon Emissions'!$C$1:$AJ$1,'Carbon Emissions'!$C31:$AJ31),0)</f>
        <v>13757</v>
      </c>
      <c r="S34" s="154">
        <f>_xlfn.IFNA(_xlfn.XLOOKUP(S$1,'Carbon Emissions'!$C$1:$AJ$1,'Carbon Emissions'!$C31:$AJ31),0)</f>
        <v>5574</v>
      </c>
      <c r="T34" s="154">
        <f>_xlfn.IFNA(_xlfn.XLOOKUP(T$1,'Carbon Emissions'!$C$1:$AJ$1,'Carbon Emissions'!$C31:$AJ31),0)</f>
        <v>3.8133080000000001</v>
      </c>
      <c r="U34" s="154">
        <f>_xlfn.IFNA(_xlfn.XLOOKUP(U$1,'kWh per HDD'!$C$1:$O$1,'kWh per HDD'!$C31:$O31),0)</f>
        <v>5.9917247386759582</v>
      </c>
      <c r="V34" s="153">
        <f>_xlfn.IFNA(_xlfn.XLOOKUP(V$1,'Carbon Emissions'!$C$1:$AJ$1,'Carbon Emissions'!$C31:$AJ31),0)</f>
        <v>15084</v>
      </c>
      <c r="W34" s="154">
        <f>_xlfn.IFNA(_xlfn.XLOOKUP(W$1,'Carbon Emissions'!$C$1:$AJ$1,'Carbon Emissions'!$C31:$AJ31),0)</f>
        <v>5109</v>
      </c>
      <c r="X34" s="154">
        <f>_xlfn.IFNA(_xlfn.XLOOKUP(X$1,'Carbon Emissions'!$C$1:$AJ$1,'Carbon Emissions'!$C31:$AJ31),0)</f>
        <v>3.7464089999999999</v>
      </c>
      <c r="Y34" s="154">
        <f>_xlfn.IFNA(_xlfn.XLOOKUP(Y$1,'kWh per HDD'!$C$1:$O$1,'kWh per HDD'!$C31:$O31),0)</f>
        <v>6.9288011024345426</v>
      </c>
      <c r="Z34" s="153">
        <f>_xlfn.IFNA(_xlfn.XLOOKUP(Z$1,'Carbon Emissions'!$C$1:$AJ$1,'Carbon Emissions'!$C31:$AJ31),0)</f>
        <v>0</v>
      </c>
      <c r="AA34" s="154">
        <f>_xlfn.IFNA(_xlfn.XLOOKUP(AA$1,'Carbon Emissions'!$C$1:$AJ$1,'Carbon Emissions'!$C31:$AJ31),0)</f>
        <v>0</v>
      </c>
      <c r="AB34" s="154">
        <f>_xlfn.IFNA(_xlfn.XLOOKUP(AB$1,'Carbon Emissions'!$C$1:$AJ$1,'Carbon Emissions'!$C31:$AJ31),0)</f>
        <v>0</v>
      </c>
      <c r="AC34" s="155">
        <f>_xlfn.IFNA(_xlfn.XLOOKUP(AC$1,'Carbon Emissions'!$C$1:$AJ$1,'Carbon Emissions'!$C31:$AJ31),0)</f>
        <v>0</v>
      </c>
    </row>
    <row r="35" spans="1:29" x14ac:dyDescent="0.25">
      <c r="A35" t="str">
        <v>Sedgefield Library</v>
      </c>
      <c r="B35" s="153">
        <f>_xlfn.IFNA(_xlfn.XLOOKUP(B$1,'Carbon Emissions'!$C$1:$AJ$1,'Carbon Emissions'!$C32:$AJ32),0)</f>
        <v>27558</v>
      </c>
      <c r="C35" s="154">
        <f>_xlfn.IFNA(_xlfn.XLOOKUP(C$1,'Carbon Emissions'!$C$1:$AJ$1,'Carbon Emissions'!$C32:$AJ32),0)</f>
        <v>7357</v>
      </c>
      <c r="D35" s="154">
        <f>_xlfn.IFNA(_xlfn.XLOOKUP(D$1,'Carbon Emissions'!$C$1:$AJ$1,'Carbon Emissions'!$C32:$AJ32),0)</f>
        <v>6.9511212000000002</v>
      </c>
      <c r="E35" s="154">
        <f>_xlfn.IFNA(_xlfn.XLOOKUP(E$1,'kWh per HDD'!$C$1:$O$1,'kWh per HDD'!$C32:$O32),0)</f>
        <v>11.852903225806452</v>
      </c>
      <c r="F35" s="153">
        <f>_xlfn.IFNA(_xlfn.XLOOKUP(F$1,'Carbon Emissions'!$C$1:$AJ$1,'Carbon Emissions'!$C32:$AJ32),0)</f>
        <v>20426</v>
      </c>
      <c r="G35" s="154">
        <f>_xlfn.IFNA(_xlfn.XLOOKUP(G$1,'Carbon Emissions'!$C$1:$AJ$1,'Carbon Emissions'!$C32:$AJ32),0)</f>
        <v>7296</v>
      </c>
      <c r="H35" s="154">
        <f>_xlfn.IFNA(_xlfn.XLOOKUP(H$1,'Carbon Emissions'!$C$1:$AJ$1,'Carbon Emissions'!$C32:$AJ32),0)</f>
        <v>5.6232416000000001</v>
      </c>
      <c r="I35" s="154">
        <f>_xlfn.IFNA(_xlfn.XLOOKUP(I$1,'kWh per HDD'!$C$1:$O$1,'kWh per HDD'!$C32:$O32),0)</f>
        <v>9.52705223880597</v>
      </c>
      <c r="J35" s="153">
        <f>_xlfn.IFNA(_xlfn.XLOOKUP(J$1,'Carbon Emissions'!$C$1:$AJ$1,'Carbon Emissions'!$C32:$AJ32),0)</f>
        <v>20520</v>
      </c>
      <c r="K35" s="154">
        <f>_xlfn.IFNA(_xlfn.XLOOKUP(K$1,'Carbon Emissions'!$C$1:$AJ$1,'Carbon Emissions'!$C32:$AJ32),0)</f>
        <v>8485</v>
      </c>
      <c r="L35" s="154">
        <f>_xlfn.IFNA(_xlfn.XLOOKUP(L$1,'Carbon Emissions'!$C$1:$AJ$1,'Carbon Emissions'!$C32:$AJ32),0)</f>
        <v>5.9444459999999992</v>
      </c>
      <c r="M35" s="154">
        <f>_xlfn.IFNA(_xlfn.XLOOKUP(M$1,'kWh per HDD'!$C$1:$O$1,'kWh per HDD'!$C32:$O32),0)</f>
        <v>8.4236453201970445</v>
      </c>
      <c r="N35" s="153">
        <f>_xlfn.IFNA(_xlfn.XLOOKUP(N$1,'Carbon Emissions'!$C$1:$AJ$1,'Carbon Emissions'!$C32:$AJ32),0)</f>
        <v>23511</v>
      </c>
      <c r="O35" s="154">
        <f>_xlfn.IFNA(_xlfn.XLOOKUP(O$1,'Carbon Emissions'!$C$1:$AJ$1,'Carbon Emissions'!$C32:$AJ32),0)</f>
        <v>5752</v>
      </c>
      <c r="P35" s="154">
        <f>_xlfn.IFNA(_xlfn.XLOOKUP(P$1,'Carbon Emissions'!$C$1:$AJ$1,'Carbon Emissions'!$C32:$AJ32),0)</f>
        <v>5.6662400000000002</v>
      </c>
      <c r="Q35" s="154">
        <f>_xlfn.IFNA(_xlfn.XLOOKUP(Q$1,'kWh per HDD'!$C$1:$O$1,'kWh per HDD'!$C32:$O32),0)</f>
        <v>9.6832784184514011</v>
      </c>
      <c r="R35" s="153">
        <f>_xlfn.IFNA(_xlfn.XLOOKUP(R$1,'Carbon Emissions'!$C$1:$AJ$1,'Carbon Emissions'!$C32:$AJ32),0)</f>
        <v>26246</v>
      </c>
      <c r="S35" s="154">
        <f>_xlfn.IFNA(_xlfn.XLOOKUP(S$1,'Carbon Emissions'!$C$1:$AJ$1,'Carbon Emissions'!$C32:$AJ32),0)</f>
        <v>8583</v>
      </c>
      <c r="T35" s="154">
        <f>_xlfn.IFNA(_xlfn.XLOOKUP(T$1,'Carbon Emissions'!$C$1:$AJ$1,'Carbon Emissions'!$C32:$AJ32),0)</f>
        <v>6.8033540000000006</v>
      </c>
      <c r="U35" s="154">
        <f>_xlfn.IFNA(_xlfn.XLOOKUP(U$1,'kWh per HDD'!$C$1:$O$1,'kWh per HDD'!$C32:$O32),0)</f>
        <v>11.431184668989546</v>
      </c>
      <c r="V35" s="153">
        <f>_xlfn.IFNA(_xlfn.XLOOKUP(V$1,'Carbon Emissions'!$C$1:$AJ$1,'Carbon Emissions'!$C32:$AJ32),0)</f>
        <v>23579</v>
      </c>
      <c r="W35" s="154">
        <f>_xlfn.IFNA(_xlfn.XLOOKUP(W$1,'Carbon Emissions'!$C$1:$AJ$1,'Carbon Emissions'!$C32:$AJ32),0)</f>
        <v>9353</v>
      </c>
      <c r="X35" s="154">
        <f>_xlfn.IFNA(_xlfn.XLOOKUP(X$1,'Carbon Emissions'!$C$1:$AJ$1,'Carbon Emissions'!$C32:$AJ32),0)</f>
        <v>6.1200859999999997</v>
      </c>
      <c r="Y35" s="154">
        <f>_xlfn.IFNA(_xlfn.XLOOKUP(Y$1,'kWh per HDD'!$C$1:$O$1,'kWh per HDD'!$C32:$O32),0)</f>
        <v>10.830960036747818</v>
      </c>
      <c r="Z35" s="153">
        <f>_xlfn.IFNA(_xlfn.XLOOKUP(Z$1,'Carbon Emissions'!$C$1:$AJ$1,'Carbon Emissions'!$C32:$AJ32),0)</f>
        <v>0</v>
      </c>
      <c r="AA35" s="154">
        <f>_xlfn.IFNA(_xlfn.XLOOKUP(AA$1,'Carbon Emissions'!$C$1:$AJ$1,'Carbon Emissions'!$C32:$AJ32),0)</f>
        <v>0</v>
      </c>
      <c r="AB35" s="154">
        <f>_xlfn.IFNA(_xlfn.XLOOKUP(AB$1,'Carbon Emissions'!$C$1:$AJ$1,'Carbon Emissions'!$C32:$AJ32),0)</f>
        <v>0</v>
      </c>
      <c r="AC35" s="155">
        <f>_xlfn.IFNA(_xlfn.XLOOKUP(AC$1,'Carbon Emissions'!$C$1:$AJ$1,'Carbon Emissions'!$C32:$AJ32),0)</f>
        <v>0</v>
      </c>
    </row>
    <row r="36" spans="1:29" x14ac:dyDescent="0.25">
      <c r="A36" t="str">
        <v>Sedgefield Library Garage- empty</v>
      </c>
      <c r="B36" s="153">
        <f>_xlfn.IFNA(_xlfn.XLOOKUP(B$1,'Carbon Emissions'!$C$1:$AJ$1,'Carbon Emissions'!$C33:$AJ33),0)</f>
        <v>0</v>
      </c>
      <c r="C36" s="154">
        <f>_xlfn.IFNA(_xlfn.XLOOKUP(C$1,'Carbon Emissions'!$C$1:$AJ$1,'Carbon Emissions'!$C33:$AJ33),0)</f>
        <v>0</v>
      </c>
      <c r="D36" s="154">
        <f>_xlfn.IFNA(_xlfn.XLOOKUP(D$1,'Carbon Emissions'!$C$1:$AJ$1,'Carbon Emissions'!$C33:$AJ33),0)</f>
        <v>0</v>
      </c>
      <c r="E36" s="154">
        <f>_xlfn.IFNA(_xlfn.XLOOKUP(E$1,'kWh per HDD'!$C$1:$O$1,'kWh per HDD'!$C33:$O33),0)</f>
        <v>0</v>
      </c>
      <c r="F36" s="153">
        <f>_xlfn.IFNA(_xlfn.XLOOKUP(F$1,'Carbon Emissions'!$C$1:$AJ$1,'Carbon Emissions'!$C33:$AJ33),0)</f>
        <v>0</v>
      </c>
      <c r="G36" s="154">
        <f>_xlfn.IFNA(_xlfn.XLOOKUP(G$1,'Carbon Emissions'!$C$1:$AJ$1,'Carbon Emissions'!$C33:$AJ33),0)</f>
        <v>0</v>
      </c>
      <c r="H36" s="154">
        <f>_xlfn.IFNA(_xlfn.XLOOKUP(H$1,'Carbon Emissions'!$C$1:$AJ$1,'Carbon Emissions'!$C33:$AJ33),0)</f>
        <v>0</v>
      </c>
      <c r="I36" s="154">
        <f>_xlfn.IFNA(_xlfn.XLOOKUP(I$1,'kWh per HDD'!$C$1:$O$1,'kWh per HDD'!$C33:$O33),0)</f>
        <v>0</v>
      </c>
      <c r="J36" s="153">
        <f>_xlfn.IFNA(_xlfn.XLOOKUP(J$1,'Carbon Emissions'!$C$1:$AJ$1,'Carbon Emissions'!$C33:$AJ33),0)</f>
        <v>0</v>
      </c>
      <c r="K36" s="154">
        <f>_xlfn.IFNA(_xlfn.XLOOKUP(K$1,'Carbon Emissions'!$C$1:$AJ$1,'Carbon Emissions'!$C33:$AJ33),0)</f>
        <v>0</v>
      </c>
      <c r="L36" s="154">
        <f>_xlfn.IFNA(_xlfn.XLOOKUP(L$1,'Carbon Emissions'!$C$1:$AJ$1,'Carbon Emissions'!$C33:$AJ33),0)</f>
        <v>0</v>
      </c>
      <c r="M36" s="154">
        <f>_xlfn.IFNA(_xlfn.XLOOKUP(M$1,'kWh per HDD'!$C$1:$O$1,'kWh per HDD'!$C33:$O33),0)</f>
        <v>0</v>
      </c>
      <c r="N36" s="153">
        <f>_xlfn.IFNA(_xlfn.XLOOKUP(N$1,'Carbon Emissions'!$C$1:$AJ$1,'Carbon Emissions'!$C33:$AJ33),0)</f>
        <v>0</v>
      </c>
      <c r="O36" s="154">
        <f>_xlfn.IFNA(_xlfn.XLOOKUP(O$1,'Carbon Emissions'!$C$1:$AJ$1,'Carbon Emissions'!$C33:$AJ33),0)</f>
        <v>0</v>
      </c>
      <c r="P36" s="154">
        <f>_xlfn.IFNA(_xlfn.XLOOKUP(P$1,'Carbon Emissions'!$C$1:$AJ$1,'Carbon Emissions'!$C33:$AJ33),0)</f>
        <v>0</v>
      </c>
      <c r="Q36" s="154">
        <f>_xlfn.IFNA(_xlfn.XLOOKUP(Q$1,'kWh per HDD'!$C$1:$O$1,'kWh per HDD'!$C33:$O33),0)</f>
        <v>0</v>
      </c>
      <c r="R36" s="153">
        <f>_xlfn.IFNA(_xlfn.XLOOKUP(R$1,'Carbon Emissions'!$C$1:$AJ$1,'Carbon Emissions'!$C33:$AJ33),0)</f>
        <v>0</v>
      </c>
      <c r="S36" s="154">
        <f>_xlfn.IFNA(_xlfn.XLOOKUP(S$1,'Carbon Emissions'!$C$1:$AJ$1,'Carbon Emissions'!$C33:$AJ33),0)</f>
        <v>0</v>
      </c>
      <c r="T36" s="154">
        <f>_xlfn.IFNA(_xlfn.XLOOKUP(T$1,'Carbon Emissions'!$C$1:$AJ$1,'Carbon Emissions'!$C33:$AJ33),0)</f>
        <v>0</v>
      </c>
      <c r="U36" s="154">
        <f>_xlfn.IFNA(_xlfn.XLOOKUP(U$1,'kWh per HDD'!$C$1:$O$1,'kWh per HDD'!$C33:$O33),0)</f>
        <v>0</v>
      </c>
      <c r="V36" s="153">
        <f>_xlfn.IFNA(_xlfn.XLOOKUP(V$1,'Carbon Emissions'!$C$1:$AJ$1,'Carbon Emissions'!$C33:$AJ33),0)</f>
        <v>0</v>
      </c>
      <c r="W36" s="154">
        <f>_xlfn.IFNA(_xlfn.XLOOKUP(W$1,'Carbon Emissions'!$C$1:$AJ$1,'Carbon Emissions'!$C33:$AJ33),0)</f>
        <v>438</v>
      </c>
      <c r="X36" s="154">
        <f>_xlfn.IFNA(_xlfn.XLOOKUP(X$1,'Carbon Emissions'!$C$1:$AJ$1,'Carbon Emissions'!$C33:$AJ33),0)</f>
        <v>0</v>
      </c>
      <c r="Y36" s="154">
        <f>_xlfn.IFNA(_xlfn.XLOOKUP(Y$1,'kWh per HDD'!$C$1:$O$1,'kWh per HDD'!$C33:$O33),0)</f>
        <v>0</v>
      </c>
      <c r="Z36" s="153">
        <f>_xlfn.IFNA(_xlfn.XLOOKUP(Z$1,'Carbon Emissions'!$C$1:$AJ$1,'Carbon Emissions'!$C33:$AJ33),0)</f>
        <v>0</v>
      </c>
      <c r="AA36" s="154">
        <f>_xlfn.IFNA(_xlfn.XLOOKUP(AA$1,'Carbon Emissions'!$C$1:$AJ$1,'Carbon Emissions'!$C33:$AJ33),0)</f>
        <v>0</v>
      </c>
      <c r="AB36" s="154">
        <f>_xlfn.IFNA(_xlfn.XLOOKUP(AB$1,'Carbon Emissions'!$C$1:$AJ$1,'Carbon Emissions'!$C33:$AJ33),0)</f>
        <v>0</v>
      </c>
      <c r="AC36" s="155">
        <f>_xlfn.IFNA(_xlfn.XLOOKUP(AC$1,'Carbon Emissions'!$C$1:$AJ$1,'Carbon Emissions'!$C33:$AJ33),0)</f>
        <v>0</v>
      </c>
    </row>
    <row r="37" spans="1:29" x14ac:dyDescent="0.25">
      <c r="A37" t="str">
        <v>Shildon Library</v>
      </c>
      <c r="B37" s="153">
        <f>_xlfn.IFNA(_xlfn.XLOOKUP(B$1,'Carbon Emissions'!$C$1:$AJ$1,'Carbon Emissions'!$C34:$AJ34),0)</f>
        <v>16462</v>
      </c>
      <c r="C37" s="154">
        <f>_xlfn.IFNA(_xlfn.XLOOKUP(C$1,'Carbon Emissions'!$C$1:$AJ$1,'Carbon Emissions'!$C34:$AJ34),0)</f>
        <v>16468</v>
      </c>
      <c r="D37" s="154">
        <f>_xlfn.IFNA(_xlfn.XLOOKUP(D$1,'Carbon Emissions'!$C$1:$AJ$1,'Carbon Emissions'!$C34:$AJ34),0)</f>
        <v>7.2382287999999999</v>
      </c>
      <c r="E37" s="154">
        <f>_xlfn.IFNA(_xlfn.XLOOKUP(E$1,'kWh per HDD'!$C$1:$O$1,'kWh per HDD'!$C34:$O34),0)</f>
        <v>7.0804301075268814</v>
      </c>
      <c r="F37" s="153">
        <f>_xlfn.IFNA(_xlfn.XLOOKUP(F$1,'Carbon Emissions'!$C$1:$AJ$1,'Carbon Emissions'!$C34:$AJ34),0)</f>
        <v>37260</v>
      </c>
      <c r="G37" s="154">
        <f>_xlfn.IFNA(_xlfn.XLOOKUP(G$1,'Carbon Emissions'!$C$1:$AJ$1,'Carbon Emissions'!$C34:$AJ34),0)</f>
        <v>15409</v>
      </c>
      <c r="H37" s="154">
        <f>_xlfn.IFNA(_xlfn.XLOOKUP(H$1,'Carbon Emissions'!$C$1:$AJ$1,'Carbon Emissions'!$C34:$AJ34),0)</f>
        <v>10.7943804</v>
      </c>
      <c r="I37" s="154">
        <f>_xlfn.IFNA(_xlfn.XLOOKUP(I$1,'kWh per HDD'!$C$1:$O$1,'kWh per HDD'!$C34:$O34),0)</f>
        <v>17.378731343283583</v>
      </c>
      <c r="J37" s="153">
        <f>_xlfn.IFNA(_xlfn.XLOOKUP(J$1,'Carbon Emissions'!$C$1:$AJ$1,'Carbon Emissions'!$C34:$AJ34),0)</f>
        <v>42565</v>
      </c>
      <c r="K37" s="154">
        <f>_xlfn.IFNA(_xlfn.XLOOKUP(K$1,'Carbon Emissions'!$C$1:$AJ$1,'Carbon Emissions'!$C34:$AJ34),0)</f>
        <v>14861</v>
      </c>
      <c r="L37" s="154">
        <f>_xlfn.IFNA(_xlfn.XLOOKUP(L$1,'Carbon Emissions'!$C$1:$AJ$1,'Carbon Emissions'!$C34:$AJ34),0)</f>
        <v>11.6304316</v>
      </c>
      <c r="M37" s="154">
        <f>_xlfn.IFNA(_xlfn.XLOOKUP(M$1,'kWh per HDD'!$C$1:$O$1,'kWh per HDD'!$C34:$O34),0)</f>
        <v>17.473316912972084</v>
      </c>
      <c r="N37" s="153">
        <f>_xlfn.IFNA(_xlfn.XLOOKUP(N$1,'Carbon Emissions'!$C$1:$AJ$1,'Carbon Emissions'!$C34:$AJ34),0)</f>
        <v>23904</v>
      </c>
      <c r="O37" s="154">
        <f>_xlfn.IFNA(_xlfn.XLOOKUP(O$1,'Carbon Emissions'!$C$1:$AJ$1,'Carbon Emissions'!$C34:$AJ34),0)</f>
        <v>7025</v>
      </c>
      <c r="P37" s="154">
        <f>_xlfn.IFNA(_xlfn.XLOOKUP(P$1,'Carbon Emissions'!$C$1:$AJ$1,'Carbon Emissions'!$C34:$AJ34),0)</f>
        <v>6.0351609999999996</v>
      </c>
      <c r="Q37" s="154">
        <f>_xlfn.IFNA(_xlfn.XLOOKUP(Q$1,'kWh per HDD'!$C$1:$O$1,'kWh per HDD'!$C34:$O34),0)</f>
        <v>9.8451400329489296</v>
      </c>
      <c r="R37" s="153">
        <f>_xlfn.IFNA(_xlfn.XLOOKUP(R$1,'Carbon Emissions'!$C$1:$AJ$1,'Carbon Emissions'!$C34:$AJ34),0)</f>
        <v>46223</v>
      </c>
      <c r="S37" s="154">
        <f>_xlfn.IFNA(_xlfn.XLOOKUP(S$1,'Carbon Emissions'!$C$1:$AJ$1,'Carbon Emissions'!$C34:$AJ34),0)</f>
        <v>14086</v>
      </c>
      <c r="T37" s="154">
        <f>_xlfn.IFNA(_xlfn.XLOOKUP(T$1,'Carbon Emissions'!$C$1:$AJ$1,'Carbon Emissions'!$C34:$AJ34),0)</f>
        <v>11.744812</v>
      </c>
      <c r="U37" s="154">
        <f>_xlfn.IFNA(_xlfn.XLOOKUP(U$1,'kWh per HDD'!$C$1:$O$1,'kWh per HDD'!$C34:$O34),0)</f>
        <v>20.131968641114984</v>
      </c>
      <c r="V37" s="153">
        <f>_xlfn.IFNA(_xlfn.XLOOKUP(V$1,'Carbon Emissions'!$C$1:$AJ$1,'Carbon Emissions'!$C34:$AJ34),0)</f>
        <v>34267</v>
      </c>
      <c r="W37" s="154">
        <f>_xlfn.IFNA(_xlfn.XLOOKUP(W$1,'Carbon Emissions'!$C$1:$AJ$1,'Carbon Emissions'!$C34:$AJ34),0)</f>
        <v>14125</v>
      </c>
      <c r="X37" s="154">
        <f>_xlfn.IFNA(_xlfn.XLOOKUP(X$1,'Carbon Emissions'!$C$1:$AJ$1,'Carbon Emissions'!$C34:$AJ34),0)</f>
        <v>8.9969859999999997</v>
      </c>
      <c r="Y37" s="154">
        <f>_xlfn.IFNA(_xlfn.XLOOKUP(Y$1,'kWh per HDD'!$C$1:$O$1,'kWh per HDD'!$C34:$O34),0)</f>
        <v>15.740468534680753</v>
      </c>
      <c r="Z37" s="153">
        <f>_xlfn.IFNA(_xlfn.XLOOKUP(Z$1,'Carbon Emissions'!$C$1:$AJ$1,'Carbon Emissions'!$C34:$AJ34),0)</f>
        <v>0</v>
      </c>
      <c r="AA37" s="154">
        <f>_xlfn.IFNA(_xlfn.XLOOKUP(AA$1,'Carbon Emissions'!$C$1:$AJ$1,'Carbon Emissions'!$C34:$AJ34),0)</f>
        <v>0</v>
      </c>
      <c r="AB37" s="154">
        <f>_xlfn.IFNA(_xlfn.XLOOKUP(AB$1,'Carbon Emissions'!$C$1:$AJ$1,'Carbon Emissions'!$C34:$AJ34),0)</f>
        <v>0</v>
      </c>
      <c r="AC37" s="155">
        <f>_xlfn.IFNA(_xlfn.XLOOKUP(AC$1,'Carbon Emissions'!$C$1:$AJ$1,'Carbon Emissions'!$C34:$AJ34),0)</f>
        <v>0</v>
      </c>
    </row>
    <row r="38" spans="1:29" x14ac:dyDescent="0.25">
      <c r="A38" t="str">
        <v>Shotton Library</v>
      </c>
      <c r="B38" s="153">
        <f>_xlfn.IFNA(_xlfn.XLOOKUP(B$1,'Carbon Emissions'!$C$1:$AJ$1,'Carbon Emissions'!$C35:$AJ35),0)</f>
        <v>4839</v>
      </c>
      <c r="C38" s="154">
        <f>_xlfn.IFNA(_xlfn.XLOOKUP(C$1,'Carbon Emissions'!$C$1:$AJ$1,'Carbon Emissions'!$C35:$AJ35),0)</f>
        <v>7608</v>
      </c>
      <c r="D38" s="154">
        <f>_xlfn.IFNA(_xlfn.XLOOKUP(D$1,'Carbon Emissions'!$C$1:$AJ$1,'Carbon Emissions'!$C35:$AJ35),0)</f>
        <v>2.8349807999999999</v>
      </c>
      <c r="E38" s="154">
        <f>_xlfn.IFNA(_xlfn.XLOOKUP(E$1,'kWh per HDD'!$C$1:$O$1,'kWh per HDD'!$C35:$O35),0)</f>
        <v>2.0812903225806449</v>
      </c>
      <c r="F38" s="153">
        <f>_xlfn.IFNA(_xlfn.XLOOKUP(F$1,'Carbon Emissions'!$C$1:$AJ$1,'Carbon Emissions'!$C35:$AJ35),0)</f>
        <v>14951</v>
      </c>
      <c r="G38" s="154">
        <f>_xlfn.IFNA(_xlfn.XLOOKUP(G$1,'Carbon Emissions'!$C$1:$AJ$1,'Carbon Emissions'!$C35:$AJ35),0)</f>
        <v>7350</v>
      </c>
      <c r="H38" s="154">
        <f>_xlfn.IFNA(_xlfn.XLOOKUP(H$1,'Carbon Emissions'!$C$1:$AJ$1,'Carbon Emissions'!$C35:$AJ35),0)</f>
        <v>4.6296439999999999</v>
      </c>
      <c r="I38" s="154">
        <f>_xlfn.IFNA(_xlfn.XLOOKUP(I$1,'kWh per HDD'!$C$1:$O$1,'kWh per HDD'!$C35:$O35),0)</f>
        <v>6.9734141791044779</v>
      </c>
      <c r="J38" s="153">
        <f>_xlfn.IFNA(_xlfn.XLOOKUP(J$1,'Carbon Emissions'!$C$1:$AJ$1,'Carbon Emissions'!$C35:$AJ35),0)</f>
        <v>24986</v>
      </c>
      <c r="K38" s="154">
        <f>_xlfn.IFNA(_xlfn.XLOOKUP(K$1,'Carbon Emissions'!$C$1:$AJ$1,'Carbon Emissions'!$C35:$AJ35),0)</f>
        <v>7431</v>
      </c>
      <c r="L38" s="154">
        <f>_xlfn.IFNA(_xlfn.XLOOKUP(L$1,'Carbon Emissions'!$C$1:$AJ$1,'Carbon Emissions'!$C35:$AJ35),0)</f>
        <v>6.4967876000000002</v>
      </c>
      <c r="M38" s="154">
        <f>_xlfn.IFNA(_xlfn.XLOOKUP(M$1,'kWh per HDD'!$C$1:$O$1,'kWh per HDD'!$C35:$O35),0)</f>
        <v>10.256978653530378</v>
      </c>
      <c r="N38" s="153">
        <f>_xlfn.IFNA(_xlfn.XLOOKUP(N$1,'Carbon Emissions'!$C$1:$AJ$1,'Carbon Emissions'!$C35:$AJ35),0)</f>
        <v>17649</v>
      </c>
      <c r="O38" s="154">
        <f>_xlfn.IFNA(_xlfn.XLOOKUP(O$1,'Carbon Emissions'!$C$1:$AJ$1,'Carbon Emissions'!$C35:$AJ35),0)</f>
        <v>3511</v>
      </c>
      <c r="P38" s="154">
        <f>_xlfn.IFNA(_xlfn.XLOOKUP(P$1,'Carbon Emissions'!$C$1:$AJ$1,'Carbon Emissions'!$C35:$AJ35),0)</f>
        <v>4.0654789999999998</v>
      </c>
      <c r="Q38" s="154">
        <f>_xlfn.IFNA(_xlfn.XLOOKUP(Q$1,'kWh per HDD'!$C$1:$O$1,'kWh per HDD'!$C35:$O35),0)</f>
        <v>7.2689456342668866</v>
      </c>
      <c r="R38" s="153">
        <f>_xlfn.IFNA(_xlfn.XLOOKUP(R$1,'Carbon Emissions'!$C$1:$AJ$1,'Carbon Emissions'!$C35:$AJ35),0)</f>
        <v>29756</v>
      </c>
      <c r="S38" s="154">
        <f>_xlfn.IFNA(_xlfn.XLOOKUP(S$1,'Carbon Emissions'!$C$1:$AJ$1,'Carbon Emissions'!$C35:$AJ35),0)</f>
        <v>6516</v>
      </c>
      <c r="T38" s="154">
        <f>_xlfn.IFNA(_xlfn.XLOOKUP(T$1,'Carbon Emissions'!$C$1:$AJ$1,'Carbon Emissions'!$C35:$AJ35),0)</f>
        <v>6.9737840000000002</v>
      </c>
      <c r="U38" s="154">
        <f>_xlfn.IFNA(_xlfn.XLOOKUP(U$1,'kWh per HDD'!$C$1:$O$1,'kWh per HDD'!$C35:$O35),0)</f>
        <v>12.959930313588851</v>
      </c>
      <c r="V38" s="153">
        <f>_xlfn.IFNA(_xlfn.XLOOKUP(V$1,'Carbon Emissions'!$C$1:$AJ$1,'Carbon Emissions'!$C35:$AJ35),0)</f>
        <v>24848</v>
      </c>
      <c r="W38" s="154">
        <f>_xlfn.IFNA(_xlfn.XLOOKUP(W$1,'Carbon Emissions'!$C$1:$AJ$1,'Carbon Emissions'!$C35:$AJ35),0)</f>
        <v>6428</v>
      </c>
      <c r="X38" s="154">
        <f>_xlfn.IFNA(_xlfn.XLOOKUP(X$1,'Carbon Emissions'!$C$1:$AJ$1,'Carbon Emissions'!$C35:$AJ35),0)</f>
        <v>5.7877879999999999</v>
      </c>
      <c r="Y38" s="154">
        <f>_xlfn.IFNA(_xlfn.XLOOKUP(Y$1,'kWh per HDD'!$C$1:$O$1,'kWh per HDD'!$C35:$O35),0)</f>
        <v>11.413872301332109</v>
      </c>
      <c r="Z38" s="153">
        <f>_xlfn.IFNA(_xlfn.XLOOKUP(Z$1,'Carbon Emissions'!$C$1:$AJ$1,'Carbon Emissions'!$C35:$AJ35),0)</f>
        <v>0</v>
      </c>
      <c r="AA38" s="154">
        <f>_xlfn.IFNA(_xlfn.XLOOKUP(AA$1,'Carbon Emissions'!$C$1:$AJ$1,'Carbon Emissions'!$C35:$AJ35),0)</f>
        <v>0</v>
      </c>
      <c r="AB38" s="154">
        <f>_xlfn.IFNA(_xlfn.XLOOKUP(AB$1,'Carbon Emissions'!$C$1:$AJ$1,'Carbon Emissions'!$C35:$AJ35),0)</f>
        <v>0</v>
      </c>
      <c r="AC38" s="155">
        <f>_xlfn.IFNA(_xlfn.XLOOKUP(AC$1,'Carbon Emissions'!$C$1:$AJ$1,'Carbon Emissions'!$C35:$AJ35),0)</f>
        <v>0</v>
      </c>
    </row>
    <row r="39" spans="1:29" x14ac:dyDescent="0.25">
      <c r="A39" t="str">
        <v>South Moor Library</v>
      </c>
      <c r="B39" s="153">
        <f>_xlfn.IFNA(_xlfn.XLOOKUP(B$1,'Carbon Emissions'!$C$1:$AJ$1,'Carbon Emissions'!$C36:$AJ36),0)</f>
        <v>20979</v>
      </c>
      <c r="C39" s="154">
        <f>_xlfn.IFNA(_xlfn.XLOOKUP(C$1,'Carbon Emissions'!$C$1:$AJ$1,'Carbon Emissions'!$C36:$AJ36),0)</f>
        <v>8404</v>
      </c>
      <c r="D39" s="154">
        <f>_xlfn.IFNA(_xlfn.XLOOKUP(D$1,'Carbon Emissions'!$C$1:$AJ$1,'Carbon Emissions'!$C36:$AJ36),0)</f>
        <v>6.0081983999999995</v>
      </c>
      <c r="E39" s="154">
        <f>_xlfn.IFNA(_xlfn.XLOOKUP(E$1,'kWh per HDD'!$C$1:$O$1,'kWh per HDD'!$C36:$O36),0)</f>
        <v>9.0232258064516131</v>
      </c>
      <c r="F39" s="153">
        <f>_xlfn.IFNA(_xlfn.XLOOKUP(F$1,'Carbon Emissions'!$C$1:$AJ$1,'Carbon Emissions'!$C36:$AJ36),0)</f>
        <v>19731</v>
      </c>
      <c r="G39" s="154">
        <f>_xlfn.IFNA(_xlfn.XLOOKUP(G$1,'Carbon Emissions'!$C$1:$AJ$1,'Carbon Emissions'!$C36:$AJ36),0)</f>
        <v>7661</v>
      </c>
      <c r="H39" s="154">
        <f>_xlfn.IFNA(_xlfn.XLOOKUP(H$1,'Carbon Emissions'!$C$1:$AJ$1,'Carbon Emissions'!$C36:$AJ36),0)</f>
        <v>5.5886556000000001</v>
      </c>
      <c r="I39" s="154">
        <f>_xlfn.IFNA(_xlfn.XLOOKUP(I$1,'kWh per HDD'!$C$1:$O$1,'kWh per HDD'!$C36:$O36),0)</f>
        <v>9.2028917910447756</v>
      </c>
      <c r="J39" s="153">
        <f>_xlfn.IFNA(_xlfn.XLOOKUP(J$1,'Carbon Emissions'!$C$1:$AJ$1,'Carbon Emissions'!$C36:$AJ36),0)</f>
        <v>21357</v>
      </c>
      <c r="K39" s="154">
        <f>_xlfn.IFNA(_xlfn.XLOOKUP(K$1,'Carbon Emissions'!$C$1:$AJ$1,'Carbon Emissions'!$C36:$AJ36),0)</f>
        <v>7668</v>
      </c>
      <c r="L39" s="154">
        <f>_xlfn.IFNA(_xlfn.XLOOKUP(L$1,'Carbon Emissions'!$C$1:$AJ$1,'Carbon Emissions'!$C36:$AJ36),0)</f>
        <v>5.8896287999999997</v>
      </c>
      <c r="M39" s="154">
        <f>_xlfn.IFNA(_xlfn.XLOOKUP(M$1,'kWh per HDD'!$C$1:$O$1,'kWh per HDD'!$C36:$O36),0)</f>
        <v>8.7672413793103452</v>
      </c>
      <c r="N39" s="153">
        <f>_xlfn.IFNA(_xlfn.XLOOKUP(N$1,'Carbon Emissions'!$C$1:$AJ$1,'Carbon Emissions'!$C36:$AJ36),0)</f>
        <v>15952</v>
      </c>
      <c r="O39" s="154">
        <f>_xlfn.IFNA(_xlfn.XLOOKUP(O$1,'Carbon Emissions'!$C$1:$AJ$1,'Carbon Emissions'!$C36:$AJ36),0)</f>
        <v>3401</v>
      </c>
      <c r="P39" s="154">
        <f>_xlfn.IFNA(_xlfn.XLOOKUP(P$1,'Carbon Emissions'!$C$1:$AJ$1,'Carbon Emissions'!$C36:$AJ36),0)</f>
        <v>3.7276009999999999</v>
      </c>
      <c r="Q39" s="154">
        <f>_xlfn.IFNA(_xlfn.XLOOKUP(Q$1,'kWh per HDD'!$C$1:$O$1,'kWh per HDD'!$C36:$O36),0)</f>
        <v>6.5700164744645795</v>
      </c>
      <c r="R39" s="153">
        <f>_xlfn.IFNA(_xlfn.XLOOKUP(R$1,'Carbon Emissions'!$C$1:$AJ$1,'Carbon Emissions'!$C36:$AJ36),0)</f>
        <v>20064</v>
      </c>
      <c r="S39" s="154">
        <f>_xlfn.IFNA(_xlfn.XLOOKUP(S$1,'Carbon Emissions'!$C$1:$AJ$1,'Carbon Emissions'!$C36:$AJ36),0)</f>
        <v>7528</v>
      </c>
      <c r="T39" s="154">
        <f>_xlfn.IFNA(_xlfn.XLOOKUP(T$1,'Carbon Emissions'!$C$1:$AJ$1,'Carbon Emissions'!$C36:$AJ36),0)</f>
        <v>5.423216</v>
      </c>
      <c r="U39" s="154">
        <f>_xlfn.IFNA(_xlfn.XLOOKUP(U$1,'kWh per HDD'!$C$1:$O$1,'kWh per HDD'!$C36:$O36),0)</f>
        <v>8.7386759581881535</v>
      </c>
      <c r="V39" s="153">
        <f>_xlfn.IFNA(_xlfn.XLOOKUP(V$1,'Carbon Emissions'!$C$1:$AJ$1,'Carbon Emissions'!$C36:$AJ36),0)</f>
        <v>17944</v>
      </c>
      <c r="W39" s="154">
        <f>_xlfn.IFNA(_xlfn.XLOOKUP(W$1,'Carbon Emissions'!$C$1:$AJ$1,'Carbon Emissions'!$C36:$AJ36),0)</f>
        <v>7389</v>
      </c>
      <c r="X39" s="154">
        <f>_xlfn.IFNA(_xlfn.XLOOKUP(X$1,'Carbon Emissions'!$C$1:$AJ$1,'Carbon Emissions'!$C36:$AJ36),0)</f>
        <v>4.709829</v>
      </c>
      <c r="Y39" s="154">
        <f>_xlfn.IFNA(_xlfn.XLOOKUP(Y$1,'kWh per HDD'!$C$1:$O$1,'kWh per HDD'!$C36:$O36),0)</f>
        <v>8.2425355994487823</v>
      </c>
      <c r="Z39" s="153">
        <f>_xlfn.IFNA(_xlfn.XLOOKUP(Z$1,'Carbon Emissions'!$C$1:$AJ$1,'Carbon Emissions'!$C36:$AJ36),0)</f>
        <v>0</v>
      </c>
      <c r="AA39" s="154">
        <f>_xlfn.IFNA(_xlfn.XLOOKUP(AA$1,'Carbon Emissions'!$C$1:$AJ$1,'Carbon Emissions'!$C36:$AJ36),0)</f>
        <v>0</v>
      </c>
      <c r="AB39" s="154">
        <f>_xlfn.IFNA(_xlfn.XLOOKUP(AB$1,'Carbon Emissions'!$C$1:$AJ$1,'Carbon Emissions'!$C36:$AJ36),0)</f>
        <v>0</v>
      </c>
      <c r="AC39" s="155">
        <f>_xlfn.IFNA(_xlfn.XLOOKUP(AC$1,'Carbon Emissions'!$C$1:$AJ$1,'Carbon Emissions'!$C36:$AJ36),0)</f>
        <v>0</v>
      </c>
    </row>
    <row r="40" spans="1:29" x14ac:dyDescent="0.25">
      <c r="A40" t="str">
        <v xml:space="preserve">Spennymoor Library </v>
      </c>
      <c r="B40" s="153">
        <f>_xlfn.IFNA(_xlfn.XLOOKUP(B$1,'Carbon Emissions'!$C$1:$AJ$1,'Carbon Emissions'!$C37:$AJ37),0)</f>
        <v>62707</v>
      </c>
      <c r="C40" s="154">
        <f>_xlfn.IFNA(_xlfn.XLOOKUP(C$1,'Carbon Emissions'!$C$1:$AJ$1,'Carbon Emissions'!$C37:$AJ37),0)</f>
        <v>12911</v>
      </c>
      <c r="D40" s="154">
        <f>_xlfn.IFNA(_xlfn.XLOOKUP(D$1,'Carbon Emissions'!$C$1:$AJ$1,'Carbon Emissions'!$C37:$AJ37),0)</f>
        <v>14.8381396</v>
      </c>
      <c r="E40" s="154">
        <f>_xlfn.IFNA(_xlfn.XLOOKUP(E$1,'kWh per HDD'!$C$1:$O$1,'kWh per HDD'!$C37:$O37),0)</f>
        <v>26.970752688172045</v>
      </c>
      <c r="F40" s="153">
        <f>_xlfn.IFNA(_xlfn.XLOOKUP(F$1,'Carbon Emissions'!$C$1:$AJ$1,'Carbon Emissions'!$C37:$AJ37),0)</f>
        <v>12556</v>
      </c>
      <c r="G40" s="154">
        <f>_xlfn.IFNA(_xlfn.XLOOKUP(G$1,'Carbon Emissions'!$C$1:$AJ$1,'Carbon Emissions'!$C37:$AJ37),0)</f>
        <v>12904</v>
      </c>
      <c r="H40" s="154">
        <f>_xlfn.IFNA(_xlfn.XLOOKUP(H$1,'Carbon Emissions'!$C$1:$AJ$1,'Carbon Emissions'!$C37:$AJ37),0)</f>
        <v>5.6085663999999991</v>
      </c>
      <c r="I40" s="154">
        <f>_xlfn.IFNA(_xlfn.XLOOKUP(I$1,'kWh per HDD'!$C$1:$O$1,'kWh per HDD'!$C37:$O37),0)</f>
        <v>5.8563432835820892</v>
      </c>
      <c r="J40" s="153">
        <f>_xlfn.IFNA(_xlfn.XLOOKUP(J$1,'Carbon Emissions'!$C$1:$AJ$1,'Carbon Emissions'!$C37:$AJ37),0)</f>
        <v>83168</v>
      </c>
      <c r="K40" s="154">
        <f>_xlfn.IFNA(_xlfn.XLOOKUP(K$1,'Carbon Emissions'!$C$1:$AJ$1,'Carbon Emissions'!$C37:$AJ37),0)</f>
        <v>14122</v>
      </c>
      <c r="L40" s="154">
        <f>_xlfn.IFNA(_xlfn.XLOOKUP(L$1,'Carbon Emissions'!$C$1:$AJ$1,'Carbon Emissions'!$C37:$AJ37),0)</f>
        <v>18.912495199999999</v>
      </c>
      <c r="M40" s="154">
        <f>_xlfn.IFNA(_xlfn.XLOOKUP(M$1,'kWh per HDD'!$C$1:$O$1,'kWh per HDD'!$C37:$O37),0)</f>
        <v>34.141215106732346</v>
      </c>
      <c r="N40" s="153">
        <f>_xlfn.IFNA(_xlfn.XLOOKUP(N$1,'Carbon Emissions'!$C$1:$AJ$1,'Carbon Emissions'!$C37:$AJ37),0)</f>
        <v>57956</v>
      </c>
      <c r="O40" s="154">
        <f>_xlfn.IFNA(_xlfn.XLOOKUP(O$1,'Carbon Emissions'!$C$1:$AJ$1,'Carbon Emissions'!$C37:$AJ37),0)</f>
        <v>6951</v>
      </c>
      <c r="P40" s="154">
        <f>_xlfn.IFNA(_xlfn.XLOOKUP(P$1,'Carbon Emissions'!$C$1:$AJ$1,'Carbon Emissions'!$C37:$AJ37),0)</f>
        <v>12.283487000000001</v>
      </c>
      <c r="Q40" s="154">
        <f>_xlfn.IFNA(_xlfn.XLOOKUP(Q$1,'kWh per HDD'!$C$1:$O$1,'kWh per HDD'!$C37:$O37),0)</f>
        <v>23.86985172981878</v>
      </c>
      <c r="R40" s="153">
        <f>_xlfn.IFNA(_xlfn.XLOOKUP(R$1,'Carbon Emissions'!$C$1:$AJ$1,'Carbon Emissions'!$C37:$AJ37),0)</f>
        <v>63459</v>
      </c>
      <c r="S40" s="154">
        <f>_xlfn.IFNA(_xlfn.XLOOKUP(S$1,'Carbon Emissions'!$C$1:$AJ$1,'Carbon Emissions'!$C37:$AJ37),0)</f>
        <v>11077</v>
      </c>
      <c r="T40" s="154">
        <f>_xlfn.IFNA(_xlfn.XLOOKUP(T$1,'Carbon Emissions'!$C$1:$AJ$1,'Carbon Emissions'!$C37:$AJ37),0)</f>
        <v>14.224166</v>
      </c>
      <c r="U40" s="154">
        <f>_xlfn.IFNA(_xlfn.XLOOKUP(U$1,'kWh per HDD'!$C$1:$O$1,'kWh per HDD'!$C37:$O37),0)</f>
        <v>27.638937282229964</v>
      </c>
      <c r="V40" s="153">
        <f>_xlfn.IFNA(_xlfn.XLOOKUP(V$1,'Carbon Emissions'!$C$1:$AJ$1,'Carbon Emissions'!$C37:$AJ37),0)</f>
        <v>65384</v>
      </c>
      <c r="W40" s="154">
        <f>_xlfn.IFNA(_xlfn.XLOOKUP(W$1,'Carbon Emissions'!$C$1:$AJ$1,'Carbon Emissions'!$C37:$AJ37),0)</f>
        <v>11988</v>
      </c>
      <c r="X40" s="154">
        <f>_xlfn.IFNA(_xlfn.XLOOKUP(X$1,'Carbon Emissions'!$C$1:$AJ$1,'Carbon Emissions'!$C37:$AJ37),0)</f>
        <v>14.278956000000001</v>
      </c>
      <c r="Y40" s="154">
        <f>_xlfn.IFNA(_xlfn.XLOOKUP(Y$1,'kWh per HDD'!$C$1:$O$1,'kWh per HDD'!$C37:$O37),0)</f>
        <v>30.03399173174093</v>
      </c>
      <c r="Z40" s="153">
        <f>_xlfn.IFNA(_xlfn.XLOOKUP(Z$1,'Carbon Emissions'!$C$1:$AJ$1,'Carbon Emissions'!$C37:$AJ37),0)</f>
        <v>0</v>
      </c>
      <c r="AA40" s="154">
        <f>_xlfn.IFNA(_xlfn.XLOOKUP(AA$1,'Carbon Emissions'!$C$1:$AJ$1,'Carbon Emissions'!$C37:$AJ37),0)</f>
        <v>0</v>
      </c>
      <c r="AB40" s="154">
        <f>_xlfn.IFNA(_xlfn.XLOOKUP(AB$1,'Carbon Emissions'!$C$1:$AJ$1,'Carbon Emissions'!$C37:$AJ37),0)</f>
        <v>0</v>
      </c>
      <c r="AC40" s="155">
        <f>_xlfn.IFNA(_xlfn.XLOOKUP(AC$1,'Carbon Emissions'!$C$1:$AJ$1,'Carbon Emissions'!$C37:$AJ37),0)</f>
        <v>0</v>
      </c>
    </row>
    <row r="41" spans="1:29" x14ac:dyDescent="0.25">
      <c r="A41" t="str">
        <v>Thornley Library</v>
      </c>
      <c r="B41" s="153">
        <f>_xlfn.IFNA(_xlfn.XLOOKUP(B$1,'Carbon Emissions'!$C$1:$AJ$1,'Carbon Emissions'!$C38:$AJ38),0)</f>
        <v>8598</v>
      </c>
      <c r="C41" s="154">
        <f>_xlfn.IFNA(_xlfn.XLOOKUP(C$1,'Carbon Emissions'!$C$1:$AJ$1,'Carbon Emissions'!$C38:$AJ38),0)</f>
        <v>6867</v>
      </c>
      <c r="D41" s="154">
        <f>_xlfn.IFNA(_xlfn.XLOOKUP(D$1,'Carbon Emissions'!$C$1:$AJ$1,'Carbon Emissions'!$C38:$AJ38),0)</f>
        <v>3.3372371999999997</v>
      </c>
      <c r="E41" s="154">
        <f>_xlfn.IFNA(_xlfn.XLOOKUP(E$1,'kWh per HDD'!$C$1:$O$1,'kWh per HDD'!$C38:$O38),0)</f>
        <v>3.6980645161290324</v>
      </c>
      <c r="F41" s="153">
        <f>_xlfn.IFNA(_xlfn.XLOOKUP(F$1,'Carbon Emissions'!$C$1:$AJ$1,'Carbon Emissions'!$C38:$AJ38),0)</f>
        <v>16495</v>
      </c>
      <c r="G41" s="154">
        <f>_xlfn.IFNA(_xlfn.XLOOKUP(G$1,'Carbon Emissions'!$C$1:$AJ$1,'Carbon Emissions'!$C38:$AJ38),0)</f>
        <v>7116</v>
      </c>
      <c r="H41" s="154">
        <f>_xlfn.IFNA(_xlfn.XLOOKUP(H$1,'Carbon Emissions'!$C$1:$AJ$1,'Carbon Emissions'!$C38:$AJ38),0)</f>
        <v>4.8539295999999998</v>
      </c>
      <c r="I41" s="154">
        <f>_xlfn.IFNA(_xlfn.XLOOKUP(I$1,'kWh per HDD'!$C$1:$O$1,'kWh per HDD'!$C38:$O38),0)</f>
        <v>7.6935634328358207</v>
      </c>
      <c r="J41" s="153">
        <f>_xlfn.IFNA(_xlfn.XLOOKUP(J$1,'Carbon Emissions'!$C$1:$AJ$1,'Carbon Emissions'!$C38:$AJ38),0)</f>
        <v>22177</v>
      </c>
      <c r="K41" s="154">
        <f>_xlfn.IFNA(_xlfn.XLOOKUP(K$1,'Carbon Emissions'!$C$1:$AJ$1,'Carbon Emissions'!$C38:$AJ38),0)</f>
        <v>7072</v>
      </c>
      <c r="L41" s="154">
        <f>_xlfn.IFNA(_xlfn.XLOOKUP(L$1,'Carbon Emissions'!$C$1:$AJ$1,'Carbon Emissions'!$C38:$AJ38),0)</f>
        <v>5.8881712000000004</v>
      </c>
      <c r="M41" s="154">
        <f>_xlfn.IFNA(_xlfn.XLOOKUP(M$1,'kWh per HDD'!$C$1:$O$1,'kWh per HDD'!$C38:$O38),0)</f>
        <v>9.1038587848932675</v>
      </c>
      <c r="N41" s="153">
        <f>_xlfn.IFNA(_xlfn.XLOOKUP(N$1,'Carbon Emissions'!$C$1:$AJ$1,'Carbon Emissions'!$C38:$AJ38),0)</f>
        <v>15863</v>
      </c>
      <c r="O41" s="154">
        <f>_xlfn.IFNA(_xlfn.XLOOKUP(O$1,'Carbon Emissions'!$C$1:$AJ$1,'Carbon Emissions'!$C38:$AJ38),0)</f>
        <v>5473</v>
      </c>
      <c r="P41" s="154">
        <f>_xlfn.IFNA(_xlfn.XLOOKUP(P$1,'Carbon Emissions'!$C$1:$AJ$1,'Carbon Emissions'!$C38:$AJ38),0)</f>
        <v>4.1940010000000001</v>
      </c>
      <c r="Q41" s="154">
        <f>_xlfn.IFNA(_xlfn.XLOOKUP(Q$1,'kWh per HDD'!$C$1:$O$1,'kWh per HDD'!$C38:$O38),0)</f>
        <v>6.5333607907742994</v>
      </c>
      <c r="R41" s="153">
        <f>_xlfn.IFNA(_xlfn.XLOOKUP(R$1,'Carbon Emissions'!$C$1:$AJ$1,'Carbon Emissions'!$C38:$AJ38),0)</f>
        <v>21448</v>
      </c>
      <c r="S41" s="154">
        <f>_xlfn.IFNA(_xlfn.XLOOKUP(S$1,'Carbon Emissions'!$C$1:$AJ$1,'Carbon Emissions'!$C38:$AJ38),0)</f>
        <v>7023</v>
      </c>
      <c r="T41" s="154">
        <f>_xlfn.IFNA(_xlfn.XLOOKUP(T$1,'Carbon Emissions'!$C$1:$AJ$1,'Carbon Emissions'!$C38:$AJ38),0)</f>
        <v>5.5617220000000005</v>
      </c>
      <c r="U41" s="154">
        <f>_xlfn.IFNA(_xlfn.XLOOKUP(U$1,'kWh per HDD'!$C$1:$O$1,'kWh per HDD'!$C38:$O38),0)</f>
        <v>9.3414634146341466</v>
      </c>
      <c r="V41" s="153">
        <f>_xlfn.IFNA(_xlfn.XLOOKUP(V$1,'Carbon Emissions'!$C$1:$AJ$1,'Carbon Emissions'!$C38:$AJ38),0)</f>
        <v>17833</v>
      </c>
      <c r="W41" s="154">
        <f>_xlfn.IFNA(_xlfn.XLOOKUP(W$1,'Carbon Emissions'!$C$1:$AJ$1,'Carbon Emissions'!$C38:$AJ38),0)</f>
        <v>6729</v>
      </c>
      <c r="X41" s="154">
        <f>_xlfn.IFNA(_xlfn.XLOOKUP(X$1,'Carbon Emissions'!$C$1:$AJ$1,'Carbon Emissions'!$C38:$AJ38),0)</f>
        <v>4.5621359999999997</v>
      </c>
      <c r="Y41" s="154">
        <f>_xlfn.IFNA(_xlfn.XLOOKUP(Y$1,'kWh per HDD'!$C$1:$O$1,'kWh per HDD'!$C38:$O38),0)</f>
        <v>8.1915480018373916</v>
      </c>
      <c r="Z41" s="153">
        <f>_xlfn.IFNA(_xlfn.XLOOKUP(Z$1,'Carbon Emissions'!$C$1:$AJ$1,'Carbon Emissions'!$C38:$AJ38),0)</f>
        <v>0</v>
      </c>
      <c r="AA41" s="154">
        <f>_xlfn.IFNA(_xlfn.XLOOKUP(AA$1,'Carbon Emissions'!$C$1:$AJ$1,'Carbon Emissions'!$C38:$AJ38),0)</f>
        <v>0</v>
      </c>
      <c r="AB41" s="154">
        <f>_xlfn.IFNA(_xlfn.XLOOKUP(AB$1,'Carbon Emissions'!$C$1:$AJ$1,'Carbon Emissions'!$C38:$AJ38),0)</f>
        <v>0</v>
      </c>
      <c r="AC41" s="155">
        <f>_xlfn.IFNA(_xlfn.XLOOKUP(AC$1,'Carbon Emissions'!$C$1:$AJ$1,'Carbon Emissions'!$C38:$AJ38),0)</f>
        <v>0</v>
      </c>
    </row>
    <row r="42" spans="1:29" x14ac:dyDescent="0.25">
      <c r="A42" t="str">
        <v xml:space="preserve">Town Hall  - Durham </v>
      </c>
      <c r="B42" s="153">
        <f>_xlfn.IFNA(_xlfn.XLOOKUP(B$1,'Carbon Emissions'!$C$1:$AJ$1,'Carbon Emissions'!$C39:$AJ39),0)</f>
        <v>157542</v>
      </c>
      <c r="C42" s="154">
        <f>_xlfn.IFNA(_xlfn.XLOOKUP(C$1,'Carbon Emissions'!$C$1:$AJ$1,'Carbon Emissions'!$C39:$AJ39),0)</f>
        <v>0</v>
      </c>
      <c r="D42" s="154">
        <f>_xlfn.IFNA(_xlfn.XLOOKUP(D$1,'Carbon Emissions'!$C$1:$AJ$1,'Carbon Emissions'!$C39:$AJ39),0)</f>
        <v>0</v>
      </c>
      <c r="E42" s="154">
        <f>_xlfn.IFNA(_xlfn.XLOOKUP(E$1,'kWh per HDD'!$C$1:$O$1,'kWh per HDD'!$C39:$O39),0)</f>
        <v>67.760000000000005</v>
      </c>
      <c r="F42" s="153">
        <f>_xlfn.IFNA(_xlfn.XLOOKUP(F$1,'Carbon Emissions'!$C$1:$AJ$1,'Carbon Emissions'!$C39:$AJ39),0)</f>
        <v>198097</v>
      </c>
      <c r="G42" s="154">
        <f>_xlfn.IFNA(_xlfn.XLOOKUP(G$1,'Carbon Emissions'!$C$1:$AJ$1,'Carbon Emissions'!$C39:$AJ39),0)</f>
        <v>0</v>
      </c>
      <c r="H42" s="154">
        <f>_xlfn.IFNA(_xlfn.XLOOKUP(H$1,'Carbon Emissions'!$C$1:$AJ$1,'Carbon Emissions'!$C39:$AJ39),0)</f>
        <v>0</v>
      </c>
      <c r="I42" s="154">
        <f>_xlfn.IFNA(_xlfn.XLOOKUP(I$1,'kWh per HDD'!$C$1:$O$1,'kWh per HDD'!$C39:$O39),0)</f>
        <v>92.395988805970148</v>
      </c>
      <c r="J42" s="153">
        <f>_xlfn.IFNA(_xlfn.XLOOKUP(J$1,'Carbon Emissions'!$C$1:$AJ$1,'Carbon Emissions'!$C39:$AJ39),0)</f>
        <v>250189</v>
      </c>
      <c r="K42" s="154">
        <f>_xlfn.IFNA(_xlfn.XLOOKUP(K$1,'Carbon Emissions'!$C$1:$AJ$1,'Carbon Emissions'!$C39:$AJ39),0)</f>
        <v>66174</v>
      </c>
      <c r="L42" s="154">
        <f>_xlfn.IFNA(_xlfn.XLOOKUP(L$1,'Carbon Emissions'!$C$1:$AJ$1,'Carbon Emissions'!$C39:$AJ39),0)</f>
        <v>62.948850399999998</v>
      </c>
      <c r="M42" s="154">
        <f>_xlfn.IFNA(_xlfn.XLOOKUP(M$1,'kWh per HDD'!$C$1:$O$1,'kWh per HDD'!$C39:$O39),0)</f>
        <v>102.70484400656814</v>
      </c>
      <c r="N42" s="153">
        <f>_xlfn.IFNA(_xlfn.XLOOKUP(N$1,'Carbon Emissions'!$C$1:$AJ$1,'Carbon Emissions'!$C39:$AJ39),0)</f>
        <v>194831</v>
      </c>
      <c r="O42" s="154">
        <f>_xlfn.IFNA(_xlfn.XLOOKUP(O$1,'Carbon Emissions'!$C$1:$AJ$1,'Carbon Emissions'!$C39:$AJ39),0)</f>
        <v>35868</v>
      </c>
      <c r="P42" s="154">
        <f>_xlfn.IFNA(_xlfn.XLOOKUP(P$1,'Carbon Emissions'!$C$1:$AJ$1,'Carbon Emissions'!$C39:$AJ39),0)</f>
        <v>44.206147999999999</v>
      </c>
      <c r="Q42" s="154">
        <f>_xlfn.IFNA(_xlfn.XLOOKUP(Q$1,'kWh per HDD'!$C$1:$O$1,'kWh per HDD'!$C39:$O39),0)</f>
        <v>80.243410214168037</v>
      </c>
      <c r="R42" s="153">
        <f>_xlfn.IFNA(_xlfn.XLOOKUP(R$1,'Carbon Emissions'!$C$1:$AJ$1,'Carbon Emissions'!$C39:$AJ39),0)</f>
        <v>236682</v>
      </c>
      <c r="S42" s="154">
        <f>_xlfn.IFNA(_xlfn.XLOOKUP(S$1,'Carbon Emissions'!$C$1:$AJ$1,'Carbon Emissions'!$C39:$AJ39),0)</f>
        <v>46598</v>
      </c>
      <c r="T42" s="154">
        <f>_xlfn.IFNA(_xlfn.XLOOKUP(T$1,'Carbon Emissions'!$C$1:$AJ$1,'Carbon Emissions'!$C39:$AJ39),0)</f>
        <v>54.267027999999996</v>
      </c>
      <c r="U42" s="154">
        <f>_xlfn.IFNA(_xlfn.XLOOKUP(U$1,'kWh per HDD'!$C$1:$O$1,'kWh per HDD'!$C39:$O39),0)</f>
        <v>103.08449477351917</v>
      </c>
      <c r="V42" s="153">
        <f>_xlfn.IFNA(_xlfn.XLOOKUP(V$1,'Carbon Emissions'!$C$1:$AJ$1,'Carbon Emissions'!$C39:$AJ39),0)</f>
        <v>254663</v>
      </c>
      <c r="W42" s="154">
        <f>_xlfn.IFNA(_xlfn.XLOOKUP(W$1,'Carbon Emissions'!$C$1:$AJ$1,'Carbon Emissions'!$C39:$AJ39),0)</f>
        <v>54337</v>
      </c>
      <c r="X42" s="154">
        <f>_xlfn.IFNA(_xlfn.XLOOKUP(X$1,'Carbon Emissions'!$C$1:$AJ$1,'Carbon Emissions'!$C39:$AJ39),0)</f>
        <v>57.09037</v>
      </c>
      <c r="Y42" s="154">
        <f>_xlfn.IFNA(_xlfn.XLOOKUP(Y$1,'kWh per HDD'!$C$1:$O$1,'kWh per HDD'!$C39:$O39),0)</f>
        <v>116.97887000459347</v>
      </c>
      <c r="Z42" s="153">
        <f>_xlfn.IFNA(_xlfn.XLOOKUP(Z$1,'Carbon Emissions'!$C$1:$AJ$1,'Carbon Emissions'!$C39:$AJ39),0)</f>
        <v>0</v>
      </c>
      <c r="AA42" s="154">
        <f>_xlfn.IFNA(_xlfn.XLOOKUP(AA$1,'Carbon Emissions'!$C$1:$AJ$1,'Carbon Emissions'!$C39:$AJ39),0)</f>
        <v>0</v>
      </c>
      <c r="AB42" s="154">
        <f>_xlfn.IFNA(_xlfn.XLOOKUP(AB$1,'Carbon Emissions'!$C$1:$AJ$1,'Carbon Emissions'!$C39:$AJ39),0)</f>
        <v>0</v>
      </c>
      <c r="AC42" s="155">
        <f>_xlfn.IFNA(_xlfn.XLOOKUP(AC$1,'Carbon Emissions'!$C$1:$AJ$1,'Carbon Emissions'!$C39:$AJ39),0)</f>
        <v>0</v>
      </c>
    </row>
    <row r="43" spans="1:29" x14ac:dyDescent="0.25">
      <c r="A43" t="str">
        <v>Trimdon  Library</v>
      </c>
      <c r="B43" s="153">
        <f>_xlfn.IFNA(_xlfn.XLOOKUP(B$1,'Carbon Emissions'!$C$1:$AJ$1,'Carbon Emissions'!$C40:$AJ40),0)</f>
        <v>36377</v>
      </c>
      <c r="C43" s="154">
        <f>_xlfn.IFNA(_xlfn.XLOOKUP(C$1,'Carbon Emissions'!$C$1:$AJ$1,'Carbon Emissions'!$C40:$AJ40),0)</f>
        <v>7927</v>
      </c>
      <c r="D43" s="154">
        <f>_xlfn.IFNA(_xlfn.XLOOKUP(D$1,'Carbon Emissions'!$C$1:$AJ$1,'Carbon Emissions'!$C40:$AJ40),0)</f>
        <v>8.719509200000001</v>
      </c>
      <c r="E43" s="154">
        <f>_xlfn.IFNA(_xlfn.XLOOKUP(E$1,'kWh per HDD'!$C$1:$O$1,'kWh per HDD'!$C40:$O40),0)</f>
        <v>15.646021505376345</v>
      </c>
      <c r="F43" s="153">
        <f>_xlfn.IFNA(_xlfn.XLOOKUP(F$1,'Carbon Emissions'!$C$1:$AJ$1,'Carbon Emissions'!$C40:$AJ40),0)</f>
        <v>29558</v>
      </c>
      <c r="G43" s="154">
        <f>_xlfn.IFNA(_xlfn.XLOOKUP(G$1,'Carbon Emissions'!$C$1:$AJ$1,'Carbon Emissions'!$C40:$AJ40),0)</f>
        <v>7395</v>
      </c>
      <c r="H43" s="154">
        <f>_xlfn.IFNA(_xlfn.XLOOKUP(H$1,'Carbon Emissions'!$C$1:$AJ$1,'Carbon Emissions'!$C40:$AJ40),0)</f>
        <v>7.3288340000000005</v>
      </c>
      <c r="I43" s="154">
        <f>_xlfn.IFNA(_xlfn.XLOOKUP(I$1,'kWh per HDD'!$C$1:$O$1,'kWh per HDD'!$C40:$O40),0)</f>
        <v>13.786380597014926</v>
      </c>
      <c r="J43" s="153">
        <f>_xlfn.IFNA(_xlfn.XLOOKUP(J$1,'Carbon Emissions'!$C$1:$AJ$1,'Carbon Emissions'!$C40:$AJ40),0)</f>
        <v>36133</v>
      </c>
      <c r="K43" s="154">
        <f>_xlfn.IFNA(_xlfn.XLOOKUP(K$1,'Carbon Emissions'!$C$1:$AJ$1,'Carbon Emissions'!$C40:$AJ40),0)</f>
        <v>7246</v>
      </c>
      <c r="L43" s="154">
        <f>_xlfn.IFNA(_xlfn.XLOOKUP(L$1,'Carbon Emissions'!$C$1:$AJ$1,'Carbon Emissions'!$C40:$AJ40),0)</f>
        <v>8.5005495999999994</v>
      </c>
      <c r="M43" s="154">
        <f>_xlfn.IFNA(_xlfn.XLOOKUP(M$1,'kWh per HDD'!$C$1:$O$1,'kWh per HDD'!$C40:$O40),0)</f>
        <v>14.832922824302134</v>
      </c>
      <c r="N43" s="153">
        <f>_xlfn.IFNA(_xlfn.XLOOKUP(N$1,'Carbon Emissions'!$C$1:$AJ$1,'Carbon Emissions'!$C40:$AJ40),0)</f>
        <v>25657</v>
      </c>
      <c r="O43" s="154">
        <f>_xlfn.IFNA(_xlfn.XLOOKUP(O$1,'Carbon Emissions'!$C$1:$AJ$1,'Carbon Emissions'!$C40:$AJ40),0)</f>
        <v>5095</v>
      </c>
      <c r="P43" s="154">
        <f>_xlfn.IFNA(_xlfn.XLOOKUP(P$1,'Carbon Emissions'!$C$1:$AJ$1,'Carbon Emissions'!$C40:$AJ40),0)</f>
        <v>5.908023</v>
      </c>
      <c r="Q43" s="154">
        <f>_xlfn.IFNA(_xlfn.XLOOKUP(Q$1,'kWh per HDD'!$C$1:$O$1,'kWh per HDD'!$C40:$O40),0)</f>
        <v>10.567133443163097</v>
      </c>
      <c r="R43" s="153">
        <f>_xlfn.IFNA(_xlfn.XLOOKUP(R$1,'Carbon Emissions'!$C$1:$AJ$1,'Carbon Emissions'!$C40:$AJ40),0)</f>
        <v>43082</v>
      </c>
      <c r="S43" s="154">
        <f>_xlfn.IFNA(_xlfn.XLOOKUP(S$1,'Carbon Emissions'!$C$1:$AJ$1,'Carbon Emissions'!$C40:$AJ40),0)</f>
        <v>8561</v>
      </c>
      <c r="T43" s="154">
        <f>_xlfn.IFNA(_xlfn.XLOOKUP(T$1,'Carbon Emissions'!$C$1:$AJ$1,'Carbon Emissions'!$C40:$AJ40),0)</f>
        <v>9.8961180000000013</v>
      </c>
      <c r="U43" s="154">
        <f>_xlfn.IFNA(_xlfn.XLOOKUP(U$1,'kWh per HDD'!$C$1:$O$1,'kWh per HDD'!$C40:$O40),0)</f>
        <v>18.763937282229964</v>
      </c>
      <c r="V43" s="153">
        <f>_xlfn.IFNA(_xlfn.XLOOKUP(V$1,'Carbon Emissions'!$C$1:$AJ$1,'Carbon Emissions'!$C40:$AJ40),0)</f>
        <v>31413</v>
      </c>
      <c r="W43" s="154">
        <f>_xlfn.IFNA(_xlfn.XLOOKUP(W$1,'Carbon Emissions'!$C$1:$AJ$1,'Carbon Emissions'!$C40:$AJ40),0)</f>
        <v>7863</v>
      </c>
      <c r="X43" s="154">
        <f>_xlfn.IFNA(_xlfn.XLOOKUP(X$1,'Carbon Emissions'!$C$1:$AJ$1,'Carbon Emissions'!$C40:$AJ40),0)</f>
        <v>7.2661380000000007</v>
      </c>
      <c r="Y43" s="154">
        <f>_xlfn.IFNA(_xlfn.XLOOKUP(Y$1,'kWh per HDD'!$C$1:$O$1,'kWh per HDD'!$C40:$O40),0)</f>
        <v>14.429490124023886</v>
      </c>
      <c r="Z43" s="153">
        <f>_xlfn.IFNA(_xlfn.XLOOKUP(Z$1,'Carbon Emissions'!$C$1:$AJ$1,'Carbon Emissions'!$C40:$AJ40),0)</f>
        <v>0</v>
      </c>
      <c r="AA43" s="154">
        <f>_xlfn.IFNA(_xlfn.XLOOKUP(AA$1,'Carbon Emissions'!$C$1:$AJ$1,'Carbon Emissions'!$C40:$AJ40),0)</f>
        <v>0</v>
      </c>
      <c r="AB43" s="154">
        <f>_xlfn.IFNA(_xlfn.XLOOKUP(AB$1,'Carbon Emissions'!$C$1:$AJ$1,'Carbon Emissions'!$C40:$AJ40),0)</f>
        <v>0</v>
      </c>
      <c r="AC43" s="155">
        <f>_xlfn.IFNA(_xlfn.XLOOKUP(AC$1,'Carbon Emissions'!$C$1:$AJ$1,'Carbon Emissions'!$C40:$AJ40),0)</f>
        <v>0</v>
      </c>
    </row>
    <row r="44" spans="1:29" x14ac:dyDescent="0.25">
      <c r="A44" t="str">
        <v>West Cornforth Library</v>
      </c>
      <c r="B44" s="153">
        <f>_xlfn.IFNA(_xlfn.XLOOKUP(B$1,'Carbon Emissions'!$C$1:$AJ$1,'Carbon Emissions'!$C41:$AJ41),0)</f>
        <v>7393</v>
      </c>
      <c r="C44" s="154">
        <f>_xlfn.IFNA(_xlfn.XLOOKUP(C$1,'Carbon Emissions'!$C$1:$AJ$1,'Carbon Emissions'!$C41:$AJ41),0)</f>
        <v>7127</v>
      </c>
      <c r="D44" s="154">
        <f>_xlfn.IFNA(_xlfn.XLOOKUP(D$1,'Carbon Emissions'!$C$1:$AJ$1,'Carbon Emissions'!$C41:$AJ41),0)</f>
        <v>3.1819731999999998</v>
      </c>
      <c r="E44" s="154">
        <f>_xlfn.IFNA(_xlfn.XLOOKUP(E$1,'kWh per HDD'!$C$1:$O$1,'kWh per HDD'!$C41:$O41),0)</f>
        <v>3.1797849462365591</v>
      </c>
      <c r="F44" s="153">
        <f>_xlfn.IFNA(_xlfn.XLOOKUP(F$1,'Carbon Emissions'!$C$1:$AJ$1,'Carbon Emissions'!$C41:$AJ41),0)</f>
        <v>18288</v>
      </c>
      <c r="G44" s="154">
        <f>_xlfn.IFNA(_xlfn.XLOOKUP(G$1,'Carbon Emissions'!$C$1:$AJ$1,'Carbon Emissions'!$C41:$AJ41),0)</f>
        <v>7463</v>
      </c>
      <c r="H44" s="154">
        <f>_xlfn.IFNA(_xlfn.XLOOKUP(H$1,'Carbon Emissions'!$C$1:$AJ$1,'Carbon Emissions'!$C41:$AJ41),0)</f>
        <v>5.2725347999999999</v>
      </c>
      <c r="I44" s="154">
        <f>_xlfn.IFNA(_xlfn.XLOOKUP(I$1,'kWh per HDD'!$C$1:$O$1,'kWh per HDD'!$C41:$O41),0)</f>
        <v>8.5298507462686572</v>
      </c>
      <c r="J44" s="153">
        <f>_xlfn.IFNA(_xlfn.XLOOKUP(J$1,'Carbon Emissions'!$C$1:$AJ$1,'Carbon Emissions'!$C41:$AJ41),0)</f>
        <v>26772</v>
      </c>
      <c r="K44" s="154">
        <f>_xlfn.IFNA(_xlfn.XLOOKUP(K$1,'Carbon Emissions'!$C$1:$AJ$1,'Carbon Emissions'!$C41:$AJ41),0)</f>
        <v>7498</v>
      </c>
      <c r="L44" s="154">
        <f>_xlfn.IFNA(_xlfn.XLOOKUP(L$1,'Carbon Emissions'!$C$1:$AJ$1,'Carbon Emissions'!$C41:$AJ41),0)</f>
        <v>6.8425367999999995</v>
      </c>
      <c r="M44" s="154">
        <f>_xlfn.IFNA(_xlfn.XLOOKUP(M$1,'kWh per HDD'!$C$1:$O$1,'kWh per HDD'!$C41:$O41),0)</f>
        <v>10.990147783251231</v>
      </c>
      <c r="N44" s="153">
        <f>_xlfn.IFNA(_xlfn.XLOOKUP(N$1,'Carbon Emissions'!$C$1:$AJ$1,'Carbon Emissions'!$C41:$AJ41),0)</f>
        <v>20762</v>
      </c>
      <c r="O44" s="154">
        <f>_xlfn.IFNA(_xlfn.XLOOKUP(O$1,'Carbon Emissions'!$C$1:$AJ$1,'Carbon Emissions'!$C41:$AJ41),0)</f>
        <v>3832</v>
      </c>
      <c r="P44" s="154">
        <f>_xlfn.IFNA(_xlfn.XLOOKUP(P$1,'Carbon Emissions'!$C$1:$AJ$1,'Carbon Emissions'!$C41:$AJ41),0)</f>
        <v>4.7130640000000001</v>
      </c>
      <c r="Q44" s="154">
        <f>_xlfn.IFNA(_xlfn.XLOOKUP(Q$1,'kWh per HDD'!$C$1:$O$1,'kWh per HDD'!$C41:$O41),0)</f>
        <v>8.5510708401976938</v>
      </c>
      <c r="R44" s="153">
        <f>_xlfn.IFNA(_xlfn.XLOOKUP(R$1,'Carbon Emissions'!$C$1:$AJ$1,'Carbon Emissions'!$C41:$AJ41),0)</f>
        <v>24925</v>
      </c>
      <c r="S44" s="154">
        <f>_xlfn.IFNA(_xlfn.XLOOKUP(S$1,'Carbon Emissions'!$C$1:$AJ$1,'Carbon Emissions'!$C41:$AJ41),0)</f>
        <v>6945</v>
      </c>
      <c r="T44" s="154">
        <f>_xlfn.IFNA(_xlfn.XLOOKUP(T$1,'Carbon Emissions'!$C$1:$AJ$1,'Carbon Emissions'!$C41:$AJ41),0)</f>
        <v>6.1835500000000003</v>
      </c>
      <c r="U44" s="154">
        <f>_xlfn.IFNA(_xlfn.XLOOKUP(U$1,'kWh per HDD'!$C$1:$O$1,'kWh per HDD'!$C41:$O41),0)</f>
        <v>10.855836236933797</v>
      </c>
      <c r="V44" s="153">
        <f>_xlfn.IFNA(_xlfn.XLOOKUP(V$1,'Carbon Emissions'!$C$1:$AJ$1,'Carbon Emissions'!$C41:$AJ41),0)</f>
        <v>23014</v>
      </c>
      <c r="W44" s="154">
        <f>_xlfn.IFNA(_xlfn.XLOOKUP(W$1,'Carbon Emissions'!$C$1:$AJ$1,'Carbon Emissions'!$C41:$AJ41),0)</f>
        <v>6869</v>
      </c>
      <c r="X44" s="154">
        <f>_xlfn.IFNA(_xlfn.XLOOKUP(X$1,'Carbon Emissions'!$C$1:$AJ$1,'Carbon Emissions'!$C41:$AJ41),0)</f>
        <v>5.5372789999999998</v>
      </c>
      <c r="Y44" s="154">
        <f>_xlfn.IFNA(_xlfn.XLOOKUP(Y$1,'kWh per HDD'!$C$1:$O$1,'kWh per HDD'!$C41:$O41),0)</f>
        <v>10.571428571428571</v>
      </c>
      <c r="Z44" s="153">
        <f>_xlfn.IFNA(_xlfn.XLOOKUP(Z$1,'Carbon Emissions'!$C$1:$AJ$1,'Carbon Emissions'!$C41:$AJ41),0)</f>
        <v>0</v>
      </c>
      <c r="AA44" s="154">
        <f>_xlfn.IFNA(_xlfn.XLOOKUP(AA$1,'Carbon Emissions'!$C$1:$AJ$1,'Carbon Emissions'!$C41:$AJ41),0)</f>
        <v>0</v>
      </c>
      <c r="AB44" s="154">
        <f>_xlfn.IFNA(_xlfn.XLOOKUP(AB$1,'Carbon Emissions'!$C$1:$AJ$1,'Carbon Emissions'!$C41:$AJ41),0)</f>
        <v>0</v>
      </c>
      <c r="AC44" s="155">
        <f>_xlfn.IFNA(_xlfn.XLOOKUP(AC$1,'Carbon Emissions'!$C$1:$AJ$1,'Carbon Emissions'!$C41:$AJ41),0)</f>
        <v>0</v>
      </c>
    </row>
    <row r="45" spans="1:29" x14ac:dyDescent="0.25">
      <c r="A45" t="str">
        <v>Wharton Park</v>
      </c>
      <c r="B45" s="153">
        <f>_xlfn.IFNA(_xlfn.XLOOKUP(B$1,'Carbon Emissions'!$C$1:$AJ$1,'Carbon Emissions'!$C42:$AJ42),0)</f>
        <v>0</v>
      </c>
      <c r="C45" s="154">
        <f>_xlfn.IFNA(_xlfn.XLOOKUP(C$1,'Carbon Emissions'!$C$1:$AJ$1,'Carbon Emissions'!$C42:$AJ42),0)</f>
        <v>0</v>
      </c>
      <c r="D45" s="154">
        <f>_xlfn.IFNA(_xlfn.XLOOKUP(D$1,'Carbon Emissions'!$C$1:$AJ$1,'Carbon Emissions'!$C42:$AJ42),0)</f>
        <v>0</v>
      </c>
      <c r="E45" s="154">
        <f>_xlfn.IFNA(_xlfn.XLOOKUP(E$1,'kWh per HDD'!$C$1:$O$1,'kWh per HDD'!$C42:$O42),0)</f>
        <v>0</v>
      </c>
      <c r="F45" s="153">
        <f>_xlfn.IFNA(_xlfn.XLOOKUP(F$1,'Carbon Emissions'!$C$1:$AJ$1,'Carbon Emissions'!$C42:$AJ42),0)</f>
        <v>0</v>
      </c>
      <c r="G45" s="154">
        <f>_xlfn.IFNA(_xlfn.XLOOKUP(G$1,'Carbon Emissions'!$C$1:$AJ$1,'Carbon Emissions'!$C42:$AJ42),0)</f>
        <v>0</v>
      </c>
      <c r="H45" s="154">
        <f>_xlfn.IFNA(_xlfn.XLOOKUP(H$1,'Carbon Emissions'!$C$1:$AJ$1,'Carbon Emissions'!$C42:$AJ42),0)</f>
        <v>0</v>
      </c>
      <c r="I45" s="154">
        <f>_xlfn.IFNA(_xlfn.XLOOKUP(I$1,'kWh per HDD'!$C$1:$O$1,'kWh per HDD'!$C42:$O42),0)</f>
        <v>0</v>
      </c>
      <c r="J45" s="153">
        <f>_xlfn.IFNA(_xlfn.XLOOKUP(J$1,'Carbon Emissions'!$C$1:$AJ$1,'Carbon Emissions'!$C42:$AJ42),0)</f>
        <v>0</v>
      </c>
      <c r="K45" s="154">
        <f>_xlfn.IFNA(_xlfn.XLOOKUP(K$1,'Carbon Emissions'!$C$1:$AJ$1,'Carbon Emissions'!$C42:$AJ42),0)</f>
        <v>61041</v>
      </c>
      <c r="L45" s="154">
        <f>_xlfn.IFNA(_xlfn.XLOOKUP(L$1,'Carbon Emissions'!$C$1:$AJ$1,'Carbon Emissions'!$C42:$AJ42),0)</f>
        <v>0</v>
      </c>
      <c r="M45" s="154">
        <f>_xlfn.IFNA(_xlfn.XLOOKUP(M$1,'kWh per HDD'!$C$1:$O$1,'kWh per HDD'!$C42:$O42),0)</f>
        <v>0</v>
      </c>
      <c r="N45" s="153">
        <f>_xlfn.IFNA(_xlfn.XLOOKUP(N$1,'Carbon Emissions'!$C$1:$AJ$1,'Carbon Emissions'!$C42:$AJ42),0)</f>
        <v>0</v>
      </c>
      <c r="O45" s="154">
        <f>_xlfn.IFNA(_xlfn.XLOOKUP(O$1,'Carbon Emissions'!$C$1:$AJ$1,'Carbon Emissions'!$C42:$AJ42),0)</f>
        <v>49199</v>
      </c>
      <c r="P45" s="154">
        <f>_xlfn.IFNA(_xlfn.XLOOKUP(P$1,'Carbon Emissions'!$C$1:$AJ$1,'Carbon Emissions'!$C42:$AJ42),0)</f>
        <v>0</v>
      </c>
      <c r="Q45" s="154">
        <f>_xlfn.IFNA(_xlfn.XLOOKUP(Q$1,'kWh per HDD'!$C$1:$O$1,'kWh per HDD'!$C42:$O42),0)</f>
        <v>0</v>
      </c>
      <c r="R45" s="153">
        <f>_xlfn.IFNA(_xlfn.XLOOKUP(R$1,'Carbon Emissions'!$C$1:$AJ$1,'Carbon Emissions'!$C42:$AJ42),0)</f>
        <v>0</v>
      </c>
      <c r="S45" s="154">
        <f>_xlfn.IFNA(_xlfn.XLOOKUP(S$1,'Carbon Emissions'!$C$1:$AJ$1,'Carbon Emissions'!$C42:$AJ42),0)</f>
        <v>57241</v>
      </c>
      <c r="T45" s="154">
        <f>_xlfn.IFNA(_xlfn.XLOOKUP(T$1,'Carbon Emissions'!$C$1:$AJ$1,'Carbon Emissions'!$C42:$AJ42),0)</f>
        <v>0</v>
      </c>
      <c r="U45" s="154">
        <f>_xlfn.IFNA(_xlfn.XLOOKUP(U$1,'kWh per HDD'!$C$1:$O$1,'kWh per HDD'!$C42:$O42),0)</f>
        <v>0</v>
      </c>
      <c r="V45" s="153">
        <f>_xlfn.IFNA(_xlfn.XLOOKUP(V$1,'Carbon Emissions'!$C$1:$AJ$1,'Carbon Emissions'!$C42:$AJ42),0)</f>
        <v>0</v>
      </c>
      <c r="W45" s="154">
        <f>_xlfn.IFNA(_xlfn.XLOOKUP(W$1,'Carbon Emissions'!$C$1:$AJ$1,'Carbon Emissions'!$C42:$AJ42),0)</f>
        <v>52446</v>
      </c>
      <c r="X45" s="154">
        <f>_xlfn.IFNA(_xlfn.XLOOKUP(X$1,'Carbon Emissions'!$C$1:$AJ$1,'Carbon Emissions'!$C42:$AJ42),0)</f>
        <v>0</v>
      </c>
      <c r="Y45" s="154">
        <f>_xlfn.IFNA(_xlfn.XLOOKUP(Y$1,'kWh per HDD'!$C$1:$O$1,'kWh per HDD'!$C42:$O42),0)</f>
        <v>0</v>
      </c>
      <c r="Z45" s="153">
        <f>_xlfn.IFNA(_xlfn.XLOOKUP(Z$1,'Carbon Emissions'!$C$1:$AJ$1,'Carbon Emissions'!$C42:$AJ42),0)</f>
        <v>0</v>
      </c>
      <c r="AA45" s="154">
        <f>_xlfn.IFNA(_xlfn.XLOOKUP(AA$1,'Carbon Emissions'!$C$1:$AJ$1,'Carbon Emissions'!$C42:$AJ42),0)</f>
        <v>0</v>
      </c>
      <c r="AB45" s="154">
        <f>_xlfn.IFNA(_xlfn.XLOOKUP(AB$1,'Carbon Emissions'!$C$1:$AJ$1,'Carbon Emissions'!$C42:$AJ42),0)</f>
        <v>0</v>
      </c>
      <c r="AC45" s="155">
        <f>_xlfn.IFNA(_xlfn.XLOOKUP(AC$1,'Carbon Emissions'!$C$1:$AJ$1,'Carbon Emissions'!$C42:$AJ42),0)</f>
        <v>0</v>
      </c>
    </row>
    <row r="46" spans="1:29" x14ac:dyDescent="0.25">
      <c r="A46" t="str">
        <v>Willington Library</v>
      </c>
      <c r="B46" s="153">
        <f>_xlfn.IFNA(_xlfn.XLOOKUP(B$1,'Carbon Emissions'!$C$1:$AJ$1,'Carbon Emissions'!$C43:$AJ43),0)</f>
        <v>42026</v>
      </c>
      <c r="C46" s="154">
        <f>_xlfn.IFNA(_xlfn.XLOOKUP(C$1,'Carbon Emissions'!$C$1:$AJ$1,'Carbon Emissions'!$C43:$AJ43),0)</f>
        <v>7306</v>
      </c>
      <c r="D46" s="154">
        <f>_xlfn.IFNA(_xlfn.XLOOKUP(D$1,'Carbon Emissions'!$C$1:$AJ$1,'Carbon Emissions'!$C43:$AJ43),0)</f>
        <v>9.6001975999999996</v>
      </c>
      <c r="E46" s="154">
        <f>_xlfn.IFNA(_xlfn.XLOOKUP(E$1,'kWh per HDD'!$C$1:$O$1,'kWh per HDD'!$C43:$O43),0)</f>
        <v>18.075698924731181</v>
      </c>
      <c r="F46" s="153">
        <f>_xlfn.IFNA(_xlfn.XLOOKUP(F$1,'Carbon Emissions'!$C$1:$AJ$1,'Carbon Emissions'!$C43:$AJ43),0)</f>
        <v>37518</v>
      </c>
      <c r="G46" s="154">
        <f>_xlfn.IFNA(_xlfn.XLOOKUP(G$1,'Carbon Emissions'!$C$1:$AJ$1,'Carbon Emissions'!$C43:$AJ43),0)</f>
        <v>7449</v>
      </c>
      <c r="H46" s="154">
        <f>_xlfn.IFNA(_xlfn.XLOOKUP(H$1,'Carbon Emissions'!$C$1:$AJ$1,'Carbon Emissions'!$C43:$AJ43),0)</f>
        <v>8.8072763999999992</v>
      </c>
      <c r="I46" s="154">
        <f>_xlfn.IFNA(_xlfn.XLOOKUP(I$1,'kWh per HDD'!$C$1:$O$1,'kWh per HDD'!$C43:$O43),0)</f>
        <v>17.499067164179106</v>
      </c>
      <c r="J46" s="153">
        <f>_xlfn.IFNA(_xlfn.XLOOKUP(J$1,'Carbon Emissions'!$C$1:$AJ$1,'Carbon Emissions'!$C43:$AJ43),0)</f>
        <v>46447</v>
      </c>
      <c r="K46" s="154">
        <f>_xlfn.IFNA(_xlfn.XLOOKUP(K$1,'Carbon Emissions'!$C$1:$AJ$1,'Carbon Emissions'!$C43:$AJ43),0)</f>
        <v>7163</v>
      </c>
      <c r="L46" s="154">
        <f>_xlfn.IFNA(_xlfn.XLOOKUP(L$1,'Carbon Emissions'!$C$1:$AJ$1,'Carbon Emissions'!$C43:$AJ43),0)</f>
        <v>10.377110800000001</v>
      </c>
      <c r="M46" s="154">
        <f>_xlfn.IFNA(_xlfn.XLOOKUP(M$1,'kWh per HDD'!$C$1:$O$1,'kWh per HDD'!$C43:$O43),0)</f>
        <v>19.066912972085387</v>
      </c>
      <c r="N46" s="153">
        <f>_xlfn.IFNA(_xlfn.XLOOKUP(N$1,'Carbon Emissions'!$C$1:$AJ$1,'Carbon Emissions'!$C43:$AJ43),0)</f>
        <v>31819</v>
      </c>
      <c r="O46" s="154">
        <f>_xlfn.IFNA(_xlfn.XLOOKUP(O$1,'Carbon Emissions'!$C$1:$AJ$1,'Carbon Emissions'!$C43:$AJ43),0)</f>
        <v>3845</v>
      </c>
      <c r="P46" s="154">
        <f>_xlfn.IFNA(_xlfn.XLOOKUP(P$1,'Carbon Emissions'!$C$1:$AJ$1,'Carbon Emissions'!$C43:$AJ43),0)</f>
        <v>6.7505809999999995</v>
      </c>
      <c r="Q46" s="154">
        <f>_xlfn.IFNA(_xlfn.XLOOKUP(Q$1,'kWh per HDD'!$C$1:$O$1,'kWh per HDD'!$C43:$O43),0)</f>
        <v>13.105024711696871</v>
      </c>
      <c r="R46" s="153">
        <f>_xlfn.IFNA(_xlfn.XLOOKUP(R$1,'Carbon Emissions'!$C$1:$AJ$1,'Carbon Emissions'!$C43:$AJ43),0)</f>
        <v>49662</v>
      </c>
      <c r="S46" s="154">
        <f>_xlfn.IFNA(_xlfn.XLOOKUP(S$1,'Carbon Emissions'!$C$1:$AJ$1,'Carbon Emissions'!$C43:$AJ43),0)</f>
        <v>7949</v>
      </c>
      <c r="T46" s="154">
        <f>_xlfn.IFNA(_xlfn.XLOOKUP(T$1,'Carbon Emissions'!$C$1:$AJ$1,'Carbon Emissions'!$C43:$AJ43),0)</f>
        <v>10.966078</v>
      </c>
      <c r="U46" s="154">
        <f>_xlfn.IFNA(_xlfn.XLOOKUP(U$1,'kWh per HDD'!$C$1:$O$1,'kWh per HDD'!$C43:$O43),0)</f>
        <v>21.629790940766551</v>
      </c>
      <c r="V46" s="153">
        <f>_xlfn.IFNA(_xlfn.XLOOKUP(V$1,'Carbon Emissions'!$C$1:$AJ$1,'Carbon Emissions'!$C43:$AJ43),0)</f>
        <v>42554</v>
      </c>
      <c r="W46" s="154">
        <f>_xlfn.IFNA(_xlfn.XLOOKUP(W$1,'Carbon Emissions'!$C$1:$AJ$1,'Carbon Emissions'!$C43:$AJ43),0)</f>
        <v>8181</v>
      </c>
      <c r="X46" s="154">
        <f>_xlfn.IFNA(_xlfn.XLOOKUP(X$1,'Carbon Emissions'!$C$1:$AJ$1,'Carbon Emissions'!$C43:$AJ43),0)</f>
        <v>9.3663150000000002</v>
      </c>
      <c r="Y46" s="154">
        <f>_xlfn.IFNA(_xlfn.XLOOKUP(Y$1,'kWh per HDD'!$C$1:$O$1,'kWh per HDD'!$C43:$O43),0)</f>
        <v>19.547083141938447</v>
      </c>
      <c r="Z46" s="153">
        <f>_xlfn.IFNA(_xlfn.XLOOKUP(Z$1,'Carbon Emissions'!$C$1:$AJ$1,'Carbon Emissions'!$C43:$AJ43),0)</f>
        <v>0</v>
      </c>
      <c r="AA46" s="154">
        <f>_xlfn.IFNA(_xlfn.XLOOKUP(AA$1,'Carbon Emissions'!$C$1:$AJ$1,'Carbon Emissions'!$C43:$AJ43),0)</f>
        <v>0</v>
      </c>
      <c r="AB46" s="154">
        <f>_xlfn.IFNA(_xlfn.XLOOKUP(AB$1,'Carbon Emissions'!$C$1:$AJ$1,'Carbon Emissions'!$C43:$AJ43),0)</f>
        <v>0</v>
      </c>
      <c r="AC46" s="155">
        <f>_xlfn.IFNA(_xlfn.XLOOKUP(AC$1,'Carbon Emissions'!$C$1:$AJ$1,'Carbon Emissions'!$C43:$AJ43),0)</f>
        <v>0</v>
      </c>
    </row>
    <row r="47" spans="1:29" x14ac:dyDescent="0.25">
      <c r="A47" t="str">
        <v>Wingate Library</v>
      </c>
      <c r="B47" s="153">
        <f>_xlfn.IFNA(_xlfn.XLOOKUP(B$1,'Carbon Emissions'!$C$1:$AJ$1,'Carbon Emissions'!$C44:$AJ44),0)</f>
        <v>24256</v>
      </c>
      <c r="C47" s="154">
        <f>_xlfn.IFNA(_xlfn.XLOOKUP(C$1,'Carbon Emissions'!$C$1:$AJ$1,'Carbon Emissions'!$C44:$AJ44),0)</f>
        <v>0</v>
      </c>
      <c r="D47" s="154">
        <f>_xlfn.IFNA(_xlfn.XLOOKUP(D$1,'Carbon Emissions'!$C$1:$AJ$1,'Carbon Emissions'!$C44:$AJ44),0)</f>
        <v>4.4631040000000004</v>
      </c>
      <c r="E47" s="154">
        <f>_xlfn.IFNA(_xlfn.XLOOKUP(E$1,'kWh per HDD'!$C$1:$O$1,'kWh per HDD'!$C44:$O44),0)</f>
        <v>10.432688172043012</v>
      </c>
      <c r="F47" s="153">
        <f>_xlfn.IFNA(_xlfn.XLOOKUP(F$1,'Carbon Emissions'!$C$1:$AJ$1,'Carbon Emissions'!$C44:$AJ44),0)</f>
        <v>22935</v>
      </c>
      <c r="G47" s="154">
        <f>_xlfn.IFNA(_xlfn.XLOOKUP(G$1,'Carbon Emissions'!$C$1:$AJ$1,'Carbon Emissions'!$C44:$AJ44),0)</f>
        <v>0</v>
      </c>
      <c r="H47" s="154">
        <f>_xlfn.IFNA(_xlfn.XLOOKUP(H$1,'Carbon Emissions'!$C$1:$AJ$1,'Carbon Emissions'!$C44:$AJ44),0)</f>
        <v>0</v>
      </c>
      <c r="I47" s="154">
        <f>_xlfn.IFNA(_xlfn.XLOOKUP(I$1,'kWh per HDD'!$C$1:$O$1,'kWh per HDD'!$C44:$O44),0)</f>
        <v>10.697294776119403</v>
      </c>
      <c r="J47" s="153">
        <f>_xlfn.IFNA(_xlfn.XLOOKUP(J$1,'Carbon Emissions'!$C$1:$AJ$1,'Carbon Emissions'!$C44:$AJ44),0)</f>
        <v>26627</v>
      </c>
      <c r="K47" s="154">
        <f>_xlfn.IFNA(_xlfn.XLOOKUP(K$1,'Carbon Emissions'!$C$1:$AJ$1,'Carbon Emissions'!$C44:$AJ44),0)</f>
        <v>7264</v>
      </c>
      <c r="L47" s="154">
        <f>_xlfn.IFNA(_xlfn.XLOOKUP(L$1,'Carbon Emissions'!$C$1:$AJ$1,'Carbon Emissions'!$C44:$AJ44),0)</f>
        <v>6.7560463999999998</v>
      </c>
      <c r="M47" s="154">
        <f>_xlfn.IFNA(_xlfn.XLOOKUP(M$1,'kWh per HDD'!$C$1:$O$1,'kWh per HDD'!$C44:$O44),0)</f>
        <v>10.930623973727421</v>
      </c>
      <c r="N47" s="153">
        <f>_xlfn.IFNA(_xlfn.XLOOKUP(N$1,'Carbon Emissions'!$C$1:$AJ$1,'Carbon Emissions'!$C44:$AJ44),0)</f>
        <v>21491</v>
      </c>
      <c r="O47" s="154">
        <f>_xlfn.IFNA(_xlfn.XLOOKUP(O$1,'Carbon Emissions'!$C$1:$AJ$1,'Carbon Emissions'!$C44:$AJ44),0)</f>
        <v>3881</v>
      </c>
      <c r="P47" s="154">
        <f>_xlfn.IFNA(_xlfn.XLOOKUP(P$1,'Carbon Emissions'!$C$1:$AJ$1,'Carbon Emissions'!$C44:$AJ44),0)</f>
        <v>4.8586169999999997</v>
      </c>
      <c r="Q47" s="154">
        <f>_xlfn.IFNA(_xlfn.XLOOKUP(Q$1,'kWh per HDD'!$C$1:$O$1,'kWh per HDD'!$C44:$O44),0)</f>
        <v>8.8513179571663922</v>
      </c>
      <c r="R47" s="153">
        <f>_xlfn.IFNA(_xlfn.XLOOKUP(R$1,'Carbon Emissions'!$C$1:$AJ$1,'Carbon Emissions'!$C44:$AJ44),0)</f>
        <v>22077</v>
      </c>
      <c r="S47" s="154">
        <f>_xlfn.IFNA(_xlfn.XLOOKUP(S$1,'Carbon Emissions'!$C$1:$AJ$1,'Carbon Emissions'!$C44:$AJ44),0)</f>
        <v>5216</v>
      </c>
      <c r="T47" s="154">
        <f>_xlfn.IFNA(_xlfn.XLOOKUP(T$1,'Carbon Emissions'!$C$1:$AJ$1,'Carbon Emissions'!$C44:$AJ44),0)</f>
        <v>5.2618479999999996</v>
      </c>
      <c r="U47" s="154">
        <f>_xlfn.IFNA(_xlfn.XLOOKUP(U$1,'kWh per HDD'!$C$1:$O$1,'kWh per HDD'!$C44:$O44),0)</f>
        <v>9.6154181184668985</v>
      </c>
      <c r="V47" s="153">
        <f>_xlfn.IFNA(_xlfn.XLOOKUP(V$1,'Carbon Emissions'!$C$1:$AJ$1,'Carbon Emissions'!$C44:$AJ44),0)</f>
        <v>25664</v>
      </c>
      <c r="W47" s="154">
        <f>_xlfn.IFNA(_xlfn.XLOOKUP(W$1,'Carbon Emissions'!$C$1:$AJ$1,'Carbon Emissions'!$C44:$AJ44),0)</f>
        <v>5228</v>
      </c>
      <c r="X47" s="154">
        <f>_xlfn.IFNA(_xlfn.XLOOKUP(X$1,'Carbon Emissions'!$C$1:$AJ$1,'Carbon Emissions'!$C44:$AJ44),0)</f>
        <v>5.7055160000000003</v>
      </c>
      <c r="Y47" s="154">
        <f>_xlfn.IFNA(_xlfn.XLOOKUP(Y$1,'kWh per HDD'!$C$1:$O$1,'kWh per HDD'!$C44:$O44),0)</f>
        <v>11.788700045934773</v>
      </c>
      <c r="Z47" s="153">
        <f>_xlfn.IFNA(_xlfn.XLOOKUP(Z$1,'Carbon Emissions'!$C$1:$AJ$1,'Carbon Emissions'!$C44:$AJ44),0)</f>
        <v>0</v>
      </c>
      <c r="AA47" s="154">
        <f>_xlfn.IFNA(_xlfn.XLOOKUP(AA$1,'Carbon Emissions'!$C$1:$AJ$1,'Carbon Emissions'!$C44:$AJ44),0)</f>
        <v>0</v>
      </c>
      <c r="AB47" s="154">
        <f>_xlfn.IFNA(_xlfn.XLOOKUP(AB$1,'Carbon Emissions'!$C$1:$AJ$1,'Carbon Emissions'!$C44:$AJ44),0)</f>
        <v>0</v>
      </c>
      <c r="AC47" s="155">
        <f>_xlfn.IFNA(_xlfn.XLOOKUP(AC$1,'Carbon Emissions'!$C$1:$AJ$1,'Carbon Emissions'!$C44:$AJ44),0)</f>
        <v>0</v>
      </c>
    </row>
    <row r="48" spans="1:29" x14ac:dyDescent="0.25">
      <c r="A48" t="str">
        <v>Wolsingham Library</v>
      </c>
      <c r="B48" s="153">
        <f>_xlfn.IFNA(_xlfn.XLOOKUP(B$1,'Carbon Emissions'!$C$1:$AJ$1,'Carbon Emissions'!$C45:$AJ45),0)</f>
        <v>0</v>
      </c>
      <c r="C48" s="154">
        <f>_xlfn.IFNA(_xlfn.XLOOKUP(C$1,'Carbon Emissions'!$C$1:$AJ$1,'Carbon Emissions'!$C45:$AJ45),0)</f>
        <v>4722</v>
      </c>
      <c r="D48" s="154">
        <f>_xlfn.IFNA(_xlfn.XLOOKUP(D$1,'Carbon Emissions'!$C$1:$AJ$1,'Carbon Emissions'!$C45:$AJ45),0)</f>
        <v>0</v>
      </c>
      <c r="E48" s="154">
        <f>_xlfn.IFNA(_xlfn.XLOOKUP(E$1,'kWh per HDD'!$C$1:$O$1,'kWh per HDD'!$C45:$O45),0)</f>
        <v>0</v>
      </c>
      <c r="F48" s="153">
        <f>_xlfn.IFNA(_xlfn.XLOOKUP(F$1,'Carbon Emissions'!$C$1:$AJ$1,'Carbon Emissions'!$C45:$AJ45),0)</f>
        <v>9199</v>
      </c>
      <c r="G48" s="154">
        <f>_xlfn.IFNA(_xlfn.XLOOKUP(G$1,'Carbon Emissions'!$C$1:$AJ$1,'Carbon Emissions'!$C45:$AJ45),0)</f>
        <v>4915</v>
      </c>
      <c r="H48" s="154">
        <f>_xlfn.IFNA(_xlfn.XLOOKUP(H$1,'Carbon Emissions'!$C$1:$AJ$1,'Carbon Emissions'!$C45:$AJ45),0)</f>
        <v>2.9488899999999996</v>
      </c>
      <c r="I48" s="154">
        <f>_xlfn.IFNA(_xlfn.XLOOKUP(I$1,'kWh per HDD'!$C$1:$O$1,'kWh per HDD'!$C45:$O45),0)</f>
        <v>4.2905783582089549</v>
      </c>
      <c r="J48" s="153">
        <f>_xlfn.IFNA(_xlfn.XLOOKUP(J$1,'Carbon Emissions'!$C$1:$AJ$1,'Carbon Emissions'!$C45:$AJ45),0)</f>
        <v>17511</v>
      </c>
      <c r="K48" s="154">
        <f>_xlfn.IFNA(_xlfn.XLOOKUP(K$1,'Carbon Emissions'!$C$1:$AJ$1,'Carbon Emissions'!$C45:$AJ45),0)</f>
        <v>4271</v>
      </c>
      <c r="L48" s="154">
        <f>_xlfn.IFNA(_xlfn.XLOOKUP(L$1,'Carbon Emissions'!$C$1:$AJ$1,'Carbon Emissions'!$C45:$AJ45),0)</f>
        <v>4.3136916000000003</v>
      </c>
      <c r="M48" s="154">
        <f>_xlfn.IFNA(_xlfn.XLOOKUP(M$1,'kWh per HDD'!$C$1:$O$1,'kWh per HDD'!$C45:$O45),0)</f>
        <v>7.1884236453201966</v>
      </c>
      <c r="N48" s="153">
        <f>_xlfn.IFNA(_xlfn.XLOOKUP(N$1,'Carbon Emissions'!$C$1:$AJ$1,'Carbon Emissions'!$C45:$AJ45),0)</f>
        <v>39676</v>
      </c>
      <c r="O48" s="154">
        <f>_xlfn.IFNA(_xlfn.XLOOKUP(O$1,'Carbon Emissions'!$C$1:$AJ$1,'Carbon Emissions'!$C45:$AJ45),0)</f>
        <v>2124</v>
      </c>
      <c r="P48" s="154">
        <f>_xlfn.IFNA(_xlfn.XLOOKUP(P$1,'Carbon Emissions'!$C$1:$AJ$1,'Carbon Emissions'!$C45:$AJ45),0)</f>
        <v>7.7952760000000003</v>
      </c>
      <c r="Q48" s="154">
        <f>_xlfn.IFNA(_xlfn.XLOOKUP(Q$1,'kWh per HDD'!$C$1:$O$1,'kWh per HDD'!$C45:$O45),0)</f>
        <v>16.341021416803954</v>
      </c>
      <c r="R48" s="153">
        <f>_xlfn.IFNA(_xlfn.XLOOKUP(R$1,'Carbon Emissions'!$C$1:$AJ$1,'Carbon Emissions'!$C45:$AJ45),0)</f>
        <v>48003</v>
      </c>
      <c r="S48" s="154">
        <f>_xlfn.IFNA(_xlfn.XLOOKUP(S$1,'Carbon Emissions'!$C$1:$AJ$1,'Carbon Emissions'!$C45:$AJ45),0)</f>
        <v>3473</v>
      </c>
      <c r="T48" s="154">
        <f>_xlfn.IFNA(_xlfn.XLOOKUP(T$1,'Carbon Emissions'!$C$1:$AJ$1,'Carbon Emissions'!$C45:$AJ45),0)</f>
        <v>9.6313420000000001</v>
      </c>
      <c r="U48" s="154">
        <f>_xlfn.IFNA(_xlfn.XLOOKUP(U$1,'kWh per HDD'!$C$1:$O$1,'kWh per HDD'!$C45:$O45),0)</f>
        <v>20.907229965156795</v>
      </c>
      <c r="V48" s="153">
        <f>_xlfn.IFNA(_xlfn.XLOOKUP(V$1,'Carbon Emissions'!$C$1:$AJ$1,'Carbon Emissions'!$C45:$AJ45),0)</f>
        <v>49212</v>
      </c>
      <c r="W48" s="154">
        <f>_xlfn.IFNA(_xlfn.XLOOKUP(W$1,'Carbon Emissions'!$C$1:$AJ$1,'Carbon Emissions'!$C45:$AJ45),0)</f>
        <v>3576</v>
      </c>
      <c r="X48" s="154">
        <f>_xlfn.IFNA(_xlfn.XLOOKUP(X$1,'Carbon Emissions'!$C$1:$AJ$1,'Carbon Emissions'!$C45:$AJ45),0)</f>
        <v>9.695964</v>
      </c>
      <c r="Y48" s="154">
        <f>_xlfn.IFNA(_xlfn.XLOOKUP(Y$1,'kWh per HDD'!$C$1:$O$1,'kWh per HDD'!$C45:$O45),0)</f>
        <v>22.605420303169499</v>
      </c>
      <c r="Z48" s="153">
        <f>_xlfn.IFNA(_xlfn.XLOOKUP(Z$1,'Carbon Emissions'!$C$1:$AJ$1,'Carbon Emissions'!$C45:$AJ45),0)</f>
        <v>0</v>
      </c>
      <c r="AA48" s="154">
        <f>_xlfn.IFNA(_xlfn.XLOOKUP(AA$1,'Carbon Emissions'!$C$1:$AJ$1,'Carbon Emissions'!$C45:$AJ45),0)</f>
        <v>0</v>
      </c>
      <c r="AB48" s="154">
        <f>_xlfn.IFNA(_xlfn.XLOOKUP(AB$1,'Carbon Emissions'!$C$1:$AJ$1,'Carbon Emissions'!$C45:$AJ45),0)</f>
        <v>0</v>
      </c>
      <c r="AC48" s="155">
        <f>_xlfn.IFNA(_xlfn.XLOOKUP(AC$1,'Carbon Emissions'!$C$1:$AJ$1,'Carbon Emissions'!$C45:$AJ45),0)</f>
        <v>0</v>
      </c>
    </row>
    <row r="49" spans="1:29" x14ac:dyDescent="0.25">
      <c r="A49" t="str">
        <v>Woodhouse Close Library</v>
      </c>
      <c r="B49" s="153">
        <f>_xlfn.IFNA(_xlfn.XLOOKUP(B$1,'Carbon Emissions'!$C$1:$AJ$1,'Carbon Emissions'!$C46:$AJ46),0)</f>
        <v>19785</v>
      </c>
      <c r="C49" s="154">
        <f>_xlfn.IFNA(_xlfn.XLOOKUP(C$1,'Carbon Emissions'!$C$1:$AJ$1,'Carbon Emissions'!$C46:$AJ46),0)</f>
        <v>6762</v>
      </c>
      <c r="D49" s="154">
        <f>_xlfn.IFNA(_xlfn.XLOOKUP(D$1,'Carbon Emissions'!$C$1:$AJ$1,'Carbon Emissions'!$C46:$AJ46),0)</f>
        <v>5.3688072</v>
      </c>
      <c r="E49" s="154">
        <f>_xlfn.IFNA(_xlfn.XLOOKUP(E$1,'kWh per HDD'!$C$1:$O$1,'kWh per HDD'!$C46:$O46),0)</f>
        <v>8.5096774193548388</v>
      </c>
      <c r="F49" s="153">
        <f>_xlfn.IFNA(_xlfn.XLOOKUP(F$1,'Carbon Emissions'!$C$1:$AJ$1,'Carbon Emissions'!$C46:$AJ46),0)</f>
        <v>39239</v>
      </c>
      <c r="G49" s="154">
        <f>_xlfn.IFNA(_xlfn.XLOOKUP(G$1,'Carbon Emissions'!$C$1:$AJ$1,'Carbon Emissions'!$C46:$AJ46),0)</f>
        <v>6566</v>
      </c>
      <c r="H49" s="154">
        <f>_xlfn.IFNA(_xlfn.XLOOKUP(H$1,'Carbon Emissions'!$C$1:$AJ$1,'Carbon Emissions'!$C46:$AJ46),0)</f>
        <v>8.8982455999999992</v>
      </c>
      <c r="I49" s="154">
        <f>_xlfn.IFNA(_xlfn.XLOOKUP(I$1,'kWh per HDD'!$C$1:$O$1,'kWh per HDD'!$C46:$O46),0)</f>
        <v>18.301772388059703</v>
      </c>
      <c r="J49" s="153">
        <f>_xlfn.IFNA(_xlfn.XLOOKUP(J$1,'Carbon Emissions'!$C$1:$AJ$1,'Carbon Emissions'!$C46:$AJ46),0)</f>
        <v>51705</v>
      </c>
      <c r="K49" s="154">
        <f>_xlfn.IFNA(_xlfn.XLOOKUP(K$1,'Carbon Emissions'!$C$1:$AJ$1,'Carbon Emissions'!$C46:$AJ46),0)</f>
        <v>7454</v>
      </c>
      <c r="L49" s="154">
        <f>_xlfn.IFNA(_xlfn.XLOOKUP(L$1,'Carbon Emissions'!$C$1:$AJ$1,'Carbon Emissions'!$C46:$AJ46),0)</f>
        <v>11.4189624</v>
      </c>
      <c r="M49" s="154">
        <f>_xlfn.IFNA(_xlfn.XLOOKUP(M$1,'kWh per HDD'!$C$1:$O$1,'kWh per HDD'!$C46:$O46),0)</f>
        <v>21.225369458128078</v>
      </c>
      <c r="N49" s="153">
        <f>_xlfn.IFNA(_xlfn.XLOOKUP(N$1,'Carbon Emissions'!$C$1:$AJ$1,'Carbon Emissions'!$C46:$AJ46),0)</f>
        <v>30625</v>
      </c>
      <c r="O49" s="154">
        <f>_xlfn.IFNA(_xlfn.XLOOKUP(O$1,'Carbon Emissions'!$C$1:$AJ$1,'Carbon Emissions'!$C46:$AJ46),0)</f>
        <v>4716</v>
      </c>
      <c r="P49" s="154">
        <f>_xlfn.IFNA(_xlfn.XLOOKUP(P$1,'Carbon Emissions'!$C$1:$AJ$1,'Carbon Emissions'!$C46:$AJ46),0)</f>
        <v>6.7338279999999999</v>
      </c>
      <c r="Q49" s="154">
        <f>_xlfn.IFNA(_xlfn.XLOOKUP(Q$1,'kWh per HDD'!$C$1:$O$1,'kWh per HDD'!$C46:$O46),0)</f>
        <v>12.613261943986821</v>
      </c>
      <c r="R49" s="153">
        <f>_xlfn.IFNA(_xlfn.XLOOKUP(R$1,'Carbon Emissions'!$C$1:$AJ$1,'Carbon Emissions'!$C46:$AJ46),0)</f>
        <v>31603</v>
      </c>
      <c r="S49" s="154">
        <f>_xlfn.IFNA(_xlfn.XLOOKUP(S$1,'Carbon Emissions'!$C$1:$AJ$1,'Carbon Emissions'!$C46:$AJ46),0)</f>
        <v>7415</v>
      </c>
      <c r="T49" s="154">
        <f>_xlfn.IFNA(_xlfn.XLOOKUP(T$1,'Carbon Emissions'!$C$1:$AJ$1,'Carbon Emissions'!$C46:$AJ46),0)</f>
        <v>7.5204019999999998</v>
      </c>
      <c r="U49" s="154">
        <f>_xlfn.IFNA(_xlfn.XLOOKUP(U$1,'kWh per HDD'!$C$1:$O$1,'kWh per HDD'!$C46:$O46),0)</f>
        <v>13.764372822299652</v>
      </c>
      <c r="V49" s="153">
        <f>_xlfn.IFNA(_xlfn.XLOOKUP(V$1,'Carbon Emissions'!$C$1:$AJ$1,'Carbon Emissions'!$C46:$AJ46),0)</f>
        <v>25848</v>
      </c>
      <c r="W49" s="154">
        <f>_xlfn.IFNA(_xlfn.XLOOKUP(W$1,'Carbon Emissions'!$C$1:$AJ$1,'Carbon Emissions'!$C46:$AJ46),0)</f>
        <v>7916</v>
      </c>
      <c r="X49" s="154">
        <f>_xlfn.IFNA(_xlfn.XLOOKUP(X$1,'Carbon Emissions'!$C$1:$AJ$1,'Carbon Emissions'!$C46:$AJ46),0)</f>
        <v>6.2579720000000005</v>
      </c>
      <c r="Y49" s="154">
        <f>_xlfn.IFNA(_xlfn.XLOOKUP(Y$1,'kWh per HDD'!$C$1:$O$1,'kWh per HDD'!$C46:$O46),0)</f>
        <v>11.873220027560864</v>
      </c>
      <c r="Z49" s="153">
        <f>_xlfn.IFNA(_xlfn.XLOOKUP(Z$1,'Carbon Emissions'!$C$1:$AJ$1,'Carbon Emissions'!$C46:$AJ46),0)</f>
        <v>0</v>
      </c>
      <c r="AA49" s="154">
        <f>_xlfn.IFNA(_xlfn.XLOOKUP(AA$1,'Carbon Emissions'!$C$1:$AJ$1,'Carbon Emissions'!$C46:$AJ46),0)</f>
        <v>0</v>
      </c>
      <c r="AB49" s="154">
        <f>_xlfn.IFNA(_xlfn.XLOOKUP(AB$1,'Carbon Emissions'!$C$1:$AJ$1,'Carbon Emissions'!$C46:$AJ46),0)</f>
        <v>0</v>
      </c>
      <c r="AC49" s="155">
        <f>_xlfn.IFNA(_xlfn.XLOOKUP(AC$1,'Carbon Emissions'!$C$1:$AJ$1,'Carbon Emissions'!$C46:$AJ46),0)</f>
        <v>0</v>
      </c>
    </row>
    <row r="50" spans="1:29" x14ac:dyDescent="0.25">
      <c r="A50" t="str">
        <v>Example</v>
      </c>
      <c r="B50" s="153">
        <f>_xlfn.IFNA(_xlfn.XLOOKUP(B$1,'Carbon Emissions'!$C$1:$AJ$1,'Carbon Emissions'!$C47:$AJ47),0)</f>
        <v>27558</v>
      </c>
      <c r="C50" s="154">
        <f>_xlfn.IFNA(_xlfn.XLOOKUP(C$1,'Carbon Emissions'!$C$1:$AJ$1,'Carbon Emissions'!$C47:$AJ47),0)</f>
        <v>2000</v>
      </c>
      <c r="D50" s="154">
        <f>_xlfn.IFNA(_xlfn.XLOOKUP(D$1,'Carbon Emissions'!$C$1:$AJ$1,'Carbon Emissions'!$C47:$AJ47),0)</f>
        <v>3</v>
      </c>
      <c r="E50" s="154">
        <f>_xlfn.IFNA(_xlfn.XLOOKUP(E$1,'kWh per HDD'!$C$1:$O$1,'kWh per HDD'!$C47:$O47),0)</f>
        <v>11.852903225806452</v>
      </c>
      <c r="F50" s="153">
        <f>_xlfn.IFNA(_xlfn.XLOOKUP(F$1,'Carbon Emissions'!$C$1:$AJ$1,'Carbon Emissions'!$C47:$AJ47),0)</f>
        <v>20426</v>
      </c>
      <c r="G50" s="154">
        <f>_xlfn.IFNA(_xlfn.XLOOKUP(G$1,'Carbon Emissions'!$C$1:$AJ$1,'Carbon Emissions'!$C47:$AJ47),0)</f>
        <v>2100</v>
      </c>
      <c r="H50" s="154">
        <f>_xlfn.IFNA(_xlfn.XLOOKUP(H$1,'Carbon Emissions'!$C$1:$AJ$1,'Carbon Emissions'!$C47:$AJ47),0)</f>
        <v>3</v>
      </c>
      <c r="I50" s="154">
        <f>_xlfn.IFNA(_xlfn.XLOOKUP(I$1,'kWh per HDD'!$C$1:$O$1,'kWh per HDD'!$C47:$O47),0)</f>
        <v>9.52705223880597</v>
      </c>
      <c r="J50" s="153">
        <f>_xlfn.IFNA(_xlfn.XLOOKUP(J$1,'Carbon Emissions'!$C$1:$AJ$1,'Carbon Emissions'!$C47:$AJ47),0)</f>
        <v>20520</v>
      </c>
      <c r="K50" s="154">
        <f>_xlfn.IFNA(_xlfn.XLOOKUP(K$1,'Carbon Emissions'!$C$1:$AJ$1,'Carbon Emissions'!$C47:$AJ47),0)</f>
        <v>2300</v>
      </c>
      <c r="L50" s="154">
        <f>_xlfn.IFNA(_xlfn.XLOOKUP(L$1,'Carbon Emissions'!$C$1:$AJ$1,'Carbon Emissions'!$C47:$AJ47),0)</f>
        <v>4.3635599999999997</v>
      </c>
      <c r="M50" s="154">
        <f>_xlfn.IFNA(_xlfn.XLOOKUP(M$1,'kWh per HDD'!$C$1:$O$1,'kWh per HDD'!$C47:$O47),0)</f>
        <v>8.4236453201970445</v>
      </c>
      <c r="N50" s="153">
        <f>_xlfn.IFNA(_xlfn.XLOOKUP(N$1,'Carbon Emissions'!$C$1:$AJ$1,'Carbon Emissions'!$C47:$AJ47),0)</f>
        <v>23511</v>
      </c>
      <c r="O50" s="154">
        <f>_xlfn.IFNA(_xlfn.XLOOKUP(O$1,'Carbon Emissions'!$C$1:$AJ$1,'Carbon Emissions'!$C47:$AJ47),0)</f>
        <v>2350</v>
      </c>
      <c r="P50" s="154">
        <f>_xlfn.IFNA(_xlfn.XLOOKUP(P$1,'Carbon Emissions'!$C$1:$AJ$1,'Carbon Emissions'!$C47:$AJ47),0)</f>
        <v>4.8735740000000005</v>
      </c>
      <c r="Q50" s="154">
        <f>_xlfn.IFNA(_xlfn.XLOOKUP(Q$1,'kWh per HDD'!$C$1:$O$1,'kWh per HDD'!$C47:$O47),0)</f>
        <v>9.6832784184514011</v>
      </c>
      <c r="R50" s="153">
        <f>_xlfn.IFNA(_xlfn.XLOOKUP(R$1,'Carbon Emissions'!$C$1:$AJ$1,'Carbon Emissions'!$C47:$AJ47),0)</f>
        <v>26246</v>
      </c>
      <c r="S50" s="154">
        <f>_xlfn.IFNA(_xlfn.XLOOKUP(S$1,'Carbon Emissions'!$C$1:$AJ$1,'Carbon Emissions'!$C47:$AJ47),0)</f>
        <v>2600</v>
      </c>
      <c r="T50" s="154">
        <f>_xlfn.IFNA(_xlfn.XLOOKUP(T$1,'Carbon Emissions'!$C$1:$AJ$1,'Carbon Emissions'!$C47:$AJ47),0)</f>
        <v>5.4272640000000001</v>
      </c>
      <c r="U50" s="154">
        <f>_xlfn.IFNA(_xlfn.XLOOKUP(U$1,'kWh per HDD'!$C$1:$O$1,'kWh per HDD'!$C47:$O47),0)</f>
        <v>11.431184668989546</v>
      </c>
      <c r="V50" s="153">
        <f>_xlfn.IFNA(_xlfn.XLOOKUP(V$1,'Carbon Emissions'!$C$1:$AJ$1,'Carbon Emissions'!$C47:$AJ47),0)</f>
        <v>23579</v>
      </c>
      <c r="W50" s="154">
        <f>_xlfn.IFNA(_xlfn.XLOOKUP(W$1,'Carbon Emissions'!$C$1:$AJ$1,'Carbon Emissions'!$C47:$AJ47),0)</f>
        <v>2800</v>
      </c>
      <c r="X50" s="154">
        <f>_xlfn.IFNA(_xlfn.XLOOKUP(X$1,'Carbon Emissions'!$C$1:$AJ$1,'Carbon Emissions'!$C47:$AJ47),0)</f>
        <v>4.8553569999999997</v>
      </c>
      <c r="Y50" s="154">
        <f>_xlfn.IFNA(_xlfn.XLOOKUP(Y$1,'kWh per HDD'!$C$1:$O$1,'kWh per HDD'!$C47:$O47),0)</f>
        <v>10.830960036747818</v>
      </c>
      <c r="Z50" s="153">
        <f>_xlfn.IFNA(_xlfn.XLOOKUP(Z$1,'Carbon Emissions'!$C$1:$AJ$1,'Carbon Emissions'!$C47:$AJ47),0)</f>
        <v>0</v>
      </c>
      <c r="AA50" s="154">
        <f>_xlfn.IFNA(_xlfn.XLOOKUP(AA$1,'Carbon Emissions'!$C$1:$AJ$1,'Carbon Emissions'!$C47:$AJ47),0)</f>
        <v>0</v>
      </c>
      <c r="AB50" s="154">
        <f>_xlfn.IFNA(_xlfn.XLOOKUP(AB$1,'Carbon Emissions'!$C$1:$AJ$1,'Carbon Emissions'!$C47:$AJ47),0)</f>
        <v>0</v>
      </c>
      <c r="AC50" s="155">
        <f>_xlfn.IFNA(_xlfn.XLOOKUP(AC$1,'Carbon Emissions'!$C$1:$AJ$1,'Carbon Emissions'!$C47:$AJ47),0)</f>
        <v>0</v>
      </c>
    </row>
  </sheetData>
  <sheetProtection algorithmName="SHA-512" hashValue="XCSlm/McWOi6wtCf2kLWUC79Z7Kpgw1BgrSVyQjJpkmVPsvn4GO9JC3/BmL8KtMvVv6kE0Jq8RwW+M29/Mnq+w==" saltValue="bFO20IR0Bk9xMHP/UzO3s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5B8C-0943-4190-90B5-8FC83F9A8F4A}">
  <sheetPr>
    <tabColor rgb="FFC00000"/>
  </sheetPr>
  <dimension ref="A1:U50"/>
  <sheetViews>
    <sheetView topLeftCell="A23" zoomScale="139" zoomScaleNormal="139" workbookViewId="0">
      <selection activeCell="O3" sqref="O3"/>
    </sheetView>
  </sheetViews>
  <sheetFormatPr defaultColWidth="8.85546875" defaultRowHeight="15" x14ac:dyDescent="0.25"/>
  <cols>
    <col min="1" max="1" width="41" customWidth="1"/>
    <col min="2" max="2" width="10" style="3" customWidth="1"/>
    <col min="3" max="3" width="10.5703125" bestFit="1" customWidth="1"/>
    <col min="5" max="8" width="10.5703125" bestFit="1" customWidth="1"/>
    <col min="10" max="10" width="41.5703125" bestFit="1" customWidth="1"/>
    <col min="11" max="11" width="9" bestFit="1" customWidth="1"/>
    <col min="12" max="12" width="10.5703125" bestFit="1" customWidth="1"/>
    <col min="14" max="14" width="41.5703125" bestFit="1" customWidth="1"/>
    <col min="15" max="16" width="10.5703125" bestFit="1" customWidth="1"/>
  </cols>
  <sheetData>
    <row r="1" spans="1:21" ht="50.1" customHeight="1" thickBot="1" x14ac:dyDescent="0.3">
      <c r="A1" s="27" t="s">
        <v>1</v>
      </c>
      <c r="B1" s="137" t="str">
        <f>Graphs!D2</f>
        <v>Gas 17-18</v>
      </c>
      <c r="C1" s="137" t="str">
        <f>Graphs!C2</f>
        <v>Gas</v>
      </c>
      <c r="D1" s="137" t="str">
        <f>_xlfn.XLOOKUP($S$3,Totals!$B$2:$AC$2,Totals!$B$1:$AC$1)</f>
        <v>Gas 17-18</v>
      </c>
      <c r="E1" s="137" t="str">
        <f>_xlfn.XLOOKUP($S$3+4,Totals!$B$2:$AC$2,Totals!$B$1:$AC$1)</f>
        <v>Gas 18-19</v>
      </c>
      <c r="F1" s="137" t="str">
        <f>_xlfn.XLOOKUP($S$3+8,Totals!$B$2:$AC$2,Totals!$B$1:$AC$1)</f>
        <v>Gas 19-20</v>
      </c>
      <c r="G1" s="137" t="str">
        <f>_xlfn.XLOOKUP($S$3+12,Totals!$B$2:$AC$2,Totals!$B$1:$AC$1)</f>
        <v>Gas 20-21</v>
      </c>
      <c r="H1" s="137" t="str">
        <f>_xlfn.XLOOKUP($S$3+16,Totals!$B$2:$AC$2,Totals!$B$1:$AC$1)</f>
        <v>Gas 21-22</v>
      </c>
      <c r="J1" s="27" t="s">
        <v>183</v>
      </c>
      <c r="K1" s="137" t="str">
        <f>B1</f>
        <v>Gas 17-18</v>
      </c>
      <c r="L1" s="137" t="str">
        <f t="shared" ref="L1" si="0">C1</f>
        <v>Gas</v>
      </c>
      <c r="N1" s="27" t="s">
        <v>183</v>
      </c>
      <c r="O1" s="137" t="str">
        <f>L1</f>
        <v>Gas</v>
      </c>
      <c r="P1" s="137" t="s">
        <v>185</v>
      </c>
      <c r="T1" t="e" cm="1">
        <f t="array" ref="T1">_xlfn.TAKE(_xlfn.SORTBY(Totals!A5:A50,Totals!B5:B50,-1),Graphs!#REF!)</f>
        <v>#REF!</v>
      </c>
    </row>
    <row r="2" spans="1:21" ht="15.75" thickTop="1" x14ac:dyDescent="0.25">
      <c r="A2" s="52" t="str">
        <f>Graphs!A2</f>
        <v>Leisure and Culture - Libraries and Museums</v>
      </c>
      <c r="B2" s="16">
        <f>_xlfn.XLOOKUP($A2,$A3:$A50,B3:B50)</f>
        <v>962343</v>
      </c>
      <c r="C2" s="16">
        <f t="shared" ref="C2:H2" si="1">_xlfn.XLOOKUP($A2,$A3:$A50,C3:C50)</f>
        <v>5201213</v>
      </c>
      <c r="D2" s="16">
        <f>_xlfn.XLOOKUP($A2,$A3:$A50,D3:D50)</f>
        <v>962343</v>
      </c>
      <c r="E2" s="16">
        <f t="shared" si="1"/>
        <v>1027324</v>
      </c>
      <c r="F2" s="16">
        <f t="shared" si="1"/>
        <v>1085364</v>
      </c>
      <c r="G2" s="16">
        <f t="shared" si="1"/>
        <v>856926</v>
      </c>
      <c r="H2" s="16">
        <f t="shared" si="1"/>
        <v>1269256</v>
      </c>
      <c r="I2" s="163"/>
      <c r="J2" s="52" t="str" cm="1">
        <f t="array" ref="J2:L47">_xlfn._xlws.SORT(A5:C50,3,-1)</f>
        <v>Bishop Auckland Town Hall &amp; Library</v>
      </c>
      <c r="K2" s="16">
        <v>0</v>
      </c>
      <c r="L2" s="16">
        <v>1247995</v>
      </c>
      <c r="N2" s="52" t="str">
        <f>IF(O2&lt;&gt;0,J2,#N/A)</f>
        <v>Bishop Auckland Town Hall &amp; Library</v>
      </c>
      <c r="O2" s="16">
        <f>IF(P2&lt;Graphs!$B$2,Raw!L2,0)</f>
        <v>1247995</v>
      </c>
      <c r="P2" s="16">
        <v>0</v>
      </c>
    </row>
    <row r="3" spans="1:21" x14ac:dyDescent="0.25">
      <c r="A3" s="52" t="str">
        <f>Totals!A3</f>
        <v>Leisure and Culture - Libraries and Museums</v>
      </c>
      <c r="B3" s="16">
        <f>_xlfn.XLOOKUP(B$1,Totals!$B$1:$AC$1,Totals!$B3:$AC3)</f>
        <v>962343</v>
      </c>
      <c r="C3" s="16">
        <f>SUM(D3:H3)</f>
        <v>5201213</v>
      </c>
      <c r="D3" s="16">
        <f>_xlfn.XLOOKUP(D$1,Totals!$B$1:$AC$1,Totals!$B3:$AC3)</f>
        <v>962343</v>
      </c>
      <c r="E3" s="16">
        <f>_xlfn.XLOOKUP(E$1,Totals!$B$1:$AC$1,Totals!$B3:$AC3)</f>
        <v>1027324</v>
      </c>
      <c r="F3" s="16">
        <f>_xlfn.XLOOKUP(F$1,Totals!$B$1:$AC$1,Totals!$B3:$AC3)</f>
        <v>1085364</v>
      </c>
      <c r="G3" s="16">
        <f>_xlfn.XLOOKUP(G$1,Totals!$B$1:$AC$1,Totals!$B3:$AC3)</f>
        <v>856926</v>
      </c>
      <c r="H3" s="16">
        <f>_xlfn.XLOOKUP(H$1,Totals!$B$1:$AC$1,Totals!$B3:$AC3)</f>
        <v>1269256</v>
      </c>
      <c r="J3" s="52" t="str">
        <v xml:space="preserve">Town Hall  - Durham </v>
      </c>
      <c r="K3" s="16">
        <v>157542</v>
      </c>
      <c r="L3" s="16">
        <v>1037341</v>
      </c>
      <c r="N3" s="52" t="str">
        <f t="shared" ref="N3:N47" si="2">IF(O3&lt;&gt;0,J3,"")</f>
        <v xml:space="preserve">Town Hall  - Durham </v>
      </c>
      <c r="O3" s="16">
        <f>IF(P3&lt;Graphs!$B$2,Raw!L3,0)</f>
        <v>1037341</v>
      </c>
      <c r="P3" s="16">
        <f>P2+1</f>
        <v>1</v>
      </c>
      <c r="S3">
        <f>_xlfn.XLOOKUP(C1,T3:T6,U3:U6)</f>
        <v>1</v>
      </c>
      <c r="T3" t="s">
        <v>63</v>
      </c>
      <c r="U3">
        <v>1</v>
      </c>
    </row>
    <row r="4" spans="1:21" x14ac:dyDescent="0.25">
      <c r="A4" s="52" t="str">
        <f>Totals!A4</f>
        <v>Example Type</v>
      </c>
      <c r="B4" s="16">
        <f>_xlfn.XLOOKUP($B$1,Totals!$B$1:$AC$1,Totals!B4:AC4)</f>
        <v>21342</v>
      </c>
      <c r="C4" s="16">
        <f>SUM(D4:H4)</f>
        <v>21342</v>
      </c>
      <c r="D4" s="16">
        <f>_xlfn.XLOOKUP(D$1,Totals!$B$1:$AC$1,Totals!$B4:$AC4)</f>
        <v>21342</v>
      </c>
      <c r="E4" s="16">
        <f>_xlfn.XLOOKUP(E$1,Totals!$B$1:$AC$1,Totals!$B4:$AC4)</f>
        <v>0</v>
      </c>
      <c r="F4" s="16">
        <f>_xlfn.XLOOKUP(F$1,Totals!$B$1:$AC$1,Totals!$B4:$AC4)</f>
        <v>0</v>
      </c>
      <c r="G4" s="16">
        <f>_xlfn.XLOOKUP(G$1,Totals!$B$1:$AC$1,Totals!$B4:$AC4)</f>
        <v>0</v>
      </c>
      <c r="H4" s="16">
        <f>_xlfn.XLOOKUP(H$1,Totals!$B$1:$AC$1,Totals!$B4:$AC4)</f>
        <v>0</v>
      </c>
      <c r="J4" s="52" t="str">
        <v>Clayport Library</v>
      </c>
      <c r="K4" s="16">
        <v>173893</v>
      </c>
      <c r="L4" s="16">
        <v>744185</v>
      </c>
      <c r="N4" s="52" t="str">
        <f t="shared" si="2"/>
        <v>Clayport Library</v>
      </c>
      <c r="O4" s="16">
        <f>IF(P4&lt;Graphs!$B$2,Raw!L4,0)</f>
        <v>744185</v>
      </c>
      <c r="P4" s="16">
        <f t="shared" ref="P4:P47" si="3">P3+1</f>
        <v>2</v>
      </c>
      <c r="T4" t="s">
        <v>64</v>
      </c>
      <c r="U4">
        <v>2</v>
      </c>
    </row>
    <row r="5" spans="1:21" x14ac:dyDescent="0.25">
      <c r="A5" s="52" t="str" cm="1">
        <f t="array" ref="A5:A50">Totals!A5:A50</f>
        <v>Annfield Plain Library</v>
      </c>
      <c r="B5" s="16">
        <f>_xlfn.XLOOKUP($B$1,Totals!$B$1:$AC$1,Totals!B5:AC5)</f>
        <v>77713</v>
      </c>
      <c r="C5" s="16">
        <f>SUM(D5:H5)</f>
        <v>353730</v>
      </c>
      <c r="D5" s="16">
        <f>_xlfn.XLOOKUP(D$1,Totals!$B$1:$AC$1,Totals!$B5:$AC5)</f>
        <v>77713</v>
      </c>
      <c r="E5" s="16">
        <f>_xlfn.XLOOKUP(E$1,Totals!$B$1:$AC$1,Totals!$B5:$AC5)</f>
        <v>68247</v>
      </c>
      <c r="F5" s="16">
        <f>_xlfn.XLOOKUP(F$1,Totals!$B$1:$AC$1,Totals!$B5:$AC5)</f>
        <v>87424</v>
      </c>
      <c r="G5" s="16">
        <f>_xlfn.XLOOKUP(G$1,Totals!$B$1:$AC$1,Totals!$B5:$AC5)</f>
        <v>64922</v>
      </c>
      <c r="H5" s="16">
        <f>_xlfn.XLOOKUP(H$1,Totals!$B$1:$AC$1,Totals!$B5:$AC5)</f>
        <v>55424</v>
      </c>
      <c r="J5" s="52" t="str">
        <v>Chester le Street Library</v>
      </c>
      <c r="K5" s="16">
        <v>67710</v>
      </c>
      <c r="L5" s="16">
        <v>396475</v>
      </c>
      <c r="N5" s="52" t="str">
        <f t="shared" si="2"/>
        <v>Chester le Street Library</v>
      </c>
      <c r="O5" s="16">
        <f>IF(P5&lt;Graphs!$B$2,Raw!L5,0)</f>
        <v>396475</v>
      </c>
      <c r="P5" s="16">
        <f t="shared" si="3"/>
        <v>3</v>
      </c>
      <c r="T5" t="s">
        <v>177</v>
      </c>
      <c r="U5">
        <v>3</v>
      </c>
    </row>
    <row r="6" spans="1:21" x14ac:dyDescent="0.25">
      <c r="A6" s="52" t="str">
        <v>Barnard Castle Library (new)/C.A.P building</v>
      </c>
      <c r="B6" s="16">
        <f>_xlfn.XLOOKUP($B$1,Totals!$B$1:$AC$1,Totals!B6:AC6)</f>
        <v>0</v>
      </c>
      <c r="C6" s="16">
        <f t="shared" ref="C6:C25" si="4">SUM(D6:H6)</f>
        <v>208548</v>
      </c>
      <c r="D6" s="16">
        <f>_xlfn.XLOOKUP(D$1,Totals!$B$1:$AC$1,Totals!$B6:$AC6)</f>
        <v>0</v>
      </c>
      <c r="E6" s="16">
        <f>_xlfn.XLOOKUP(E$1,Totals!$B$1:$AC$1,Totals!$B6:$AC6)</f>
        <v>0</v>
      </c>
      <c r="F6" s="16">
        <f>_xlfn.XLOOKUP(F$1,Totals!$B$1:$AC$1,Totals!$B6:$AC6)</f>
        <v>72127</v>
      </c>
      <c r="G6" s="16">
        <f>_xlfn.XLOOKUP(G$1,Totals!$B$1:$AC$1,Totals!$B6:$AC6)</f>
        <v>71952</v>
      </c>
      <c r="H6" s="16">
        <f>_xlfn.XLOOKUP(H$1,Totals!$B$1:$AC$1,Totals!$B6:$AC6)</f>
        <v>64469</v>
      </c>
      <c r="J6" s="52" t="str">
        <v>Annfield Plain Library</v>
      </c>
      <c r="K6" s="16">
        <v>77713</v>
      </c>
      <c r="L6" s="16">
        <v>353730</v>
      </c>
      <c r="N6" s="52" t="str">
        <f t="shared" si="2"/>
        <v>Annfield Plain Library</v>
      </c>
      <c r="O6" s="16">
        <f>IF(P6&lt;Graphs!$B$2,Raw!L6,0)</f>
        <v>353730</v>
      </c>
      <c r="P6" s="16">
        <f t="shared" si="3"/>
        <v>4</v>
      </c>
      <c r="T6" t="s">
        <v>178</v>
      </c>
      <c r="U6">
        <v>4</v>
      </c>
    </row>
    <row r="7" spans="1:21" x14ac:dyDescent="0.25">
      <c r="A7" s="52" t="str">
        <v>Barnard Castle Library Garage</v>
      </c>
      <c r="B7" s="16">
        <f>_xlfn.XLOOKUP($B$1,Totals!$B$1:$AC$1,Totals!B7:AC7)</f>
        <v>0</v>
      </c>
      <c r="C7" s="16">
        <f t="shared" si="4"/>
        <v>0</v>
      </c>
      <c r="D7" s="16">
        <f>_xlfn.XLOOKUP(D$1,Totals!$B$1:$AC$1,Totals!$B7:$AC7)</f>
        <v>0</v>
      </c>
      <c r="E7" s="16">
        <f>_xlfn.XLOOKUP(E$1,Totals!$B$1:$AC$1,Totals!$B7:$AC7)</f>
        <v>0</v>
      </c>
      <c r="F7" s="16">
        <f>_xlfn.XLOOKUP(F$1,Totals!$B$1:$AC$1,Totals!$B7:$AC7)</f>
        <v>0</v>
      </c>
      <c r="G7" s="16">
        <f>_xlfn.XLOOKUP(G$1,Totals!$B$1:$AC$1,Totals!$B7:$AC7)</f>
        <v>0</v>
      </c>
      <c r="H7" s="16">
        <f>_xlfn.XLOOKUP(H$1,Totals!$B$1:$AC$1,Totals!$B7:$AC7)</f>
        <v>0</v>
      </c>
      <c r="J7" s="52" t="str">
        <v xml:space="preserve">Spennymoor Library </v>
      </c>
      <c r="K7" s="16">
        <v>62707</v>
      </c>
      <c r="L7" s="16">
        <v>279846</v>
      </c>
      <c r="N7" s="52" t="str">
        <f t="shared" si="2"/>
        <v xml:space="preserve">Spennymoor Library </v>
      </c>
      <c r="O7" s="16">
        <f>IF(P7&lt;Graphs!$B$2,Raw!L7,0)</f>
        <v>279846</v>
      </c>
      <c r="P7" s="16">
        <f t="shared" si="3"/>
        <v>5</v>
      </c>
    </row>
    <row r="8" spans="1:21" x14ac:dyDescent="0.25">
      <c r="A8" s="52" t="str">
        <v>Belmont Library</v>
      </c>
      <c r="B8" s="16">
        <f>_xlfn.XLOOKUP($B$1,Totals!$B$1:$AC$1,Totals!B8:AC8)</f>
        <v>39818</v>
      </c>
      <c r="C8" s="16">
        <f t="shared" si="4"/>
        <v>175490</v>
      </c>
      <c r="D8" s="16">
        <f>_xlfn.XLOOKUP(D$1,Totals!$B$1:$AC$1,Totals!$B8:$AC8)</f>
        <v>39818</v>
      </c>
      <c r="E8" s="16">
        <f>_xlfn.XLOOKUP(E$1,Totals!$B$1:$AC$1,Totals!$B8:$AC8)</f>
        <v>37876</v>
      </c>
      <c r="F8" s="16">
        <f>_xlfn.XLOOKUP(F$1,Totals!$B$1:$AC$1,Totals!$B8:$AC8)</f>
        <v>37620</v>
      </c>
      <c r="G8" s="16">
        <f>_xlfn.XLOOKUP(G$1,Totals!$B$1:$AC$1,Totals!$B8:$AC8)</f>
        <v>23747</v>
      </c>
      <c r="H8" s="16">
        <f>_xlfn.XLOOKUP(H$1,Totals!$B$1:$AC$1,Totals!$B8:$AC8)</f>
        <v>36429</v>
      </c>
      <c r="J8" s="52" t="str">
        <v>Barnard Castle Library (new)/C.A.P building</v>
      </c>
      <c r="K8" s="16">
        <v>0</v>
      </c>
      <c r="L8" s="16">
        <v>208548</v>
      </c>
      <c r="N8" s="52" t="str">
        <f t="shared" si="2"/>
        <v>Barnard Castle Library (new)/C.A.P building</v>
      </c>
      <c r="O8" s="16">
        <f>IF(P8&lt;Graphs!$B$2,Raw!L8,0)</f>
        <v>208548</v>
      </c>
      <c r="P8" s="16">
        <f t="shared" si="3"/>
        <v>6</v>
      </c>
    </row>
    <row r="9" spans="1:21" x14ac:dyDescent="0.25">
      <c r="A9" s="52" t="str">
        <v>Binchester Roman Fort</v>
      </c>
      <c r="B9" s="16">
        <f>_xlfn.XLOOKUP($B$1,Totals!$B$1:$AC$1,Totals!B9:AC9)</f>
        <v>0</v>
      </c>
      <c r="C9" s="16">
        <f t="shared" si="4"/>
        <v>0</v>
      </c>
      <c r="D9" s="16">
        <f>_xlfn.XLOOKUP(D$1,Totals!$B$1:$AC$1,Totals!$B9:$AC9)</f>
        <v>0</v>
      </c>
      <c r="E9" s="16">
        <f>_xlfn.XLOOKUP(E$1,Totals!$B$1:$AC$1,Totals!$B9:$AC9)</f>
        <v>0</v>
      </c>
      <c r="F9" s="16">
        <f>_xlfn.XLOOKUP(F$1,Totals!$B$1:$AC$1,Totals!$B9:$AC9)</f>
        <v>0</v>
      </c>
      <c r="G9" s="16">
        <f>_xlfn.XLOOKUP(G$1,Totals!$B$1:$AC$1,Totals!$B9:$AC9)</f>
        <v>0</v>
      </c>
      <c r="H9" s="16">
        <f>_xlfn.XLOOKUP(H$1,Totals!$B$1:$AC$1,Totals!$B9:$AC9)</f>
        <v>0</v>
      </c>
      <c r="J9" s="52" t="str">
        <v>Consett Library</v>
      </c>
      <c r="K9" s="16">
        <v>7629</v>
      </c>
      <c r="L9" s="16">
        <v>207913</v>
      </c>
      <c r="N9" s="52" t="str">
        <f t="shared" si="2"/>
        <v>Consett Library</v>
      </c>
      <c r="O9" s="16">
        <f>IF(P9&lt;Graphs!$B$2,Raw!L9,0)</f>
        <v>207913</v>
      </c>
      <c r="P9" s="16">
        <f t="shared" si="3"/>
        <v>7</v>
      </c>
    </row>
    <row r="10" spans="1:21" x14ac:dyDescent="0.25">
      <c r="A10" s="52" t="str">
        <v>Bishop Auckland Town Hall &amp; Library</v>
      </c>
      <c r="B10" s="16">
        <f>_xlfn.XLOOKUP($B$1,Totals!$B$1:$AC$1,Totals!B10:AC10)</f>
        <v>0</v>
      </c>
      <c r="C10" s="16">
        <f t="shared" si="4"/>
        <v>1247995</v>
      </c>
      <c r="D10" s="16">
        <f>_xlfn.XLOOKUP(D$1,Totals!$B$1:$AC$1,Totals!$B10:$AC10)</f>
        <v>0</v>
      </c>
      <c r="E10" s="16">
        <f>_xlfn.XLOOKUP(E$1,Totals!$B$1:$AC$1,Totals!$B10:$AC10)</f>
        <v>0</v>
      </c>
      <c r="F10" s="16">
        <f>_xlfn.XLOOKUP(F$1,Totals!$B$1:$AC$1,Totals!$B10:$AC10)</f>
        <v>346023</v>
      </c>
      <c r="G10" s="16">
        <f>_xlfn.XLOOKUP(G$1,Totals!$B$1:$AC$1,Totals!$B10:$AC10)</f>
        <v>348105</v>
      </c>
      <c r="H10" s="16">
        <f>_xlfn.XLOOKUP(H$1,Totals!$B$1:$AC$1,Totals!$B10:$AC10)</f>
        <v>553867</v>
      </c>
      <c r="J10" s="52" t="str">
        <v>Willington Library</v>
      </c>
      <c r="K10" s="16">
        <v>42026</v>
      </c>
      <c r="L10" s="16">
        <v>207472</v>
      </c>
      <c r="N10" s="52" t="str">
        <f t="shared" si="2"/>
        <v>Willington Library</v>
      </c>
      <c r="O10" s="16">
        <f>IF(P10&lt;Graphs!$B$2,Raw!L10,0)</f>
        <v>207472</v>
      </c>
      <c r="P10" s="16">
        <f t="shared" si="3"/>
        <v>8</v>
      </c>
    </row>
    <row r="11" spans="1:21" x14ac:dyDescent="0.25">
      <c r="A11" s="52" t="str">
        <v>Blackhall Colliery Library</v>
      </c>
      <c r="B11" s="16">
        <f>_xlfn.XLOOKUP($B$1,Totals!$B$1:$AC$1,Totals!B11:AC11)</f>
        <v>8711</v>
      </c>
      <c r="C11" s="16">
        <f t="shared" si="4"/>
        <v>43141</v>
      </c>
      <c r="D11" s="16">
        <f>_xlfn.XLOOKUP(D$1,Totals!$B$1:$AC$1,Totals!$B11:$AC11)</f>
        <v>8711</v>
      </c>
      <c r="E11" s="16">
        <f>_xlfn.XLOOKUP(E$1,Totals!$B$1:$AC$1,Totals!$B11:$AC11)</f>
        <v>8403</v>
      </c>
      <c r="F11" s="16">
        <f>_xlfn.XLOOKUP(F$1,Totals!$B$1:$AC$1,Totals!$B11:$AC11)</f>
        <v>8994</v>
      </c>
      <c r="G11" s="16">
        <f>_xlfn.XLOOKUP(G$1,Totals!$B$1:$AC$1,Totals!$B11:$AC11)</f>
        <v>5927</v>
      </c>
      <c r="H11" s="16">
        <f>_xlfn.XLOOKUP(H$1,Totals!$B$1:$AC$1,Totals!$B11:$AC11)</f>
        <v>11106</v>
      </c>
      <c r="J11" s="52" t="str">
        <v>Belmont Library</v>
      </c>
      <c r="K11" s="16">
        <v>39818</v>
      </c>
      <c r="L11" s="16">
        <v>175490</v>
      </c>
      <c r="N11" s="52" t="str">
        <f t="shared" si="2"/>
        <v>Belmont Library</v>
      </c>
      <c r="O11" s="16">
        <f>IF(P11&lt;Graphs!$B$2,Raw!L11,0)</f>
        <v>175490</v>
      </c>
      <c r="P11" s="16">
        <f t="shared" si="3"/>
        <v>9</v>
      </c>
    </row>
    <row r="12" spans="1:21" x14ac:dyDescent="0.25">
      <c r="A12" s="52" t="str">
        <v>Bowburn Library</v>
      </c>
      <c r="B12" s="16">
        <f>_xlfn.XLOOKUP($B$1,Totals!$B$1:$AC$1,Totals!B12:AC12)</f>
        <v>15331</v>
      </c>
      <c r="C12" s="16">
        <f t="shared" si="4"/>
        <v>86134</v>
      </c>
      <c r="D12" s="16">
        <f>_xlfn.XLOOKUP(D$1,Totals!$B$1:$AC$1,Totals!$B12:$AC12)</f>
        <v>15331</v>
      </c>
      <c r="E12" s="16">
        <f>_xlfn.XLOOKUP(E$1,Totals!$B$1:$AC$1,Totals!$B12:$AC12)</f>
        <v>13186</v>
      </c>
      <c r="F12" s="16">
        <f>_xlfn.XLOOKUP(F$1,Totals!$B$1:$AC$1,Totals!$B12:$AC12)</f>
        <v>21525</v>
      </c>
      <c r="G12" s="16">
        <f>_xlfn.XLOOKUP(G$1,Totals!$B$1:$AC$1,Totals!$B12:$AC12)</f>
        <v>15505</v>
      </c>
      <c r="H12" s="16">
        <f>_xlfn.XLOOKUP(H$1,Totals!$B$1:$AC$1,Totals!$B12:$AC12)</f>
        <v>20587</v>
      </c>
      <c r="J12" s="52" t="str">
        <v>Woodhouse Close Library</v>
      </c>
      <c r="K12" s="16">
        <v>19785</v>
      </c>
      <c r="L12" s="16">
        <v>172957</v>
      </c>
      <c r="N12" s="52" t="str">
        <f t="shared" si="2"/>
        <v/>
      </c>
      <c r="O12" s="16">
        <f>IF(P12&lt;Graphs!$B$2,Raw!L12,0)</f>
        <v>0</v>
      </c>
      <c r="P12" s="16">
        <f t="shared" si="3"/>
        <v>10</v>
      </c>
    </row>
    <row r="13" spans="1:21" x14ac:dyDescent="0.25">
      <c r="A13" s="52" t="str">
        <v>Brandon Library</v>
      </c>
      <c r="B13" s="16">
        <f>_xlfn.XLOOKUP($B$1,Totals!$B$1:$AC$1,Totals!B13:AC13)</f>
        <v>0</v>
      </c>
      <c r="C13" s="16">
        <f t="shared" si="4"/>
        <v>0</v>
      </c>
      <c r="D13" s="16">
        <f>_xlfn.XLOOKUP(D$1,Totals!$B$1:$AC$1,Totals!$B13:$AC13)</f>
        <v>0</v>
      </c>
      <c r="E13" s="16">
        <f>_xlfn.XLOOKUP(E$1,Totals!$B$1:$AC$1,Totals!$B13:$AC13)</f>
        <v>0</v>
      </c>
      <c r="F13" s="16">
        <f>_xlfn.XLOOKUP(F$1,Totals!$B$1:$AC$1,Totals!$B13:$AC13)</f>
        <v>0</v>
      </c>
      <c r="G13" s="16">
        <f>_xlfn.XLOOKUP(G$1,Totals!$B$1:$AC$1,Totals!$B13:$AC13)</f>
        <v>0</v>
      </c>
      <c r="H13" s="16">
        <f>_xlfn.XLOOKUP(H$1,Totals!$B$1:$AC$1,Totals!$B13:$AC13)</f>
        <v>0</v>
      </c>
      <c r="J13" s="52" t="str">
        <v>Trimdon  Library</v>
      </c>
      <c r="K13" s="16">
        <v>36377</v>
      </c>
      <c r="L13" s="16">
        <v>170807</v>
      </c>
      <c r="N13" s="52" t="str">
        <f t="shared" si="2"/>
        <v/>
      </c>
      <c r="O13" s="16">
        <f>IF(P13&lt;Graphs!$B$2,Raw!L13,0)</f>
        <v>0</v>
      </c>
      <c r="P13" s="16">
        <f t="shared" si="3"/>
        <v>11</v>
      </c>
    </row>
    <row r="14" spans="1:21" x14ac:dyDescent="0.25">
      <c r="A14" s="52" t="str">
        <v>Chester le Street Library</v>
      </c>
      <c r="B14" s="16">
        <f>_xlfn.XLOOKUP($B$1,Totals!$B$1:$AC$1,Totals!B14:AC14)</f>
        <v>67710</v>
      </c>
      <c r="C14" s="16">
        <f t="shared" si="4"/>
        <v>396475</v>
      </c>
      <c r="D14" s="16">
        <f>_xlfn.XLOOKUP(D$1,Totals!$B$1:$AC$1,Totals!$B14:$AC14)</f>
        <v>67710</v>
      </c>
      <c r="E14" s="16">
        <f>_xlfn.XLOOKUP(E$1,Totals!$B$1:$AC$1,Totals!$B14:$AC14)</f>
        <v>61931</v>
      </c>
      <c r="F14" s="16">
        <f>_xlfn.XLOOKUP(F$1,Totals!$B$1:$AC$1,Totals!$B14:$AC14)</f>
        <v>70150</v>
      </c>
      <c r="G14" s="16">
        <f>_xlfn.XLOOKUP(G$1,Totals!$B$1:$AC$1,Totals!$B14:$AC14)</f>
        <v>66650</v>
      </c>
      <c r="H14" s="16">
        <f>_xlfn.XLOOKUP(H$1,Totals!$B$1:$AC$1,Totals!$B14:$AC14)</f>
        <v>130034</v>
      </c>
      <c r="J14" s="52" t="str">
        <v>Shildon Library</v>
      </c>
      <c r="K14" s="16">
        <v>16462</v>
      </c>
      <c r="L14" s="16">
        <v>166414</v>
      </c>
      <c r="N14" s="52" t="str">
        <f t="shared" si="2"/>
        <v/>
      </c>
      <c r="O14" s="16">
        <f>IF(P14&lt;Graphs!$B$2,Raw!L14,0)</f>
        <v>0</v>
      </c>
      <c r="P14" s="16">
        <f t="shared" si="3"/>
        <v>12</v>
      </c>
    </row>
    <row r="15" spans="1:21" x14ac:dyDescent="0.25">
      <c r="A15" s="52" t="str">
        <v>Chester le Street Library Garage - FOR SALE</v>
      </c>
      <c r="B15" s="16">
        <f>_xlfn.XLOOKUP($B$1,Totals!$B$1:$AC$1,Totals!B15:AC15)</f>
        <v>0</v>
      </c>
      <c r="C15" s="16">
        <f t="shared" si="4"/>
        <v>0</v>
      </c>
      <c r="D15" s="16">
        <f>_xlfn.XLOOKUP(D$1,Totals!$B$1:$AC$1,Totals!$B15:$AC15)</f>
        <v>0</v>
      </c>
      <c r="E15" s="16">
        <f>_xlfn.XLOOKUP(E$1,Totals!$B$1:$AC$1,Totals!$B15:$AC15)</f>
        <v>0</v>
      </c>
      <c r="F15" s="16">
        <f>_xlfn.XLOOKUP(F$1,Totals!$B$1:$AC$1,Totals!$B15:$AC15)</f>
        <v>0</v>
      </c>
      <c r="G15" s="16">
        <f>_xlfn.XLOOKUP(G$1,Totals!$B$1:$AC$1,Totals!$B15:$AC15)</f>
        <v>0</v>
      </c>
      <c r="H15" s="16">
        <f>_xlfn.XLOOKUP(H$1,Totals!$B$1:$AC$1,Totals!$B15:$AC15)</f>
        <v>0</v>
      </c>
      <c r="J15" s="52" t="str">
        <v>Horden Library</v>
      </c>
      <c r="K15" s="16">
        <v>29173</v>
      </c>
      <c r="L15" s="16">
        <v>120475</v>
      </c>
      <c r="N15" s="52" t="str">
        <f t="shared" si="2"/>
        <v/>
      </c>
      <c r="O15" s="16">
        <f>IF(P15&lt;Graphs!$B$2,Raw!L15,0)</f>
        <v>0</v>
      </c>
      <c r="P15" s="16">
        <f t="shared" si="3"/>
        <v>13</v>
      </c>
    </row>
    <row r="16" spans="1:21" x14ac:dyDescent="0.25">
      <c r="A16" s="52" t="str">
        <v>Chilton Library</v>
      </c>
      <c r="B16" s="16">
        <f>_xlfn.XLOOKUP($B$1,Totals!$B$1:$AC$1,Totals!B16:AC16)</f>
        <v>10750</v>
      </c>
      <c r="C16" s="16">
        <f t="shared" si="4"/>
        <v>71718</v>
      </c>
      <c r="D16" s="16">
        <f>_xlfn.XLOOKUP(D$1,Totals!$B$1:$AC$1,Totals!$B16:$AC16)</f>
        <v>10750</v>
      </c>
      <c r="E16" s="16">
        <f>_xlfn.XLOOKUP(E$1,Totals!$B$1:$AC$1,Totals!$B16:$AC16)</f>
        <v>14726</v>
      </c>
      <c r="F16" s="16">
        <f>_xlfn.XLOOKUP(F$1,Totals!$B$1:$AC$1,Totals!$B16:$AC16)</f>
        <v>14978</v>
      </c>
      <c r="G16" s="16">
        <f>_xlfn.XLOOKUP(G$1,Totals!$B$1:$AC$1,Totals!$B16:$AC16)</f>
        <v>10315</v>
      </c>
      <c r="H16" s="16">
        <f>_xlfn.XLOOKUP(H$1,Totals!$B$1:$AC$1,Totals!$B16:$AC16)</f>
        <v>20949</v>
      </c>
      <c r="J16" s="52" t="str">
        <v>Sedgefield Library</v>
      </c>
      <c r="K16" s="16">
        <v>27558</v>
      </c>
      <c r="L16" s="16">
        <v>118261</v>
      </c>
      <c r="N16" s="52" t="str">
        <f t="shared" si="2"/>
        <v/>
      </c>
      <c r="O16" s="16">
        <f>IF(P16&lt;Graphs!$B$2,Raw!L16,0)</f>
        <v>0</v>
      </c>
      <c r="P16" s="16">
        <f t="shared" si="3"/>
        <v>14</v>
      </c>
    </row>
    <row r="17" spans="1:16" x14ac:dyDescent="0.25">
      <c r="A17" s="52" t="str">
        <v>Clayport Library</v>
      </c>
      <c r="B17" s="16">
        <f>_xlfn.XLOOKUP($B$1,Totals!$B$1:$AC$1,Totals!B17:AC17)</f>
        <v>173893</v>
      </c>
      <c r="C17" s="16">
        <f t="shared" si="4"/>
        <v>744185</v>
      </c>
      <c r="D17" s="16">
        <f>_xlfn.XLOOKUP(D$1,Totals!$B$1:$AC$1,Totals!$B17:$AC17)</f>
        <v>173893</v>
      </c>
      <c r="E17" s="16">
        <f>_xlfn.XLOOKUP(E$1,Totals!$B$1:$AC$1,Totals!$B17:$AC17)</f>
        <v>147225</v>
      </c>
      <c r="F17" s="16">
        <f>_xlfn.XLOOKUP(F$1,Totals!$B$1:$AC$1,Totals!$B17:$AC17)</f>
        <v>184864</v>
      </c>
      <c r="G17" s="16">
        <f>_xlfn.XLOOKUP(G$1,Totals!$B$1:$AC$1,Totals!$B17:$AC17)</f>
        <v>99043</v>
      </c>
      <c r="H17" s="16">
        <f>_xlfn.XLOOKUP(H$1,Totals!$B$1:$AC$1,Totals!$B17:$AC17)</f>
        <v>139160</v>
      </c>
      <c r="J17" s="52" t="str">
        <v>Example</v>
      </c>
      <c r="K17" s="16">
        <v>27558</v>
      </c>
      <c r="L17" s="16">
        <v>118261</v>
      </c>
      <c r="N17" s="52" t="str">
        <f t="shared" si="2"/>
        <v/>
      </c>
      <c r="O17" s="16">
        <f>IF(P17&lt;Graphs!$B$2,Raw!L17,0)</f>
        <v>0</v>
      </c>
      <c r="P17" s="16">
        <f t="shared" si="3"/>
        <v>15</v>
      </c>
    </row>
    <row r="18" spans="1:16" x14ac:dyDescent="0.25">
      <c r="A18" s="52" t="str">
        <v>Consett Library</v>
      </c>
      <c r="B18" s="16">
        <f>_xlfn.XLOOKUP($B$1,Totals!$B$1:$AC$1,Totals!B18:AC18)</f>
        <v>7629</v>
      </c>
      <c r="C18" s="16">
        <f t="shared" si="4"/>
        <v>207913</v>
      </c>
      <c r="D18" s="16">
        <f>_xlfn.XLOOKUP(D$1,Totals!$B$1:$AC$1,Totals!$B18:$AC18)</f>
        <v>7629</v>
      </c>
      <c r="E18" s="16">
        <f>_xlfn.XLOOKUP(E$1,Totals!$B$1:$AC$1,Totals!$B18:$AC18)</f>
        <v>56032</v>
      </c>
      <c r="F18" s="16">
        <f>_xlfn.XLOOKUP(F$1,Totals!$B$1:$AC$1,Totals!$B18:$AC18)</f>
        <v>59564</v>
      </c>
      <c r="G18" s="16">
        <f>_xlfn.XLOOKUP(G$1,Totals!$B$1:$AC$1,Totals!$B18:$AC18)</f>
        <v>38837</v>
      </c>
      <c r="H18" s="16">
        <f>_xlfn.XLOOKUP(H$1,Totals!$B$1:$AC$1,Totals!$B18:$AC18)</f>
        <v>45851</v>
      </c>
      <c r="J18" s="52" t="str">
        <v>Wingate Library</v>
      </c>
      <c r="K18" s="16">
        <v>24256</v>
      </c>
      <c r="L18" s="16">
        <v>117386</v>
      </c>
      <c r="N18" s="52" t="str">
        <f t="shared" si="2"/>
        <v/>
      </c>
      <c r="O18" s="16">
        <f>IF(P18&lt;Graphs!$B$2,Raw!L18,0)</f>
        <v>0</v>
      </c>
      <c r="P18" s="16">
        <f t="shared" si="3"/>
        <v>16</v>
      </c>
    </row>
    <row r="19" spans="1:16" x14ac:dyDescent="0.25">
      <c r="A19" s="52" t="str">
        <v>D.L.I. Museum and Arts Centre</v>
      </c>
      <c r="B19" s="16">
        <f>_xlfn.XLOOKUP($B$1,Totals!$B$1:$AC$1,Totals!B19:AC19)</f>
        <v>0</v>
      </c>
      <c r="C19" s="16">
        <f t="shared" si="4"/>
        <v>0</v>
      </c>
      <c r="D19" s="16">
        <f>_xlfn.XLOOKUP(D$1,Totals!$B$1:$AC$1,Totals!$B19:$AC19)</f>
        <v>0</v>
      </c>
      <c r="E19" s="16">
        <f>_xlfn.XLOOKUP(E$1,Totals!$B$1:$AC$1,Totals!$B19:$AC19)</f>
        <v>0</v>
      </c>
      <c r="F19" s="16">
        <f>_xlfn.XLOOKUP(F$1,Totals!$B$1:$AC$1,Totals!$B19:$AC19)</f>
        <v>0</v>
      </c>
      <c r="G19" s="16">
        <f>_xlfn.XLOOKUP(G$1,Totals!$B$1:$AC$1,Totals!$B19:$AC19)</f>
        <v>0</v>
      </c>
      <c r="H19" s="16">
        <f>_xlfn.XLOOKUP(H$1,Totals!$B$1:$AC$1,Totals!$B19:$AC19)</f>
        <v>0</v>
      </c>
      <c r="J19" s="52" t="str">
        <v>Wolsingham Library</v>
      </c>
      <c r="K19" s="16">
        <v>0</v>
      </c>
      <c r="L19" s="16">
        <v>114389</v>
      </c>
      <c r="N19" s="52" t="str">
        <f t="shared" si="2"/>
        <v/>
      </c>
      <c r="O19" s="16">
        <f>IF(P19&lt;Graphs!$B$2,Raw!L19,0)</f>
        <v>0</v>
      </c>
      <c r="P19" s="16">
        <f t="shared" si="3"/>
        <v>17</v>
      </c>
    </row>
    <row r="20" spans="1:16" x14ac:dyDescent="0.25">
      <c r="A20" s="52" t="str">
        <v>Easington Colliery Library</v>
      </c>
      <c r="B20" s="16">
        <f>_xlfn.XLOOKUP($B$1,Totals!$B$1:$AC$1,Totals!B20:AC20)</f>
        <v>21012</v>
      </c>
      <c r="C20" s="16">
        <f t="shared" si="4"/>
        <v>103020</v>
      </c>
      <c r="D20" s="16">
        <f>_xlfn.XLOOKUP(D$1,Totals!$B$1:$AC$1,Totals!$B20:$AC20)</f>
        <v>21012</v>
      </c>
      <c r="E20" s="16">
        <f>_xlfn.XLOOKUP(E$1,Totals!$B$1:$AC$1,Totals!$B20:$AC20)</f>
        <v>20555</v>
      </c>
      <c r="F20" s="16">
        <f>_xlfn.XLOOKUP(F$1,Totals!$B$1:$AC$1,Totals!$B20:$AC20)</f>
        <v>23668</v>
      </c>
      <c r="G20" s="16">
        <f>_xlfn.XLOOKUP(G$1,Totals!$B$1:$AC$1,Totals!$B20:$AC20)</f>
        <v>20473</v>
      </c>
      <c r="H20" s="16">
        <f>_xlfn.XLOOKUP(H$1,Totals!$B$1:$AC$1,Totals!$B20:$AC20)</f>
        <v>17312</v>
      </c>
      <c r="J20" s="52" t="str">
        <v>Murton Library</v>
      </c>
      <c r="K20" s="16">
        <v>22267</v>
      </c>
      <c r="L20" s="16">
        <v>111825</v>
      </c>
      <c r="N20" s="52" t="str">
        <f t="shared" si="2"/>
        <v/>
      </c>
      <c r="O20" s="16">
        <f>IF(P20&lt;Graphs!$B$2,Raw!L20,0)</f>
        <v>0</v>
      </c>
      <c r="P20" s="16">
        <f t="shared" si="3"/>
        <v>18</v>
      </c>
    </row>
    <row r="21" spans="1:16" x14ac:dyDescent="0.25">
      <c r="A21" s="52" t="str">
        <v>Ferryhill Library</v>
      </c>
      <c r="B21" s="16">
        <f>_xlfn.XLOOKUP($B$1,Totals!$B$1:$AC$1,Totals!B21:AC21)</f>
        <v>11249</v>
      </c>
      <c r="C21" s="16">
        <f t="shared" si="4"/>
        <v>93515</v>
      </c>
      <c r="D21" s="16">
        <f>_xlfn.XLOOKUP(D$1,Totals!$B$1:$AC$1,Totals!$B21:$AC21)</f>
        <v>11249</v>
      </c>
      <c r="E21" s="16">
        <f>_xlfn.XLOOKUP(E$1,Totals!$B$1:$AC$1,Totals!$B21:$AC21)</f>
        <v>22095</v>
      </c>
      <c r="F21" s="16">
        <f>_xlfn.XLOOKUP(F$1,Totals!$B$1:$AC$1,Totals!$B21:$AC21)</f>
        <v>25635</v>
      </c>
      <c r="G21" s="16">
        <f>_xlfn.XLOOKUP(G$1,Totals!$B$1:$AC$1,Totals!$B21:$AC21)</f>
        <v>6958</v>
      </c>
      <c r="H21" s="16">
        <f>_xlfn.XLOOKUP(H$1,Totals!$B$1:$AC$1,Totals!$B21:$AC21)</f>
        <v>27578</v>
      </c>
      <c r="J21" s="52" t="str">
        <v>Easington Colliery Library</v>
      </c>
      <c r="K21" s="16">
        <v>21012</v>
      </c>
      <c r="L21" s="16">
        <v>103020</v>
      </c>
      <c r="N21" s="52" t="str">
        <f t="shared" si="2"/>
        <v/>
      </c>
      <c r="O21" s="16">
        <f>IF(P21&lt;Graphs!$B$2,Raw!L21,0)</f>
        <v>0</v>
      </c>
      <c r="P21" s="16">
        <f t="shared" si="3"/>
        <v>19</v>
      </c>
    </row>
    <row r="22" spans="1:16" x14ac:dyDescent="0.25">
      <c r="A22" s="52" t="str">
        <v>Hackworth Railway Museum - no longer DCC</v>
      </c>
      <c r="B22" s="16">
        <f>_xlfn.XLOOKUP($B$1,Totals!$B$1:$AC$1,Totals!B22:AC22)</f>
        <v>15930</v>
      </c>
      <c r="C22" s="16">
        <f t="shared" si="4"/>
        <v>35537</v>
      </c>
      <c r="D22" s="16">
        <f>_xlfn.XLOOKUP(D$1,Totals!$B$1:$AC$1,Totals!$B22:$AC22)</f>
        <v>15930</v>
      </c>
      <c r="E22" s="16">
        <f>_xlfn.XLOOKUP(E$1,Totals!$B$1:$AC$1,Totals!$B22:$AC22)</f>
        <v>14493</v>
      </c>
      <c r="F22" s="16">
        <f>_xlfn.XLOOKUP(F$1,Totals!$B$1:$AC$1,Totals!$B22:$AC22)</f>
        <v>5114</v>
      </c>
      <c r="G22" s="16">
        <f>_xlfn.XLOOKUP(G$1,Totals!$B$1:$AC$1,Totals!$B22:$AC22)</f>
        <v>0</v>
      </c>
      <c r="H22" s="16">
        <f>_xlfn.XLOOKUP(H$1,Totals!$B$1:$AC$1,Totals!$B22:$AC22)</f>
        <v>0</v>
      </c>
      <c r="J22" s="52" t="str">
        <v>West Cornforth Library</v>
      </c>
      <c r="K22" s="16">
        <v>7393</v>
      </c>
      <c r="L22" s="16">
        <v>98140</v>
      </c>
      <c r="N22" s="52" t="str">
        <f t="shared" si="2"/>
        <v/>
      </c>
      <c r="O22" s="16">
        <f>IF(P22&lt;Graphs!$B$2,Raw!L22,0)</f>
        <v>0</v>
      </c>
      <c r="P22" s="16">
        <f t="shared" si="3"/>
        <v>20</v>
      </c>
    </row>
    <row r="23" spans="1:16" x14ac:dyDescent="0.25">
      <c r="A23" s="52" t="str">
        <v>Hardwick Park - trough supply (water)</v>
      </c>
      <c r="B23" s="16">
        <f>_xlfn.XLOOKUP($B$1,Totals!$B$1:$AC$1,Totals!B23:AC23)</f>
        <v>0</v>
      </c>
      <c r="C23" s="16">
        <f t="shared" si="4"/>
        <v>0</v>
      </c>
      <c r="D23" s="16">
        <f>_xlfn.XLOOKUP(D$1,Totals!$B$1:$AC$1,Totals!$B23:$AC23)</f>
        <v>0</v>
      </c>
      <c r="E23" s="16">
        <f>_xlfn.XLOOKUP(E$1,Totals!$B$1:$AC$1,Totals!$B23:$AC23)</f>
        <v>0</v>
      </c>
      <c r="F23" s="16">
        <f>_xlfn.XLOOKUP(F$1,Totals!$B$1:$AC$1,Totals!$B23:$AC23)</f>
        <v>0</v>
      </c>
      <c r="G23" s="16">
        <f>_xlfn.XLOOKUP(G$1,Totals!$B$1:$AC$1,Totals!$B23:$AC23)</f>
        <v>0</v>
      </c>
      <c r="H23" s="16">
        <f>_xlfn.XLOOKUP(H$1,Totals!$B$1:$AC$1,Totals!$B23:$AC23)</f>
        <v>0</v>
      </c>
      <c r="J23" s="52" t="str">
        <v>South Moor Library</v>
      </c>
      <c r="K23" s="16">
        <v>20979</v>
      </c>
      <c r="L23" s="16">
        <v>98083</v>
      </c>
      <c r="N23" s="52" t="str">
        <f t="shared" si="2"/>
        <v/>
      </c>
      <c r="O23" s="16">
        <f>IF(P23&lt;Graphs!$B$2,Raw!L23,0)</f>
        <v>0</v>
      </c>
      <c r="P23" s="16">
        <f t="shared" si="3"/>
        <v>21</v>
      </c>
    </row>
    <row r="24" spans="1:16" x14ac:dyDescent="0.25">
      <c r="A24" s="52" t="str">
        <v xml:space="preserve">Hardwick Park Visitor Centre </v>
      </c>
      <c r="B24" s="16">
        <f>_xlfn.XLOOKUP($B$1,Totals!$B$1:$AC$1,Totals!B24:AC24)</f>
        <v>0</v>
      </c>
      <c r="C24" s="16">
        <f t="shared" si="4"/>
        <v>0</v>
      </c>
      <c r="D24" s="16">
        <f>_xlfn.XLOOKUP(D$1,Totals!$B$1:$AC$1,Totals!$B24:$AC24)</f>
        <v>0</v>
      </c>
      <c r="E24" s="16">
        <f>_xlfn.XLOOKUP(E$1,Totals!$B$1:$AC$1,Totals!$B24:$AC24)</f>
        <v>0</v>
      </c>
      <c r="F24" s="16">
        <f>_xlfn.XLOOKUP(F$1,Totals!$B$1:$AC$1,Totals!$B24:$AC24)</f>
        <v>0</v>
      </c>
      <c r="G24" s="16">
        <f>_xlfn.XLOOKUP(G$1,Totals!$B$1:$AC$1,Totals!$B24:$AC24)</f>
        <v>0</v>
      </c>
      <c r="H24" s="16">
        <f>_xlfn.XLOOKUP(H$1,Totals!$B$1:$AC$1,Totals!$B24:$AC24)</f>
        <v>0</v>
      </c>
      <c r="J24" s="52" t="str">
        <v>Ferryhill Library</v>
      </c>
      <c r="K24" s="16">
        <v>11249</v>
      </c>
      <c r="L24" s="16">
        <v>93515</v>
      </c>
      <c r="N24" s="52" t="str">
        <f t="shared" si="2"/>
        <v/>
      </c>
      <c r="O24" s="16">
        <f>IF(P24&lt;Graphs!$B$2,Raw!L24,0)</f>
        <v>0</v>
      </c>
      <c r="P24" s="16">
        <f t="shared" si="3"/>
        <v>22</v>
      </c>
    </row>
    <row r="25" spans="1:16" x14ac:dyDescent="0.25">
      <c r="A25" s="52" t="str">
        <v>Horden Library</v>
      </c>
      <c r="B25" s="16">
        <f>_xlfn.XLOOKUP($B$1,Totals!$B$1:$AC$1,Totals!B25:AC25)</f>
        <v>29173</v>
      </c>
      <c r="C25" s="16">
        <f t="shared" si="4"/>
        <v>120475</v>
      </c>
      <c r="D25" s="16">
        <f>_xlfn.XLOOKUP(D$1,Totals!$B$1:$AC$1,Totals!$B25:$AC25)</f>
        <v>29173</v>
      </c>
      <c r="E25" s="16">
        <f>_xlfn.XLOOKUP(E$1,Totals!$B$1:$AC$1,Totals!$B25:$AC25)</f>
        <v>25792</v>
      </c>
      <c r="F25" s="16">
        <f>_xlfn.XLOOKUP(F$1,Totals!$B$1:$AC$1,Totals!$B25:$AC25)</f>
        <v>27234</v>
      </c>
      <c r="G25" s="16">
        <f>_xlfn.XLOOKUP(G$1,Totals!$B$1:$AC$1,Totals!$B25:$AC25)</f>
        <v>12869</v>
      </c>
      <c r="H25" s="16">
        <f>_xlfn.XLOOKUP(H$1,Totals!$B$1:$AC$1,Totals!$B25:$AC25)</f>
        <v>25407</v>
      </c>
      <c r="J25" s="52" t="str">
        <v>Shotton Library</v>
      </c>
      <c r="K25" s="16">
        <v>4839</v>
      </c>
      <c r="L25" s="16">
        <v>92181</v>
      </c>
      <c r="N25" s="52" t="str">
        <f t="shared" si="2"/>
        <v/>
      </c>
      <c r="O25" s="16">
        <f>IF(P25&lt;Graphs!$B$2,Raw!L25,0)</f>
        <v>0</v>
      </c>
      <c r="P25" s="16">
        <f t="shared" si="3"/>
        <v>23</v>
      </c>
    </row>
    <row r="26" spans="1:16" x14ac:dyDescent="0.25">
      <c r="A26" s="52" t="str">
        <v>Killhope North East Lead Mining Museum</v>
      </c>
      <c r="B26" s="16">
        <f>_xlfn.XLOOKUP($B$1,Totals!$B$1:$AC$1,Totals!B26:AC26)</f>
        <v>0</v>
      </c>
      <c r="C26" s="16">
        <f t="shared" ref="C26:C50" si="5">SUM(D26:H26)</f>
        <v>0</v>
      </c>
      <c r="D26" s="16">
        <f>_xlfn.XLOOKUP(D$1,Totals!$B$1:$AC$1,Totals!$B26:$AC26)</f>
        <v>0</v>
      </c>
      <c r="E26" s="16">
        <f>_xlfn.XLOOKUP(E$1,Totals!$B$1:$AC$1,Totals!$B26:$AC26)</f>
        <v>0</v>
      </c>
      <c r="F26" s="16">
        <f>_xlfn.XLOOKUP(F$1,Totals!$B$1:$AC$1,Totals!$B26:$AC26)</f>
        <v>0</v>
      </c>
      <c r="G26" s="16">
        <f>_xlfn.XLOOKUP(G$1,Totals!$B$1:$AC$1,Totals!$B26:$AC26)</f>
        <v>0</v>
      </c>
      <c r="H26" s="16">
        <f>_xlfn.XLOOKUP(H$1,Totals!$B$1:$AC$1,Totals!$B26:$AC26)</f>
        <v>0</v>
      </c>
      <c r="J26" s="52" t="str">
        <v>Bowburn Library</v>
      </c>
      <c r="K26" s="16">
        <v>15331</v>
      </c>
      <c r="L26" s="16">
        <v>86134</v>
      </c>
      <c r="N26" s="52" t="str">
        <f t="shared" si="2"/>
        <v/>
      </c>
      <c r="O26" s="16">
        <f>IF(P26&lt;Graphs!$B$2,Raw!L26,0)</f>
        <v>0</v>
      </c>
      <c r="P26" s="16">
        <f t="shared" si="3"/>
        <v>24</v>
      </c>
    </row>
    <row r="27" spans="1:16" x14ac:dyDescent="0.25">
      <c r="A27" s="52" t="str">
        <v>Lanchester Library</v>
      </c>
      <c r="B27" s="16">
        <f>_xlfn.XLOOKUP($B$1,Totals!$B$1:$AC$1,Totals!B27:AC27)</f>
        <v>0</v>
      </c>
      <c r="C27" s="16">
        <f t="shared" si="5"/>
        <v>0</v>
      </c>
      <c r="D27" s="16">
        <f>_xlfn.XLOOKUP(D$1,Totals!$B$1:$AC$1,Totals!$B27:$AC27)</f>
        <v>0</v>
      </c>
      <c r="E27" s="16">
        <f>_xlfn.XLOOKUP(E$1,Totals!$B$1:$AC$1,Totals!$B27:$AC27)</f>
        <v>0</v>
      </c>
      <c r="F27" s="16">
        <f>_xlfn.XLOOKUP(F$1,Totals!$B$1:$AC$1,Totals!$B27:$AC27)</f>
        <v>0</v>
      </c>
      <c r="G27" s="16">
        <f>_xlfn.XLOOKUP(G$1,Totals!$B$1:$AC$1,Totals!$B27:$AC27)</f>
        <v>0</v>
      </c>
      <c r="H27" s="16">
        <f>_xlfn.XLOOKUP(H$1,Totals!$B$1:$AC$1,Totals!$B27:$AC27)</f>
        <v>0</v>
      </c>
      <c r="J27" s="52" t="str">
        <v>Thornley Library</v>
      </c>
      <c r="K27" s="16">
        <v>8598</v>
      </c>
      <c r="L27" s="16">
        <v>84581</v>
      </c>
      <c r="N27" s="52" t="str">
        <f t="shared" si="2"/>
        <v/>
      </c>
      <c r="O27" s="16">
        <f>IF(P27&lt;Graphs!$B$2,Raw!L27,0)</f>
        <v>0</v>
      </c>
      <c r="P27" s="16">
        <f t="shared" si="3"/>
        <v>25</v>
      </c>
    </row>
    <row r="28" spans="1:16" x14ac:dyDescent="0.25">
      <c r="A28" s="52" t="str">
        <v>Murton Library</v>
      </c>
      <c r="B28" s="16">
        <f>_xlfn.XLOOKUP($B$1,Totals!$B$1:$AC$1,Totals!B28:AC28)</f>
        <v>22267</v>
      </c>
      <c r="C28" s="16">
        <f t="shared" si="5"/>
        <v>111825</v>
      </c>
      <c r="D28" s="16">
        <f>_xlfn.XLOOKUP(D$1,Totals!$B$1:$AC$1,Totals!$B28:$AC28)</f>
        <v>22267</v>
      </c>
      <c r="E28" s="16">
        <f>_xlfn.XLOOKUP(E$1,Totals!$B$1:$AC$1,Totals!$B28:$AC28)</f>
        <v>20840</v>
      </c>
      <c r="F28" s="16">
        <f>_xlfn.XLOOKUP(F$1,Totals!$B$1:$AC$1,Totals!$B28:$AC28)</f>
        <v>26383</v>
      </c>
      <c r="G28" s="16">
        <f>_xlfn.XLOOKUP(G$1,Totals!$B$1:$AC$1,Totals!$B28:$AC28)</f>
        <v>14659</v>
      </c>
      <c r="H28" s="16">
        <f>_xlfn.XLOOKUP(H$1,Totals!$B$1:$AC$1,Totals!$B28:$AC28)</f>
        <v>27676</v>
      </c>
      <c r="J28" s="52" t="str">
        <v>Newton Hall Library</v>
      </c>
      <c r="K28" s="16">
        <v>15000</v>
      </c>
      <c r="L28" s="16">
        <v>79201</v>
      </c>
      <c r="N28" s="52" t="str">
        <f t="shared" si="2"/>
        <v/>
      </c>
      <c r="O28" s="16">
        <f>IF(P28&lt;Graphs!$B$2,Raw!L28,0)</f>
        <v>0</v>
      </c>
      <c r="P28" s="16">
        <f t="shared" si="3"/>
        <v>26</v>
      </c>
    </row>
    <row r="29" spans="1:16" x14ac:dyDescent="0.25">
      <c r="A29" s="52" t="str">
        <v>Newton Aycliffe Library - now in leisure centre</v>
      </c>
      <c r="B29" s="16">
        <f>_xlfn.XLOOKUP($B$1,Totals!$B$1:$AC$1,Totals!B29:AC29)</f>
        <v>0</v>
      </c>
      <c r="C29" s="16">
        <f t="shared" si="5"/>
        <v>0</v>
      </c>
      <c r="D29" s="16">
        <f>_xlfn.XLOOKUP(D$1,Totals!$B$1:$AC$1,Totals!$B29:$AC29)</f>
        <v>0</v>
      </c>
      <c r="E29" s="16">
        <f>_xlfn.XLOOKUP(E$1,Totals!$B$1:$AC$1,Totals!$B29:$AC29)</f>
        <v>0</v>
      </c>
      <c r="F29" s="16">
        <f>_xlfn.XLOOKUP(F$1,Totals!$B$1:$AC$1,Totals!$B29:$AC29)</f>
        <v>0</v>
      </c>
      <c r="G29" s="16">
        <f>_xlfn.XLOOKUP(G$1,Totals!$B$1:$AC$1,Totals!$B29:$AC29)</f>
        <v>0</v>
      </c>
      <c r="H29" s="16">
        <f>_xlfn.XLOOKUP(H$1,Totals!$B$1:$AC$1,Totals!$B29:$AC29)</f>
        <v>0</v>
      </c>
      <c r="J29" s="52" t="str">
        <v>Sacriston Library</v>
      </c>
      <c r="K29" s="16">
        <v>17635</v>
      </c>
      <c r="L29" s="16">
        <v>74471</v>
      </c>
      <c r="N29" s="52" t="str">
        <f t="shared" si="2"/>
        <v/>
      </c>
      <c r="O29" s="16">
        <f>IF(P29&lt;Graphs!$B$2,Raw!L29,0)</f>
        <v>0</v>
      </c>
      <c r="P29" s="16">
        <f t="shared" si="3"/>
        <v>27</v>
      </c>
    </row>
    <row r="30" spans="1:16" x14ac:dyDescent="0.25">
      <c r="A30" s="52" t="str">
        <v>Newton Hall Library</v>
      </c>
      <c r="B30" s="16">
        <f>_xlfn.XLOOKUP($B$1,Totals!$B$1:$AC$1,Totals!B30:AC30)</f>
        <v>15000</v>
      </c>
      <c r="C30" s="16">
        <f t="shared" si="5"/>
        <v>79201</v>
      </c>
      <c r="D30" s="16">
        <f>_xlfn.XLOOKUP(D$1,Totals!$B$1:$AC$1,Totals!$B30:$AC30)</f>
        <v>15000</v>
      </c>
      <c r="E30" s="16">
        <f>_xlfn.XLOOKUP(E$1,Totals!$B$1:$AC$1,Totals!$B30:$AC30)</f>
        <v>18808</v>
      </c>
      <c r="F30" s="16">
        <f>_xlfn.XLOOKUP(F$1,Totals!$B$1:$AC$1,Totals!$B30:$AC30)</f>
        <v>18133</v>
      </c>
      <c r="G30" s="16">
        <f>_xlfn.XLOOKUP(G$1,Totals!$B$1:$AC$1,Totals!$B30:$AC30)</f>
        <v>6119</v>
      </c>
      <c r="H30" s="16">
        <f>_xlfn.XLOOKUP(H$1,Totals!$B$1:$AC$1,Totals!$B30:$AC30)</f>
        <v>21141</v>
      </c>
      <c r="J30" s="52" t="str">
        <v>Chilton Library</v>
      </c>
      <c r="K30" s="16">
        <v>10750</v>
      </c>
      <c r="L30" s="16">
        <v>71718</v>
      </c>
      <c r="N30" s="52" t="str">
        <f t="shared" si="2"/>
        <v/>
      </c>
      <c r="O30" s="16">
        <f>IF(P30&lt;Graphs!$B$2,Raw!L30,0)</f>
        <v>0</v>
      </c>
      <c r="P30" s="16">
        <f t="shared" si="3"/>
        <v>28</v>
      </c>
    </row>
    <row r="31" spans="1:16" x14ac:dyDescent="0.25">
      <c r="A31" s="52" t="str">
        <v>Park Lodge Blackhill Park</v>
      </c>
      <c r="B31" s="16">
        <f>_xlfn.XLOOKUP($B$1,Totals!$B$1:$AC$1,Totals!B31:AC31)</f>
        <v>0</v>
      </c>
      <c r="C31" s="16">
        <f t="shared" si="5"/>
        <v>58836</v>
      </c>
      <c r="D31" s="16">
        <f>_xlfn.XLOOKUP(D$1,Totals!$B$1:$AC$1,Totals!$B31:$AC31)</f>
        <v>0</v>
      </c>
      <c r="E31" s="16">
        <f>_xlfn.XLOOKUP(E$1,Totals!$B$1:$AC$1,Totals!$B31:$AC31)</f>
        <v>6546</v>
      </c>
      <c r="F31" s="16">
        <f>_xlfn.XLOOKUP(F$1,Totals!$B$1:$AC$1,Totals!$B31:$AC31)</f>
        <v>17526</v>
      </c>
      <c r="G31" s="16">
        <f>_xlfn.XLOOKUP(G$1,Totals!$B$1:$AC$1,Totals!$B31:$AC31)</f>
        <v>16442</v>
      </c>
      <c r="H31" s="16">
        <f>_xlfn.XLOOKUP(H$1,Totals!$B$1:$AC$1,Totals!$B31:$AC31)</f>
        <v>18322</v>
      </c>
      <c r="J31" s="52" t="str">
        <v>Park Lodge Blackhill Park</v>
      </c>
      <c r="K31" s="16">
        <v>0</v>
      </c>
      <c r="L31" s="16">
        <v>58836</v>
      </c>
      <c r="N31" s="52" t="str">
        <f t="shared" si="2"/>
        <v/>
      </c>
      <c r="O31" s="16">
        <f>IF(P31&lt;Graphs!$B$2,Raw!L31,0)</f>
        <v>0</v>
      </c>
      <c r="P31" s="16">
        <f t="shared" si="3"/>
        <v>29</v>
      </c>
    </row>
    <row r="32" spans="1:16" x14ac:dyDescent="0.25">
      <c r="A32" s="52" t="str">
        <v>Pelton Library (New)</v>
      </c>
      <c r="B32" s="16">
        <f>_xlfn.XLOOKUP($B$1,Totals!$B$1:$AC$1,Totals!B32:AC32)</f>
        <v>0</v>
      </c>
      <c r="C32" s="16">
        <f t="shared" si="5"/>
        <v>13952</v>
      </c>
      <c r="D32" s="16">
        <f>_xlfn.XLOOKUP(D$1,Totals!$B$1:$AC$1,Totals!$B32:$AC32)</f>
        <v>0</v>
      </c>
      <c r="E32" s="16">
        <f>_xlfn.XLOOKUP(E$1,Totals!$B$1:$AC$1,Totals!$B32:$AC32)</f>
        <v>0</v>
      </c>
      <c r="F32" s="16">
        <f>_xlfn.XLOOKUP(F$1,Totals!$B$1:$AC$1,Totals!$B32:$AC32)</f>
        <v>0</v>
      </c>
      <c r="G32" s="16">
        <f>_xlfn.XLOOKUP(G$1,Totals!$B$1:$AC$1,Totals!$B32:$AC32)</f>
        <v>11</v>
      </c>
      <c r="H32" s="16">
        <f>_xlfn.XLOOKUP(H$1,Totals!$B$1:$AC$1,Totals!$B32:$AC32)</f>
        <v>13941</v>
      </c>
      <c r="J32" s="52" t="str">
        <v>Blackhall Colliery Library</v>
      </c>
      <c r="K32" s="16">
        <v>8711</v>
      </c>
      <c r="L32" s="16">
        <v>43141</v>
      </c>
      <c r="N32" s="52" t="str">
        <f t="shared" si="2"/>
        <v/>
      </c>
      <c r="O32" s="16">
        <f>IF(P32&lt;Graphs!$B$2,Raw!L32,0)</f>
        <v>0</v>
      </c>
      <c r="P32" s="16">
        <f t="shared" si="3"/>
        <v>30</v>
      </c>
    </row>
    <row r="33" spans="1:16" x14ac:dyDescent="0.25">
      <c r="A33" s="52" t="str">
        <v>Rothmans Sevenhills Centre</v>
      </c>
      <c r="B33" s="16">
        <f>_xlfn.XLOOKUP($B$1,Totals!$B$1:$AC$1,Totals!B33:AC33)</f>
        <v>0</v>
      </c>
      <c r="C33" s="16">
        <f t="shared" si="5"/>
        <v>0</v>
      </c>
      <c r="D33" s="16">
        <f>_xlfn.XLOOKUP(D$1,Totals!$B$1:$AC$1,Totals!$B33:$AC33)</f>
        <v>0</v>
      </c>
      <c r="E33" s="16">
        <f>_xlfn.XLOOKUP(E$1,Totals!$B$1:$AC$1,Totals!$B33:$AC33)</f>
        <v>0</v>
      </c>
      <c r="F33" s="16">
        <f>_xlfn.XLOOKUP(F$1,Totals!$B$1:$AC$1,Totals!$B33:$AC33)</f>
        <v>0</v>
      </c>
      <c r="G33" s="16">
        <f>_xlfn.XLOOKUP(G$1,Totals!$B$1:$AC$1,Totals!$B33:$AC33)</f>
        <v>0</v>
      </c>
      <c r="H33" s="16">
        <f>_xlfn.XLOOKUP(H$1,Totals!$B$1:$AC$1,Totals!$B33:$AC33)</f>
        <v>0</v>
      </c>
      <c r="J33" s="52" t="str">
        <v>Hackworth Railway Museum - no longer DCC</v>
      </c>
      <c r="K33" s="16">
        <v>15930</v>
      </c>
      <c r="L33" s="16">
        <v>35537</v>
      </c>
      <c r="N33" s="52" t="str">
        <f t="shared" si="2"/>
        <v/>
      </c>
      <c r="O33" s="16">
        <f>IF(P33&lt;Graphs!$B$2,Raw!L33,0)</f>
        <v>0</v>
      </c>
      <c r="P33" s="16">
        <f t="shared" si="3"/>
        <v>31</v>
      </c>
    </row>
    <row r="34" spans="1:16" x14ac:dyDescent="0.25">
      <c r="A34" s="52" t="str">
        <v>Sacriston Library</v>
      </c>
      <c r="B34" s="16">
        <f>_xlfn.XLOOKUP($B$1,Totals!$B$1:$AC$1,Totals!B34:AC34)</f>
        <v>17635</v>
      </c>
      <c r="C34" s="16">
        <f t="shared" si="5"/>
        <v>74471</v>
      </c>
      <c r="D34" s="16">
        <f>_xlfn.XLOOKUP(D$1,Totals!$B$1:$AC$1,Totals!$B34:$AC34)</f>
        <v>17635</v>
      </c>
      <c r="E34" s="16">
        <f>_xlfn.XLOOKUP(E$1,Totals!$B$1:$AC$1,Totals!$B34:$AC34)</f>
        <v>14316</v>
      </c>
      <c r="F34" s="16">
        <f>_xlfn.XLOOKUP(F$1,Totals!$B$1:$AC$1,Totals!$B34:$AC34)</f>
        <v>17882</v>
      </c>
      <c r="G34" s="16">
        <f>_xlfn.XLOOKUP(G$1,Totals!$B$1:$AC$1,Totals!$B34:$AC34)</f>
        <v>10881</v>
      </c>
      <c r="H34" s="16">
        <f>_xlfn.XLOOKUP(H$1,Totals!$B$1:$AC$1,Totals!$B34:$AC34)</f>
        <v>13757</v>
      </c>
      <c r="J34" s="52" t="str">
        <v>Pelton Library (New)</v>
      </c>
      <c r="K34" s="16">
        <v>0</v>
      </c>
      <c r="L34" s="16">
        <v>13952</v>
      </c>
      <c r="N34" s="52" t="str">
        <f t="shared" si="2"/>
        <v/>
      </c>
      <c r="O34" s="16">
        <f>IF(P34&lt;Graphs!$B$2,Raw!L34,0)</f>
        <v>0</v>
      </c>
      <c r="P34" s="16">
        <f t="shared" si="3"/>
        <v>32</v>
      </c>
    </row>
    <row r="35" spans="1:16" x14ac:dyDescent="0.25">
      <c r="A35" s="52" t="str">
        <v>Sedgefield Library</v>
      </c>
      <c r="B35" s="16">
        <f>_xlfn.XLOOKUP($B$1,Totals!$B$1:$AC$1,Totals!B35:AC35)</f>
        <v>27558</v>
      </c>
      <c r="C35" s="16">
        <f t="shared" si="5"/>
        <v>118261</v>
      </c>
      <c r="D35" s="16">
        <f>_xlfn.XLOOKUP(D$1,Totals!$B$1:$AC$1,Totals!$B35:$AC35)</f>
        <v>27558</v>
      </c>
      <c r="E35" s="16">
        <f>_xlfn.XLOOKUP(E$1,Totals!$B$1:$AC$1,Totals!$B35:$AC35)</f>
        <v>20426</v>
      </c>
      <c r="F35" s="16">
        <f>_xlfn.XLOOKUP(F$1,Totals!$B$1:$AC$1,Totals!$B35:$AC35)</f>
        <v>20520</v>
      </c>
      <c r="G35" s="16">
        <f>_xlfn.XLOOKUP(G$1,Totals!$B$1:$AC$1,Totals!$B35:$AC35)</f>
        <v>23511</v>
      </c>
      <c r="H35" s="16">
        <f>_xlfn.XLOOKUP(H$1,Totals!$B$1:$AC$1,Totals!$B35:$AC35)</f>
        <v>26246</v>
      </c>
      <c r="J35" s="52" t="str">
        <v>Barnard Castle Library Garage</v>
      </c>
      <c r="K35" s="16">
        <v>0</v>
      </c>
      <c r="L35" s="16">
        <v>0</v>
      </c>
      <c r="N35" s="52" t="str">
        <f t="shared" si="2"/>
        <v/>
      </c>
      <c r="O35" s="16">
        <f>IF(P35&lt;Graphs!$B$2,Raw!L35,0)</f>
        <v>0</v>
      </c>
      <c r="P35" s="16">
        <f t="shared" si="3"/>
        <v>33</v>
      </c>
    </row>
    <row r="36" spans="1:16" x14ac:dyDescent="0.25">
      <c r="A36" s="52" t="str">
        <v>Sedgefield Library Garage- empty</v>
      </c>
      <c r="B36" s="16">
        <f>_xlfn.XLOOKUP($B$1,Totals!$B$1:$AC$1,Totals!B36:AC36)</f>
        <v>0</v>
      </c>
      <c r="C36" s="16">
        <f t="shared" si="5"/>
        <v>0</v>
      </c>
      <c r="D36" s="16">
        <f>_xlfn.XLOOKUP(D$1,Totals!$B$1:$AC$1,Totals!$B36:$AC36)</f>
        <v>0</v>
      </c>
      <c r="E36" s="16">
        <f>_xlfn.XLOOKUP(E$1,Totals!$B$1:$AC$1,Totals!$B36:$AC36)</f>
        <v>0</v>
      </c>
      <c r="F36" s="16">
        <f>_xlfn.XLOOKUP(F$1,Totals!$B$1:$AC$1,Totals!$B36:$AC36)</f>
        <v>0</v>
      </c>
      <c r="G36" s="16">
        <f>_xlfn.XLOOKUP(G$1,Totals!$B$1:$AC$1,Totals!$B36:$AC36)</f>
        <v>0</v>
      </c>
      <c r="H36" s="16">
        <f>_xlfn.XLOOKUP(H$1,Totals!$B$1:$AC$1,Totals!$B36:$AC36)</f>
        <v>0</v>
      </c>
      <c r="J36" s="52" t="str">
        <v>Binchester Roman Fort</v>
      </c>
      <c r="K36" s="16">
        <v>0</v>
      </c>
      <c r="L36" s="16">
        <v>0</v>
      </c>
      <c r="N36" s="52" t="str">
        <f t="shared" si="2"/>
        <v/>
      </c>
      <c r="O36" s="16">
        <f>IF(P36&lt;Graphs!$B$2,Raw!L36,0)</f>
        <v>0</v>
      </c>
      <c r="P36" s="16">
        <f t="shared" si="3"/>
        <v>34</v>
      </c>
    </row>
    <row r="37" spans="1:16" x14ac:dyDescent="0.25">
      <c r="A37" s="52" t="str">
        <v>Shildon Library</v>
      </c>
      <c r="B37" s="16">
        <f>_xlfn.XLOOKUP($B$1,Totals!$B$1:$AC$1,Totals!B37:AC37)</f>
        <v>16462</v>
      </c>
      <c r="C37" s="16">
        <f t="shared" si="5"/>
        <v>166414</v>
      </c>
      <c r="D37" s="16">
        <f>_xlfn.XLOOKUP(D$1,Totals!$B$1:$AC$1,Totals!$B37:$AC37)</f>
        <v>16462</v>
      </c>
      <c r="E37" s="16">
        <f>_xlfn.XLOOKUP(E$1,Totals!$B$1:$AC$1,Totals!$B37:$AC37)</f>
        <v>37260</v>
      </c>
      <c r="F37" s="16">
        <f>_xlfn.XLOOKUP(F$1,Totals!$B$1:$AC$1,Totals!$B37:$AC37)</f>
        <v>42565</v>
      </c>
      <c r="G37" s="16">
        <f>_xlfn.XLOOKUP(G$1,Totals!$B$1:$AC$1,Totals!$B37:$AC37)</f>
        <v>23904</v>
      </c>
      <c r="H37" s="16">
        <f>_xlfn.XLOOKUP(H$1,Totals!$B$1:$AC$1,Totals!$B37:$AC37)</f>
        <v>46223</v>
      </c>
      <c r="J37" s="52" t="str">
        <v>Brandon Library</v>
      </c>
      <c r="K37" s="16">
        <v>0</v>
      </c>
      <c r="L37" s="16">
        <v>0</v>
      </c>
      <c r="N37" s="52" t="str">
        <f t="shared" si="2"/>
        <v/>
      </c>
      <c r="O37" s="16">
        <f>IF(P37&lt;Graphs!$B$2,Raw!L37,0)</f>
        <v>0</v>
      </c>
      <c r="P37" s="16">
        <f t="shared" si="3"/>
        <v>35</v>
      </c>
    </row>
    <row r="38" spans="1:16" x14ac:dyDescent="0.25">
      <c r="A38" s="52" t="str">
        <v>Shotton Library</v>
      </c>
      <c r="B38" s="16">
        <f>_xlfn.XLOOKUP($B$1,Totals!$B$1:$AC$1,Totals!B38:AC38)</f>
        <v>4839</v>
      </c>
      <c r="C38" s="16">
        <f t="shared" si="5"/>
        <v>92181</v>
      </c>
      <c r="D38" s="16">
        <f>_xlfn.XLOOKUP(D$1,Totals!$B$1:$AC$1,Totals!$B38:$AC38)</f>
        <v>4839</v>
      </c>
      <c r="E38" s="16">
        <f>_xlfn.XLOOKUP(E$1,Totals!$B$1:$AC$1,Totals!$B38:$AC38)</f>
        <v>14951</v>
      </c>
      <c r="F38" s="16">
        <f>_xlfn.XLOOKUP(F$1,Totals!$B$1:$AC$1,Totals!$B38:$AC38)</f>
        <v>24986</v>
      </c>
      <c r="G38" s="16">
        <f>_xlfn.XLOOKUP(G$1,Totals!$B$1:$AC$1,Totals!$B38:$AC38)</f>
        <v>17649</v>
      </c>
      <c r="H38" s="16">
        <f>_xlfn.XLOOKUP(H$1,Totals!$B$1:$AC$1,Totals!$B38:$AC38)</f>
        <v>29756</v>
      </c>
      <c r="J38" s="52" t="str">
        <v>Chester le Street Library Garage - FOR SALE</v>
      </c>
      <c r="K38" s="16">
        <v>0</v>
      </c>
      <c r="L38" s="16">
        <v>0</v>
      </c>
      <c r="N38" s="52" t="str">
        <f t="shared" si="2"/>
        <v/>
      </c>
      <c r="O38" s="16">
        <f>IF(P38&lt;Graphs!$B$2,Raw!L38,0)</f>
        <v>0</v>
      </c>
      <c r="P38" s="16">
        <f t="shared" si="3"/>
        <v>36</v>
      </c>
    </row>
    <row r="39" spans="1:16" x14ac:dyDescent="0.25">
      <c r="A39" s="52" t="str">
        <v>South Moor Library</v>
      </c>
      <c r="B39" s="16">
        <f>_xlfn.XLOOKUP($B$1,Totals!$B$1:$AC$1,Totals!B39:AC39)</f>
        <v>20979</v>
      </c>
      <c r="C39" s="16">
        <f t="shared" si="5"/>
        <v>98083</v>
      </c>
      <c r="D39" s="16">
        <f>_xlfn.XLOOKUP(D$1,Totals!$B$1:$AC$1,Totals!$B39:$AC39)</f>
        <v>20979</v>
      </c>
      <c r="E39" s="16">
        <f>_xlfn.XLOOKUP(E$1,Totals!$B$1:$AC$1,Totals!$B39:$AC39)</f>
        <v>19731</v>
      </c>
      <c r="F39" s="16">
        <f>_xlfn.XLOOKUP(F$1,Totals!$B$1:$AC$1,Totals!$B39:$AC39)</f>
        <v>21357</v>
      </c>
      <c r="G39" s="16">
        <f>_xlfn.XLOOKUP(G$1,Totals!$B$1:$AC$1,Totals!$B39:$AC39)</f>
        <v>15952</v>
      </c>
      <c r="H39" s="16">
        <f>_xlfn.XLOOKUP(H$1,Totals!$B$1:$AC$1,Totals!$B39:$AC39)</f>
        <v>20064</v>
      </c>
      <c r="J39" s="52" t="str">
        <v>D.L.I. Museum and Arts Centre</v>
      </c>
      <c r="K39" s="16">
        <v>0</v>
      </c>
      <c r="L39" s="16">
        <v>0</v>
      </c>
      <c r="N39" s="52" t="str">
        <f t="shared" si="2"/>
        <v/>
      </c>
      <c r="O39" s="16">
        <f>IF(P39&lt;Graphs!$B$2,Raw!L39,0)</f>
        <v>0</v>
      </c>
      <c r="P39" s="16">
        <f t="shared" si="3"/>
        <v>37</v>
      </c>
    </row>
    <row r="40" spans="1:16" x14ac:dyDescent="0.25">
      <c r="A40" s="52" t="str">
        <v xml:space="preserve">Spennymoor Library </v>
      </c>
      <c r="B40" s="16">
        <f>_xlfn.XLOOKUP($B$1,Totals!$B$1:$AC$1,Totals!B40:AC40)</f>
        <v>62707</v>
      </c>
      <c r="C40" s="16">
        <f t="shared" si="5"/>
        <v>279846</v>
      </c>
      <c r="D40" s="16">
        <f>_xlfn.XLOOKUP(D$1,Totals!$B$1:$AC$1,Totals!$B40:$AC40)</f>
        <v>62707</v>
      </c>
      <c r="E40" s="16">
        <f>_xlfn.XLOOKUP(E$1,Totals!$B$1:$AC$1,Totals!$B40:$AC40)</f>
        <v>12556</v>
      </c>
      <c r="F40" s="16">
        <f>_xlfn.XLOOKUP(F$1,Totals!$B$1:$AC$1,Totals!$B40:$AC40)</f>
        <v>83168</v>
      </c>
      <c r="G40" s="16">
        <f>_xlfn.XLOOKUP(G$1,Totals!$B$1:$AC$1,Totals!$B40:$AC40)</f>
        <v>57956</v>
      </c>
      <c r="H40" s="16">
        <f>_xlfn.XLOOKUP(H$1,Totals!$B$1:$AC$1,Totals!$B40:$AC40)</f>
        <v>63459</v>
      </c>
      <c r="J40" s="52" t="str">
        <v>Hardwick Park - trough supply (water)</v>
      </c>
      <c r="K40" s="16">
        <v>0</v>
      </c>
      <c r="L40" s="16">
        <v>0</v>
      </c>
      <c r="N40" s="52" t="str">
        <f t="shared" si="2"/>
        <v/>
      </c>
      <c r="O40" s="16">
        <f>IF(P40&lt;Graphs!$B$2,Raw!L40,0)</f>
        <v>0</v>
      </c>
      <c r="P40" s="16">
        <f t="shared" si="3"/>
        <v>38</v>
      </c>
    </row>
    <row r="41" spans="1:16" x14ac:dyDescent="0.25">
      <c r="A41" s="52" t="str">
        <v>Thornley Library</v>
      </c>
      <c r="B41" s="16">
        <f>_xlfn.XLOOKUP($B$1,Totals!$B$1:$AC$1,Totals!B41:AC41)</f>
        <v>8598</v>
      </c>
      <c r="C41" s="16">
        <f t="shared" si="5"/>
        <v>84581</v>
      </c>
      <c r="D41" s="16">
        <f>_xlfn.XLOOKUP(D$1,Totals!$B$1:$AC$1,Totals!$B41:$AC41)</f>
        <v>8598</v>
      </c>
      <c r="E41" s="16">
        <f>_xlfn.XLOOKUP(E$1,Totals!$B$1:$AC$1,Totals!$B41:$AC41)</f>
        <v>16495</v>
      </c>
      <c r="F41" s="16">
        <f>_xlfn.XLOOKUP(F$1,Totals!$B$1:$AC$1,Totals!$B41:$AC41)</f>
        <v>22177</v>
      </c>
      <c r="G41" s="16">
        <f>_xlfn.XLOOKUP(G$1,Totals!$B$1:$AC$1,Totals!$B41:$AC41)</f>
        <v>15863</v>
      </c>
      <c r="H41" s="16">
        <f>_xlfn.XLOOKUP(H$1,Totals!$B$1:$AC$1,Totals!$B41:$AC41)</f>
        <v>21448</v>
      </c>
      <c r="J41" s="52" t="str">
        <v xml:space="preserve">Hardwick Park Visitor Centre </v>
      </c>
      <c r="K41" s="16">
        <v>0</v>
      </c>
      <c r="L41" s="16">
        <v>0</v>
      </c>
      <c r="N41" s="52" t="str">
        <f t="shared" si="2"/>
        <v/>
      </c>
      <c r="O41" s="16">
        <f>IF(P41&lt;Graphs!$B$2,Raw!L41,0)</f>
        <v>0</v>
      </c>
      <c r="P41" s="16">
        <f t="shared" si="3"/>
        <v>39</v>
      </c>
    </row>
    <row r="42" spans="1:16" x14ac:dyDescent="0.25">
      <c r="A42" s="52" t="str">
        <v xml:space="preserve">Town Hall  - Durham </v>
      </c>
      <c r="B42" s="16">
        <f>_xlfn.XLOOKUP($B$1,Totals!$B$1:$AC$1,Totals!B42:AC42)</f>
        <v>157542</v>
      </c>
      <c r="C42" s="16">
        <f t="shared" si="5"/>
        <v>1037341</v>
      </c>
      <c r="D42" s="16">
        <f>_xlfn.XLOOKUP(D$1,Totals!$B$1:$AC$1,Totals!$B42:$AC42)</f>
        <v>157542</v>
      </c>
      <c r="E42" s="16">
        <f>_xlfn.XLOOKUP(E$1,Totals!$B$1:$AC$1,Totals!$B42:$AC42)</f>
        <v>198097</v>
      </c>
      <c r="F42" s="16">
        <f>_xlfn.XLOOKUP(F$1,Totals!$B$1:$AC$1,Totals!$B42:$AC42)</f>
        <v>250189</v>
      </c>
      <c r="G42" s="16">
        <f>_xlfn.XLOOKUP(G$1,Totals!$B$1:$AC$1,Totals!$B42:$AC42)</f>
        <v>194831</v>
      </c>
      <c r="H42" s="16">
        <f>_xlfn.XLOOKUP(H$1,Totals!$B$1:$AC$1,Totals!$B42:$AC42)</f>
        <v>236682</v>
      </c>
      <c r="J42" s="52" t="str">
        <v>Killhope North East Lead Mining Museum</v>
      </c>
      <c r="K42" s="16">
        <v>0</v>
      </c>
      <c r="L42" s="16">
        <v>0</v>
      </c>
      <c r="N42" s="52" t="str">
        <f t="shared" si="2"/>
        <v/>
      </c>
      <c r="O42" s="16">
        <f>IF(P42&lt;Graphs!$B$2,Raw!L42,0)</f>
        <v>0</v>
      </c>
      <c r="P42" s="16">
        <f t="shared" si="3"/>
        <v>40</v>
      </c>
    </row>
    <row r="43" spans="1:16" x14ac:dyDescent="0.25">
      <c r="A43" s="52" t="str">
        <v>Trimdon  Library</v>
      </c>
      <c r="B43" s="16">
        <f>_xlfn.XLOOKUP($B$1,Totals!$B$1:$AC$1,Totals!B43:AC43)</f>
        <v>36377</v>
      </c>
      <c r="C43" s="16">
        <f t="shared" si="5"/>
        <v>170807</v>
      </c>
      <c r="D43" s="16">
        <f>_xlfn.XLOOKUP(D$1,Totals!$B$1:$AC$1,Totals!$B43:$AC43)</f>
        <v>36377</v>
      </c>
      <c r="E43" s="16">
        <f>_xlfn.XLOOKUP(E$1,Totals!$B$1:$AC$1,Totals!$B43:$AC43)</f>
        <v>29558</v>
      </c>
      <c r="F43" s="16">
        <f>_xlfn.XLOOKUP(F$1,Totals!$B$1:$AC$1,Totals!$B43:$AC43)</f>
        <v>36133</v>
      </c>
      <c r="G43" s="16">
        <f>_xlfn.XLOOKUP(G$1,Totals!$B$1:$AC$1,Totals!$B43:$AC43)</f>
        <v>25657</v>
      </c>
      <c r="H43" s="16">
        <f>_xlfn.XLOOKUP(H$1,Totals!$B$1:$AC$1,Totals!$B43:$AC43)</f>
        <v>43082</v>
      </c>
      <c r="J43" s="52" t="str">
        <v>Lanchester Library</v>
      </c>
      <c r="K43" s="16">
        <v>0</v>
      </c>
      <c r="L43" s="16">
        <v>0</v>
      </c>
      <c r="N43" s="52" t="str">
        <f t="shared" si="2"/>
        <v/>
      </c>
      <c r="O43" s="16">
        <f>IF(P43&lt;Graphs!$B$2,Raw!L43,0)</f>
        <v>0</v>
      </c>
      <c r="P43" s="16">
        <f t="shared" si="3"/>
        <v>41</v>
      </c>
    </row>
    <row r="44" spans="1:16" x14ac:dyDescent="0.25">
      <c r="A44" s="52" t="str">
        <v>West Cornforth Library</v>
      </c>
      <c r="B44" s="16">
        <f>_xlfn.XLOOKUP($B$1,Totals!$B$1:$AC$1,Totals!B44:AC44)</f>
        <v>7393</v>
      </c>
      <c r="C44" s="16">
        <f t="shared" si="5"/>
        <v>98140</v>
      </c>
      <c r="D44" s="16">
        <f>_xlfn.XLOOKUP(D$1,Totals!$B$1:$AC$1,Totals!$B44:$AC44)</f>
        <v>7393</v>
      </c>
      <c r="E44" s="16">
        <f>_xlfn.XLOOKUP(E$1,Totals!$B$1:$AC$1,Totals!$B44:$AC44)</f>
        <v>18288</v>
      </c>
      <c r="F44" s="16">
        <f>_xlfn.XLOOKUP(F$1,Totals!$B$1:$AC$1,Totals!$B44:$AC44)</f>
        <v>26772</v>
      </c>
      <c r="G44" s="16">
        <f>_xlfn.XLOOKUP(G$1,Totals!$B$1:$AC$1,Totals!$B44:$AC44)</f>
        <v>20762</v>
      </c>
      <c r="H44" s="16">
        <f>_xlfn.XLOOKUP(H$1,Totals!$B$1:$AC$1,Totals!$B44:$AC44)</f>
        <v>24925</v>
      </c>
      <c r="J44" s="52" t="str">
        <v>Newton Aycliffe Library - now in leisure centre</v>
      </c>
      <c r="K44" s="16">
        <v>0</v>
      </c>
      <c r="L44" s="16">
        <v>0</v>
      </c>
      <c r="N44" s="52" t="str">
        <f t="shared" si="2"/>
        <v/>
      </c>
      <c r="O44" s="16">
        <f>IF(P44&lt;Graphs!$B$2,Raw!L44,0)</f>
        <v>0</v>
      </c>
      <c r="P44" s="16">
        <f t="shared" si="3"/>
        <v>42</v>
      </c>
    </row>
    <row r="45" spans="1:16" x14ac:dyDescent="0.25">
      <c r="A45" s="52" t="str">
        <v>Wharton Park</v>
      </c>
      <c r="B45" s="16">
        <f>_xlfn.XLOOKUP($B$1,Totals!$B$1:$AC$1,Totals!B45:AC45)</f>
        <v>0</v>
      </c>
      <c r="C45" s="16">
        <f t="shared" si="5"/>
        <v>0</v>
      </c>
      <c r="D45" s="16">
        <f>_xlfn.XLOOKUP(D$1,Totals!$B$1:$AC$1,Totals!$B45:$AC45)</f>
        <v>0</v>
      </c>
      <c r="E45" s="16">
        <f>_xlfn.XLOOKUP(E$1,Totals!$B$1:$AC$1,Totals!$B45:$AC45)</f>
        <v>0</v>
      </c>
      <c r="F45" s="16">
        <f>_xlfn.XLOOKUP(F$1,Totals!$B$1:$AC$1,Totals!$B45:$AC45)</f>
        <v>0</v>
      </c>
      <c r="G45" s="16">
        <f>_xlfn.XLOOKUP(G$1,Totals!$B$1:$AC$1,Totals!$B45:$AC45)</f>
        <v>0</v>
      </c>
      <c r="H45" s="16">
        <f>_xlfn.XLOOKUP(H$1,Totals!$B$1:$AC$1,Totals!$B45:$AC45)</f>
        <v>0</v>
      </c>
      <c r="J45" s="52" t="str">
        <v>Rothmans Sevenhills Centre</v>
      </c>
      <c r="K45" s="16">
        <v>0</v>
      </c>
      <c r="L45" s="16">
        <v>0</v>
      </c>
      <c r="N45" s="52" t="str">
        <f t="shared" si="2"/>
        <v/>
      </c>
      <c r="O45" s="16">
        <f>IF(P45&lt;Graphs!$B$2,Raw!L45,0)</f>
        <v>0</v>
      </c>
      <c r="P45" s="16">
        <f t="shared" si="3"/>
        <v>43</v>
      </c>
    </row>
    <row r="46" spans="1:16" x14ac:dyDescent="0.25">
      <c r="A46" s="52" t="str">
        <v>Willington Library</v>
      </c>
      <c r="B46" s="16">
        <f>_xlfn.XLOOKUP($B$1,Totals!$B$1:$AC$1,Totals!B46:AC46)</f>
        <v>42026</v>
      </c>
      <c r="C46" s="16">
        <f t="shared" si="5"/>
        <v>207472</v>
      </c>
      <c r="D46" s="16">
        <f>_xlfn.XLOOKUP(D$1,Totals!$B$1:$AC$1,Totals!$B46:$AC46)</f>
        <v>42026</v>
      </c>
      <c r="E46" s="16">
        <f>_xlfn.XLOOKUP(E$1,Totals!$B$1:$AC$1,Totals!$B46:$AC46)</f>
        <v>37518</v>
      </c>
      <c r="F46" s="16">
        <f>_xlfn.XLOOKUP(F$1,Totals!$B$1:$AC$1,Totals!$B46:$AC46)</f>
        <v>46447</v>
      </c>
      <c r="G46" s="16">
        <f>_xlfn.XLOOKUP(G$1,Totals!$B$1:$AC$1,Totals!$B46:$AC46)</f>
        <v>31819</v>
      </c>
      <c r="H46" s="16">
        <f>_xlfn.XLOOKUP(H$1,Totals!$B$1:$AC$1,Totals!$B46:$AC46)</f>
        <v>49662</v>
      </c>
      <c r="J46" s="52" t="str">
        <v>Sedgefield Library Garage- empty</v>
      </c>
      <c r="K46" s="16">
        <v>0</v>
      </c>
      <c r="L46" s="16">
        <v>0</v>
      </c>
      <c r="N46" s="52" t="str">
        <f t="shared" si="2"/>
        <v/>
      </c>
      <c r="O46" s="16">
        <f>IF(P46&lt;Graphs!$B$2,Raw!L46,0)</f>
        <v>0</v>
      </c>
      <c r="P46" s="16">
        <f t="shared" si="3"/>
        <v>44</v>
      </c>
    </row>
    <row r="47" spans="1:16" x14ac:dyDescent="0.25">
      <c r="A47" s="85" t="str">
        <v>Wingate Library</v>
      </c>
      <c r="B47" s="16">
        <f>_xlfn.XLOOKUP($B$1,Totals!$B$1:$AC$1,Totals!B47:AC47)</f>
        <v>24256</v>
      </c>
      <c r="C47" s="16">
        <f t="shared" si="5"/>
        <v>117386</v>
      </c>
      <c r="D47" s="16">
        <f>_xlfn.XLOOKUP(D$1,Totals!$B$1:$AC$1,Totals!$B47:$AC47)</f>
        <v>24256</v>
      </c>
      <c r="E47" s="16">
        <f>_xlfn.XLOOKUP(E$1,Totals!$B$1:$AC$1,Totals!$B47:$AC47)</f>
        <v>22935</v>
      </c>
      <c r="F47" s="16">
        <f>_xlfn.XLOOKUP(F$1,Totals!$B$1:$AC$1,Totals!$B47:$AC47)</f>
        <v>26627</v>
      </c>
      <c r="G47" s="16">
        <f>_xlfn.XLOOKUP(G$1,Totals!$B$1:$AC$1,Totals!$B47:$AC47)</f>
        <v>21491</v>
      </c>
      <c r="H47" s="16">
        <f>_xlfn.XLOOKUP(H$1,Totals!$B$1:$AC$1,Totals!$B47:$AC47)</f>
        <v>22077</v>
      </c>
      <c r="J47" s="85" t="str">
        <v>Wharton Park</v>
      </c>
      <c r="K47" s="16">
        <v>0</v>
      </c>
      <c r="L47" s="16">
        <v>0</v>
      </c>
      <c r="N47" s="52" t="str">
        <f t="shared" si="2"/>
        <v/>
      </c>
      <c r="O47" s="16">
        <f>IF(P47&lt;Graphs!$B$2,Raw!L47,0)</f>
        <v>0</v>
      </c>
      <c r="P47" s="16">
        <f t="shared" si="3"/>
        <v>45</v>
      </c>
    </row>
    <row r="48" spans="1:16" ht="15.75" thickBot="1" x14ac:dyDescent="0.3">
      <c r="A48" s="82" t="str">
        <v>Wolsingham Library</v>
      </c>
      <c r="B48" s="16">
        <f>_xlfn.XLOOKUP($B$1,Totals!$B$1:$AC$1,Totals!B48:AC48)</f>
        <v>0</v>
      </c>
      <c r="C48" s="16">
        <f t="shared" si="5"/>
        <v>114389</v>
      </c>
      <c r="D48" s="16">
        <f>_xlfn.XLOOKUP(D$1,Totals!$B$1:$AC$1,Totals!$B48:$AC48)</f>
        <v>0</v>
      </c>
      <c r="E48" s="16">
        <f>_xlfn.XLOOKUP(E$1,Totals!$B$1:$AC$1,Totals!$B48:$AC48)</f>
        <v>9199</v>
      </c>
      <c r="F48" s="16">
        <f>_xlfn.XLOOKUP(F$1,Totals!$B$1:$AC$1,Totals!$B48:$AC48)</f>
        <v>17511</v>
      </c>
      <c r="G48" s="16">
        <f>_xlfn.XLOOKUP(G$1,Totals!$B$1:$AC$1,Totals!$B48:$AC48)</f>
        <v>39676</v>
      </c>
      <c r="H48" s="16">
        <f>_xlfn.XLOOKUP(H$1,Totals!$B$1:$AC$1,Totals!$B48:$AC48)</f>
        <v>48003</v>
      </c>
      <c r="J48" s="82"/>
      <c r="K48" s="16"/>
      <c r="L48" s="16"/>
      <c r="N48" s="82"/>
      <c r="O48" s="16"/>
      <c r="P48" s="16"/>
    </row>
    <row r="49" spans="1:16" ht="15.75" thickTop="1" x14ac:dyDescent="0.25">
      <c r="A49" t="str">
        <v>Woodhouse Close Library</v>
      </c>
      <c r="B49" s="16">
        <f>_xlfn.XLOOKUP($B$1,Totals!$B$1:$AC$1,Totals!B49:AC49)</f>
        <v>19785</v>
      </c>
      <c r="C49" s="16">
        <f t="shared" si="5"/>
        <v>172957</v>
      </c>
      <c r="D49" s="16">
        <f>_xlfn.XLOOKUP(D$1,Totals!$B$1:$AC$1,Totals!$B49:$AC49)</f>
        <v>19785</v>
      </c>
      <c r="E49" s="16">
        <f>_xlfn.XLOOKUP(E$1,Totals!$B$1:$AC$1,Totals!$B49:$AC49)</f>
        <v>39239</v>
      </c>
      <c r="F49" s="16">
        <f>_xlfn.XLOOKUP(F$1,Totals!$B$1:$AC$1,Totals!$B49:$AC49)</f>
        <v>51705</v>
      </c>
      <c r="G49" s="16">
        <f>_xlfn.XLOOKUP(G$1,Totals!$B$1:$AC$1,Totals!$B49:$AC49)</f>
        <v>30625</v>
      </c>
      <c r="H49" s="16">
        <f>_xlfn.XLOOKUP(H$1,Totals!$B$1:$AC$1,Totals!$B49:$AC49)</f>
        <v>31603</v>
      </c>
      <c r="K49" s="16"/>
      <c r="L49" s="16"/>
      <c r="O49" s="16"/>
      <c r="P49" s="16"/>
    </row>
    <row r="50" spans="1:16" x14ac:dyDescent="0.25">
      <c r="A50" t="str">
        <v>Example</v>
      </c>
      <c r="B50" s="16">
        <f>_xlfn.XLOOKUP($B$1,Totals!$B$1:$AC$1,Totals!B50:AC50)</f>
        <v>27558</v>
      </c>
      <c r="C50" s="16">
        <f t="shared" si="5"/>
        <v>118261</v>
      </c>
      <c r="D50" s="16">
        <f>_xlfn.XLOOKUP(D$1,Totals!$B$1:$AC$1,Totals!$B50:$AC50)</f>
        <v>27558</v>
      </c>
      <c r="E50" s="16">
        <f>_xlfn.XLOOKUP(E$1,Totals!$B$1:$AC$1,Totals!$B50:$AC50)</f>
        <v>20426</v>
      </c>
      <c r="F50" s="16">
        <f>_xlfn.XLOOKUP(F$1,Totals!$B$1:$AC$1,Totals!$B50:$AC50)</f>
        <v>20520</v>
      </c>
      <c r="G50" s="16">
        <f>_xlfn.XLOOKUP(G$1,Totals!$B$1:$AC$1,Totals!$B50:$AC50)</f>
        <v>23511</v>
      </c>
      <c r="H50" s="16">
        <f>_xlfn.XLOOKUP(H$1,Totals!$B$1:$AC$1,Totals!$B50:$AC50)</f>
        <v>26246</v>
      </c>
      <c r="K50" s="16"/>
      <c r="L50" s="16"/>
      <c r="O50" s="16"/>
      <c r="P50" s="16"/>
    </row>
  </sheetData>
  <sheetProtection algorithmName="SHA-512" hashValue="zVD1a+24JZ73Q0RxQ1cADN/6kpfOFPFn0xbQaDtjo+29zD8mxE2oGROPbj87K3y021Ynx4OC6MrHZ5kS4lAPFg==" saltValue="6a/AAObHctFX+dWL/aUATQ==" spinCount="100000" sheet="1" objects="1" scenarios="1"/>
  <autoFilter ref="N1:P47" xr:uid="{F6DE5B8C-0943-4190-90B5-8FC83F9A8F4A}"/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21C6-8CDD-4719-BF97-64D0D7C4C59A}">
  <sheetPr>
    <tabColor rgb="FF00B050"/>
  </sheetPr>
  <dimension ref="A1:D3"/>
  <sheetViews>
    <sheetView zoomScale="139" zoomScaleNormal="139" workbookViewId="0">
      <selection activeCell="B2" sqref="B2"/>
    </sheetView>
  </sheetViews>
  <sheetFormatPr defaultRowHeight="15" x14ac:dyDescent="0.25"/>
  <cols>
    <col min="1" max="2" width="41" customWidth="1"/>
    <col min="3" max="3" width="16.5703125" bestFit="1" customWidth="1"/>
    <col min="4" max="4" width="16.140625" bestFit="1" customWidth="1"/>
  </cols>
  <sheetData>
    <row r="1" spans="1:4" ht="16.5" thickTop="1" thickBot="1" x14ac:dyDescent="0.3">
      <c r="A1" s="164" t="s">
        <v>0</v>
      </c>
      <c r="B1" s="164" t="s">
        <v>184</v>
      </c>
      <c r="C1" s="165" t="s">
        <v>180</v>
      </c>
      <c r="D1" s="165" t="s">
        <v>179</v>
      </c>
    </row>
    <row r="2" spans="1:4" ht="16.5" thickTop="1" thickBot="1" x14ac:dyDescent="0.3">
      <c r="A2" s="166" t="s">
        <v>39</v>
      </c>
      <c r="B2" s="166">
        <v>10</v>
      </c>
      <c r="C2" s="167" t="s">
        <v>63</v>
      </c>
      <c r="D2" s="167" t="s">
        <v>2</v>
      </c>
    </row>
    <row r="3" spans="1:4" ht="15.75" thickTop="1" x14ac:dyDescent="0.25"/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B50A385-18DB-42DD-B1AC-5E6536152CCB}">
          <x14:formula1>
            <xm:f>Raw!$T$3:$T$6</xm:f>
          </x14:formula1>
          <xm:sqref>C2</xm:sqref>
        </x14:dataValidation>
        <x14:dataValidation type="list" allowBlank="1" showInputMessage="1" showErrorMessage="1" xr:uid="{EB0B9696-7C57-40E8-93EB-BB31C6132FAF}">
          <x14:formula1>
            <xm:f>Totals!$B$1:$AC$1</xm:f>
          </x14:formula1>
          <xm:sqref>D2</xm:sqref>
        </x14:dataValidation>
        <x14:dataValidation type="list" allowBlank="1" showInputMessage="1" showErrorMessage="1" xr:uid="{F61C12E2-1C44-417B-AD1E-9685D9EF6FA9}">
          <x14:formula1>
            <xm:f>Raw!$A$3:$A$50</xm:f>
          </x14:formula1>
          <xm:sqref>A2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 Information</vt:lpstr>
      <vt:lpstr>Gas . Electricity Per Year</vt:lpstr>
      <vt:lpstr>Gas . Electricity</vt:lpstr>
      <vt:lpstr>Emissions Factors</vt:lpstr>
      <vt:lpstr>Carbon Emissions</vt:lpstr>
      <vt:lpstr>Annual HDD</vt:lpstr>
      <vt:lpstr>kWh per HDD</vt:lpstr>
      <vt:lpstr>Totals</vt:lpstr>
      <vt:lpstr>Raw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Sion Willington</dc:creator>
  <cp:lastModifiedBy>Sion Willington</cp:lastModifiedBy>
  <dcterms:created xsi:type="dcterms:W3CDTF">2024-11-15T12:34:44Z</dcterms:created>
  <dcterms:modified xsi:type="dcterms:W3CDTF">2025-01-17T11:55:47Z</dcterms:modified>
</cp:coreProperties>
</file>