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marci_garcia_pnnl_gov/Documents/Kenton pH water/"/>
    </mc:Choice>
  </mc:AlternateContent>
  <xr:revisionPtr revIDLastSave="0" documentId="8_{25CE4122-9A44-4115-916F-2EB8F45536C1}" xr6:coauthVersionLast="47" xr6:coauthVersionMax="47" xr10:uidLastSave="{00000000-0000-0000-0000-000000000000}"/>
  <bookViews>
    <workbookView xWindow="-110" yWindow="-110" windowWidth="19420" windowHeight="11500" xr2:uid="{318262BB-F1FF-485E-8DD9-B44390E1733D}"/>
  </bookViews>
  <sheets>
    <sheet name="Particle Density" sheetId="1" r:id="rId1"/>
    <sheet name="pycnometer calibration" sheetId="2" r:id="rId2"/>
    <sheet name="water density at temperatur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F21" i="1"/>
  <c r="F22" i="1"/>
  <c r="F24" i="1"/>
  <c r="F25" i="1"/>
  <c r="F38" i="1"/>
  <c r="F37" i="1"/>
  <c r="F40" i="1"/>
  <c r="I27" i="1"/>
  <c r="I28" i="1"/>
  <c r="I29" i="1"/>
  <c r="I30" i="1"/>
  <c r="I31" i="1"/>
  <c r="I32" i="1"/>
  <c r="I33" i="1"/>
  <c r="I34" i="1"/>
  <c r="I35" i="1"/>
  <c r="I36" i="1"/>
  <c r="I37" i="1"/>
  <c r="I38" i="1"/>
  <c r="I4" i="1"/>
  <c r="J41" i="1"/>
  <c r="J42" i="1"/>
  <c r="J43" i="1"/>
  <c r="J44" i="1"/>
  <c r="J45" i="1"/>
  <c r="J46" i="1"/>
  <c r="J47" i="1"/>
  <c r="J48" i="1"/>
  <c r="J49" i="1"/>
  <c r="J50" i="1"/>
  <c r="J51" i="1"/>
  <c r="J40" i="1"/>
  <c r="F41" i="1"/>
  <c r="F42" i="1"/>
  <c r="F43" i="1"/>
  <c r="F44" i="1"/>
  <c r="F45" i="1"/>
  <c r="F46" i="1"/>
  <c r="F47" i="1"/>
  <c r="F48" i="1"/>
  <c r="F49" i="1"/>
  <c r="F50" i="1"/>
  <c r="F51" i="1"/>
  <c r="K27" i="1"/>
  <c r="L27" i="1" s="1"/>
  <c r="M28" i="1"/>
  <c r="M29" i="1"/>
  <c r="M30" i="1"/>
  <c r="M31" i="1"/>
  <c r="M32" i="1"/>
  <c r="M33" i="1"/>
  <c r="M34" i="1"/>
  <c r="M35" i="1"/>
  <c r="M36" i="1"/>
  <c r="M37" i="1"/>
  <c r="M38" i="1"/>
  <c r="M27" i="1"/>
  <c r="N27" i="1" s="1"/>
  <c r="K35" i="1"/>
  <c r="L35" i="1"/>
  <c r="K36" i="1"/>
  <c r="L36" i="1"/>
  <c r="K37" i="1"/>
  <c r="L37" i="1"/>
  <c r="K38" i="1"/>
  <c r="L38" i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I11" i="1"/>
  <c r="F20" i="1"/>
  <c r="I9" i="1"/>
  <c r="I8" i="1"/>
  <c r="I10" i="1"/>
  <c r="I3" i="1"/>
  <c r="I5" i="1"/>
  <c r="I6" i="1"/>
  <c r="I7" i="1"/>
  <c r="I12" i="1"/>
  <c r="I13" i="1"/>
  <c r="I14" i="1"/>
  <c r="I15" i="1"/>
  <c r="I16" i="1"/>
  <c r="I17" i="1"/>
  <c r="I18" i="1"/>
  <c r="I19" i="1"/>
  <c r="I2" i="1"/>
  <c r="F8" i="2"/>
  <c r="F9" i="2"/>
  <c r="F10" i="2"/>
  <c r="F3" i="2"/>
  <c r="F4" i="2"/>
  <c r="F5" i="2"/>
  <c r="F6" i="2"/>
  <c r="F7" i="2"/>
  <c r="F2" i="2"/>
  <c r="J29" i="1" l="1"/>
  <c r="N36" i="1"/>
  <c r="N35" i="1"/>
  <c r="N34" i="1"/>
  <c r="N33" i="1"/>
  <c r="N32" i="1"/>
  <c r="N31" i="1"/>
  <c r="N30" i="1"/>
  <c r="N29" i="1"/>
  <c r="N28" i="1"/>
  <c r="N38" i="1"/>
  <c r="N37" i="1"/>
  <c r="J38" i="1"/>
  <c r="J35" i="1"/>
  <c r="J32" i="1"/>
</calcChain>
</file>

<file path=xl/sharedStrings.xml><?xml version="1.0" encoding="utf-8"?>
<sst xmlns="http://schemas.openxmlformats.org/spreadsheetml/2006/main" count="71" uniqueCount="42">
  <si>
    <t>Label ID</t>
  </si>
  <si>
    <t>ID #</t>
  </si>
  <si>
    <t>Glass dry weight (g)</t>
  </si>
  <si>
    <t>Glass +soil Dry weight (g)</t>
  </si>
  <si>
    <t>total weight (g)</t>
  </si>
  <si>
    <t>true volume of 25 mL pycnometer (mL)</t>
  </si>
  <si>
    <t>water temp C</t>
  </si>
  <si>
    <t>water density (g/cm^3)</t>
  </si>
  <si>
    <t>particle density (g/cm^3)</t>
  </si>
  <si>
    <t>Ave for F or R sites</t>
  </si>
  <si>
    <t>DLG_F1_BD_B-1</t>
  </si>
  <si>
    <t>DLG_F1_BD_B-2</t>
  </si>
  <si>
    <t>DLG_F1_BD_B-3</t>
  </si>
  <si>
    <t>DLG_F2_BD_B-1</t>
  </si>
  <si>
    <t>DLG_F2_BD_B-2</t>
  </si>
  <si>
    <t>DLG_F2_BD_B-3</t>
  </si>
  <si>
    <t>DLG_F3_BD_B-1</t>
  </si>
  <si>
    <t>DLG_F3_BD_B-2</t>
  </si>
  <si>
    <t>DLG_F3_BD_B-3</t>
  </si>
  <si>
    <t>DLG_F4_BD_B-1</t>
  </si>
  <si>
    <t>DLG_F4_BD_B-2</t>
  </si>
  <si>
    <t>DLG_F4_BD_B-3</t>
  </si>
  <si>
    <t>DLG_R1_BD_B-1</t>
  </si>
  <si>
    <t>DLG_R1_BD_B-2</t>
  </si>
  <si>
    <t>DLG_R1_BD_B-3</t>
  </si>
  <si>
    <t>DLG_R2_BD_B-1</t>
  </si>
  <si>
    <t>DLG_R2_BD_B-2</t>
  </si>
  <si>
    <t>DLG_R2_BD_B-3</t>
  </si>
  <si>
    <t>water</t>
  </si>
  <si>
    <t>Ground samples</t>
  </si>
  <si>
    <t>g water</t>
  </si>
  <si>
    <t>ml</t>
  </si>
  <si>
    <t>g</t>
  </si>
  <si>
    <t>g/ml</t>
  </si>
  <si>
    <t>former value</t>
  </si>
  <si>
    <t>difference</t>
  </si>
  <si>
    <t>#</t>
  </si>
  <si>
    <t>dry glass (g)</t>
  </si>
  <si>
    <t>glass + deaired water (g)</t>
  </si>
  <si>
    <t>temperature C of deair water</t>
  </si>
  <si>
    <t>density water (g/cm^3)</t>
  </si>
  <si>
    <t>volume ml (deair water)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</si>
</sst>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9C0006"/>
      <name val="Aptos Narrow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202124"/>
      <name val="Roboto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BE2D5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/>
    <xf numFmtId="0" fontId="3" fillId="0" borderId="0" xfId="0" applyFont="1" applyFill="1" applyBorder="1" applyAlignment="1"/>
    <xf numFmtId="0" fontId="3" fillId="2" borderId="2" xfId="0" applyFont="1" applyFill="1" applyBorder="1" applyAlignment="1"/>
    <xf numFmtId="0" fontId="3" fillId="2" borderId="0" xfId="0" applyFont="1" applyFill="1" applyBorder="1" applyAlignment="1"/>
    <xf numFmtId="0" fontId="3" fillId="2" borderId="3" xfId="0" applyFont="1" applyFill="1" applyBorder="1" applyAlignment="1"/>
    <xf numFmtId="0" fontId="4" fillId="3" borderId="0" xfId="0" applyFont="1" applyFill="1" applyBorder="1" applyAlignment="1"/>
    <xf numFmtId="0" fontId="1" fillId="0" borderId="0" xfId="0" applyFont="1" applyAlignment="1">
      <alignment horizontal="center" vertical="center" wrapText="1"/>
    </xf>
    <xf numFmtId="0" fontId="6" fillId="0" borderId="0" xfId="0" applyFont="1" applyFill="1" applyBorder="1" applyAlignment="1"/>
    <xf numFmtId="0" fontId="7" fillId="0" borderId="0" xfId="0" applyFont="1" applyFill="1" applyBorder="1" applyAlignment="1"/>
    <xf numFmtId="0" fontId="8" fillId="0" borderId="0" xfId="0" applyFont="1" applyFill="1" applyBorder="1" applyAlignment="1"/>
    <xf numFmtId="0" fontId="9" fillId="0" borderId="0" xfId="0" applyFont="1" applyFill="1" applyBorder="1" applyAlignment="1"/>
    <xf numFmtId="2" fontId="5" fillId="0" borderId="0" xfId="0" applyNumberFormat="1" applyFont="1" applyFill="1" applyBorder="1" applyAlignment="1"/>
    <xf numFmtId="0" fontId="0" fillId="4" borderId="0" xfId="0" applyFill="1"/>
    <xf numFmtId="2" fontId="10" fillId="0" borderId="0" xfId="0" applyNumberFormat="1" applyFont="1"/>
    <xf numFmtId="0" fontId="11" fillId="0" borderId="0" xfId="0" applyFont="1"/>
    <xf numFmtId="0" fontId="12" fillId="0" borderId="0" xfId="0" applyFont="1" applyFill="1" applyBorder="1" applyAlignment="1"/>
    <xf numFmtId="0" fontId="7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2" fontId="11" fillId="0" borderId="0" xfId="0" applyNumberFormat="1" applyFont="1"/>
    <xf numFmtId="2" fontId="0" fillId="0" borderId="0" xfId="0" applyNumberFormat="1" applyFont="1"/>
    <xf numFmtId="2" fontId="0" fillId="0" borderId="0" xfId="0" applyNumberFormat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16</xdr:col>
      <xdr:colOff>304800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3E9334-DB65-C86B-FEC2-2F7BE8CD2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2125" y="381000"/>
          <a:ext cx="4572000" cy="381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8</xdr:col>
      <xdr:colOff>304800</xdr:colOff>
      <xdr:row>27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CDB4DB-51C8-E4D7-3164-2D751A554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62000"/>
          <a:ext cx="4572000" cy="438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15916-E3CF-4D1E-ACAA-B47F7C195023}">
  <dimension ref="A1:N51"/>
  <sheetViews>
    <sheetView tabSelected="1" topLeftCell="A13" workbookViewId="0">
      <selection activeCell="N28" sqref="N28"/>
    </sheetView>
  </sheetViews>
  <sheetFormatPr defaultRowHeight="15"/>
  <cols>
    <col min="1" max="1" width="16.42578125" style="2" customWidth="1"/>
    <col min="6" max="6" width="12" customWidth="1"/>
    <col min="8" max="8" width="12.85546875" customWidth="1"/>
  </cols>
  <sheetData>
    <row r="1" spans="1:10" s="1" customFormat="1" ht="57.75">
      <c r="A1" s="20" t="s">
        <v>0</v>
      </c>
      <c r="B1" s="20" t="s">
        <v>1</v>
      </c>
      <c r="C1" s="21" t="s">
        <v>2</v>
      </c>
      <c r="D1" s="21" t="s">
        <v>3</v>
      </c>
      <c r="E1" s="21" t="s">
        <v>4</v>
      </c>
      <c r="F1" s="9" t="s">
        <v>5</v>
      </c>
      <c r="G1" s="19" t="s">
        <v>6</v>
      </c>
      <c r="H1" s="19" t="s">
        <v>7</v>
      </c>
      <c r="I1" s="9" t="s">
        <v>8</v>
      </c>
      <c r="J1" s="9" t="s">
        <v>9</v>
      </c>
    </row>
    <row r="2" spans="1:10">
      <c r="A2" s="3" t="s">
        <v>10</v>
      </c>
      <c r="B2" s="4">
        <v>1</v>
      </c>
      <c r="C2" s="4">
        <v>23.104500000000002</v>
      </c>
      <c r="D2" s="4">
        <v>24.106000000000002</v>
      </c>
      <c r="E2" s="4">
        <v>48.053600000000003</v>
      </c>
      <c r="F2" s="12">
        <v>24.31</v>
      </c>
      <c r="G2" s="12">
        <v>21</v>
      </c>
      <c r="H2" s="12">
        <v>0.99799199999999999</v>
      </c>
      <c r="I2" s="25">
        <f>(D2-C2)/(F2-((E2-D2)/H2))</f>
        <v>3.1872931760369676</v>
      </c>
    </row>
    <row r="3" spans="1:10">
      <c r="A3" s="3" t="s">
        <v>11</v>
      </c>
      <c r="B3" s="4">
        <v>2</v>
      </c>
      <c r="C3" s="4">
        <v>19.662600000000001</v>
      </c>
      <c r="D3" s="4">
        <v>21.429500000000001</v>
      </c>
      <c r="E3" s="4">
        <v>46.292000000000002</v>
      </c>
      <c r="F3" s="12">
        <v>25.65</v>
      </c>
      <c r="G3" s="12">
        <v>21</v>
      </c>
      <c r="H3" s="12">
        <v>0.99799199999999999</v>
      </c>
      <c r="I3" s="25">
        <f t="shared" ref="I3:I38" si="0">(D3-C3)/(F3-((E3-D3)/H3))</f>
        <v>2.3958757110784039</v>
      </c>
    </row>
    <row r="4" spans="1:10">
      <c r="A4" s="5" t="s">
        <v>12</v>
      </c>
      <c r="B4" s="4">
        <v>3</v>
      </c>
      <c r="C4" s="4">
        <v>23.324000000000002</v>
      </c>
      <c r="D4" s="4">
        <v>25.104399999999998</v>
      </c>
      <c r="E4" s="4">
        <v>49.299599999999998</v>
      </c>
      <c r="F4" s="12">
        <v>24.87</v>
      </c>
      <c r="G4" s="12">
        <v>21</v>
      </c>
      <c r="H4" s="12">
        <v>0.99799199999999999</v>
      </c>
      <c r="I4">
        <f>(D4-C4)/(F4-((E4-D4)/H4))</f>
        <v>2.8435521548919076</v>
      </c>
      <c r="J4">
        <f>AVERAGE(I2:I7,I11,I12,I13,I14,I15,I16,I17,I19,I8)</f>
        <v>2.7847580662129325</v>
      </c>
    </row>
    <row r="5" spans="1:10">
      <c r="A5" s="3" t="s">
        <v>13</v>
      </c>
      <c r="B5" s="4">
        <v>4</v>
      </c>
      <c r="C5" s="4">
        <v>19.9069</v>
      </c>
      <c r="D5" s="4">
        <v>21.195599999999999</v>
      </c>
      <c r="E5" s="4">
        <v>46.043599999999998</v>
      </c>
      <c r="F5" s="12">
        <v>25.36</v>
      </c>
      <c r="G5" s="12">
        <v>21</v>
      </c>
      <c r="H5" s="12">
        <v>0.99799199999999999</v>
      </c>
      <c r="I5">
        <f t="shared" si="0"/>
        <v>2.7893648038748964</v>
      </c>
    </row>
    <row r="6" spans="1:10">
      <c r="A6" s="3" t="s">
        <v>14</v>
      </c>
      <c r="B6" s="4">
        <v>5</v>
      </c>
      <c r="C6" s="4">
        <v>23.17</v>
      </c>
      <c r="D6" s="4">
        <v>25.1035</v>
      </c>
      <c r="E6" s="4">
        <v>49.7378</v>
      </c>
      <c r="F6" s="12">
        <v>25.36</v>
      </c>
      <c r="G6" s="12">
        <v>21</v>
      </c>
      <c r="H6" s="12">
        <v>0.99799199999999999</v>
      </c>
      <c r="I6">
        <f t="shared" si="0"/>
        <v>2.8596368709122815</v>
      </c>
    </row>
    <row r="7" spans="1:10">
      <c r="A7" s="5" t="s">
        <v>15</v>
      </c>
      <c r="B7" s="4">
        <v>6</v>
      </c>
      <c r="C7" s="4">
        <v>19.662600000000001</v>
      </c>
      <c r="D7" s="4">
        <v>21.9329</v>
      </c>
      <c r="E7" s="4">
        <v>45.735500000000002</v>
      </c>
      <c r="F7" s="12">
        <v>24.68</v>
      </c>
      <c r="G7" s="12">
        <v>21</v>
      </c>
      <c r="H7" s="12">
        <v>0.99799199999999999</v>
      </c>
      <c r="I7">
        <f t="shared" si="0"/>
        <v>2.736922872870903</v>
      </c>
    </row>
    <row r="8" spans="1:10">
      <c r="A8" s="3" t="s">
        <v>16</v>
      </c>
      <c r="B8" s="4">
        <v>7</v>
      </c>
      <c r="C8" s="4">
        <v>21.727900000000002</v>
      </c>
      <c r="D8" s="4">
        <v>23.6891</v>
      </c>
      <c r="E8" s="4">
        <v>47.5929</v>
      </c>
      <c r="F8" s="23">
        <v>24.59</v>
      </c>
      <c r="G8" s="12">
        <v>21</v>
      </c>
      <c r="H8" s="12">
        <v>0.99799199999999999</v>
      </c>
      <c r="I8" s="25">
        <f t="shared" si="0"/>
        <v>3.0734773238817614</v>
      </c>
    </row>
    <row r="9" spans="1:10">
      <c r="A9" s="3" t="s">
        <v>17</v>
      </c>
      <c r="B9" s="4">
        <v>8</v>
      </c>
      <c r="C9" s="4">
        <v>23.008600000000001</v>
      </c>
      <c r="D9" s="4">
        <v>24.7165</v>
      </c>
      <c r="E9" s="4">
        <v>49.546100000000003</v>
      </c>
      <c r="F9" s="23">
        <v>25.307081135999997</v>
      </c>
      <c r="G9" s="12">
        <v>21</v>
      </c>
      <c r="H9" s="12">
        <v>0.99799199999999999</v>
      </c>
      <c r="I9" s="15">
        <f>(D9-C9)/(F9-((E9-D9)/H9))</f>
        <v>3.9948729471796596</v>
      </c>
    </row>
    <row r="10" spans="1:10">
      <c r="A10" s="5" t="s">
        <v>18</v>
      </c>
      <c r="B10" s="4">
        <v>9</v>
      </c>
      <c r="C10" s="4">
        <v>22.337599999999998</v>
      </c>
      <c r="D10" s="4">
        <v>24.493500000000001</v>
      </c>
      <c r="E10" s="4">
        <v>48.521599999999999</v>
      </c>
      <c r="F10" s="23">
        <v>25.235924306400001</v>
      </c>
      <c r="G10" s="12">
        <v>21</v>
      </c>
      <c r="H10" s="12">
        <v>0.99799199999999999</v>
      </c>
      <c r="I10" s="15">
        <f t="shared" si="0"/>
        <v>1.859369910753907</v>
      </c>
    </row>
    <row r="11" spans="1:10">
      <c r="A11" s="6" t="s">
        <v>19</v>
      </c>
      <c r="B11" s="4">
        <v>5155</v>
      </c>
      <c r="C11" s="4">
        <v>21.786899999999999</v>
      </c>
      <c r="D11" s="4">
        <v>24.351600000000001</v>
      </c>
      <c r="E11" s="4">
        <v>48.472000000000001</v>
      </c>
      <c r="F11" s="16">
        <v>24.973053213600004</v>
      </c>
      <c r="G11" s="12">
        <v>21</v>
      </c>
      <c r="H11" s="12">
        <v>0.99799199999999999</v>
      </c>
      <c r="I11">
        <f>(D11-C11)/(F11-((E11-D11)/H11))</f>
        <v>3.1894414042706911</v>
      </c>
    </row>
    <row r="12" spans="1:10">
      <c r="A12" s="6" t="s">
        <v>20</v>
      </c>
      <c r="B12" s="4">
        <v>5167</v>
      </c>
      <c r="C12" s="4">
        <v>21.610399999999998</v>
      </c>
      <c r="D12" s="4">
        <v>23.873799999999999</v>
      </c>
      <c r="E12" s="4">
        <v>48.037999999999997</v>
      </c>
      <c r="F12" s="16">
        <v>24.992414258400004</v>
      </c>
      <c r="G12" s="12">
        <v>21</v>
      </c>
      <c r="H12" s="12">
        <v>0.99799199999999999</v>
      </c>
      <c r="I12">
        <f t="shared" si="0"/>
        <v>2.9033026642057265</v>
      </c>
    </row>
    <row r="13" spans="1:10">
      <c r="A13" s="7" t="s">
        <v>21</v>
      </c>
      <c r="B13" s="4">
        <v>5131</v>
      </c>
      <c r="C13" s="4">
        <v>22.694600000000001</v>
      </c>
      <c r="D13" s="4">
        <v>25.4861</v>
      </c>
      <c r="E13" s="4">
        <v>49.673299999999998</v>
      </c>
      <c r="F13" s="16">
        <v>25.158679725599999</v>
      </c>
      <c r="G13" s="12">
        <v>21</v>
      </c>
      <c r="H13" s="12">
        <v>0.99799199999999999</v>
      </c>
      <c r="I13">
        <f t="shared" si="0"/>
        <v>3.0249862648370196</v>
      </c>
    </row>
    <row r="14" spans="1:10">
      <c r="A14" s="6" t="s">
        <v>22</v>
      </c>
      <c r="B14" s="4">
        <v>1</v>
      </c>
      <c r="C14" s="4">
        <v>23.104500000000002</v>
      </c>
      <c r="D14" s="4">
        <v>26.654699999999998</v>
      </c>
      <c r="E14" s="4">
        <v>49.546399999999998</v>
      </c>
      <c r="F14" s="12">
        <v>24.31</v>
      </c>
      <c r="G14" s="12">
        <v>21</v>
      </c>
      <c r="H14" s="12">
        <v>0.99799199999999999</v>
      </c>
      <c r="I14">
        <f t="shared" si="0"/>
        <v>2.5871549181476534</v>
      </c>
    </row>
    <row r="15" spans="1:10">
      <c r="A15" s="6" t="s">
        <v>23</v>
      </c>
      <c r="B15" s="4">
        <v>2</v>
      </c>
      <c r="C15" s="4">
        <v>19.662600000000001</v>
      </c>
      <c r="D15" s="4">
        <v>23.5654</v>
      </c>
      <c r="E15" s="4">
        <v>47.637300000000003</v>
      </c>
      <c r="F15" s="12">
        <v>25.65</v>
      </c>
      <c r="G15" s="12">
        <v>21</v>
      </c>
      <c r="H15" s="12">
        <v>0.99799199999999999</v>
      </c>
      <c r="I15">
        <f t="shared" si="0"/>
        <v>2.55140602968123</v>
      </c>
    </row>
    <row r="16" spans="1:10">
      <c r="A16" s="7" t="s">
        <v>24</v>
      </c>
      <c r="B16" s="4">
        <v>3</v>
      </c>
      <c r="C16" s="4">
        <v>23.324000000000002</v>
      </c>
      <c r="D16" s="4">
        <v>26.269200000000001</v>
      </c>
      <c r="E16" s="4">
        <v>49.920299999999997</v>
      </c>
      <c r="F16" s="12">
        <v>24.87</v>
      </c>
      <c r="G16" s="12">
        <v>21</v>
      </c>
      <c r="H16" s="12">
        <v>0.99799199999999999</v>
      </c>
      <c r="I16">
        <f t="shared" si="0"/>
        <v>2.5144431147166282</v>
      </c>
    </row>
    <row r="17" spans="1:14">
      <c r="A17" s="6" t="s">
        <v>25</v>
      </c>
      <c r="B17" s="4">
        <v>4</v>
      </c>
      <c r="C17" s="4">
        <v>19.9069</v>
      </c>
      <c r="D17" s="4">
        <v>22.4224</v>
      </c>
      <c r="E17" s="4">
        <v>46.732999999999997</v>
      </c>
      <c r="F17" s="12">
        <v>25.36</v>
      </c>
      <c r="G17" s="12">
        <v>21</v>
      </c>
      <c r="H17" s="12">
        <v>0.99799199999999999</v>
      </c>
      <c r="I17">
        <f t="shared" si="0"/>
        <v>2.5142778194056072</v>
      </c>
    </row>
    <row r="18" spans="1:14">
      <c r="A18" s="6" t="s">
        <v>26</v>
      </c>
      <c r="B18" s="4">
        <v>5</v>
      </c>
      <c r="C18" s="4">
        <v>23.17</v>
      </c>
      <c r="D18" s="4">
        <v>26.267399999999999</v>
      </c>
      <c r="E18" s="4">
        <v>49.393000000000001</v>
      </c>
      <c r="F18" s="12">
        <v>25.36</v>
      </c>
      <c r="G18" s="12">
        <v>21</v>
      </c>
      <c r="H18" s="12">
        <v>0.99799199999999999</v>
      </c>
      <c r="I18" s="15">
        <f t="shared" si="0"/>
        <v>1.4157145923287719</v>
      </c>
    </row>
    <row r="19" spans="1:14">
      <c r="A19" s="6" t="s">
        <v>27</v>
      </c>
      <c r="B19" s="4">
        <v>6</v>
      </c>
      <c r="C19" s="4">
        <v>19.662600000000001</v>
      </c>
      <c r="D19" s="4">
        <v>22.306999999999999</v>
      </c>
      <c r="E19" s="4">
        <v>45.922499999999999</v>
      </c>
      <c r="F19" s="12">
        <v>24.68</v>
      </c>
      <c r="G19" s="12">
        <v>21</v>
      </c>
      <c r="H19" s="12">
        <v>0.99799199999999999</v>
      </c>
      <c r="I19">
        <f t="shared" si="0"/>
        <v>2.6002358643823138</v>
      </c>
    </row>
    <row r="20" spans="1:14">
      <c r="A20" s="8" t="s">
        <v>28</v>
      </c>
      <c r="B20" s="4">
        <v>5155</v>
      </c>
      <c r="C20" s="4">
        <v>21.786899999999999</v>
      </c>
      <c r="D20" s="4">
        <v>21.789000000000001</v>
      </c>
      <c r="E20" s="4">
        <v>46.810200000000002</v>
      </c>
      <c r="F20" s="16">
        <f>(E20-C20)*H20</f>
        <v>24.973053213600004</v>
      </c>
      <c r="G20" s="12">
        <v>21</v>
      </c>
      <c r="H20" s="12">
        <v>0.99799199999999999</v>
      </c>
    </row>
    <row r="21" spans="1:14">
      <c r="A21" s="8" t="s">
        <v>28</v>
      </c>
      <c r="B21" s="4">
        <v>5167</v>
      </c>
      <c r="C21" s="4">
        <v>21.610399999999998</v>
      </c>
      <c r="D21" s="4">
        <v>21.615500000000001</v>
      </c>
      <c r="E21" s="4">
        <v>46.653100000000002</v>
      </c>
      <c r="F21" s="16">
        <f t="shared" ref="F21:F25" si="1">(E21-C21)*H21</f>
        <v>24.992414258400004</v>
      </c>
      <c r="G21" s="12">
        <v>21</v>
      </c>
      <c r="H21" s="12">
        <v>0.99799199999999999</v>
      </c>
    </row>
    <row r="22" spans="1:14">
      <c r="A22" s="8" t="s">
        <v>28</v>
      </c>
      <c r="B22" s="4">
        <v>5131</v>
      </c>
      <c r="C22" s="4">
        <v>22.694600000000001</v>
      </c>
      <c r="D22" s="4">
        <v>22.697399999999998</v>
      </c>
      <c r="E22" s="4">
        <v>47.9039</v>
      </c>
      <c r="F22" s="16">
        <f t="shared" si="1"/>
        <v>25.158679725599999</v>
      </c>
      <c r="G22" s="12">
        <v>21</v>
      </c>
      <c r="H22" s="12">
        <v>0.99799199999999999</v>
      </c>
    </row>
    <row r="23" spans="1:14">
      <c r="A23" s="8" t="s">
        <v>28</v>
      </c>
      <c r="B23" s="4">
        <v>7</v>
      </c>
      <c r="C23" s="4">
        <v>21.727900000000002</v>
      </c>
      <c r="D23">
        <v>21.299900000000001</v>
      </c>
      <c r="E23">
        <v>45.906799999999997</v>
      </c>
      <c r="F23" s="16"/>
      <c r="G23" s="12">
        <v>21</v>
      </c>
      <c r="H23" s="12">
        <v>0.99799199999999999</v>
      </c>
    </row>
    <row r="24" spans="1:14">
      <c r="A24" s="8" t="s">
        <v>28</v>
      </c>
      <c r="B24" s="4">
        <v>8</v>
      </c>
      <c r="C24" s="4">
        <v>23.008600000000001</v>
      </c>
      <c r="D24">
        <v>23.024999999999999</v>
      </c>
      <c r="E24">
        <v>48.366599999999998</v>
      </c>
      <c r="F24" s="16">
        <f t="shared" si="1"/>
        <v>25.307081135999997</v>
      </c>
      <c r="G24" s="12">
        <v>21</v>
      </c>
      <c r="H24" s="12">
        <v>0.99799199999999999</v>
      </c>
    </row>
    <row r="25" spans="1:14">
      <c r="A25" s="8" t="s">
        <v>28</v>
      </c>
      <c r="B25" s="4">
        <v>9</v>
      </c>
      <c r="C25" s="4">
        <v>22.337599999999998</v>
      </c>
      <c r="D25">
        <v>22.7773</v>
      </c>
      <c r="E25">
        <v>47.624299999999998</v>
      </c>
      <c r="F25" s="16">
        <f t="shared" si="1"/>
        <v>25.235924306400001</v>
      </c>
      <c r="G25" s="12">
        <v>21</v>
      </c>
      <c r="H25" s="12">
        <v>0.99799199999999999</v>
      </c>
    </row>
    <row r="26" spans="1:14">
      <c r="A26" s="2" t="s">
        <v>29</v>
      </c>
      <c r="K26" t="s">
        <v>30</v>
      </c>
      <c r="L26" t="s">
        <v>31</v>
      </c>
      <c r="M26" t="s">
        <v>32</v>
      </c>
      <c r="N26" t="s">
        <v>33</v>
      </c>
    </row>
    <row r="27" spans="1:14">
      <c r="A27" s="2" t="s">
        <v>21</v>
      </c>
      <c r="B27">
        <v>1</v>
      </c>
      <c r="C27">
        <v>23.1129</v>
      </c>
      <c r="D27">
        <v>23.534800000000001</v>
      </c>
      <c r="E27">
        <v>47.664499999999997</v>
      </c>
      <c r="F27" s="12">
        <v>24.31</v>
      </c>
      <c r="G27">
        <v>21</v>
      </c>
      <c r="H27" s="12">
        <v>0.99799199999999999</v>
      </c>
      <c r="I27" s="25">
        <f>(D27-C27)/(F27-((E27-D27)/H27))</f>
        <v>3.202275237607858</v>
      </c>
      <c r="K27">
        <f>E27-D27</f>
        <v>24.129699999999996</v>
      </c>
      <c r="L27">
        <f>F27-K27</f>
        <v>0.18030000000000257</v>
      </c>
      <c r="M27">
        <f>D27-C27</f>
        <v>0.42190000000000083</v>
      </c>
      <c r="N27">
        <f>M27/L27</f>
        <v>2.3399889073765658</v>
      </c>
    </row>
    <row r="28" spans="1:14">
      <c r="A28" s="2" t="s">
        <v>20</v>
      </c>
      <c r="B28">
        <v>2</v>
      </c>
      <c r="C28">
        <v>19.6692</v>
      </c>
      <c r="D28">
        <v>19.951499999999999</v>
      </c>
      <c r="E28">
        <v>45.415500000000002</v>
      </c>
      <c r="F28" s="12">
        <v>25.65</v>
      </c>
      <c r="G28">
        <v>21</v>
      </c>
      <c r="H28" s="12">
        <v>0.99799199999999999</v>
      </c>
      <c r="I28" s="25">
        <f t="shared" ref="I28:I38" si="2">(D28-C28)/(F28-((E28-D28)/H28))</f>
        <v>2.0947511844324764</v>
      </c>
      <c r="K28">
        <f t="shared" ref="K28:K34" si="3">E28-D28</f>
        <v>25.464000000000002</v>
      </c>
      <c r="L28">
        <f t="shared" ref="L28:L34" si="4">F28-K28</f>
        <v>0.18599999999999639</v>
      </c>
      <c r="M28">
        <f t="shared" ref="M28:M38" si="5">D28-C28</f>
        <v>0.28229999999999933</v>
      </c>
      <c r="N28">
        <f t="shared" ref="N28:N38" si="6">M28/L28</f>
        <v>1.5177419354838968</v>
      </c>
    </row>
    <row r="29" spans="1:14">
      <c r="A29" s="2" t="s">
        <v>19</v>
      </c>
      <c r="B29">
        <v>3</v>
      </c>
      <c r="C29">
        <v>23.3216</v>
      </c>
      <c r="D29">
        <v>23.943100000000001</v>
      </c>
      <c r="E29">
        <v>48.505800000000001</v>
      </c>
      <c r="F29" s="12">
        <v>24.87</v>
      </c>
      <c r="G29">
        <v>21</v>
      </c>
      <c r="H29" s="12">
        <v>0.99799199999999999</v>
      </c>
      <c r="I29" s="25">
        <f t="shared" si="2"/>
        <v>2.4100463224736677</v>
      </c>
      <c r="J29">
        <f>AVERAGE(I27:I29)</f>
        <v>2.5690242481713339</v>
      </c>
      <c r="K29">
        <f t="shared" si="3"/>
        <v>24.5627</v>
      </c>
      <c r="L29">
        <f t="shared" si="4"/>
        <v>0.30730000000000146</v>
      </c>
      <c r="M29">
        <f t="shared" si="5"/>
        <v>0.62150000000000105</v>
      </c>
      <c r="N29">
        <f t="shared" si="6"/>
        <v>2.0224536283761734</v>
      </c>
    </row>
    <row r="30" spans="1:14">
      <c r="A30" s="2" t="s">
        <v>27</v>
      </c>
      <c r="B30">
        <v>4</v>
      </c>
      <c r="C30">
        <v>19.913599999999999</v>
      </c>
      <c r="D30">
        <v>20.1938</v>
      </c>
      <c r="E30">
        <v>45.375599999999999</v>
      </c>
      <c r="F30" s="12">
        <v>25.36</v>
      </c>
      <c r="G30">
        <v>21</v>
      </c>
      <c r="H30" s="12">
        <v>0.99799199999999999</v>
      </c>
      <c r="I30" s="25">
        <f t="shared" si="2"/>
        <v>2.1970748426740085</v>
      </c>
      <c r="K30">
        <f t="shared" si="3"/>
        <v>25.181799999999999</v>
      </c>
      <c r="L30">
        <f t="shared" si="4"/>
        <v>0.17820000000000036</v>
      </c>
      <c r="M30">
        <f t="shared" si="5"/>
        <v>0.28020000000000067</v>
      </c>
      <c r="N30">
        <f t="shared" si="6"/>
        <v>1.5723905723905729</v>
      </c>
    </row>
    <row r="31" spans="1:14">
      <c r="A31" s="2" t="s">
        <v>26</v>
      </c>
      <c r="B31">
        <v>5</v>
      </c>
      <c r="C31">
        <v>23.1782</v>
      </c>
      <c r="D31">
        <v>23.505400000000002</v>
      </c>
      <c r="E31">
        <v>48.672899999999998</v>
      </c>
      <c r="F31" s="12">
        <v>25.36</v>
      </c>
      <c r="G31">
        <v>21</v>
      </c>
      <c r="H31" s="12">
        <v>0.99799199999999999</v>
      </c>
      <c r="I31" s="25">
        <f t="shared" si="2"/>
        <v>2.3064671918739013</v>
      </c>
      <c r="K31">
        <f t="shared" si="3"/>
        <v>25.167499999999997</v>
      </c>
      <c r="L31">
        <f t="shared" si="4"/>
        <v>0.19250000000000256</v>
      </c>
      <c r="M31">
        <f t="shared" si="5"/>
        <v>0.32720000000000127</v>
      </c>
      <c r="N31">
        <f t="shared" si="6"/>
        <v>1.6997402597402438</v>
      </c>
    </row>
    <row r="32" spans="1:14">
      <c r="A32" s="2" t="s">
        <v>25</v>
      </c>
      <c r="B32">
        <v>6</v>
      </c>
      <c r="C32">
        <v>19.669699999999999</v>
      </c>
      <c r="D32">
        <v>20.086200000000002</v>
      </c>
      <c r="E32">
        <v>44.538200000000003</v>
      </c>
      <c r="F32" s="12">
        <v>24.68</v>
      </c>
      <c r="G32">
        <v>21</v>
      </c>
      <c r="H32" s="12">
        <v>0.99799199999999999</v>
      </c>
      <c r="I32" s="25">
        <f t="shared" si="2"/>
        <v>2.3293975831775158</v>
      </c>
      <c r="J32">
        <f>AVERAGE(I30:I32)</f>
        <v>2.2776465392418088</v>
      </c>
      <c r="K32">
        <f t="shared" si="3"/>
        <v>24.452000000000002</v>
      </c>
      <c r="L32">
        <f t="shared" si="4"/>
        <v>0.22799999999999798</v>
      </c>
      <c r="M32">
        <f t="shared" si="5"/>
        <v>0.41650000000000276</v>
      </c>
      <c r="N32">
        <f t="shared" si="6"/>
        <v>1.8267543859649404</v>
      </c>
    </row>
    <row r="33" spans="1:14">
      <c r="A33" s="2" t="s">
        <v>12</v>
      </c>
      <c r="B33" s="17">
        <v>7</v>
      </c>
      <c r="C33">
        <v>21.3018</v>
      </c>
      <c r="D33">
        <v>21.6938</v>
      </c>
      <c r="E33">
        <v>46.137700000000002</v>
      </c>
      <c r="F33" s="23">
        <v>24.130348768799994</v>
      </c>
      <c r="G33">
        <v>21</v>
      </c>
      <c r="H33" s="12">
        <v>0.99799199999999999</v>
      </c>
      <c r="I33" s="25">
        <f t="shared" si="2"/>
        <v>-1.0806836777654567</v>
      </c>
      <c r="K33">
        <f t="shared" si="3"/>
        <v>24.443900000000003</v>
      </c>
      <c r="L33">
        <f t="shared" si="4"/>
        <v>-0.31355123120000883</v>
      </c>
      <c r="M33">
        <f t="shared" si="5"/>
        <v>0.39199999999999946</v>
      </c>
      <c r="N33">
        <f t="shared" si="6"/>
        <v>-1.2501944211788139</v>
      </c>
    </row>
    <row r="34" spans="1:14">
      <c r="A34" s="2" t="s">
        <v>11</v>
      </c>
      <c r="B34" s="17">
        <v>8</v>
      </c>
      <c r="C34">
        <v>23.0153</v>
      </c>
      <c r="D34">
        <v>23.2301</v>
      </c>
      <c r="E34">
        <v>48.478999999999999</v>
      </c>
      <c r="F34" s="23">
        <v>25.307081135999997</v>
      </c>
      <c r="G34">
        <v>21</v>
      </c>
      <c r="H34" s="12">
        <v>0.99799199999999999</v>
      </c>
      <c r="I34" s="25">
        <f t="shared" si="2"/>
        <v>29.108314815896083</v>
      </c>
      <c r="K34">
        <f t="shared" si="3"/>
        <v>25.248899999999999</v>
      </c>
      <c r="L34">
        <f t="shared" si="4"/>
        <v>5.818113599999819E-2</v>
      </c>
      <c r="M34">
        <f t="shared" si="5"/>
        <v>0.21480000000000032</v>
      </c>
      <c r="N34">
        <f t="shared" si="6"/>
        <v>3.6919182877420442</v>
      </c>
    </row>
    <row r="35" spans="1:14">
      <c r="A35" s="2" t="s">
        <v>10</v>
      </c>
      <c r="B35" s="17">
        <v>9</v>
      </c>
      <c r="C35">
        <v>22.7776</v>
      </c>
      <c r="D35">
        <v>23.347000000000001</v>
      </c>
      <c r="E35">
        <v>47.961300000000001</v>
      </c>
      <c r="F35" s="23">
        <v>25.235924306400001</v>
      </c>
      <c r="G35">
        <v>21</v>
      </c>
      <c r="H35" s="12">
        <v>0.99799199999999999</v>
      </c>
      <c r="I35" s="25">
        <f t="shared" si="2"/>
        <v>0.99528168333224276</v>
      </c>
      <c r="J35">
        <f>AVERAGE(I33:I35)</f>
        <v>9.6743042738209564</v>
      </c>
      <c r="K35">
        <f t="shared" ref="K35:K38" si="7">E35-D35</f>
        <v>24.6143</v>
      </c>
      <c r="L35">
        <f t="shared" ref="L35:L38" si="8">F35-K35</f>
        <v>0.6216243064000011</v>
      </c>
      <c r="M35">
        <f t="shared" si="5"/>
        <v>0.56940000000000168</v>
      </c>
      <c r="N35">
        <f t="shared" si="6"/>
        <v>0.91598734820643535</v>
      </c>
    </row>
    <row r="36" spans="1:14">
      <c r="A36" s="2" t="s">
        <v>18</v>
      </c>
      <c r="B36" s="17">
        <v>5131</v>
      </c>
      <c r="C36">
        <v>22.698899999999998</v>
      </c>
      <c r="D36">
        <v>23.172000000000001</v>
      </c>
      <c r="E36">
        <v>48.217700000000001</v>
      </c>
      <c r="F36" s="16">
        <v>25.16</v>
      </c>
      <c r="G36">
        <v>21</v>
      </c>
      <c r="H36" s="12">
        <v>0.99799199999999999</v>
      </c>
      <c r="I36" s="25">
        <f t="shared" si="2"/>
        <v>7.4029396513444263</v>
      </c>
      <c r="K36">
        <f t="shared" si="7"/>
        <v>25.0457</v>
      </c>
      <c r="L36">
        <f t="shared" si="8"/>
        <v>0.11430000000000007</v>
      </c>
      <c r="M36">
        <f t="shared" si="5"/>
        <v>0.4731000000000023</v>
      </c>
      <c r="N36">
        <f t="shared" si="6"/>
        <v>4.1391076115485737</v>
      </c>
    </row>
    <row r="37" spans="1:14">
      <c r="A37" s="2" t="s">
        <v>17</v>
      </c>
      <c r="B37" s="17">
        <v>5155</v>
      </c>
      <c r="C37">
        <v>21.792100000000001</v>
      </c>
      <c r="D37">
        <v>22.270299999999999</v>
      </c>
      <c r="E37">
        <v>47.089300000000001</v>
      </c>
      <c r="F37" s="16">
        <f>(E37-C37)*H37</f>
        <v>25.246403222400001</v>
      </c>
      <c r="G37">
        <v>21</v>
      </c>
      <c r="H37" s="12">
        <v>0.99799199999999999</v>
      </c>
      <c r="I37" s="25">
        <f t="shared" si="2"/>
        <v>1.2668677357174347</v>
      </c>
      <c r="K37">
        <f t="shared" si="7"/>
        <v>24.819000000000003</v>
      </c>
      <c r="L37">
        <f t="shared" si="8"/>
        <v>0.42740322239999884</v>
      </c>
      <c r="M37">
        <f t="shared" si="5"/>
        <v>0.47819999999999752</v>
      </c>
      <c r="N37">
        <f t="shared" si="6"/>
        <v>1.1188497768331258</v>
      </c>
    </row>
    <row r="38" spans="1:14">
      <c r="A38" s="2" t="s">
        <v>16</v>
      </c>
      <c r="B38" s="17">
        <v>5167</v>
      </c>
      <c r="C38">
        <v>21.615500000000001</v>
      </c>
      <c r="D38">
        <v>22.050899999999999</v>
      </c>
      <c r="E38">
        <v>46.907299999999999</v>
      </c>
      <c r="F38" s="16">
        <f t="shared" ref="F38" si="9">(E38-C38)*H38</f>
        <v>25.241014065599998</v>
      </c>
      <c r="G38">
        <v>21</v>
      </c>
      <c r="H38" s="12">
        <v>0.99799199999999999</v>
      </c>
      <c r="I38" s="25">
        <f t="shared" si="2"/>
        <v>1.3012474904932811</v>
      </c>
      <c r="J38">
        <f>AVERAGE(I36:I38)</f>
        <v>3.3236849591850475</v>
      </c>
      <c r="K38">
        <f t="shared" si="7"/>
        <v>24.856400000000001</v>
      </c>
      <c r="L38">
        <f t="shared" si="8"/>
        <v>0.38461406559999745</v>
      </c>
      <c r="M38">
        <f t="shared" si="5"/>
        <v>0.43539999999999779</v>
      </c>
      <c r="N38">
        <f t="shared" si="6"/>
        <v>1.1320438822765735</v>
      </c>
    </row>
    <row r="39" spans="1:14">
      <c r="B39" s="17"/>
      <c r="F39" s="17"/>
      <c r="H39" s="12"/>
      <c r="I39" t="s">
        <v>34</v>
      </c>
      <c r="J39" t="s">
        <v>35</v>
      </c>
    </row>
    <row r="40" spans="1:14">
      <c r="A40" s="2" t="s">
        <v>28</v>
      </c>
      <c r="B40">
        <v>1</v>
      </c>
      <c r="C40">
        <v>23.1129</v>
      </c>
      <c r="D40">
        <v>23.1129</v>
      </c>
      <c r="E40">
        <v>47.418700000000001</v>
      </c>
      <c r="F40" s="16">
        <f>(E40-C40)*H40</f>
        <v>24.256993953600002</v>
      </c>
      <c r="G40">
        <v>21</v>
      </c>
      <c r="H40" s="12">
        <v>0.99799199999999999</v>
      </c>
      <c r="I40">
        <v>24.31</v>
      </c>
      <c r="J40" s="24">
        <f>I40-F40</f>
        <v>5.300604639999662E-2</v>
      </c>
    </row>
    <row r="41" spans="1:14">
      <c r="A41" s="2" t="s">
        <v>28</v>
      </c>
      <c r="B41">
        <v>2</v>
      </c>
      <c r="C41">
        <v>19.6692</v>
      </c>
      <c r="D41">
        <v>19.6692</v>
      </c>
      <c r="E41">
        <v>45.247399999999999</v>
      </c>
      <c r="F41" s="16">
        <f t="shared" ref="F41:F51" si="10">(E41-C41)*H41</f>
        <v>25.5268389744</v>
      </c>
      <c r="G41">
        <v>21</v>
      </c>
      <c r="H41" s="12">
        <v>0.99799199999999999</v>
      </c>
      <c r="I41">
        <v>25.65</v>
      </c>
      <c r="J41" s="24">
        <f t="shared" ref="J41:J51" si="11">I41-F41</f>
        <v>0.1231610255999982</v>
      </c>
    </row>
    <row r="42" spans="1:14">
      <c r="A42" s="2" t="s">
        <v>28</v>
      </c>
      <c r="B42">
        <v>3</v>
      </c>
      <c r="C42">
        <v>23.3216</v>
      </c>
      <c r="D42">
        <v>23.3216</v>
      </c>
      <c r="E42">
        <v>48.143900000000002</v>
      </c>
      <c r="F42" s="16">
        <f t="shared" si="10"/>
        <v>24.772456821600002</v>
      </c>
      <c r="G42">
        <v>21</v>
      </c>
      <c r="H42" s="12">
        <v>0.99799199999999999</v>
      </c>
      <c r="I42">
        <v>24.87</v>
      </c>
      <c r="J42" s="24">
        <f t="shared" si="11"/>
        <v>9.7543178399998709E-2</v>
      </c>
    </row>
    <row r="43" spans="1:14">
      <c r="A43" s="2" t="s">
        <v>28</v>
      </c>
      <c r="B43">
        <v>4</v>
      </c>
      <c r="C43">
        <v>19.913599999999999</v>
      </c>
      <c r="D43">
        <v>19.913599999999999</v>
      </c>
      <c r="E43">
        <v>45.247399999999999</v>
      </c>
      <c r="F43" s="16">
        <f t="shared" si="10"/>
        <v>25.282929729599999</v>
      </c>
      <c r="G43">
        <v>21</v>
      </c>
      <c r="H43" s="12">
        <v>0.99799199999999999</v>
      </c>
      <c r="I43">
        <v>25.36</v>
      </c>
      <c r="J43" s="24">
        <f t="shared" si="11"/>
        <v>7.707027040000014E-2</v>
      </c>
    </row>
    <row r="44" spans="1:14">
      <c r="A44" s="2" t="s">
        <v>28</v>
      </c>
      <c r="B44">
        <v>5</v>
      </c>
      <c r="C44">
        <v>23.1782</v>
      </c>
      <c r="D44">
        <v>23.1782</v>
      </c>
      <c r="E44">
        <v>48.495199999999997</v>
      </c>
      <c r="F44" s="16">
        <f t="shared" si="10"/>
        <v>25.266163463999998</v>
      </c>
      <c r="G44">
        <v>21</v>
      </c>
      <c r="H44" s="12">
        <v>0.99799199999999999</v>
      </c>
      <c r="I44">
        <v>25.36</v>
      </c>
      <c r="J44" s="24">
        <f t="shared" si="11"/>
        <v>9.3836536000001303E-2</v>
      </c>
    </row>
    <row r="45" spans="1:14">
      <c r="A45" s="2" t="s">
        <v>28</v>
      </c>
      <c r="B45">
        <v>6</v>
      </c>
      <c r="C45">
        <v>19.669699999999999</v>
      </c>
      <c r="D45">
        <v>19.669699999999999</v>
      </c>
      <c r="E45">
        <v>44.280700000000003</v>
      </c>
      <c r="F45" s="16">
        <f t="shared" si="10"/>
        <v>24.561581112000002</v>
      </c>
      <c r="G45">
        <v>21</v>
      </c>
      <c r="H45" s="12">
        <v>0.99799199999999999</v>
      </c>
      <c r="I45">
        <v>24.68</v>
      </c>
      <c r="J45" s="24">
        <f t="shared" si="11"/>
        <v>0.11841888799999722</v>
      </c>
    </row>
    <row r="46" spans="1:14">
      <c r="A46" s="2" t="s">
        <v>28</v>
      </c>
      <c r="B46">
        <v>7</v>
      </c>
      <c r="C46">
        <v>21.3018</v>
      </c>
      <c r="D46">
        <v>21.3018</v>
      </c>
      <c r="E46">
        <v>45.936399999999999</v>
      </c>
      <c r="F46" s="16">
        <f t="shared" si="10"/>
        <v>24.585133723199998</v>
      </c>
      <c r="G46">
        <v>21</v>
      </c>
      <c r="H46" s="12">
        <v>0.99799199999999999</v>
      </c>
      <c r="I46" s="22">
        <v>24.130348768799994</v>
      </c>
      <c r="J46" s="24">
        <f t="shared" si="11"/>
        <v>-0.45478495440000444</v>
      </c>
    </row>
    <row r="47" spans="1:14">
      <c r="A47" s="2" t="s">
        <v>28</v>
      </c>
      <c r="B47">
        <v>8</v>
      </c>
      <c r="C47">
        <v>23.0153</v>
      </c>
      <c r="D47">
        <v>23.0153</v>
      </c>
      <c r="E47">
        <v>48.357500000000002</v>
      </c>
      <c r="F47" s="16">
        <f t="shared" si="10"/>
        <v>25.291312862400002</v>
      </c>
      <c r="G47">
        <v>21</v>
      </c>
      <c r="H47" s="12">
        <v>0.99799199999999999</v>
      </c>
      <c r="I47" s="22">
        <v>25.307081135999997</v>
      </c>
      <c r="J47" s="24">
        <f t="shared" si="11"/>
        <v>1.5768273599995553E-2</v>
      </c>
    </row>
    <row r="48" spans="1:14">
      <c r="A48" s="2" t="s">
        <v>28</v>
      </c>
      <c r="B48">
        <v>9</v>
      </c>
      <c r="C48">
        <v>22.7776</v>
      </c>
      <c r="D48">
        <v>22.7776</v>
      </c>
      <c r="E48">
        <v>47.615699999999997</v>
      </c>
      <c r="F48" s="16">
        <f t="shared" si="10"/>
        <v>24.788225095199998</v>
      </c>
      <c r="G48">
        <v>21</v>
      </c>
      <c r="H48" s="12">
        <v>0.99799199999999999</v>
      </c>
      <c r="I48" s="22">
        <v>25.235924306400001</v>
      </c>
      <c r="J48" s="24">
        <f t="shared" si="11"/>
        <v>0.44769921120000333</v>
      </c>
    </row>
    <row r="49" spans="1:10">
      <c r="A49" s="2" t="s">
        <v>28</v>
      </c>
      <c r="B49">
        <v>5131</v>
      </c>
      <c r="C49">
        <v>22.698899999999998</v>
      </c>
      <c r="D49">
        <v>22.698899999999998</v>
      </c>
      <c r="E49">
        <v>47.903799999999997</v>
      </c>
      <c r="F49" s="16">
        <f t="shared" si="10"/>
        <v>25.154288560799998</v>
      </c>
      <c r="G49">
        <v>21</v>
      </c>
      <c r="H49" s="12">
        <v>0.99799199999999999</v>
      </c>
      <c r="I49" s="17">
        <v>25.16</v>
      </c>
      <c r="J49" s="24">
        <f t="shared" si="11"/>
        <v>5.7114392000023884E-3</v>
      </c>
    </row>
    <row r="50" spans="1:10">
      <c r="A50" s="2" t="s">
        <v>28</v>
      </c>
      <c r="B50">
        <v>5155</v>
      </c>
      <c r="C50">
        <v>21.792100000000001</v>
      </c>
      <c r="D50">
        <v>21.792100000000001</v>
      </c>
      <c r="E50">
        <v>46.797800000000002</v>
      </c>
      <c r="F50" s="16">
        <f t="shared" si="10"/>
        <v>24.955488554400002</v>
      </c>
      <c r="G50">
        <v>21</v>
      </c>
      <c r="H50" s="12">
        <v>0.99799199999999999</v>
      </c>
      <c r="I50" s="17">
        <v>24.97</v>
      </c>
      <c r="J50" s="24">
        <f t="shared" si="11"/>
        <v>1.451144559999662E-2</v>
      </c>
    </row>
    <row r="51" spans="1:10">
      <c r="A51" s="2" t="s">
        <v>28</v>
      </c>
      <c r="B51">
        <v>5167</v>
      </c>
      <c r="C51">
        <v>21.615500000000001</v>
      </c>
      <c r="D51">
        <v>21.615500000000001</v>
      </c>
      <c r="E51">
        <v>46.652700000000003</v>
      </c>
      <c r="F51" s="16">
        <f t="shared" si="10"/>
        <v>24.986925302400003</v>
      </c>
      <c r="G51">
        <v>21</v>
      </c>
      <c r="H51" s="12">
        <v>0.99799199999999999</v>
      </c>
      <c r="I51" s="17">
        <v>24.99</v>
      </c>
      <c r="J51" s="24">
        <f t="shared" si="11"/>
        <v>3.0746975999953463E-3</v>
      </c>
    </row>
  </sheetData>
  <conditionalFormatting sqref="A26:A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3E7EF-661D-4F85-9422-CB04AB99B55C}">
  <dimension ref="A1:F13"/>
  <sheetViews>
    <sheetView workbookViewId="0">
      <selection activeCell="C14" sqref="C14"/>
    </sheetView>
  </sheetViews>
  <sheetFormatPr defaultRowHeight="15"/>
  <cols>
    <col min="6" max="6" width="10.42578125" bestFit="1" customWidth="1"/>
  </cols>
  <sheetData>
    <row r="1" spans="1:6">
      <c r="A1" s="10" t="s">
        <v>36</v>
      </c>
      <c r="B1" s="11" t="s">
        <v>37</v>
      </c>
      <c r="C1" s="11" t="s">
        <v>38</v>
      </c>
      <c r="D1" s="11" t="s">
        <v>39</v>
      </c>
      <c r="E1" s="11" t="s">
        <v>40</v>
      </c>
      <c r="F1" s="10" t="s">
        <v>41</v>
      </c>
    </row>
    <row r="2" spans="1:6">
      <c r="A2" s="10">
        <v>1</v>
      </c>
      <c r="B2" s="12">
        <v>23.38</v>
      </c>
      <c r="C2" s="12">
        <v>47.64</v>
      </c>
      <c r="D2" s="12">
        <v>21.4</v>
      </c>
      <c r="E2" s="13">
        <v>0.99790000000000001</v>
      </c>
      <c r="F2" s="14">
        <f>(C2-B2)/E2</f>
        <v>24.311053211744664</v>
      </c>
    </row>
    <row r="3" spans="1:6">
      <c r="A3" s="10">
        <v>2</v>
      </c>
      <c r="B3" s="12">
        <v>19.670000000000002</v>
      </c>
      <c r="C3" s="12">
        <v>45.27</v>
      </c>
      <c r="D3" s="12">
        <v>21.4</v>
      </c>
      <c r="E3" s="13">
        <v>0.99790000000000001</v>
      </c>
      <c r="F3" s="14">
        <f>(C3-B3)/E3</f>
        <v>25.653873133580522</v>
      </c>
    </row>
    <row r="4" spans="1:6">
      <c r="A4" s="10">
        <v>3</v>
      </c>
      <c r="B4" s="12">
        <v>23.33</v>
      </c>
      <c r="C4" s="12">
        <v>48.15</v>
      </c>
      <c r="D4" s="12">
        <v>21.4</v>
      </c>
      <c r="E4" s="13">
        <v>0.99790000000000001</v>
      </c>
      <c r="F4" s="14">
        <f>(C4-B4)/E4</f>
        <v>24.872231686541738</v>
      </c>
    </row>
    <row r="5" spans="1:6">
      <c r="A5" s="10">
        <v>4</v>
      </c>
      <c r="B5" s="12">
        <v>19.920000000000002</v>
      </c>
      <c r="C5" s="12">
        <v>45.23</v>
      </c>
      <c r="D5" s="12">
        <v>21.4</v>
      </c>
      <c r="E5" s="13">
        <v>0.99790000000000001</v>
      </c>
      <c r="F5" s="14">
        <f>(C5-B5)/E5</f>
        <v>25.363262851989173</v>
      </c>
    </row>
    <row r="6" spans="1:6">
      <c r="A6" s="10">
        <v>5</v>
      </c>
      <c r="B6" s="12">
        <v>23.19</v>
      </c>
      <c r="C6" s="12">
        <v>48.5</v>
      </c>
      <c r="D6" s="12">
        <v>21.4</v>
      </c>
      <c r="E6" s="13">
        <v>0.99790000000000001</v>
      </c>
      <c r="F6" s="14">
        <f>(C6-B6)/E6</f>
        <v>25.363262851989177</v>
      </c>
    </row>
    <row r="7" spans="1:6">
      <c r="A7" s="10">
        <v>6</v>
      </c>
      <c r="B7" s="12">
        <v>19.940000000000001</v>
      </c>
      <c r="C7" s="12">
        <v>44.57</v>
      </c>
      <c r="D7" s="12">
        <v>21.4</v>
      </c>
      <c r="E7" s="13">
        <v>0.99790000000000001</v>
      </c>
      <c r="F7" s="14">
        <f>(C7-B7)/E7</f>
        <v>24.681831846878442</v>
      </c>
    </row>
    <row r="8" spans="1:6">
      <c r="A8" s="18">
        <v>5155</v>
      </c>
      <c r="B8" s="4">
        <v>21.786899999999999</v>
      </c>
      <c r="C8" s="4">
        <v>46.810200000000002</v>
      </c>
      <c r="D8" s="12">
        <v>21.4</v>
      </c>
      <c r="E8" s="13">
        <v>0.99790000000000001</v>
      </c>
      <c r="F8" s="14">
        <f t="shared" ref="F8:F10" si="0">(C8-B8)/E8</f>
        <v>25.075959514981463</v>
      </c>
    </row>
    <row r="9" spans="1:6">
      <c r="A9" s="18">
        <v>5167</v>
      </c>
      <c r="B9" s="4">
        <v>21.610399999999998</v>
      </c>
      <c r="C9" s="4">
        <v>46.653100000000002</v>
      </c>
      <c r="D9" s="12">
        <v>21.4</v>
      </c>
      <c r="E9" s="13">
        <v>0.99790000000000001</v>
      </c>
      <c r="F9" s="14">
        <f t="shared" si="0"/>
        <v>25.095400340715507</v>
      </c>
    </row>
    <row r="10" spans="1:6">
      <c r="A10" s="18">
        <v>5131</v>
      </c>
      <c r="B10" s="4">
        <v>22.694600000000001</v>
      </c>
      <c r="C10" s="4">
        <v>47.9039</v>
      </c>
      <c r="D10" s="12">
        <v>21.4</v>
      </c>
      <c r="E10" s="13">
        <v>0.99790000000000001</v>
      </c>
      <c r="F10" s="14">
        <f t="shared" si="0"/>
        <v>25.262350936967632</v>
      </c>
    </row>
    <row r="11" spans="1:6">
      <c r="A11" s="17">
        <v>7</v>
      </c>
      <c r="D11" s="12">
        <v>21.4</v>
      </c>
      <c r="E11" s="13">
        <v>0.99790000000000001</v>
      </c>
    </row>
    <row r="12" spans="1:6">
      <c r="A12" s="17">
        <v>8</v>
      </c>
      <c r="D12" s="12">
        <v>21.4</v>
      </c>
      <c r="E12" s="13">
        <v>0.99790000000000001</v>
      </c>
    </row>
    <row r="13" spans="1:6">
      <c r="A13" s="17">
        <v>9</v>
      </c>
      <c r="D13" s="12">
        <v>21.4</v>
      </c>
      <c r="E13" s="13">
        <v>0.99790000000000001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3D14-AD21-4A61-988D-CE2E58293F9B}">
  <dimension ref="A1"/>
  <sheetViews>
    <sheetView workbookViewId="0">
      <selection activeCell="B5" sqref="B5"/>
    </sheetView>
  </sheetViews>
  <sheetFormatPr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2BE274-239F-4210-B6F1-3B6D414AB4AC}"/>
</file>

<file path=customXml/itemProps2.xml><?xml version="1.0" encoding="utf-8"?>
<ds:datastoreItem xmlns:ds="http://schemas.openxmlformats.org/officeDocument/2006/customXml" ds:itemID="{F53A144E-2CA0-4427-89A0-7DEEA1858790}"/>
</file>

<file path=customXml/itemProps3.xml><?xml version="1.0" encoding="utf-8"?>
<ds:datastoreItem xmlns:ds="http://schemas.openxmlformats.org/officeDocument/2006/customXml" ds:itemID="{5356C2EF-818F-45C2-8C57-0949C45041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Garcia, Marci R</dc:creator>
  <cp:keywords/>
  <dc:description/>
  <cp:lastModifiedBy/>
  <cp:revision/>
  <dcterms:created xsi:type="dcterms:W3CDTF">2026-03-05T20:43:07Z</dcterms:created>
  <dcterms:modified xsi:type="dcterms:W3CDTF">2026-07-29T21:30:05Z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  <property fmtid="{D5CDD505-2E9C-101B-9397-08002B2CF9AE}" pid="3" name="MediaServiceImageTags">
    <vt:lpwstr/>
  </property>
</Properties>
</file>