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julia_mcelhinny_pnnl_gov/Documents/Documents/SULI Project 2022/"/>
    </mc:Choice>
  </mc:AlternateContent>
  <xr:revisionPtr revIDLastSave="2" documentId="13_ncr:1_{B7838C65-F103-4B8B-B6EB-328A69F4E724}" xr6:coauthVersionLast="47" xr6:coauthVersionMax="47" xr10:uidLastSave="{EDEF139F-3486-4D27-9EF5-144F0868E0E9}"/>
  <bookViews>
    <workbookView xWindow="-120" yWindow="-120" windowWidth="29040" windowHeight="15840" xr2:uid="{E008EFC5-BF57-7F45-BD6C-03CBA2E5ABD8}"/>
  </bookViews>
  <sheets>
    <sheet name="Pre SPE extracts calculations" sheetId="1" r:id="rId1"/>
    <sheet name="Lab Notebook Page for SPE" sheetId="4" r:id="rId2"/>
    <sheet name="Lab Notebook Page for Dilutions" sheetId="3" r:id="rId3"/>
  </sheets>
  <definedNames>
    <definedName name="_xlnm.Print_Area" localSheetId="2">'Lab Notebook Page for Dilutions'!$A$1:$M$59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1" l="1"/>
  <c r="U25" i="1" s="1"/>
  <c r="P25" i="1"/>
  <c r="Q25" i="1"/>
  <c r="R25" i="1"/>
  <c r="T25" i="1" s="1"/>
  <c r="S25" i="1"/>
  <c r="V25" i="1"/>
  <c r="Y25" i="1" s="1"/>
  <c r="Z25" i="1" s="1"/>
  <c r="AA25" i="1" s="1"/>
  <c r="W25" i="1"/>
  <c r="X25" i="1"/>
  <c r="O13" i="1"/>
  <c r="U13" i="1" s="1"/>
  <c r="P13" i="1"/>
  <c r="Q13" i="1"/>
  <c r="R13" i="1"/>
  <c r="T13" i="1" s="1"/>
  <c r="S13" i="1"/>
  <c r="V13" i="1"/>
  <c r="Y13" i="1" s="1"/>
  <c r="Z13" i="1" s="1"/>
  <c r="AA13" i="1" s="1"/>
  <c r="W13" i="1"/>
  <c r="X13" i="1"/>
  <c r="N25" i="1"/>
  <c r="N13" i="1"/>
  <c r="M25" i="1"/>
  <c r="M13" i="1"/>
  <c r="L13" i="1"/>
  <c r="L25" i="1"/>
  <c r="L31" i="1"/>
  <c r="L32" i="1"/>
  <c r="L33" i="1"/>
  <c r="L34" i="1"/>
  <c r="L35" i="1"/>
  <c r="L36" i="1"/>
  <c r="L37" i="1"/>
  <c r="K31" i="1"/>
  <c r="K32" i="1"/>
  <c r="K33" i="1"/>
  <c r="K34" i="1"/>
  <c r="K35" i="1"/>
  <c r="K36" i="1"/>
  <c r="K37" i="1"/>
  <c r="K25" i="1"/>
  <c r="K13" i="1"/>
  <c r="K3" i="1"/>
  <c r="K4" i="1"/>
  <c r="K5" i="1"/>
  <c r="K6" i="1"/>
  <c r="K7" i="1"/>
  <c r="K8" i="1"/>
  <c r="K9" i="1"/>
  <c r="K10" i="1"/>
  <c r="K11" i="1"/>
  <c r="K12" i="1"/>
  <c r="A25" i="4"/>
  <c r="B25" i="4"/>
  <c r="D25" i="4"/>
  <c r="E25" i="4" s="1"/>
  <c r="K25" i="4" s="1"/>
  <c r="J25" i="4"/>
  <c r="A13" i="4"/>
  <c r="B13" i="4"/>
  <c r="D13" i="4"/>
  <c r="E13" i="4"/>
  <c r="K13" i="4" s="1"/>
  <c r="J13" i="4"/>
  <c r="H13" i="1" l="1"/>
  <c r="J13" i="1" s="1"/>
  <c r="H3" i="1"/>
  <c r="H4" i="1"/>
  <c r="H5" i="1"/>
  <c r="H6" i="1"/>
  <c r="H7" i="1"/>
  <c r="H8" i="1"/>
  <c r="H9" i="1"/>
  <c r="H10" i="1"/>
  <c r="H11" i="1"/>
  <c r="H12" i="1"/>
  <c r="H2" i="1"/>
  <c r="H25" i="1"/>
  <c r="J25" i="1" s="1"/>
  <c r="G26" i="1"/>
  <c r="G27" i="1"/>
  <c r="G28" i="1"/>
  <c r="G29" i="1"/>
  <c r="G30" i="1"/>
  <c r="G31" i="1"/>
  <c r="G32" i="1"/>
  <c r="G33" i="1"/>
  <c r="G34" i="1"/>
  <c r="G35" i="1"/>
  <c r="G36" i="1"/>
  <c r="G37" i="1"/>
  <c r="G25" i="1"/>
  <c r="G14" i="1"/>
  <c r="G15" i="1"/>
  <c r="G16" i="1"/>
  <c r="G17" i="1"/>
  <c r="G18" i="1"/>
  <c r="G19" i="1"/>
  <c r="G20" i="1"/>
  <c r="G21" i="1"/>
  <c r="G22" i="1"/>
  <c r="G23" i="1"/>
  <c r="G24" i="1"/>
  <c r="G13" i="1"/>
  <c r="G6" i="1"/>
  <c r="G7" i="1"/>
  <c r="G8" i="1"/>
  <c r="G9" i="1"/>
  <c r="G10" i="1"/>
  <c r="G11" i="1"/>
  <c r="G12" i="1"/>
  <c r="G5" i="1"/>
  <c r="G3" i="1"/>
  <c r="G4" i="1"/>
  <c r="G2" i="1"/>
  <c r="F25" i="1"/>
  <c r="F14" i="1"/>
  <c r="F13" i="1"/>
  <c r="J3" i="1" l="1"/>
  <c r="B3" i="3"/>
  <c r="B4" i="3"/>
  <c r="B5" i="3"/>
  <c r="C5" i="3"/>
  <c r="B6" i="3"/>
  <c r="B7" i="3"/>
  <c r="B8" i="3"/>
  <c r="B9" i="3"/>
  <c r="B10" i="3"/>
  <c r="B11" i="3"/>
  <c r="B12" i="3"/>
  <c r="B13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C39" i="3"/>
  <c r="D39" i="3"/>
  <c r="F39" i="3" s="1"/>
  <c r="H39" i="3" s="1"/>
  <c r="E39" i="3"/>
  <c r="G39" i="3" s="1"/>
  <c r="B40" i="3"/>
  <c r="C40" i="3"/>
  <c r="D40" i="3"/>
  <c r="F40" i="3" s="1"/>
  <c r="E40" i="3"/>
  <c r="G40" i="3" s="1"/>
  <c r="B41" i="3"/>
  <c r="C41" i="3"/>
  <c r="D41" i="3"/>
  <c r="F41" i="3" s="1"/>
  <c r="E41" i="3"/>
  <c r="G41" i="3" s="1"/>
  <c r="B42" i="3"/>
  <c r="C42" i="3"/>
  <c r="D42" i="3"/>
  <c r="F42" i="3" s="1"/>
  <c r="E42" i="3"/>
  <c r="G42" i="3" s="1"/>
  <c r="B43" i="3"/>
  <c r="C43" i="3"/>
  <c r="D43" i="3"/>
  <c r="F43" i="3" s="1"/>
  <c r="E43" i="3"/>
  <c r="G43" i="3" s="1"/>
  <c r="I43" i="3" s="1"/>
  <c r="B44" i="3"/>
  <c r="C44" i="3"/>
  <c r="D44" i="3"/>
  <c r="F44" i="3" s="1"/>
  <c r="E44" i="3"/>
  <c r="G44" i="3" s="1"/>
  <c r="B45" i="3"/>
  <c r="C45" i="3"/>
  <c r="D45" i="3"/>
  <c r="F45" i="3" s="1"/>
  <c r="H45" i="3" s="1"/>
  <c r="E45" i="3"/>
  <c r="G45" i="3" s="1"/>
  <c r="N45" i="3"/>
  <c r="O45" i="3" s="1"/>
  <c r="B46" i="3"/>
  <c r="C46" i="3"/>
  <c r="D46" i="3"/>
  <c r="F46" i="3" s="1"/>
  <c r="E46" i="3"/>
  <c r="G46" i="3" s="1"/>
  <c r="N46" i="3"/>
  <c r="O46" i="3" s="1"/>
  <c r="B47" i="3"/>
  <c r="C47" i="3"/>
  <c r="D47" i="3"/>
  <c r="F47" i="3" s="1"/>
  <c r="E47" i="3"/>
  <c r="G47" i="3" s="1"/>
  <c r="N47" i="3"/>
  <c r="O47" i="3" s="1"/>
  <c r="B48" i="3"/>
  <c r="C48" i="3"/>
  <c r="D48" i="3"/>
  <c r="F48" i="3" s="1"/>
  <c r="H48" i="3" s="1"/>
  <c r="E48" i="3"/>
  <c r="G48" i="3" s="1"/>
  <c r="N48" i="3"/>
  <c r="O48" i="3" s="1"/>
  <c r="B49" i="3"/>
  <c r="C49" i="3"/>
  <c r="D49" i="3"/>
  <c r="F49" i="3" s="1"/>
  <c r="E49" i="3"/>
  <c r="G49" i="3" s="1"/>
  <c r="N49" i="3"/>
  <c r="O49" i="3" s="1"/>
  <c r="B50" i="3"/>
  <c r="C50" i="3"/>
  <c r="D50" i="3"/>
  <c r="F50" i="3" s="1"/>
  <c r="E50" i="3"/>
  <c r="G50" i="3" s="1"/>
  <c r="N50" i="3"/>
  <c r="O50" i="3" s="1"/>
  <c r="B51" i="3"/>
  <c r="C51" i="3"/>
  <c r="D51" i="3"/>
  <c r="F51" i="3" s="1"/>
  <c r="E51" i="3"/>
  <c r="G51" i="3" s="1"/>
  <c r="I51" i="3" s="1"/>
  <c r="N51" i="3"/>
  <c r="O51" i="3" s="1"/>
  <c r="B52" i="3"/>
  <c r="C52" i="3"/>
  <c r="D52" i="3"/>
  <c r="F52" i="3" s="1"/>
  <c r="E52" i="3"/>
  <c r="G52" i="3" s="1"/>
  <c r="N52" i="3"/>
  <c r="B53" i="3"/>
  <c r="C53" i="3"/>
  <c r="D53" i="3"/>
  <c r="F53" i="3" s="1"/>
  <c r="E53" i="3"/>
  <c r="G53" i="3" s="1"/>
  <c r="N53" i="3"/>
  <c r="O53" i="3" s="1"/>
  <c r="B54" i="3"/>
  <c r="C54" i="3"/>
  <c r="D54" i="3"/>
  <c r="F54" i="3" s="1"/>
  <c r="E54" i="3"/>
  <c r="G54" i="3"/>
  <c r="I54" i="3" s="1"/>
  <c r="N54" i="3"/>
  <c r="O54" i="3" s="1"/>
  <c r="B55" i="3"/>
  <c r="C55" i="3"/>
  <c r="D55" i="3"/>
  <c r="F55" i="3" s="1"/>
  <c r="E55" i="3"/>
  <c r="G55" i="3" s="1"/>
  <c r="N55" i="3"/>
  <c r="O55" i="3" s="1"/>
  <c r="B56" i="3"/>
  <c r="C56" i="3"/>
  <c r="D56" i="3"/>
  <c r="F56" i="3" s="1"/>
  <c r="E56" i="3"/>
  <c r="G56" i="3" s="1"/>
  <c r="N56" i="3"/>
  <c r="O56" i="3" s="1"/>
  <c r="B57" i="3"/>
  <c r="C57" i="3"/>
  <c r="D57" i="3"/>
  <c r="F57" i="3" s="1"/>
  <c r="E57" i="3"/>
  <c r="G57" i="3" s="1"/>
  <c r="I57" i="3" s="1"/>
  <c r="N57" i="3"/>
  <c r="O57" i="3" s="1"/>
  <c r="B58" i="3"/>
  <c r="C58" i="3"/>
  <c r="D58" i="3"/>
  <c r="F58" i="3" s="1"/>
  <c r="E58" i="3"/>
  <c r="G58" i="3" s="1"/>
  <c r="N58" i="3"/>
  <c r="O58" i="3" s="1"/>
  <c r="B59" i="3"/>
  <c r="C59" i="3"/>
  <c r="D59" i="3"/>
  <c r="F59" i="3" s="1"/>
  <c r="H59" i="3" s="1"/>
  <c r="E59" i="3"/>
  <c r="G59" i="3" s="1"/>
  <c r="N59" i="3"/>
  <c r="O59" i="3" s="1"/>
  <c r="A3" i="4"/>
  <c r="B3" i="4"/>
  <c r="D3" i="4"/>
  <c r="A4" i="4"/>
  <c r="J4" i="4"/>
  <c r="A5" i="4"/>
  <c r="A6" i="4"/>
  <c r="A7" i="4"/>
  <c r="A8" i="4"/>
  <c r="B8" i="4"/>
  <c r="D8" i="4"/>
  <c r="A9" i="4"/>
  <c r="J9" i="4"/>
  <c r="A10" i="4"/>
  <c r="A11" i="4"/>
  <c r="A12" i="4"/>
  <c r="A14" i="4"/>
  <c r="A15" i="4"/>
  <c r="A16" i="4"/>
  <c r="A17" i="4"/>
  <c r="A18" i="4"/>
  <c r="A19" i="4"/>
  <c r="A20" i="4"/>
  <c r="A21" i="4"/>
  <c r="A22" i="4"/>
  <c r="A23" i="4"/>
  <c r="J23" i="4"/>
  <c r="A24" i="4"/>
  <c r="A26" i="4"/>
  <c r="A27" i="4"/>
  <c r="A28" i="4"/>
  <c r="A29" i="4"/>
  <c r="A30" i="4"/>
  <c r="J30" i="4"/>
  <c r="A31" i="4"/>
  <c r="A32" i="4"/>
  <c r="A33" i="4"/>
  <c r="A34" i="4"/>
  <c r="A35" i="4"/>
  <c r="A36" i="4"/>
  <c r="J36" i="4"/>
  <c r="A37" i="4"/>
  <c r="A38" i="4"/>
  <c r="A39" i="4"/>
  <c r="A40" i="4"/>
  <c r="A41" i="4"/>
  <c r="A42" i="4"/>
  <c r="J42" i="4"/>
  <c r="A43" i="4"/>
  <c r="A44" i="4"/>
  <c r="A45" i="4"/>
  <c r="A46" i="4"/>
  <c r="H37" i="1"/>
  <c r="J37" i="1" s="1"/>
  <c r="H33" i="1"/>
  <c r="J33" i="1" s="1"/>
  <c r="C32" i="3"/>
  <c r="H35" i="1"/>
  <c r="J35" i="1" s="1"/>
  <c r="H36" i="1"/>
  <c r="J36" i="1" s="1"/>
  <c r="M32" i="1"/>
  <c r="C29" i="3"/>
  <c r="C30" i="3"/>
  <c r="K29" i="1"/>
  <c r="L29" i="1"/>
  <c r="K30" i="1"/>
  <c r="L30" i="1"/>
  <c r="H29" i="1"/>
  <c r="J29" i="1" s="1"/>
  <c r="C28" i="3"/>
  <c r="C27" i="3"/>
  <c r="L3" i="1"/>
  <c r="L4" i="1"/>
  <c r="L5" i="1"/>
  <c r="L6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C11" i="3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7" i="1"/>
  <c r="J27" i="1" s="1"/>
  <c r="C26" i="3"/>
  <c r="H24" i="1"/>
  <c r="J24" i="1" s="1"/>
  <c r="H26" i="1"/>
  <c r="J26" i="1" s="1"/>
  <c r="C15" i="3"/>
  <c r="C12" i="3"/>
  <c r="H15" i="1"/>
  <c r="J15" i="1" s="1"/>
  <c r="C8" i="3"/>
  <c r="C9" i="3"/>
  <c r="C10" i="3"/>
  <c r="C6" i="3"/>
  <c r="J7" i="1"/>
  <c r="A2" i="4"/>
  <c r="B2" i="3"/>
  <c r="AD16" i="1"/>
  <c r="B14" i="4" s="1"/>
  <c r="AD11" i="1"/>
  <c r="J12" i="4" s="1"/>
  <c r="AD7" i="1"/>
  <c r="AF7" i="1" s="1"/>
  <c r="AD5" i="1"/>
  <c r="AD4" i="1"/>
  <c r="AF4" i="1" s="1"/>
  <c r="B39" i="4" l="1"/>
  <c r="H51" i="3"/>
  <c r="F18" i="1"/>
  <c r="J45" i="4"/>
  <c r="F20" i="1"/>
  <c r="B20" i="4" s="1"/>
  <c r="B45" i="4"/>
  <c r="J39" i="4"/>
  <c r="J33" i="4"/>
  <c r="E8" i="4"/>
  <c r="I40" i="3"/>
  <c r="F34" i="1"/>
  <c r="B34" i="4" s="1"/>
  <c r="J27" i="4"/>
  <c r="J14" i="4"/>
  <c r="H40" i="3"/>
  <c r="C22" i="3"/>
  <c r="C16" i="3"/>
  <c r="C19" i="3"/>
  <c r="D43" i="4"/>
  <c r="E43" i="4" s="1"/>
  <c r="J32" i="4"/>
  <c r="J19" i="4"/>
  <c r="F21" i="1"/>
  <c r="B21" i="4" s="1"/>
  <c r="J20" i="4"/>
  <c r="J17" i="4"/>
  <c r="J7" i="4"/>
  <c r="J3" i="4"/>
  <c r="H57" i="3"/>
  <c r="H54" i="3"/>
  <c r="I49" i="3"/>
  <c r="I46" i="3"/>
  <c r="H43" i="3"/>
  <c r="C37" i="3"/>
  <c r="C34" i="3"/>
  <c r="C31" i="3"/>
  <c r="C25" i="3"/>
  <c r="D45" i="4"/>
  <c r="E45" i="4" s="1"/>
  <c r="J43" i="4"/>
  <c r="D14" i="4"/>
  <c r="E14" i="4" s="1"/>
  <c r="J10" i="4"/>
  <c r="E3" i="4"/>
  <c r="I55" i="3"/>
  <c r="I52" i="3"/>
  <c r="H49" i="3"/>
  <c r="H46" i="3"/>
  <c r="I41" i="3"/>
  <c r="C20" i="3"/>
  <c r="C7" i="3"/>
  <c r="J34" i="4"/>
  <c r="J24" i="4"/>
  <c r="J21" i="4"/>
  <c r="J15" i="4"/>
  <c r="J6" i="4"/>
  <c r="I58" i="3"/>
  <c r="H55" i="3"/>
  <c r="H52" i="3"/>
  <c r="H47" i="3"/>
  <c r="I44" i="3"/>
  <c r="H41" i="3"/>
  <c r="C23" i="3"/>
  <c r="C17" i="3"/>
  <c r="C14" i="3"/>
  <c r="J12" i="1"/>
  <c r="F37" i="1"/>
  <c r="J40" i="4"/>
  <c r="J28" i="4"/>
  <c r="J18" i="4"/>
  <c r="J11" i="4"/>
  <c r="J8" i="4"/>
  <c r="H58" i="3"/>
  <c r="I50" i="3"/>
  <c r="I47" i="3"/>
  <c r="H44" i="3"/>
  <c r="C38" i="3"/>
  <c r="C35" i="3"/>
  <c r="F33" i="1"/>
  <c r="J46" i="4"/>
  <c r="M34" i="1"/>
  <c r="J31" i="4"/>
  <c r="F17" i="1"/>
  <c r="F29" i="1"/>
  <c r="F30" i="1"/>
  <c r="F35" i="1"/>
  <c r="J44" i="4"/>
  <c r="B43" i="4"/>
  <c r="J35" i="4"/>
  <c r="D34" i="4"/>
  <c r="E34" i="4" s="1"/>
  <c r="J22" i="4"/>
  <c r="J5" i="4"/>
  <c r="I56" i="3"/>
  <c r="I53" i="3"/>
  <c r="H50" i="3"/>
  <c r="I42" i="3"/>
  <c r="I39" i="3"/>
  <c r="C21" i="3"/>
  <c r="N34" i="1"/>
  <c r="M36" i="1"/>
  <c r="N36" i="1" s="1"/>
  <c r="D39" i="4"/>
  <c r="E39" i="4" s="1"/>
  <c r="J37" i="4"/>
  <c r="F22" i="1"/>
  <c r="F19" i="1"/>
  <c r="F32" i="1"/>
  <c r="F36" i="1"/>
  <c r="J41" i="4"/>
  <c r="J38" i="4"/>
  <c r="J29" i="4"/>
  <c r="J26" i="4"/>
  <c r="J16" i="4"/>
  <c r="I59" i="3"/>
  <c r="H56" i="3"/>
  <c r="H53" i="3"/>
  <c r="I48" i="3"/>
  <c r="I45" i="3"/>
  <c r="H42" i="3"/>
  <c r="C36" i="3"/>
  <c r="C33" i="3"/>
  <c r="C24" i="3"/>
  <c r="C18" i="3"/>
  <c r="J4" i="1"/>
  <c r="C4" i="3"/>
  <c r="C3" i="3"/>
  <c r="O52" i="3"/>
  <c r="M29" i="1"/>
  <c r="N29" i="1" s="1"/>
  <c r="M20" i="1"/>
  <c r="N20" i="1" s="1"/>
  <c r="R20" i="1" s="1"/>
  <c r="M21" i="1"/>
  <c r="H34" i="1"/>
  <c r="J34" i="1" s="1"/>
  <c r="N21" i="1"/>
  <c r="O21" i="1" s="1"/>
  <c r="W21" i="1" s="1"/>
  <c r="M17" i="1"/>
  <c r="N17" i="1" s="1"/>
  <c r="M30" i="1"/>
  <c r="N30" i="1" s="1"/>
  <c r="H32" i="1"/>
  <c r="J32" i="1" s="1"/>
  <c r="N32" i="1"/>
  <c r="P32" i="1" s="1"/>
  <c r="M33" i="1"/>
  <c r="N33" i="1" s="1"/>
  <c r="H31" i="1"/>
  <c r="J31" i="1" s="1"/>
  <c r="M23" i="1"/>
  <c r="N23" i="1" s="1"/>
  <c r="F23" i="1"/>
  <c r="M22" i="1"/>
  <c r="N22" i="1" s="1"/>
  <c r="Q22" i="1" s="1"/>
  <c r="D21" i="3" s="1"/>
  <c r="F21" i="3" s="1"/>
  <c r="H21" i="3" s="1"/>
  <c r="M35" i="1"/>
  <c r="N35" i="1" s="1"/>
  <c r="H30" i="1"/>
  <c r="J30" i="1" s="1"/>
  <c r="F31" i="1"/>
  <c r="M31" i="1"/>
  <c r="N31" i="1" s="1"/>
  <c r="M37" i="1"/>
  <c r="N37" i="1" s="1"/>
  <c r="M18" i="1"/>
  <c r="N18" i="1" s="1"/>
  <c r="R18" i="1" s="1"/>
  <c r="M19" i="1"/>
  <c r="N19" i="1" s="1"/>
  <c r="O19" i="1" s="1"/>
  <c r="W19" i="1" s="1"/>
  <c r="J6" i="1"/>
  <c r="M9" i="1"/>
  <c r="N9" i="1" s="1"/>
  <c r="P9" i="1" s="1"/>
  <c r="M11" i="1"/>
  <c r="N11" i="1" s="1"/>
  <c r="M5" i="1"/>
  <c r="N5" i="1" s="1"/>
  <c r="R5" i="1" s="1"/>
  <c r="E5" i="3" s="1"/>
  <c r="G5" i="3" s="1"/>
  <c r="I5" i="3" s="1"/>
  <c r="F9" i="1"/>
  <c r="F24" i="1"/>
  <c r="H16" i="1"/>
  <c r="J16" i="1" s="1"/>
  <c r="M15" i="1"/>
  <c r="N15" i="1" s="1"/>
  <c r="F26" i="1"/>
  <c r="F12" i="1"/>
  <c r="M26" i="1"/>
  <c r="N26" i="1" s="1"/>
  <c r="O26" i="1" s="1"/>
  <c r="F27" i="1"/>
  <c r="M4" i="1"/>
  <c r="N4" i="1" s="1"/>
  <c r="F11" i="1"/>
  <c r="J11" i="1"/>
  <c r="M24" i="1"/>
  <c r="N24" i="1" s="1"/>
  <c r="O24" i="1" s="1"/>
  <c r="M3" i="1"/>
  <c r="N3" i="1" s="1"/>
  <c r="F10" i="1"/>
  <c r="M16" i="1"/>
  <c r="N16" i="1" s="1"/>
  <c r="M14" i="1"/>
  <c r="F28" i="1"/>
  <c r="F7" i="1"/>
  <c r="M10" i="1"/>
  <c r="N10" i="1" s="1"/>
  <c r="H14" i="1"/>
  <c r="J14" i="1" s="1"/>
  <c r="M28" i="1"/>
  <c r="N28" i="1" s="1"/>
  <c r="F16" i="1"/>
  <c r="M7" i="1"/>
  <c r="M8" i="1"/>
  <c r="N8" i="1" s="1"/>
  <c r="O8" i="1" s="1"/>
  <c r="F15" i="1"/>
  <c r="M27" i="1"/>
  <c r="N27" i="1" s="1"/>
  <c r="M6" i="1"/>
  <c r="N6" i="1" s="1"/>
  <c r="M12" i="1"/>
  <c r="N12" i="1" s="1"/>
  <c r="H28" i="1"/>
  <c r="J28" i="1" s="1"/>
  <c r="J8" i="1"/>
  <c r="J9" i="1"/>
  <c r="J10" i="1"/>
  <c r="F6" i="1"/>
  <c r="F5" i="1"/>
  <c r="F4" i="1"/>
  <c r="J5" i="1"/>
  <c r="J2" i="4"/>
  <c r="F2" i="1"/>
  <c r="C2" i="3" s="1"/>
  <c r="M2" i="1"/>
  <c r="AF5" i="1"/>
  <c r="K3" i="4" l="1"/>
  <c r="N3" i="3" s="1"/>
  <c r="O3" i="3" s="1"/>
  <c r="K8" i="4"/>
  <c r="N8" i="3" s="1"/>
  <c r="O8" i="3" s="1"/>
  <c r="K45" i="4"/>
  <c r="N43" i="3" s="1"/>
  <c r="O43" i="3" s="1"/>
  <c r="K43" i="4"/>
  <c r="N41" i="3" s="1"/>
  <c r="O41" i="3" s="1"/>
  <c r="D20" i="4"/>
  <c r="E20" i="4" s="1"/>
  <c r="K20" i="4" s="1"/>
  <c r="N19" i="3" s="1"/>
  <c r="O19" i="3" s="1"/>
  <c r="K39" i="4"/>
  <c r="N37" i="3" s="1"/>
  <c r="O37" i="3" s="1"/>
  <c r="B44" i="4"/>
  <c r="D44" i="4"/>
  <c r="E44" i="4" s="1"/>
  <c r="K44" i="4" s="1"/>
  <c r="N42" i="3" s="1"/>
  <c r="O42" i="3" s="1"/>
  <c r="P21" i="1"/>
  <c r="D18" i="4"/>
  <c r="E18" i="4" s="1"/>
  <c r="K18" i="4" s="1"/>
  <c r="N17" i="3" s="1"/>
  <c r="O17" i="3" s="1"/>
  <c r="B18" i="4"/>
  <c r="E38" i="3"/>
  <c r="G38" i="3" s="1"/>
  <c r="I38" i="3" s="1"/>
  <c r="Q34" i="1"/>
  <c r="D32" i="3" s="1"/>
  <c r="F32" i="3" s="1"/>
  <c r="H32" i="3" s="1"/>
  <c r="D21" i="4"/>
  <c r="E21" i="4" s="1"/>
  <c r="K21" i="4" s="1"/>
  <c r="N20" i="3" s="1"/>
  <c r="O20" i="3" s="1"/>
  <c r="Q21" i="1"/>
  <c r="D20" i="3" s="1"/>
  <c r="F20" i="3" s="1"/>
  <c r="H20" i="3" s="1"/>
  <c r="D37" i="3"/>
  <c r="F37" i="3" s="1"/>
  <c r="H37" i="3" s="1"/>
  <c r="K14" i="4"/>
  <c r="N13" i="3" s="1"/>
  <c r="O13" i="3" s="1"/>
  <c r="E37" i="3"/>
  <c r="G37" i="3" s="1"/>
  <c r="I37" i="3" s="1"/>
  <c r="B9" i="4"/>
  <c r="D9" i="4"/>
  <c r="E9" i="4" s="1"/>
  <c r="K9" i="4" s="1"/>
  <c r="N9" i="3" s="1"/>
  <c r="O9" i="3" s="1"/>
  <c r="B23" i="4"/>
  <c r="D23" i="4"/>
  <c r="E23" i="4" s="1"/>
  <c r="K23" i="4" s="1"/>
  <c r="N22" i="3" s="1"/>
  <c r="O22" i="3" s="1"/>
  <c r="D40" i="4"/>
  <c r="E40" i="4" s="1"/>
  <c r="K40" i="4" s="1"/>
  <c r="N38" i="3" s="1"/>
  <c r="O38" i="3" s="1"/>
  <c r="B40" i="4"/>
  <c r="D35" i="4"/>
  <c r="E35" i="4" s="1"/>
  <c r="K35" i="4" s="1"/>
  <c r="N33" i="3" s="1"/>
  <c r="O33" i="3" s="1"/>
  <c r="B35" i="4"/>
  <c r="B36" i="4"/>
  <c r="D36" i="4"/>
  <c r="E36" i="4" s="1"/>
  <c r="K36" i="4" s="1"/>
  <c r="N34" i="3" s="1"/>
  <c r="O34" i="3" s="1"/>
  <c r="B30" i="4"/>
  <c r="D30" i="4"/>
  <c r="E30" i="4" s="1"/>
  <c r="K30" i="4" s="1"/>
  <c r="N28" i="3" s="1"/>
  <c r="O28" i="3" s="1"/>
  <c r="D12" i="4"/>
  <c r="E12" i="4" s="1"/>
  <c r="K12" i="4" s="1"/>
  <c r="N12" i="3" s="1"/>
  <c r="O12" i="3" s="1"/>
  <c r="B12" i="4"/>
  <c r="R34" i="1"/>
  <c r="V34" i="1"/>
  <c r="Y34" i="1" s="1"/>
  <c r="B32" i="4"/>
  <c r="D32" i="4"/>
  <c r="E32" i="4" s="1"/>
  <c r="K32" i="4" s="1"/>
  <c r="N30" i="3" s="1"/>
  <c r="O30" i="3" s="1"/>
  <c r="K34" i="4"/>
  <c r="N32" i="3" s="1"/>
  <c r="O32" i="3" s="1"/>
  <c r="D29" i="4"/>
  <c r="E29" i="4" s="1"/>
  <c r="K29" i="4" s="1"/>
  <c r="N27" i="3" s="1"/>
  <c r="O27" i="3" s="1"/>
  <c r="B29" i="4"/>
  <c r="B27" i="4"/>
  <c r="D27" i="4"/>
  <c r="E27" i="4" s="1"/>
  <c r="K27" i="4" s="1"/>
  <c r="N25" i="3" s="1"/>
  <c r="O25" i="3" s="1"/>
  <c r="B38" i="4"/>
  <c r="D38" i="4"/>
  <c r="E38" i="4" s="1"/>
  <c r="K38" i="4" s="1"/>
  <c r="N36" i="3" s="1"/>
  <c r="O36" i="3" s="1"/>
  <c r="D16" i="4"/>
  <c r="E16" i="4" s="1"/>
  <c r="K16" i="4" s="1"/>
  <c r="N15" i="3" s="1"/>
  <c r="O15" i="3" s="1"/>
  <c r="B16" i="4"/>
  <c r="B10" i="4"/>
  <c r="D10" i="4"/>
  <c r="E10" i="4" s="1"/>
  <c r="K10" i="4" s="1"/>
  <c r="N10" i="3" s="1"/>
  <c r="O10" i="3" s="1"/>
  <c r="O34" i="1"/>
  <c r="W34" i="1" s="1"/>
  <c r="P34" i="1"/>
  <c r="B19" i="4"/>
  <c r="D19" i="4"/>
  <c r="E19" i="4" s="1"/>
  <c r="K19" i="4" s="1"/>
  <c r="N18" i="3" s="1"/>
  <c r="O18" i="3" s="1"/>
  <c r="D31" i="4"/>
  <c r="E31" i="4" s="1"/>
  <c r="K31" i="4" s="1"/>
  <c r="N29" i="3" s="1"/>
  <c r="O29" i="3" s="1"/>
  <c r="B31" i="4"/>
  <c r="Q35" i="1"/>
  <c r="D33" i="3" s="1"/>
  <c r="F33" i="3" s="1"/>
  <c r="H33" i="3" s="1"/>
  <c r="D22" i="4"/>
  <c r="E22" i="4" s="1"/>
  <c r="K22" i="4" s="1"/>
  <c r="N21" i="3" s="1"/>
  <c r="O21" i="3" s="1"/>
  <c r="B22" i="4"/>
  <c r="B17" i="4"/>
  <c r="D17" i="4"/>
  <c r="E17" i="4" s="1"/>
  <c r="K17" i="4" s="1"/>
  <c r="N16" i="3" s="1"/>
  <c r="O16" i="3" s="1"/>
  <c r="B15" i="4"/>
  <c r="D15" i="4"/>
  <c r="E15" i="4" s="1"/>
  <c r="K15" i="4" s="1"/>
  <c r="N14" i="3" s="1"/>
  <c r="O14" i="3" s="1"/>
  <c r="R21" i="1"/>
  <c r="T20" i="1"/>
  <c r="E19" i="3"/>
  <c r="G19" i="3" s="1"/>
  <c r="I19" i="3" s="1"/>
  <c r="B37" i="4"/>
  <c r="D37" i="4"/>
  <c r="E37" i="4" s="1"/>
  <c r="K37" i="4" s="1"/>
  <c r="N35" i="3" s="1"/>
  <c r="O35" i="3" s="1"/>
  <c r="T18" i="1"/>
  <c r="E17" i="3"/>
  <c r="G17" i="3" s="1"/>
  <c r="I17" i="3" s="1"/>
  <c r="B46" i="4"/>
  <c r="D46" i="4"/>
  <c r="E46" i="4" s="1"/>
  <c r="K46" i="4" s="1"/>
  <c r="N44" i="3" s="1"/>
  <c r="O44" i="3" s="1"/>
  <c r="D33" i="4"/>
  <c r="E33" i="4" s="1"/>
  <c r="K33" i="4" s="1"/>
  <c r="N31" i="3" s="1"/>
  <c r="O31" i="3" s="1"/>
  <c r="B33" i="4"/>
  <c r="B26" i="4"/>
  <c r="D26" i="4"/>
  <c r="E26" i="4" s="1"/>
  <c r="K26" i="4" s="1"/>
  <c r="N24" i="3" s="1"/>
  <c r="O24" i="3" s="1"/>
  <c r="D28" i="4"/>
  <c r="E28" i="4" s="1"/>
  <c r="K28" i="4" s="1"/>
  <c r="N26" i="3" s="1"/>
  <c r="O26" i="3" s="1"/>
  <c r="B28" i="4"/>
  <c r="D11" i="4"/>
  <c r="E11" i="4" s="1"/>
  <c r="K11" i="4" s="1"/>
  <c r="N11" i="3" s="1"/>
  <c r="O11" i="3" s="1"/>
  <c r="B11" i="4"/>
  <c r="B24" i="4"/>
  <c r="D24" i="4"/>
  <c r="E24" i="4" s="1"/>
  <c r="K24" i="4" s="1"/>
  <c r="N23" i="3" s="1"/>
  <c r="O23" i="3" s="1"/>
  <c r="D41" i="4"/>
  <c r="E41" i="4" s="1"/>
  <c r="K41" i="4" s="1"/>
  <c r="N39" i="3" s="1"/>
  <c r="O39" i="3" s="1"/>
  <c r="B41" i="4"/>
  <c r="B42" i="4"/>
  <c r="D42" i="4"/>
  <c r="E42" i="4" s="1"/>
  <c r="K42" i="4" s="1"/>
  <c r="N40" i="3" s="1"/>
  <c r="O40" i="3" s="1"/>
  <c r="B7" i="4"/>
  <c r="D7" i="4"/>
  <c r="E7" i="4" s="1"/>
  <c r="K7" i="4" s="1"/>
  <c r="N7" i="3" s="1"/>
  <c r="O7" i="3" s="1"/>
  <c r="B6" i="4"/>
  <c r="D6" i="4"/>
  <c r="E6" i="4" s="1"/>
  <c r="K6" i="4" s="1"/>
  <c r="N6" i="3" s="1"/>
  <c r="O6" i="3" s="1"/>
  <c r="B5" i="4"/>
  <c r="D5" i="4"/>
  <c r="E5" i="4" s="1"/>
  <c r="K5" i="4" s="1"/>
  <c r="N5" i="3" s="1"/>
  <c r="O5" i="3" s="1"/>
  <c r="B4" i="4"/>
  <c r="D4" i="4"/>
  <c r="E4" i="4" s="1"/>
  <c r="K4" i="4" s="1"/>
  <c r="N4" i="3" s="1"/>
  <c r="O4" i="3" s="1"/>
  <c r="V20" i="1"/>
  <c r="Y20" i="1" s="1"/>
  <c r="Z20" i="1" s="1"/>
  <c r="AA20" i="1" s="1"/>
  <c r="O20" i="1"/>
  <c r="W20" i="1" s="1"/>
  <c r="P19" i="1"/>
  <c r="P20" i="1"/>
  <c r="V21" i="1"/>
  <c r="Y21" i="1" s="1"/>
  <c r="Z21" i="1" s="1"/>
  <c r="AA21" i="1" s="1"/>
  <c r="V19" i="1"/>
  <c r="Y19" i="1" s="1"/>
  <c r="Z19" i="1" s="1"/>
  <c r="AA19" i="1" s="1"/>
  <c r="R35" i="1"/>
  <c r="O35" i="1"/>
  <c r="W35" i="1" s="1"/>
  <c r="P35" i="1"/>
  <c r="V35" i="1"/>
  <c r="Y35" i="1" s="1"/>
  <c r="O32" i="1"/>
  <c r="W32" i="1" s="1"/>
  <c r="V32" i="1"/>
  <c r="Y32" i="1" s="1"/>
  <c r="R32" i="1"/>
  <c r="O33" i="1"/>
  <c r="P33" i="1"/>
  <c r="Q33" i="1"/>
  <c r="D31" i="3" s="1"/>
  <c r="F31" i="3" s="1"/>
  <c r="H31" i="3" s="1"/>
  <c r="R33" i="1"/>
  <c r="V33" i="1"/>
  <c r="Y33" i="1" s="1"/>
  <c r="O36" i="1"/>
  <c r="Q36" i="1"/>
  <c r="D34" i="3" s="1"/>
  <c r="F34" i="3" s="1"/>
  <c r="H34" i="3" s="1"/>
  <c r="P36" i="1"/>
  <c r="R36" i="1"/>
  <c r="V36" i="1"/>
  <c r="Y36" i="1" s="1"/>
  <c r="O37" i="1"/>
  <c r="W37" i="1" s="1"/>
  <c r="P37" i="1"/>
  <c r="Q37" i="1"/>
  <c r="D35" i="3" s="1"/>
  <c r="F35" i="3" s="1"/>
  <c r="H35" i="3" s="1"/>
  <c r="V37" i="1"/>
  <c r="Y37" i="1" s="1"/>
  <c r="R37" i="1"/>
  <c r="P31" i="1"/>
  <c r="V31" i="1"/>
  <c r="Y31" i="1" s="1"/>
  <c r="R31" i="1"/>
  <c r="O31" i="1"/>
  <c r="O22" i="1"/>
  <c r="W22" i="1" s="1"/>
  <c r="Q32" i="1"/>
  <c r="D30" i="3" s="1"/>
  <c r="F30" i="3" s="1"/>
  <c r="H30" i="3" s="1"/>
  <c r="Q31" i="1"/>
  <c r="D29" i="3" s="1"/>
  <c r="F29" i="3" s="1"/>
  <c r="H29" i="3" s="1"/>
  <c r="Q20" i="1"/>
  <c r="Q19" i="1"/>
  <c r="X19" i="1" s="1"/>
  <c r="R19" i="1"/>
  <c r="P30" i="1"/>
  <c r="Q30" i="1"/>
  <c r="D28" i="3" s="1"/>
  <c r="F28" i="3" s="1"/>
  <c r="H28" i="3" s="1"/>
  <c r="R30" i="1"/>
  <c r="V30" i="1"/>
  <c r="Y30" i="1" s="1"/>
  <c r="Z30" i="1" s="1"/>
  <c r="AA30" i="1" s="1"/>
  <c r="O30" i="1"/>
  <c r="R29" i="1"/>
  <c r="V29" i="1"/>
  <c r="Y29" i="1" s="1"/>
  <c r="Z29" i="1" s="1"/>
  <c r="AA29" i="1" s="1"/>
  <c r="O29" i="1"/>
  <c r="P29" i="1"/>
  <c r="Q29" i="1"/>
  <c r="D27" i="3" s="1"/>
  <c r="F27" i="3" s="1"/>
  <c r="H27" i="3" s="1"/>
  <c r="Q18" i="1"/>
  <c r="V18" i="1"/>
  <c r="Y18" i="1" s="1"/>
  <c r="Z18" i="1" s="1"/>
  <c r="AA18" i="1" s="1"/>
  <c r="S20" i="1"/>
  <c r="V22" i="1"/>
  <c r="Y22" i="1" s="1"/>
  <c r="Z22" i="1" s="1"/>
  <c r="AA22" i="1" s="1"/>
  <c r="O18" i="1"/>
  <c r="P18" i="1"/>
  <c r="P22" i="1"/>
  <c r="R22" i="1"/>
  <c r="S22" i="1"/>
  <c r="X22" i="1"/>
  <c r="X21" i="1"/>
  <c r="P23" i="1"/>
  <c r="Q23" i="1"/>
  <c r="D22" i="3" s="1"/>
  <c r="F22" i="3" s="1"/>
  <c r="H22" i="3" s="1"/>
  <c r="R23" i="1"/>
  <c r="V23" i="1"/>
  <c r="Y23" i="1" s="1"/>
  <c r="Z23" i="1" s="1"/>
  <c r="AA23" i="1" s="1"/>
  <c r="O23" i="1"/>
  <c r="Q17" i="1"/>
  <c r="D16" i="3" s="1"/>
  <c r="F16" i="3" s="1"/>
  <c r="H16" i="3" s="1"/>
  <c r="R17" i="1"/>
  <c r="V17" i="1"/>
  <c r="Y17" i="1" s="1"/>
  <c r="Z17" i="1" s="1"/>
  <c r="AA17" i="1" s="1"/>
  <c r="O17" i="1"/>
  <c r="P17" i="1"/>
  <c r="R26" i="1"/>
  <c r="E24" i="3" s="1"/>
  <c r="G24" i="3" s="1"/>
  <c r="I24" i="3" s="1"/>
  <c r="O5" i="1"/>
  <c r="W5" i="1" s="1"/>
  <c r="V5" i="1"/>
  <c r="Y5" i="1" s="1"/>
  <c r="Z5" i="1" s="1"/>
  <c r="AA5" i="1" s="1"/>
  <c r="P5" i="1"/>
  <c r="R11" i="1"/>
  <c r="E11" i="3" s="1"/>
  <c r="G11" i="3" s="1"/>
  <c r="I11" i="3" s="1"/>
  <c r="O11" i="1"/>
  <c r="W11" i="1" s="1"/>
  <c r="P11" i="1"/>
  <c r="V11" i="1"/>
  <c r="Y11" i="1" s="1"/>
  <c r="Z11" i="1" s="1"/>
  <c r="AA11" i="1" s="1"/>
  <c r="R15" i="1"/>
  <c r="O15" i="1"/>
  <c r="W15" i="1" s="1"/>
  <c r="W24" i="1"/>
  <c r="O6" i="1"/>
  <c r="W6" i="1" s="1"/>
  <c r="P6" i="1"/>
  <c r="V6" i="1"/>
  <c r="R6" i="1"/>
  <c r="E6" i="3" s="1"/>
  <c r="G6" i="3" s="1"/>
  <c r="I6" i="3" s="1"/>
  <c r="P4" i="1"/>
  <c r="R4" i="1"/>
  <c r="E4" i="3" s="1"/>
  <c r="G4" i="3" s="1"/>
  <c r="I4" i="3" s="1"/>
  <c r="V4" i="1"/>
  <c r="O4" i="1"/>
  <c r="W4" i="1" s="1"/>
  <c r="W8" i="1"/>
  <c r="P10" i="1"/>
  <c r="O10" i="1"/>
  <c r="W10" i="1" s="1"/>
  <c r="V10" i="1"/>
  <c r="R10" i="1"/>
  <c r="E10" i="3" s="1"/>
  <c r="G10" i="3" s="1"/>
  <c r="I10" i="3" s="1"/>
  <c r="P12" i="1"/>
  <c r="O12" i="1"/>
  <c r="V12" i="1"/>
  <c r="R12" i="1"/>
  <c r="E12" i="3" s="1"/>
  <c r="G12" i="3" s="1"/>
  <c r="I12" i="3" s="1"/>
  <c r="Q6" i="1"/>
  <c r="D6" i="3" s="1"/>
  <c r="F6" i="3" s="1"/>
  <c r="H6" i="3" s="1"/>
  <c r="P16" i="1"/>
  <c r="O16" i="1"/>
  <c r="W16" i="1" s="1"/>
  <c r="V16" i="1"/>
  <c r="R16" i="1"/>
  <c r="E15" i="3" s="1"/>
  <c r="G15" i="3" s="1"/>
  <c r="I15" i="3" s="1"/>
  <c r="B2" i="4"/>
  <c r="D2" i="4"/>
  <c r="E2" i="4" s="1"/>
  <c r="K2" i="4" s="1"/>
  <c r="N2" i="3" s="1"/>
  <c r="R9" i="1"/>
  <c r="E9" i="3" s="1"/>
  <c r="G9" i="3" s="1"/>
  <c r="I9" i="3" s="1"/>
  <c r="V15" i="1"/>
  <c r="P15" i="1"/>
  <c r="N14" i="1"/>
  <c r="Q14" i="1" s="1"/>
  <c r="D13" i="3" s="1"/>
  <c r="F13" i="3" s="1"/>
  <c r="H13" i="3" s="1"/>
  <c r="R24" i="1"/>
  <c r="E23" i="3" s="1"/>
  <c r="G23" i="3" s="1"/>
  <c r="I23" i="3" s="1"/>
  <c r="N7" i="1"/>
  <c r="V9" i="1"/>
  <c r="V26" i="1"/>
  <c r="P26" i="1"/>
  <c r="Q15" i="1"/>
  <c r="D14" i="3" s="1"/>
  <c r="F14" i="3" s="1"/>
  <c r="H14" i="3" s="1"/>
  <c r="Q24" i="1"/>
  <c r="D23" i="3" s="1"/>
  <c r="F23" i="3" s="1"/>
  <c r="H23" i="3" s="1"/>
  <c r="Q26" i="1"/>
  <c r="D24" i="3" s="1"/>
  <c r="F24" i="3" s="1"/>
  <c r="H24" i="3" s="1"/>
  <c r="Q9" i="1"/>
  <c r="D9" i="3" s="1"/>
  <c r="F9" i="3" s="1"/>
  <c r="H9" i="3" s="1"/>
  <c r="Q10" i="1"/>
  <c r="D10" i="3" s="1"/>
  <c r="F10" i="3" s="1"/>
  <c r="H10" i="3" s="1"/>
  <c r="Q12" i="1"/>
  <c r="D12" i="3" s="1"/>
  <c r="F12" i="3" s="1"/>
  <c r="H12" i="3" s="1"/>
  <c r="Q11" i="1"/>
  <c r="D11" i="3" s="1"/>
  <c r="F11" i="3" s="1"/>
  <c r="H11" i="3" s="1"/>
  <c r="Q8" i="1"/>
  <c r="D8" i="3" s="1"/>
  <c r="F8" i="3" s="1"/>
  <c r="H8" i="3" s="1"/>
  <c r="Q16" i="1"/>
  <c r="D15" i="3" s="1"/>
  <c r="F15" i="3" s="1"/>
  <c r="H15" i="3" s="1"/>
  <c r="Q5" i="1"/>
  <c r="D5" i="3" s="1"/>
  <c r="F5" i="3" s="1"/>
  <c r="H5" i="3" s="1"/>
  <c r="Q4" i="1"/>
  <c r="D4" i="3" s="1"/>
  <c r="F4" i="3" s="1"/>
  <c r="H4" i="3" s="1"/>
  <c r="W26" i="1"/>
  <c r="O9" i="1"/>
  <c r="T5" i="1"/>
  <c r="V8" i="1"/>
  <c r="P8" i="1"/>
  <c r="V24" i="1"/>
  <c r="P24" i="1"/>
  <c r="R8" i="1"/>
  <c r="E8" i="3" s="1"/>
  <c r="G8" i="3" s="1"/>
  <c r="I8" i="3" s="1"/>
  <c r="P28" i="1"/>
  <c r="Q28" i="1"/>
  <c r="D26" i="3" s="1"/>
  <c r="F26" i="3" s="1"/>
  <c r="H26" i="3" s="1"/>
  <c r="R28" i="1"/>
  <c r="O28" i="1"/>
  <c r="V28" i="1"/>
  <c r="Y28" i="1" s="1"/>
  <c r="Z28" i="1" s="1"/>
  <c r="AA28" i="1" s="1"/>
  <c r="R27" i="1"/>
  <c r="E25" i="3" s="1"/>
  <c r="G25" i="3" s="1"/>
  <c r="I25" i="3" s="1"/>
  <c r="P27" i="1"/>
  <c r="V27" i="1"/>
  <c r="O27" i="1"/>
  <c r="Q27" i="1"/>
  <c r="D25" i="3" s="1"/>
  <c r="F25" i="3" s="1"/>
  <c r="H25" i="3" s="1"/>
  <c r="R3" i="1"/>
  <c r="E3" i="3" s="1"/>
  <c r="G3" i="3" s="1"/>
  <c r="I3" i="3" s="1"/>
  <c r="P3" i="1"/>
  <c r="V3" i="1"/>
  <c r="Q3" i="1"/>
  <c r="D3" i="3" s="1"/>
  <c r="F3" i="3" s="1"/>
  <c r="H3" i="3" s="1"/>
  <c r="O3" i="1"/>
  <c r="N2" i="1"/>
  <c r="V2" i="1" s="1"/>
  <c r="J2" i="1"/>
  <c r="S21" i="1" l="1"/>
  <c r="U21" i="1"/>
  <c r="X35" i="1"/>
  <c r="S35" i="1"/>
  <c r="X34" i="1"/>
  <c r="U20" i="1"/>
  <c r="S34" i="1"/>
  <c r="U35" i="1"/>
  <c r="Z35" i="1" s="1"/>
  <c r="AA35" i="1" s="1"/>
  <c r="U34" i="1"/>
  <c r="Z34" i="1" s="1"/>
  <c r="AA34" i="1" s="1"/>
  <c r="X18" i="1"/>
  <c r="D17" i="3"/>
  <c r="F17" i="3" s="1"/>
  <c r="H17" i="3" s="1"/>
  <c r="T30" i="1"/>
  <c r="E28" i="3"/>
  <c r="G28" i="3" s="1"/>
  <c r="I28" i="3" s="1"/>
  <c r="T15" i="1"/>
  <c r="E14" i="3"/>
  <c r="G14" i="3" s="1"/>
  <c r="I14" i="3" s="1"/>
  <c r="T23" i="1"/>
  <c r="E22" i="3"/>
  <c r="G22" i="3" s="1"/>
  <c r="I22" i="3" s="1"/>
  <c r="T22" i="1"/>
  <c r="E21" i="3"/>
  <c r="G21" i="3" s="1"/>
  <c r="I21" i="3" s="1"/>
  <c r="T33" i="1"/>
  <c r="E31" i="3"/>
  <c r="G31" i="3" s="1"/>
  <c r="I31" i="3" s="1"/>
  <c r="T21" i="1"/>
  <c r="E20" i="3"/>
  <c r="G20" i="3" s="1"/>
  <c r="I20" i="3" s="1"/>
  <c r="T35" i="1"/>
  <c r="E33" i="3"/>
  <c r="G33" i="3" s="1"/>
  <c r="I33" i="3" s="1"/>
  <c r="T31" i="1"/>
  <c r="E29" i="3"/>
  <c r="G29" i="3" s="1"/>
  <c r="I29" i="3" s="1"/>
  <c r="E36" i="3"/>
  <c r="G36" i="3" s="1"/>
  <c r="I36" i="3" s="1"/>
  <c r="T19" i="1"/>
  <c r="E18" i="3"/>
  <c r="G18" i="3" s="1"/>
  <c r="I18" i="3" s="1"/>
  <c r="D36" i="3"/>
  <c r="F36" i="3" s="1"/>
  <c r="H36" i="3" s="1"/>
  <c r="T34" i="1"/>
  <c r="E32" i="3"/>
  <c r="G32" i="3" s="1"/>
  <c r="I32" i="3" s="1"/>
  <c r="T32" i="1"/>
  <c r="E30" i="3"/>
  <c r="G30" i="3" s="1"/>
  <c r="I30" i="3" s="1"/>
  <c r="U19" i="1"/>
  <c r="D18" i="3"/>
  <c r="F18" i="3" s="1"/>
  <c r="H18" i="3" s="1"/>
  <c r="T37" i="1"/>
  <c r="E35" i="3"/>
  <c r="G35" i="3" s="1"/>
  <c r="I35" i="3" s="1"/>
  <c r="T36" i="1"/>
  <c r="E34" i="3"/>
  <c r="G34" i="3" s="1"/>
  <c r="I34" i="3" s="1"/>
  <c r="T28" i="1"/>
  <c r="E26" i="3"/>
  <c r="G26" i="3" s="1"/>
  <c r="I26" i="3" s="1"/>
  <c r="T17" i="1"/>
  <c r="E16" i="3"/>
  <c r="G16" i="3" s="1"/>
  <c r="I16" i="3" s="1"/>
  <c r="T29" i="1"/>
  <c r="E27" i="3"/>
  <c r="G27" i="3" s="1"/>
  <c r="I27" i="3" s="1"/>
  <c r="X20" i="1"/>
  <c r="D19" i="3"/>
  <c r="F19" i="3" s="1"/>
  <c r="H19" i="3" s="1"/>
  <c r="D38" i="3"/>
  <c r="F38" i="3" s="1"/>
  <c r="H38" i="3" s="1"/>
  <c r="S33" i="1"/>
  <c r="X33" i="1"/>
  <c r="U33" i="1"/>
  <c r="Z33" i="1" s="1"/>
  <c r="AA33" i="1" s="1"/>
  <c r="W33" i="1"/>
  <c r="S19" i="1"/>
  <c r="X36" i="1"/>
  <c r="S36" i="1"/>
  <c r="S6" i="1"/>
  <c r="W36" i="1"/>
  <c r="U36" i="1"/>
  <c r="Z36" i="1" s="1"/>
  <c r="AA36" i="1" s="1"/>
  <c r="X37" i="1"/>
  <c r="S37" i="1"/>
  <c r="U37" i="1"/>
  <c r="Z37" i="1" s="1"/>
  <c r="AA37" i="1" s="1"/>
  <c r="S18" i="1"/>
  <c r="S31" i="1"/>
  <c r="X31" i="1"/>
  <c r="U31" i="1"/>
  <c r="Z31" i="1" s="1"/>
  <c r="AA31" i="1" s="1"/>
  <c r="W31" i="1"/>
  <c r="X32" i="1"/>
  <c r="S32" i="1"/>
  <c r="U32" i="1"/>
  <c r="Z32" i="1" s="1"/>
  <c r="AA32" i="1" s="1"/>
  <c r="U22" i="1"/>
  <c r="O2" i="3"/>
  <c r="W30" i="1"/>
  <c r="U30" i="1"/>
  <c r="S29" i="1"/>
  <c r="X29" i="1"/>
  <c r="X30" i="1"/>
  <c r="S30" i="1"/>
  <c r="W29" i="1"/>
  <c r="U29" i="1"/>
  <c r="U18" i="1"/>
  <c r="W18" i="1"/>
  <c r="X6" i="1"/>
  <c r="S23" i="1"/>
  <c r="X23" i="1"/>
  <c r="U17" i="1"/>
  <c r="W17" i="1"/>
  <c r="S17" i="1"/>
  <c r="X17" i="1"/>
  <c r="W23" i="1"/>
  <c r="U23" i="1"/>
  <c r="T11" i="1"/>
  <c r="U4" i="1"/>
  <c r="T26" i="1"/>
  <c r="X5" i="1"/>
  <c r="S5" i="1"/>
  <c r="U6" i="1"/>
  <c r="X4" i="1"/>
  <c r="S4" i="1"/>
  <c r="U5" i="1"/>
  <c r="S16" i="1"/>
  <c r="X16" i="1"/>
  <c r="S26" i="1"/>
  <c r="X26" i="1"/>
  <c r="Y16" i="1"/>
  <c r="Z16" i="1" s="1"/>
  <c r="AA16" i="1" s="1"/>
  <c r="T10" i="1"/>
  <c r="T4" i="1"/>
  <c r="S14" i="1"/>
  <c r="X14" i="1"/>
  <c r="X24" i="1"/>
  <c r="S24" i="1"/>
  <c r="Y10" i="1"/>
  <c r="Z10" i="1" s="1"/>
  <c r="AA10" i="1" s="1"/>
  <c r="U16" i="1"/>
  <c r="T6" i="1"/>
  <c r="T8" i="1"/>
  <c r="S11" i="1"/>
  <c r="X11" i="1"/>
  <c r="P14" i="1"/>
  <c r="O14" i="1"/>
  <c r="V14" i="1"/>
  <c r="R14" i="1"/>
  <c r="E13" i="3" s="1"/>
  <c r="G13" i="3" s="1"/>
  <c r="I13" i="3" s="1"/>
  <c r="Y6" i="1"/>
  <c r="Z6" i="1" s="1"/>
  <c r="AA6" i="1" s="1"/>
  <c r="Y3" i="1"/>
  <c r="Z3" i="1" s="1"/>
  <c r="AA3" i="1" s="1"/>
  <c r="T3" i="1"/>
  <c r="S15" i="1"/>
  <c r="X15" i="1"/>
  <c r="X12" i="1"/>
  <c r="S12" i="1"/>
  <c r="Y26" i="1"/>
  <c r="Z26" i="1" s="1"/>
  <c r="AA26" i="1" s="1"/>
  <c r="V7" i="1"/>
  <c r="P7" i="1"/>
  <c r="O7" i="1"/>
  <c r="R7" i="1"/>
  <c r="E7" i="3" s="1"/>
  <c r="G7" i="3" s="1"/>
  <c r="I7" i="3" s="1"/>
  <c r="T9" i="1"/>
  <c r="T12" i="1"/>
  <c r="U8" i="1"/>
  <c r="X10" i="1"/>
  <c r="S10" i="1"/>
  <c r="U11" i="1"/>
  <c r="Y12" i="1"/>
  <c r="Z12" i="1" s="1"/>
  <c r="AA12" i="1" s="1"/>
  <c r="Y8" i="1"/>
  <c r="Z8" i="1" s="1"/>
  <c r="AA8" i="1" s="1"/>
  <c r="S9" i="1"/>
  <c r="X9" i="1"/>
  <c r="Y9" i="1"/>
  <c r="Z9" i="1" s="1"/>
  <c r="AA9" i="1" s="1"/>
  <c r="U15" i="1"/>
  <c r="U12" i="1"/>
  <c r="W12" i="1"/>
  <c r="X8" i="1"/>
  <c r="S8" i="1"/>
  <c r="U9" i="1"/>
  <c r="W9" i="1"/>
  <c r="Y24" i="1"/>
  <c r="Z24" i="1" s="1"/>
  <c r="AA24" i="1" s="1"/>
  <c r="U26" i="1"/>
  <c r="Q7" i="1"/>
  <c r="D7" i="3" s="1"/>
  <c r="F7" i="3" s="1"/>
  <c r="H7" i="3" s="1"/>
  <c r="U10" i="1"/>
  <c r="T24" i="1"/>
  <c r="Y15" i="1"/>
  <c r="Z15" i="1" s="1"/>
  <c r="AA15" i="1" s="1"/>
  <c r="T16" i="1"/>
  <c r="Y4" i="1"/>
  <c r="Z4" i="1" s="1"/>
  <c r="AA4" i="1" s="1"/>
  <c r="U24" i="1"/>
  <c r="S27" i="1"/>
  <c r="X27" i="1"/>
  <c r="X28" i="1"/>
  <c r="S28" i="1"/>
  <c r="Y27" i="1"/>
  <c r="Z27" i="1" s="1"/>
  <c r="AA27" i="1" s="1"/>
  <c r="T27" i="1"/>
  <c r="W28" i="1"/>
  <c r="U28" i="1"/>
  <c r="U27" i="1"/>
  <c r="W27" i="1"/>
  <c r="W3" i="1"/>
  <c r="U3" i="1"/>
  <c r="X3" i="1"/>
  <c r="S3" i="1"/>
  <c r="Q2" i="1"/>
  <c r="D2" i="3" s="1"/>
  <c r="P2" i="1"/>
  <c r="O2" i="1"/>
  <c r="R2" i="1"/>
  <c r="E2" i="3" s="1"/>
  <c r="Y2" i="1"/>
  <c r="X2" i="1" l="1"/>
  <c r="Y7" i="1"/>
  <c r="Z7" i="1" s="1"/>
  <c r="AA7" i="1" s="1"/>
  <c r="Y14" i="1"/>
  <c r="Z14" i="1" s="1"/>
  <c r="AA14" i="1" s="1"/>
  <c r="W14" i="1"/>
  <c r="U14" i="1"/>
  <c r="T7" i="1"/>
  <c r="X7" i="1"/>
  <c r="S7" i="1"/>
  <c r="W7" i="1"/>
  <c r="U7" i="1"/>
  <c r="T14" i="1"/>
  <c r="S2" i="1"/>
  <c r="W2" i="1"/>
  <c r="U2" i="1"/>
  <c r="Z2" i="1" s="1"/>
  <c r="AA2" i="1" s="1"/>
  <c r="F2" i="3"/>
  <c r="H2" i="3" s="1"/>
  <c r="T2" i="1"/>
  <c r="G2" i="3"/>
  <c r="I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tc={51FEF4AD-8383-8B4D-A474-F79D0B2A9DD1}</author>
    <author>tc={7002A169-1B0A-3D42-AF38-38F392B23FC6}</author>
    <author>tc={C475CAF6-87B0-41A5-826C-F03D9DBD1A23}</author>
    <author>tc={D6149B7D-F722-5D43-9A76-574E2144601B}</author>
    <author>tc={2803BC86-5D39-644A-800A-7855AD5825E6}</author>
    <author>tc={D760EBC9-259A-FD46-9AED-5698B1C27E87}</author>
    <author>tc={1516E147-5F37-42C5-8AF5-FFABFA94AA8F}</author>
    <author>tc={C567DD1A-F8E2-4576-B4F9-179389943F48}</author>
  </authors>
  <commentList>
    <comment ref="C1" authorId="0" shapeId="0" xr:uid="{51FEF4AD-8383-8B4D-A474-F79D0B2A9DD1}">
      <text>
        <t>[Threaded comment]
Your version of Excel allows you to read this threaded comment; however, any edits to it will get removed if the file is opened in a newer version of Excel. Learn more: https://go.microsoft.com/fwlink/?linkid=870924
Comment:
    Undiluted / at the concentration you are starting with to SPE</t>
      </text>
    </comment>
    <comment ref="F1" authorId="1" shapeId="0" xr:uid="{7002A169-1B0A-3D42-AF38-38F392B23FC6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of water you have available to SPE</t>
      </text>
    </comment>
    <comment ref="G1" authorId="2" shapeId="0" xr:uid="{C475CAF6-87B0-41A5-826C-F03D9DBD1A23}">
      <text>
        <t>[Threaded comment]
Your version of Excel allows you to read this threaded comment; however, any edits to it will get removed if the file is opened in a newer version of Excel. Learn more: https://go.microsoft.com/fwlink/?linkid=870924
Comment:
    Target Vol to SPE
Reply:
    This can be changed to preset a loading volume, or concentration, or be the entire sample you have available. Changes per project need. 
Reply:
    If you want to use this to see how much volume you’d need to load the required mgC, use this equation: (22/C2)*1000</t>
      </text>
    </comment>
    <comment ref="H1" authorId="3" shapeId="0" xr:uid="{D6149B7D-F722-5D43-9A76-574E2144601B}">
      <text>
        <t>[Threaded comment]
Your version of Excel allows you to read this threaded comment; however, any edits to it will get removed if the file is opened in a newer version of Excel. Learn more: https://go.microsoft.com/fwlink/?linkid=870924
Comment:
    Target 20-22 mgC if you can.</t>
      </text>
    </comment>
    <comment ref="I1" authorId="4" shapeId="0" xr:uid="{2803BC86-5D39-644A-800A-7855AD5825E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depends on the type of cartridge you use. 1g = 1000 mg = 6mL PPLs; and 100mg = 3mL PPLs </t>
      </text>
    </comment>
    <comment ref="O1" authorId="5" shapeId="0" xr:uid="{D760EBC9-259A-FD46-9AED-5698B1C27E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You may not need all of these columns. Project dependent. </t>
      </text>
    </comment>
    <comment ref="W1" authorId="6" shapeId="0" xr:uid="{1516E147-5F37-42C5-8AF5-FFABFA94AA8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columns are for knowing if you are sample limited or not</t>
      </text>
    </comment>
    <comment ref="K2" authorId="7" shapeId="0" xr:uid="{C567DD1A-F8E2-4576-B4F9-179389943F4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you will measure during elution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tc={AEB6ADF3-B3E2-EF46-8554-A4162EB91651}</author>
    <author>tc={78187CA6-D930-194F-92CF-058A1246F820}</author>
    <author>tc={895F8A66-4AC0-4AB7-8DDF-0F91EA34B22A}</author>
  </authors>
  <commentList>
    <comment ref="H1" authorId="0" shapeId="0" xr:uid="{AEB6ADF3-B3E2-EF46-8554-A4162EB9165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your pipettes are not accurate. Use this.</t>
      </text>
    </comment>
    <comment ref="J1" authorId="1" shapeId="0" xr:uid="{78187CA6-D930-194F-92CF-058A1246F8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what you weigh in the lab.</t>
      </text>
    </comment>
    <comment ref="O2" authorId="2" shapeId="0" xr:uid="{895F8A66-4AC0-4AB7-8DDF-0F91EA34B22A}">
      <text>
        <t>[Threaded comment]
Your version of Excel allows you to read this threaded comment; however, any edits to it will get removed if the file is opened in a newer version of Excel. Learn more: https://go.microsoft.com/fwlink/?linkid=870924
Comment:
    Call to columns L and M?</t>
      </text>
    </comment>
  </commentList>
</comments>
</file>

<file path=xl/sharedStrings.xml><?xml version="1.0" encoding="utf-8"?>
<sst xmlns="http://schemas.openxmlformats.org/spreadsheetml/2006/main" count="103" uniqueCount="97">
  <si>
    <t>Sample ID</t>
  </si>
  <si>
    <t>Randomized ID</t>
  </si>
  <si>
    <t>DOC mg/L</t>
  </si>
  <si>
    <t>Bottle + Sample (g)</t>
  </si>
  <si>
    <t>Bottle (g)</t>
  </si>
  <si>
    <t>Mass Available (g)</t>
  </si>
  <si>
    <t>Target Vol to SPE (mL)</t>
  </si>
  <si>
    <t>Loaded mgC</t>
  </si>
  <si>
    <t>mg sorbent (PPL)</t>
  </si>
  <si>
    <t>Ratio of 1 OC to ppl 1:X * See Li et al 2016 and Dittmar et al 2008 for limits. This number can be no higher than 800 and no lower than 42</t>
  </si>
  <si>
    <t>Empty Vial (g)</t>
  </si>
  <si>
    <t>Vial + Sample (g)</t>
  </si>
  <si>
    <t xml:space="preserve"> Final Eluate Vol (mL)</t>
  </si>
  <si>
    <t>Eluate Concentration (mg C /L ).  *** Assuming 60% Efficency****</t>
  </si>
  <si>
    <t>LC/MS MIN Needed Vol mL</t>
  </si>
  <si>
    <t>BPCA Min Needed vol mL</t>
  </si>
  <si>
    <t>FTICRMS MIN Needed Vol mL</t>
  </si>
  <si>
    <t>FTICRMS Dilution mL (MeOH needed to get to 1mL)</t>
  </si>
  <si>
    <t>FTICRMS eluate Vol uL</t>
  </si>
  <si>
    <t>FTICRMS MeOH uL</t>
  </si>
  <si>
    <t>All analyses but NMR TAKEN VOL mL</t>
  </si>
  <si>
    <t>NMR MIN needed Vol mL</t>
  </si>
  <si>
    <t>LC MS % of total</t>
  </si>
  <si>
    <t>FTICRMS % of total</t>
  </si>
  <si>
    <t>NMR % of total</t>
  </si>
  <si>
    <t>mg C left for NMR</t>
  </si>
  <si>
    <t>mg/L if resuspend rest in 200µL NMR-solvent</t>
  </si>
  <si>
    <t>Preferred injection [] mg/L</t>
  </si>
  <si>
    <t>SPE extract vol at Concentration X (ml)</t>
  </si>
  <si>
    <t xml:space="preserve">mgC needed of loaded </t>
  </si>
  <si>
    <t>LC/MS</t>
  </si>
  <si>
    <t>FTICRMS</t>
  </si>
  <si>
    <t>BPCA</t>
  </si>
  <si>
    <t>NMR</t>
  </si>
  <si>
    <t>Density Methanol @ 25˚C</t>
  </si>
  <si>
    <t>kg/m3</t>
  </si>
  <si>
    <t>g/cm3 (g/mL)</t>
  </si>
  <si>
    <t>Density Water @ 25˚C</t>
  </si>
  <si>
    <t>pH</t>
  </si>
  <si>
    <t>Actual mass SPEd (g)</t>
  </si>
  <si>
    <t>Actual Vol to SPE (mL)</t>
  </si>
  <si>
    <t>Start time</t>
  </si>
  <si>
    <t>End time</t>
  </si>
  <si>
    <t>Actual Empty Vials (g)</t>
  </si>
  <si>
    <t>Actual Vial + Sample (g)</t>
  </si>
  <si>
    <t>Actual Final Eluate Vol (mL)</t>
  </si>
  <si>
    <t>Actual Eluate Concentration (mg C /L ).  *** Assuming 60% Efficency****</t>
  </si>
  <si>
    <t>Notes</t>
  </si>
  <si>
    <t>Sample #</t>
  </si>
  <si>
    <t xml:space="preserve"> Vol SPE'd (mL)</t>
  </si>
  <si>
    <t>TARGET FTICRMS MIN Needed Vol mL</t>
  </si>
  <si>
    <t>TARGET FTICRMS Dilution mL (MeOH needed to get to 1mL)</t>
  </si>
  <si>
    <t>TARGET FTICRMS eluate to Pipette Vol uL</t>
  </si>
  <si>
    <t>TARGET FTICRMS MeOH to Pipette uL</t>
  </si>
  <si>
    <t>Target FTICRMS  Eluate Mass (g)</t>
  </si>
  <si>
    <t>Target FTICRMS MeOH Mass (g)</t>
  </si>
  <si>
    <t>Actual FTICRMS Eluate mass (g)</t>
  </si>
  <si>
    <t>Actual FTICRMS MeOH vol (g)</t>
  </si>
  <si>
    <t>ACTUAL FTICRMS Eluate vol (mL)</t>
  </si>
  <si>
    <t>ACTUAL FTICRMS MeOH vol (mL)</t>
  </si>
  <si>
    <t>ACTUAL FTICRMS Concentration (mg/L C)</t>
  </si>
  <si>
    <t>K010_UP</t>
  </si>
  <si>
    <t>K013_UP</t>
  </si>
  <si>
    <t>K018_UP</t>
  </si>
  <si>
    <t>K019_UP</t>
  </si>
  <si>
    <t>K025_UP</t>
  </si>
  <si>
    <t>K026_UP</t>
  </si>
  <si>
    <t>K035_UP</t>
  </si>
  <si>
    <t>K048_UP</t>
  </si>
  <si>
    <t>K050_UP</t>
  </si>
  <si>
    <t>K061_UP</t>
  </si>
  <si>
    <t>K035_UP_rep</t>
  </si>
  <si>
    <t>K010_T</t>
  </si>
  <si>
    <t>K013_T</t>
  </si>
  <si>
    <t>K018_T</t>
  </si>
  <si>
    <t>K019_T</t>
  </si>
  <si>
    <t>K025_T</t>
  </si>
  <si>
    <t>K026_T</t>
  </si>
  <si>
    <t>K035_T</t>
  </si>
  <si>
    <t>K048_T</t>
  </si>
  <si>
    <t>K050_T</t>
  </si>
  <si>
    <t>K061_T</t>
  </si>
  <si>
    <t>K018_T_rep</t>
  </si>
  <si>
    <t>K010_W</t>
  </si>
  <si>
    <t>K013_W</t>
  </si>
  <si>
    <t>K018_W</t>
  </si>
  <si>
    <t>K019_W</t>
  </si>
  <si>
    <t>K025_W</t>
  </si>
  <si>
    <t>K026_W</t>
  </si>
  <si>
    <t>K035_W</t>
  </si>
  <si>
    <t>K048_W</t>
  </si>
  <si>
    <t>K050_W</t>
  </si>
  <si>
    <t>K061_W</t>
  </si>
  <si>
    <t>K026_W_rep</t>
  </si>
  <si>
    <t>blank-filter1</t>
  </si>
  <si>
    <t>blank-filter2</t>
  </si>
  <si>
    <t>blank-filter3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</si>
</sst>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wrapText="1"/>
    </xf>
    <xf numFmtId="2" fontId="0" fillId="0" borderId="0" xfId="1" applyNumberFormat="1" applyFont="1" applyFill="1" applyBorder="1"/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165" fontId="0" fillId="0" borderId="0" xfId="0" applyNumberFormat="1" applyFill="1"/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Fill="1" applyAlignment="1">
      <alignment wrapText="1"/>
    </xf>
    <xf numFmtId="165" fontId="0" fillId="4" borderId="1" xfId="0" applyNumberFormat="1" applyFill="1" applyBorder="1" applyAlignment="1">
      <alignment horizontal="center" vertical="center" wrapText="1"/>
    </xf>
    <xf numFmtId="165" fontId="0" fillId="4" borderId="0" xfId="0" applyNumberFormat="1" applyFill="1"/>
    <xf numFmtId="0" fontId="0" fillId="2" borderId="1" xfId="0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0" fontId="0" fillId="5" borderId="0" xfId="0" applyFill="1"/>
    <xf numFmtId="2" fontId="0" fillId="0" borderId="0" xfId="0" applyNumberFormat="1"/>
    <xf numFmtId="1" fontId="0" fillId="0" borderId="0" xfId="0" applyNumberFormat="1"/>
    <xf numFmtId="2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2" fontId="0" fillId="0" borderId="0" xfId="0" applyNumberFormat="1" applyFont="1" applyFill="1"/>
    <xf numFmtId="1" fontId="0" fillId="0" borderId="0" xfId="0" applyNumberFormat="1" applyFont="1" applyFill="1"/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6" borderId="0" xfId="0" applyFont="1" applyFill="1"/>
    <xf numFmtId="2" fontId="0" fillId="6" borderId="0" xfId="0" applyNumberFormat="1" applyFont="1" applyFill="1"/>
    <xf numFmtId="1" fontId="0" fillId="6" borderId="0" xfId="0" applyNumberFormat="1" applyFont="1" applyFill="1"/>
    <xf numFmtId="165" fontId="0" fillId="7" borderId="1" xfId="0" applyNumberFormat="1" applyFill="1" applyBorder="1" applyAlignment="1">
      <alignment horizontal="center" vertical="center" wrapText="1"/>
    </xf>
    <xf numFmtId="165" fontId="0" fillId="7" borderId="0" xfId="0" applyNumberFormat="1" applyFill="1"/>
    <xf numFmtId="165" fontId="0" fillId="8" borderId="1" xfId="0" applyNumberFormat="1" applyFill="1" applyBorder="1" applyAlignment="1">
      <alignment horizontal="center" vertical="center" wrapText="1"/>
    </xf>
    <xf numFmtId="165" fontId="0" fillId="8" borderId="0" xfId="0" applyNumberFormat="1" applyFill="1"/>
    <xf numFmtId="0" fontId="2" fillId="10" borderId="0" xfId="0" applyFont="1" applyFill="1" applyBorder="1" applyAlignment="1">
      <alignment wrapText="1"/>
    </xf>
    <xf numFmtId="164" fontId="0" fillId="11" borderId="1" xfId="0" applyNumberFormat="1" applyFill="1" applyBorder="1" applyAlignment="1">
      <alignment horizontal="center" vertical="center" wrapText="1"/>
    </xf>
    <xf numFmtId="164" fontId="0" fillId="11" borderId="0" xfId="0" applyNumberFormat="1" applyFill="1"/>
    <xf numFmtId="0" fontId="0" fillId="9" borderId="1" xfId="0" applyFill="1" applyBorder="1" applyAlignment="1">
      <alignment horizontal="center" vertical="center" wrapText="1"/>
    </xf>
    <xf numFmtId="165" fontId="0" fillId="9" borderId="1" xfId="0" applyNumberFormat="1" applyFill="1" applyBorder="1" applyAlignment="1">
      <alignment horizontal="center" vertical="center" wrapText="1"/>
    </xf>
    <xf numFmtId="0" fontId="3" fillId="0" borderId="0" xfId="0" applyFont="1" applyFill="1"/>
    <xf numFmtId="164" fontId="3" fillId="0" borderId="0" xfId="0" applyNumberFormat="1" applyFont="1" applyFill="1"/>
    <xf numFmtId="2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10" borderId="0" xfId="0" applyFont="1" applyFill="1" applyBorder="1" applyAlignment="1">
      <alignment vertical="top" wrapText="1"/>
    </xf>
    <xf numFmtId="20" fontId="0" fillId="0" borderId="0" xfId="0" applyNumberFormat="1"/>
    <xf numFmtId="0" fontId="2" fillId="10" borderId="0" xfId="0" applyFont="1" applyFill="1" applyAlignment="1">
      <alignment wrapText="1"/>
    </xf>
    <xf numFmtId="166" fontId="0" fillId="0" borderId="0" xfId="0" applyNumberFormat="1" applyFill="1"/>
    <xf numFmtId="165" fontId="4" fillId="4" borderId="1" xfId="0" applyNumberFormat="1" applyFont="1" applyFill="1" applyBorder="1" applyAlignment="1">
      <alignment horizontal="center" vertical="center" wrapText="1"/>
    </xf>
    <xf numFmtId="165" fontId="0" fillId="4" borderId="0" xfId="0" applyNumberFormat="1" applyFont="1" applyFill="1"/>
    <xf numFmtId="0" fontId="2" fillId="0" borderId="0" xfId="0" applyFont="1" applyFill="1" applyBorder="1" applyAlignment="1"/>
    <xf numFmtId="0" fontId="2" fillId="12" borderId="0" xfId="0" applyFont="1" applyFill="1" applyBorder="1" applyAlignment="1"/>
    <xf numFmtId="164" fontId="0" fillId="6" borderId="0" xfId="0" applyNumberFormat="1" applyFont="1" applyFill="1"/>
    <xf numFmtId="0" fontId="0" fillId="13" borderId="1" xfId="0" applyFill="1" applyBorder="1" applyAlignment="1">
      <alignment wrapText="1"/>
    </xf>
    <xf numFmtId="9" fontId="0" fillId="13" borderId="0" xfId="1" applyFont="1" applyFill="1" applyBorder="1"/>
    <xf numFmtId="2" fontId="0" fillId="13" borderId="0" xfId="1" applyNumberFormat="1" applyFont="1" applyFill="1" applyBorder="1"/>
    <xf numFmtId="0" fontId="0" fillId="13" borderId="0" xfId="0" applyFill="1"/>
    <xf numFmtId="2" fontId="3" fillId="0" borderId="0" xfId="0" applyNumberFormat="1" applyFont="1" applyFill="1"/>
    <xf numFmtId="0" fontId="2" fillId="10" borderId="0" xfId="0" applyFont="1" applyFill="1" applyAlignment="1">
      <alignment vertical="top" wrapText="1"/>
    </xf>
    <xf numFmtId="0" fontId="2" fillId="12" borderId="0" xfId="0" applyFont="1" applyFill="1"/>
  </cellXfs>
  <cellStyles count="2">
    <cellStyle name="Normal" xfId="0" builtinId="0"/>
    <cellStyle name="Percent" xfId="1" builtinId="5"/>
  </cellStyles>
  <dxfs count="4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yers-Pigg, Allison N" id="{0CDEABD6-7E8F-41AF-9D95-3E76A2A3B0C5}" userId="S::allison.myers-pigg@pnnl.gov::9edc4ce8-2589-476c-8ad3-0c1710c4899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6-16T00:04:19.03" personId="{0CDEABD6-7E8F-41AF-9D95-3E76A2A3B0C5}" id="{51FEF4AD-8383-8B4D-A474-F79D0B2A9DD1}">
    <text>Undiluted / at the concentration you are starting with to SPE</text>
  </threadedComment>
  <threadedComment ref="F1" dT="2022-06-16T00:04:39.38" personId="{0CDEABD6-7E8F-41AF-9D95-3E76A2A3B0C5}" id="{7002A169-1B0A-3D42-AF38-38F392B23FC6}">
    <text>Mass of water you have available to SPE</text>
  </threadedComment>
  <threadedComment ref="G1" dT="2021-03-15T15:58:08.02" personId="{0CDEABD6-7E8F-41AF-9D95-3E76A2A3B0C5}" id="{C475CAF6-87B0-41A5-826C-F03D9DBD1A23}">
    <text>Target Vol to SPE</text>
  </threadedComment>
  <threadedComment ref="G1" dT="2022-06-16T00:05:22.40" personId="{0CDEABD6-7E8F-41AF-9D95-3E76A2A3B0C5}" id="{E2E0D3A2-2B77-CB4E-90D8-BAA491062459}" parentId="{C475CAF6-87B0-41A5-826C-F03D9DBD1A23}">
    <text xml:space="preserve">This can be changed to preset a loading volume, or concentration, or be the entire sample you have available. Changes per project need. </text>
  </threadedComment>
  <threadedComment ref="G1" dT="2022-06-16T00:08:29.58" personId="{0CDEABD6-7E8F-41AF-9D95-3E76A2A3B0C5}" id="{A9B76C78-145E-DB45-8121-202A2822211A}" parentId="{C475CAF6-87B0-41A5-826C-F03D9DBD1A23}">
    <text>If you want to use this to see how much volume you’d need to load the required mgC, use this equation: (22/C2)*1000</text>
  </threadedComment>
  <threadedComment ref="H1" dT="2022-06-16T00:07:56.16" personId="{0CDEABD6-7E8F-41AF-9D95-3E76A2A3B0C5}" id="{D6149B7D-F722-5D43-9A76-574E2144601B}">
    <text>Target 20-22 mgC if you can.</text>
  </threadedComment>
  <threadedComment ref="I1" dT="2022-06-16T00:09:05.72" personId="{0CDEABD6-7E8F-41AF-9D95-3E76A2A3B0C5}" id="{2803BC86-5D39-644A-800A-7855AD5825E6}">
    <text xml:space="preserve">This depends on the type of cartridge you use. 1g = 1000 mg = 6mL PPLs; and 100mg = 3mL PPLs </text>
  </threadedComment>
  <threadedComment ref="O1" dT="2022-06-16T00:10:29.10" personId="{0CDEABD6-7E8F-41AF-9D95-3E76A2A3B0C5}" id="{D760EBC9-259A-FD46-9AED-5698B1C27E87}">
    <text xml:space="preserve">You may not need all of these columns. Project dependent. </text>
  </threadedComment>
  <threadedComment ref="W1" dT="2021-03-19T00:28:06.10" personId="{0CDEABD6-7E8F-41AF-9D95-3E76A2A3B0C5}" id="{1516E147-5F37-42C5-8AF5-FFABFA94AA8F}">
    <text>these columns are for knowing if you are sample limited or not</text>
  </threadedComment>
  <threadedComment ref="K2" dT="2021-03-15T15:56:57.45" personId="{0CDEABD6-7E8F-41AF-9D95-3E76A2A3B0C5}" id="{C567DD1A-F8E2-4576-B4F9-179389943F48}">
    <text>these you will measure during elution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2-06-16T00:15:26.50" personId="{0CDEABD6-7E8F-41AF-9D95-3E76A2A3B0C5}" id="{AEB6ADF3-B3E2-EF46-8554-A4162EB91651}">
    <text>If your pipettes are not accurate. Use this.</text>
  </threadedComment>
  <threadedComment ref="J1" dT="2022-06-16T00:13:27.29" personId="{0CDEABD6-7E8F-41AF-9D95-3E76A2A3B0C5}" id="{78187CA6-D930-194F-92CF-058A1246F820}">
    <text>This is what you weigh in the lab.</text>
  </threadedComment>
  <threadedComment ref="O2" dT="2021-03-19T00:37:55.30" personId="{0CDEABD6-7E8F-41AF-9D95-3E76A2A3B0C5}" id="{895F8A66-4AC0-4AB7-8DDF-0F91EA34B22A}" done="1">
    <text>Call to columns L and M?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D296-1C96-9245-A594-BDF099D359DC}">
  <dimension ref="A1:MM82"/>
  <sheetViews>
    <sheetView tabSelected="1"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K3" sqref="K3"/>
    </sheetView>
  </sheetViews>
  <sheetFormatPr defaultColWidth="8.85546875" defaultRowHeight="15" x14ac:dyDescent="0.25"/>
  <cols>
    <col min="1" max="1" width="29.85546875" style="3" bestFit="1" customWidth="1"/>
    <col min="2" max="2" width="12.28515625" style="3" customWidth="1"/>
    <col min="3" max="5" width="11" style="11" customWidth="1"/>
    <col min="6" max="6" width="13.140625" style="12" customWidth="1"/>
    <col min="7" max="7" width="13.140625" style="47" customWidth="1"/>
    <col min="8" max="8" width="8.85546875" style="12"/>
    <col min="9" max="9" width="9.85546875" style="11" customWidth="1"/>
    <col min="10" max="10" width="16.28515625" style="13" customWidth="1"/>
    <col min="11" max="11" width="9.7109375" style="3" customWidth="1"/>
    <col min="12" max="12" width="9.7109375" style="4" customWidth="1"/>
    <col min="13" max="13" width="8.85546875" style="14"/>
    <col min="14" max="14" width="17.7109375" style="14" customWidth="1"/>
    <col min="15" max="15" width="8.28515625" style="42" customWidth="1"/>
    <col min="16" max="16" width="12.7109375" style="44" customWidth="1"/>
    <col min="17" max="17" width="9.7109375" style="66" customWidth="1"/>
    <col min="18" max="20" width="12.7109375" style="26" customWidth="1"/>
    <col min="21" max="21" width="9.7109375" style="26" customWidth="1"/>
    <col min="22" max="22" width="8" style="14" customWidth="1"/>
    <col min="23" max="23" width="6.85546875" style="73" customWidth="1"/>
    <col min="24" max="25" width="8.85546875" style="73" customWidth="1"/>
    <col min="26" max="26" width="11.42578125" style="73" customWidth="1"/>
    <col min="27" max="27" width="14.42578125" style="73" customWidth="1"/>
    <col min="28" max="28" width="14.42578125" style="11" customWidth="1"/>
    <col min="29" max="29" width="19.42578125" style="11" customWidth="1"/>
    <col min="30" max="30" width="21.140625" style="11" customWidth="1"/>
    <col min="31" max="31" width="14.85546875" style="11" customWidth="1"/>
    <col min="32" max="32" width="13.28515625" style="11" customWidth="1"/>
    <col min="33" max="33" width="29.7109375" style="11" customWidth="1"/>
    <col min="38" max="38" width="8.42578125" customWidth="1"/>
  </cols>
  <sheetData>
    <row r="1" spans="1:351" s="1" customFormat="1" ht="146.25" customHeight="1" x14ac:dyDescent="0.25">
      <c r="A1" s="27" t="s">
        <v>0</v>
      </c>
      <c r="B1" s="2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46" t="s">
        <v>6</v>
      </c>
      <c r="H1" s="8" t="s">
        <v>7</v>
      </c>
      <c r="I1" s="7" t="s">
        <v>8</v>
      </c>
      <c r="J1" s="9" t="s">
        <v>9</v>
      </c>
      <c r="K1" s="27" t="s">
        <v>10</v>
      </c>
      <c r="L1" s="28" t="s">
        <v>11</v>
      </c>
      <c r="M1" s="10" t="s">
        <v>12</v>
      </c>
      <c r="N1" s="10" t="s">
        <v>13</v>
      </c>
      <c r="O1" s="41" t="s">
        <v>14</v>
      </c>
      <c r="P1" s="43" t="s">
        <v>15</v>
      </c>
      <c r="Q1" s="65" t="s">
        <v>16</v>
      </c>
      <c r="R1" s="65" t="s">
        <v>17</v>
      </c>
      <c r="S1" s="65" t="s">
        <v>18</v>
      </c>
      <c r="T1" s="65" t="s">
        <v>19</v>
      </c>
      <c r="U1" s="25" t="s">
        <v>20</v>
      </c>
      <c r="V1" s="10" t="s">
        <v>21</v>
      </c>
      <c r="W1" s="70" t="s">
        <v>22</v>
      </c>
      <c r="X1" s="70" t="s">
        <v>23</v>
      </c>
      <c r="Y1" s="70" t="s">
        <v>24</v>
      </c>
      <c r="Z1" s="70" t="s">
        <v>25</v>
      </c>
      <c r="AA1" s="70" t="s">
        <v>26</v>
      </c>
      <c r="AB1" s="15"/>
      <c r="AC1" s="15"/>
      <c r="AD1" s="15"/>
      <c r="AE1" s="15"/>
      <c r="AF1" s="15"/>
      <c r="AG1" s="15"/>
      <c r="AH1" s="48"/>
      <c r="AI1" s="49"/>
      <c r="AJ1" s="10"/>
    </row>
    <row r="2" spans="1:351" x14ac:dyDescent="0.25">
      <c r="A2" s="3" t="s">
        <v>61</v>
      </c>
      <c r="C2">
        <v>138.74</v>
      </c>
      <c r="D2" s="11">
        <v>21.144100000000002</v>
      </c>
      <c r="E2" s="50">
        <v>7.4093</v>
      </c>
      <c r="F2" s="51">
        <f>(D2-E2)/$AD$16</f>
        <v>13.776128385155468</v>
      </c>
      <c r="G2" s="47">
        <f>F2/$AD$16</f>
        <v>13.817581128541091</v>
      </c>
      <c r="H2" s="12">
        <f>C2*(G2/1000)</f>
        <v>1.9170512057737912</v>
      </c>
      <c r="I2" s="11">
        <v>100</v>
      </c>
      <c r="J2" s="13">
        <f>1/(H2/I2)</f>
        <v>52.163447537978719</v>
      </c>
      <c r="K2" s="3">
        <v>0</v>
      </c>
      <c r="L2" s="4">
        <v>0</v>
      </c>
      <c r="M2" s="14">
        <f>(L2-K2)/$AD$11</f>
        <v>0</v>
      </c>
      <c r="N2" s="14" t="e">
        <f>(C2*G2/M2)*0.6</f>
        <v>#DIV/0!</v>
      </c>
      <c r="O2" s="42" t="e">
        <f>($AF$4/N2)*1000</f>
        <v>#DIV/0!</v>
      </c>
      <c r="P2" s="44" t="e">
        <f>($AF$6/N2)*1000</f>
        <v>#DIV/0!</v>
      </c>
      <c r="Q2" s="66" t="e">
        <f>($AF$5/N2)*1000</f>
        <v>#DIV/0!</v>
      </c>
      <c r="R2" s="26" t="e">
        <f>$AE$5-(($AD$5*$AE$5)/N2)</f>
        <v>#DIV/0!</v>
      </c>
      <c r="S2" s="26" t="e">
        <f>Q2*1000</f>
        <v>#DIV/0!</v>
      </c>
      <c r="T2" s="26" t="e">
        <f>R2*1000</f>
        <v>#DIV/0!</v>
      </c>
      <c r="U2" s="26" t="e">
        <f>M2-(O2+P2+Q2)</f>
        <v>#DIV/0!</v>
      </c>
      <c r="V2" s="14" t="e">
        <f>($AF$7/N2)*1000</f>
        <v>#DIV/0!</v>
      </c>
      <c r="W2" s="71" t="e">
        <f>O2/M2</f>
        <v>#DIV/0!</v>
      </c>
      <c r="X2" s="71" t="e">
        <f t="shared" ref="X2:X7" si="0">Q2/M2</f>
        <v>#DIV/0!</v>
      </c>
      <c r="Y2" s="71" t="e">
        <f t="shared" ref="Y2:Y7" si="1">V2/M2</f>
        <v>#DIV/0!</v>
      </c>
      <c r="Z2" s="72" t="e">
        <f t="shared" ref="Z2:Z7" si="2">IF(Y2&gt;1,(N2*((M2-((O2+U2)*2))/1000)),(N2*(V2/1000)))</f>
        <v>#DIV/0!</v>
      </c>
      <c r="AA2" s="72" t="e">
        <f>Z2/(0.2/1000)</f>
        <v>#DIV/0!</v>
      </c>
      <c r="AB2" s="2"/>
      <c r="AH2" s="11"/>
      <c r="AI2" s="14"/>
      <c r="AJ2" s="14"/>
      <c r="AK2" s="11"/>
      <c r="AL2" s="11"/>
      <c r="AM2" s="14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</row>
    <row r="3" spans="1:351" s="3" customFormat="1" ht="14.1" customHeight="1" x14ac:dyDescent="0.25">
      <c r="A3" s="3" t="s">
        <v>62</v>
      </c>
      <c r="C3">
        <v>94.9</v>
      </c>
      <c r="D3" s="11">
        <v>49.712200000000003</v>
      </c>
      <c r="E3" s="50">
        <v>30.0245</v>
      </c>
      <c r="F3" s="51">
        <v>15</v>
      </c>
      <c r="G3" s="47">
        <f t="shared" ref="G3:G4" si="3">F3/$AD$16</f>
        <v>15.045135406218655</v>
      </c>
      <c r="H3" s="12">
        <f t="shared" ref="H3:H12" si="4">C3*(G3/1000)</f>
        <v>1.4277833500501504</v>
      </c>
      <c r="I3" s="11">
        <v>100</v>
      </c>
      <c r="J3" s="13">
        <f>1/(H3/I3)</f>
        <v>70.038637161924825</v>
      </c>
      <c r="K3" s="3">
        <f>'Lab Notebook Page for SPE'!H3</f>
        <v>0</v>
      </c>
      <c r="L3" s="4">
        <f>'Lab Notebook Page for SPE'!I3</f>
        <v>0</v>
      </c>
      <c r="M3" s="14">
        <f t="shared" ref="M3:M11" si="5">(L3-K3)/$AD$11</f>
        <v>0</v>
      </c>
      <c r="N3" s="14" t="e">
        <f t="shared" ref="N3:N11" si="6">(C3*G3/M3)*0.6</f>
        <v>#DIV/0!</v>
      </c>
      <c r="O3" s="42" t="e">
        <f t="shared" ref="O3:O7" si="7">($AF$4/N3)*1000</f>
        <v>#DIV/0!</v>
      </c>
      <c r="P3" s="44" t="e">
        <f t="shared" ref="P3:P7" si="8">($AF$6/N3)*1000</f>
        <v>#DIV/0!</v>
      </c>
      <c r="Q3" s="66" t="e">
        <f t="shared" ref="Q3:Q7" si="9">($AF$5/N3)*1000</f>
        <v>#DIV/0!</v>
      </c>
      <c r="R3" s="26" t="e">
        <f t="shared" ref="R3:R7" si="10">$AE$5-(($AD$5*$AE$5)/N3)</f>
        <v>#DIV/0!</v>
      </c>
      <c r="S3" s="26" t="e">
        <f t="shared" ref="S3:S7" si="11">Q3*1000</f>
        <v>#DIV/0!</v>
      </c>
      <c r="T3" s="26" t="e">
        <f t="shared" ref="T3:T7" si="12">R3*1000</f>
        <v>#DIV/0!</v>
      </c>
      <c r="U3" s="26" t="e">
        <f t="shared" ref="U3:U7" si="13">M3-(O3+P3+Q3)</f>
        <v>#DIV/0!</v>
      </c>
      <c r="V3" s="14" t="e">
        <f t="shared" ref="V3:V7" si="14">($AF$7/N3)*1000</f>
        <v>#DIV/0!</v>
      </c>
      <c r="W3" s="71" t="e">
        <f t="shared" ref="W3:W7" si="15">O3/M3</f>
        <v>#DIV/0!</v>
      </c>
      <c r="X3" s="71" t="e">
        <f t="shared" si="0"/>
        <v>#DIV/0!</v>
      </c>
      <c r="Y3" s="71" t="e">
        <f t="shared" si="1"/>
        <v>#DIV/0!</v>
      </c>
      <c r="Z3" s="72" t="e">
        <f t="shared" si="2"/>
        <v>#DIV/0!</v>
      </c>
      <c r="AA3" s="72" t="e">
        <f t="shared" ref="AA3:AA7" si="16">Z3/(0.2/1000)</f>
        <v>#DIV/0!</v>
      </c>
      <c r="AB3" s="2"/>
      <c r="AC3" s="16"/>
      <c r="AD3" s="17" t="s">
        <v>27</v>
      </c>
      <c r="AE3" s="17" t="s">
        <v>28</v>
      </c>
      <c r="AF3" s="18" t="s">
        <v>29</v>
      </c>
      <c r="AG3" s="11"/>
      <c r="AH3" s="11"/>
      <c r="AI3" s="11"/>
      <c r="AJ3" s="14"/>
      <c r="AK3" s="11"/>
      <c r="AL3" s="11"/>
      <c r="AM3" s="14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</row>
    <row r="4" spans="1:351" x14ac:dyDescent="0.25">
      <c r="A4" s="3" t="s">
        <v>63</v>
      </c>
      <c r="C4">
        <v>377.65</v>
      </c>
      <c r="D4" s="11">
        <v>12.5808</v>
      </c>
      <c r="E4" s="50">
        <v>7.3864000000000001</v>
      </c>
      <c r="F4" s="51">
        <f t="shared" ref="F4:F36" si="17">(D4-E4)/$AD$16</f>
        <v>5.2100300902708128</v>
      </c>
      <c r="G4" s="47">
        <f t="shared" si="3"/>
        <v>5.2257072119065322</v>
      </c>
      <c r="H4" s="12">
        <f t="shared" si="4"/>
        <v>1.9734883285765017</v>
      </c>
      <c r="I4" s="11">
        <v>100</v>
      </c>
      <c r="J4" s="13">
        <f t="shared" ref="J4:J11" si="18">1/(H4/I4)</f>
        <v>50.671695673078069</v>
      </c>
      <c r="K4" s="3">
        <f>'Lab Notebook Page for SPE'!H4</f>
        <v>0</v>
      </c>
      <c r="L4" s="4">
        <f>'Lab Notebook Page for SPE'!I4</f>
        <v>0</v>
      </c>
      <c r="M4" s="14">
        <f t="shared" si="5"/>
        <v>0</v>
      </c>
      <c r="N4" s="14" t="e">
        <f t="shared" si="6"/>
        <v>#DIV/0!</v>
      </c>
      <c r="O4" s="42" t="e">
        <f t="shared" si="7"/>
        <v>#DIV/0!</v>
      </c>
      <c r="P4" s="44" t="e">
        <f t="shared" si="8"/>
        <v>#DIV/0!</v>
      </c>
      <c r="Q4" s="66" t="e">
        <f t="shared" si="9"/>
        <v>#DIV/0!</v>
      </c>
      <c r="R4" s="26" t="e">
        <f t="shared" si="10"/>
        <v>#DIV/0!</v>
      </c>
      <c r="S4" s="26" t="e">
        <f t="shared" si="11"/>
        <v>#DIV/0!</v>
      </c>
      <c r="T4" s="26" t="e">
        <f t="shared" si="12"/>
        <v>#DIV/0!</v>
      </c>
      <c r="U4" s="26" t="e">
        <f t="shared" si="13"/>
        <v>#DIV/0!</v>
      </c>
      <c r="V4" s="14" t="e">
        <f t="shared" si="14"/>
        <v>#DIV/0!</v>
      </c>
      <c r="W4" s="71" t="e">
        <f t="shared" si="15"/>
        <v>#DIV/0!</v>
      </c>
      <c r="X4" s="71" t="e">
        <f t="shared" si="0"/>
        <v>#DIV/0!</v>
      </c>
      <c r="Y4" s="71" t="e">
        <f t="shared" si="1"/>
        <v>#DIV/0!</v>
      </c>
      <c r="Z4" s="72" t="e">
        <f t="shared" si="2"/>
        <v>#DIV/0!</v>
      </c>
      <c r="AA4" s="72" t="e">
        <f t="shared" si="16"/>
        <v>#DIV/0!</v>
      </c>
      <c r="AB4" s="2"/>
      <c r="AC4" s="19" t="s">
        <v>30</v>
      </c>
      <c r="AD4" s="11">
        <f>0.5*1000</f>
        <v>500</v>
      </c>
      <c r="AE4" s="11">
        <v>0.5</v>
      </c>
      <c r="AF4" s="20">
        <f>AD4*(AE4/1000)</f>
        <v>0.25</v>
      </c>
      <c r="AH4" s="11"/>
      <c r="AI4" s="11"/>
      <c r="AJ4" s="14"/>
      <c r="AK4" s="11"/>
      <c r="AL4" s="11"/>
      <c r="AM4" s="14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</row>
    <row r="5" spans="1:351" x14ac:dyDescent="0.25">
      <c r="A5" s="63" t="s">
        <v>64</v>
      </c>
      <c r="C5">
        <v>263.60000000000002</v>
      </c>
      <c r="D5" s="11">
        <v>14.5349</v>
      </c>
      <c r="E5" s="50">
        <v>7.3944000000000001</v>
      </c>
      <c r="F5" s="51">
        <f t="shared" si="17"/>
        <v>7.1619859578736209</v>
      </c>
      <c r="G5" s="47">
        <f>F5/$AD$16</f>
        <v>7.1835365675763496</v>
      </c>
      <c r="H5" s="12">
        <f t="shared" si="4"/>
        <v>1.893580239213126</v>
      </c>
      <c r="I5" s="11">
        <v>100</v>
      </c>
      <c r="J5" s="13">
        <f t="shared" si="18"/>
        <v>52.810014558218469</v>
      </c>
      <c r="K5" s="3">
        <f>'Lab Notebook Page for SPE'!H5</f>
        <v>0</v>
      </c>
      <c r="L5" s="4">
        <f>'Lab Notebook Page for SPE'!I5</f>
        <v>0</v>
      </c>
      <c r="M5" s="14">
        <f t="shared" si="5"/>
        <v>0</v>
      </c>
      <c r="N5" s="14" t="e">
        <f t="shared" si="6"/>
        <v>#DIV/0!</v>
      </c>
      <c r="O5" s="42" t="e">
        <f t="shared" si="7"/>
        <v>#DIV/0!</v>
      </c>
      <c r="P5" s="44" t="e">
        <f t="shared" si="8"/>
        <v>#DIV/0!</v>
      </c>
      <c r="Q5" s="66" t="e">
        <f t="shared" si="9"/>
        <v>#DIV/0!</v>
      </c>
      <c r="R5" s="26" t="e">
        <f t="shared" si="10"/>
        <v>#DIV/0!</v>
      </c>
      <c r="S5" s="26" t="e">
        <f t="shared" si="11"/>
        <v>#DIV/0!</v>
      </c>
      <c r="T5" s="26" t="e">
        <f t="shared" si="12"/>
        <v>#DIV/0!</v>
      </c>
      <c r="U5" s="26" t="e">
        <f t="shared" si="13"/>
        <v>#DIV/0!</v>
      </c>
      <c r="V5" s="14" t="e">
        <f t="shared" si="14"/>
        <v>#DIV/0!</v>
      </c>
      <c r="W5" s="71" t="e">
        <f t="shared" si="15"/>
        <v>#DIV/0!</v>
      </c>
      <c r="X5" s="71" t="e">
        <f t="shared" si="0"/>
        <v>#DIV/0!</v>
      </c>
      <c r="Y5" s="71" t="e">
        <f t="shared" si="1"/>
        <v>#DIV/0!</v>
      </c>
      <c r="Z5" s="72" t="e">
        <f t="shared" si="2"/>
        <v>#DIV/0!</v>
      </c>
      <c r="AA5" s="72" t="e">
        <f t="shared" si="16"/>
        <v>#DIV/0!</v>
      </c>
      <c r="AB5" s="2"/>
      <c r="AC5" s="19" t="s">
        <v>31</v>
      </c>
      <c r="AD5" s="11">
        <f>0.05*1000</f>
        <v>50</v>
      </c>
      <c r="AE5" s="11">
        <v>1</v>
      </c>
      <c r="AF5" s="20">
        <f t="shared" ref="AF5:AF7" si="19">AD5*(AE5/1000)</f>
        <v>0.05</v>
      </c>
      <c r="AH5" s="11"/>
      <c r="AI5" s="11"/>
      <c r="AJ5" s="14"/>
      <c r="AK5" s="11"/>
      <c r="AL5" s="11"/>
      <c r="AM5" s="14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</row>
    <row r="6" spans="1:351" x14ac:dyDescent="0.25">
      <c r="A6" s="63" t="s">
        <v>65</v>
      </c>
      <c r="B6" s="45"/>
      <c r="C6">
        <v>326.85000000000002</v>
      </c>
      <c r="D6" s="11">
        <v>13.075900000000001</v>
      </c>
      <c r="E6" s="50">
        <v>7.4107000000000003</v>
      </c>
      <c r="F6" s="51">
        <f t="shared" si="17"/>
        <v>5.6822467402206627</v>
      </c>
      <c r="G6" s="47">
        <f t="shared" ref="G6:G12" si="20">F6/$AD$16</f>
        <v>5.6993447745442953</v>
      </c>
      <c r="H6" s="12">
        <f t="shared" si="4"/>
        <v>1.862830839559803</v>
      </c>
      <c r="I6" s="11">
        <v>100</v>
      </c>
      <c r="J6" s="13">
        <f t="shared" si="18"/>
        <v>53.681739574179772</v>
      </c>
      <c r="K6" s="3">
        <f>'Lab Notebook Page for SPE'!H6</f>
        <v>0</v>
      </c>
      <c r="L6" s="4">
        <f>'Lab Notebook Page for SPE'!I6</f>
        <v>0</v>
      </c>
      <c r="M6" s="14">
        <f t="shared" si="5"/>
        <v>0</v>
      </c>
      <c r="N6" s="14" t="e">
        <f t="shared" si="6"/>
        <v>#DIV/0!</v>
      </c>
      <c r="O6" s="42" t="e">
        <f t="shared" si="7"/>
        <v>#DIV/0!</v>
      </c>
      <c r="P6" s="44" t="e">
        <f t="shared" si="8"/>
        <v>#DIV/0!</v>
      </c>
      <c r="Q6" s="66" t="e">
        <f t="shared" si="9"/>
        <v>#DIV/0!</v>
      </c>
      <c r="R6" s="26" t="e">
        <f t="shared" si="10"/>
        <v>#DIV/0!</v>
      </c>
      <c r="S6" s="26" t="e">
        <f t="shared" si="11"/>
        <v>#DIV/0!</v>
      </c>
      <c r="T6" s="26" t="e">
        <f t="shared" si="12"/>
        <v>#DIV/0!</v>
      </c>
      <c r="U6" s="26" t="e">
        <f t="shared" si="13"/>
        <v>#DIV/0!</v>
      </c>
      <c r="V6" s="14" t="e">
        <f t="shared" si="14"/>
        <v>#DIV/0!</v>
      </c>
      <c r="W6" s="71" t="e">
        <f t="shared" si="15"/>
        <v>#DIV/0!</v>
      </c>
      <c r="X6" s="71" t="e">
        <f t="shared" si="0"/>
        <v>#DIV/0!</v>
      </c>
      <c r="Y6" s="71" t="e">
        <f t="shared" si="1"/>
        <v>#DIV/0!</v>
      </c>
      <c r="Z6" s="72" t="e">
        <f t="shared" si="2"/>
        <v>#DIV/0!</v>
      </c>
      <c r="AA6" s="72" t="e">
        <f t="shared" si="16"/>
        <v>#DIV/0!</v>
      </c>
      <c r="AB6" s="2"/>
      <c r="AC6" s="19" t="s">
        <v>32</v>
      </c>
      <c r="AF6" s="20">
        <v>0.5</v>
      </c>
      <c r="AH6" s="11"/>
      <c r="AI6" s="11"/>
      <c r="AJ6" s="14"/>
      <c r="AK6" s="11"/>
      <c r="AL6" s="11"/>
      <c r="AM6" s="14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</row>
    <row r="7" spans="1:351" x14ac:dyDescent="0.25">
      <c r="A7" s="75" t="s">
        <v>66</v>
      </c>
      <c r="B7" s="45"/>
      <c r="C7">
        <v>31.76</v>
      </c>
      <c r="D7" s="11">
        <v>57.883299999999998</v>
      </c>
      <c r="E7" s="74">
        <v>29.445499999999999</v>
      </c>
      <c r="F7" s="51">
        <f t="shared" si="17"/>
        <v>28.523370110330994</v>
      </c>
      <c r="G7" s="47">
        <f t="shared" si="20"/>
        <v>28.609197703441318</v>
      </c>
      <c r="H7" s="12">
        <f t="shared" si="4"/>
        <v>0.90862811906129637</v>
      </c>
      <c r="I7" s="11">
        <v>100</v>
      </c>
      <c r="J7" s="13">
        <f t="shared" si="18"/>
        <v>110.05602611474316</v>
      </c>
      <c r="K7" s="3">
        <f>'Lab Notebook Page for SPE'!H7</f>
        <v>0</v>
      </c>
      <c r="L7" s="4">
        <f>'Lab Notebook Page for SPE'!I7</f>
        <v>0</v>
      </c>
      <c r="M7" s="14">
        <f t="shared" si="5"/>
        <v>0</v>
      </c>
      <c r="N7" s="14" t="e">
        <f t="shared" si="6"/>
        <v>#DIV/0!</v>
      </c>
      <c r="O7" s="42" t="e">
        <f t="shared" si="7"/>
        <v>#DIV/0!</v>
      </c>
      <c r="P7" s="44" t="e">
        <f t="shared" si="8"/>
        <v>#DIV/0!</v>
      </c>
      <c r="Q7" s="66" t="e">
        <f t="shared" si="9"/>
        <v>#DIV/0!</v>
      </c>
      <c r="R7" s="26" t="e">
        <f t="shared" si="10"/>
        <v>#DIV/0!</v>
      </c>
      <c r="S7" s="26" t="e">
        <f t="shared" si="11"/>
        <v>#DIV/0!</v>
      </c>
      <c r="T7" s="26" t="e">
        <f t="shared" si="12"/>
        <v>#DIV/0!</v>
      </c>
      <c r="U7" s="26" t="e">
        <f t="shared" si="13"/>
        <v>#DIV/0!</v>
      </c>
      <c r="V7" s="14" t="e">
        <f t="shared" si="14"/>
        <v>#DIV/0!</v>
      </c>
      <c r="W7" s="71" t="e">
        <f t="shared" si="15"/>
        <v>#DIV/0!</v>
      </c>
      <c r="X7" s="71" t="e">
        <f t="shared" si="0"/>
        <v>#DIV/0!</v>
      </c>
      <c r="Y7" s="71" t="e">
        <f t="shared" si="1"/>
        <v>#DIV/0!</v>
      </c>
      <c r="Z7" s="72" t="e">
        <f t="shared" si="2"/>
        <v>#DIV/0!</v>
      </c>
      <c r="AA7" s="72" t="e">
        <f t="shared" si="16"/>
        <v>#DIV/0!</v>
      </c>
      <c r="AB7" s="2"/>
      <c r="AC7" s="21" t="s">
        <v>33</v>
      </c>
      <c r="AD7" s="22">
        <f>(1.201/200)*1000*1000</f>
        <v>6005</v>
      </c>
      <c r="AE7" s="22">
        <v>0.5</v>
      </c>
      <c r="AF7" s="23">
        <f t="shared" si="19"/>
        <v>3.0024999999999999</v>
      </c>
      <c r="AH7" s="11"/>
      <c r="AI7" s="11"/>
      <c r="AJ7" s="14"/>
      <c r="AK7" s="11"/>
      <c r="AL7" s="11"/>
      <c r="AM7" s="14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</row>
    <row r="8" spans="1:351" x14ac:dyDescent="0.25">
      <c r="A8" s="63" t="s">
        <v>67</v>
      </c>
      <c r="B8" s="61"/>
      <c r="C8">
        <v>126.88</v>
      </c>
      <c r="D8" s="11">
        <v>44.643099999999997</v>
      </c>
      <c r="E8" s="50">
        <v>29.659800000000001</v>
      </c>
      <c r="F8" s="51">
        <v>15</v>
      </c>
      <c r="G8" s="47">
        <f t="shared" si="20"/>
        <v>15.045135406218655</v>
      </c>
      <c r="H8" s="12">
        <f t="shared" si="4"/>
        <v>1.908926780341023</v>
      </c>
      <c r="I8" s="11">
        <v>100</v>
      </c>
      <c r="J8" s="13">
        <f t="shared" si="18"/>
        <v>52.385456073980663</v>
      </c>
      <c r="K8" s="3">
        <f>'Lab Notebook Page for SPE'!H8</f>
        <v>0</v>
      </c>
      <c r="L8" s="4">
        <f>'Lab Notebook Page for SPE'!I8</f>
        <v>0</v>
      </c>
      <c r="M8" s="14">
        <f t="shared" si="5"/>
        <v>0</v>
      </c>
      <c r="N8" s="14" t="e">
        <f t="shared" si="6"/>
        <v>#DIV/0!</v>
      </c>
      <c r="O8" s="42" t="e">
        <f t="shared" ref="O8:O26" si="21">($AF$4/N8)*1000</f>
        <v>#DIV/0!</v>
      </c>
      <c r="P8" s="44" t="e">
        <f t="shared" ref="P8:P26" si="22">($AF$6/N8)*1000</f>
        <v>#DIV/0!</v>
      </c>
      <c r="Q8" s="66" t="e">
        <f t="shared" ref="Q8:Q26" si="23">($AF$5/N8)*1000</f>
        <v>#DIV/0!</v>
      </c>
      <c r="R8" s="26" t="e">
        <f t="shared" ref="R8:R26" si="24">$AE$5-(($AD$5*$AE$5)/N8)</f>
        <v>#DIV/0!</v>
      </c>
      <c r="S8" s="26" t="e">
        <f t="shared" ref="S8:S26" si="25">Q8*1000</f>
        <v>#DIV/0!</v>
      </c>
      <c r="T8" s="26" t="e">
        <f t="shared" ref="T8:T26" si="26">R8*1000</f>
        <v>#DIV/0!</v>
      </c>
      <c r="U8" s="26" t="e">
        <f t="shared" ref="U8:U26" si="27">M8-(O8+P8+Q8)</f>
        <v>#DIV/0!</v>
      </c>
      <c r="V8" s="14" t="e">
        <f t="shared" ref="V8:V26" si="28">($AF$7/N8)*1000</f>
        <v>#DIV/0!</v>
      </c>
      <c r="W8" s="71" t="e">
        <f t="shared" ref="W8:W26" si="29">O8/M8</f>
        <v>#DIV/0!</v>
      </c>
      <c r="X8" s="71" t="e">
        <f t="shared" ref="X8:X26" si="30">Q8/M8</f>
        <v>#DIV/0!</v>
      </c>
      <c r="Y8" s="71" t="e">
        <f t="shared" ref="Y8:Y26" si="31">V8/M8</f>
        <v>#DIV/0!</v>
      </c>
      <c r="Z8" s="72" t="e">
        <f t="shared" ref="Z8:Z26" si="32">IF(Y8&gt;1,(N8*((M8-((O8+U8)*2))/1000)),(N8*(V8/1000)))</f>
        <v>#DIV/0!</v>
      </c>
      <c r="AA8" s="72" t="e">
        <f t="shared" ref="AA8:AA26" si="33">Z8/(0.2/1000)</f>
        <v>#DIV/0!</v>
      </c>
      <c r="AB8" s="2"/>
      <c r="AH8" s="11"/>
      <c r="AI8" s="11"/>
      <c r="AJ8" s="14"/>
      <c r="AK8" s="11"/>
      <c r="AL8" s="11"/>
      <c r="AM8" s="14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</row>
    <row r="9" spans="1:351" x14ac:dyDescent="0.25">
      <c r="A9" s="63" t="s">
        <v>68</v>
      </c>
      <c r="B9" s="45"/>
      <c r="C9">
        <v>154.16</v>
      </c>
      <c r="D9" s="11">
        <v>19.7196</v>
      </c>
      <c r="E9" s="50">
        <v>7.4043999999999999</v>
      </c>
      <c r="F9" s="51">
        <f t="shared" si="17"/>
        <v>12.352256770310934</v>
      </c>
      <c r="G9" s="47">
        <f t="shared" si="20"/>
        <v>12.389425045447275</v>
      </c>
      <c r="H9" s="12">
        <f t="shared" si="4"/>
        <v>1.909953765006152</v>
      </c>
      <c r="I9" s="11">
        <v>100</v>
      </c>
      <c r="J9" s="13">
        <f t="shared" si="18"/>
        <v>52.357288344976197</v>
      </c>
      <c r="K9" s="3">
        <f>'Lab Notebook Page for SPE'!H9</f>
        <v>0</v>
      </c>
      <c r="L9" s="4">
        <f>'Lab Notebook Page for SPE'!I9</f>
        <v>0</v>
      </c>
      <c r="M9" s="14">
        <f t="shared" si="5"/>
        <v>0</v>
      </c>
      <c r="N9" s="14" t="e">
        <f t="shared" si="6"/>
        <v>#DIV/0!</v>
      </c>
      <c r="O9" s="42" t="e">
        <f t="shared" si="21"/>
        <v>#DIV/0!</v>
      </c>
      <c r="P9" s="44" t="e">
        <f t="shared" si="22"/>
        <v>#DIV/0!</v>
      </c>
      <c r="Q9" s="66" t="e">
        <f t="shared" si="23"/>
        <v>#DIV/0!</v>
      </c>
      <c r="R9" s="26" t="e">
        <f t="shared" si="24"/>
        <v>#DIV/0!</v>
      </c>
      <c r="S9" s="26" t="e">
        <f t="shared" si="25"/>
        <v>#DIV/0!</v>
      </c>
      <c r="T9" s="26" t="e">
        <f t="shared" si="26"/>
        <v>#DIV/0!</v>
      </c>
      <c r="U9" s="26" t="e">
        <f t="shared" si="27"/>
        <v>#DIV/0!</v>
      </c>
      <c r="V9" s="14" t="e">
        <f t="shared" si="28"/>
        <v>#DIV/0!</v>
      </c>
      <c r="W9" s="71" t="e">
        <f t="shared" si="29"/>
        <v>#DIV/0!</v>
      </c>
      <c r="X9" s="71" t="e">
        <f t="shared" si="30"/>
        <v>#DIV/0!</v>
      </c>
      <c r="Y9" s="71" t="e">
        <f t="shared" si="31"/>
        <v>#DIV/0!</v>
      </c>
      <c r="Z9" s="72" t="e">
        <f t="shared" si="32"/>
        <v>#DIV/0!</v>
      </c>
      <c r="AA9" s="72" t="e">
        <f t="shared" si="33"/>
        <v>#DIV/0!</v>
      </c>
      <c r="AB9" s="2"/>
      <c r="AC9" s="11" t="s">
        <v>34</v>
      </c>
      <c r="AH9" s="11"/>
      <c r="AI9" s="11"/>
      <c r="AJ9" s="14"/>
      <c r="AK9" s="11"/>
      <c r="AL9" s="11"/>
      <c r="AM9" s="14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</row>
    <row r="10" spans="1:351" x14ac:dyDescent="0.25">
      <c r="A10" s="63" t="s">
        <v>69</v>
      </c>
      <c r="B10" s="45"/>
      <c r="C10">
        <v>948.48</v>
      </c>
      <c r="D10" s="11">
        <v>9.2263000000000002</v>
      </c>
      <c r="E10" s="50">
        <v>7.4794</v>
      </c>
      <c r="F10" s="51">
        <f t="shared" si="17"/>
        <v>1.7521564694082248</v>
      </c>
      <c r="G10" s="47">
        <f t="shared" si="20"/>
        <v>1.7574287556752506</v>
      </c>
      <c r="H10" s="12">
        <f t="shared" si="4"/>
        <v>1.6668860261828617</v>
      </c>
      <c r="I10" s="11">
        <v>100</v>
      </c>
      <c r="J10" s="13">
        <f t="shared" si="18"/>
        <v>59.992104096641896</v>
      </c>
      <c r="K10" s="3">
        <f>'Lab Notebook Page for SPE'!H10</f>
        <v>0</v>
      </c>
      <c r="L10" s="4">
        <f>'Lab Notebook Page for SPE'!I10</f>
        <v>0</v>
      </c>
      <c r="M10" s="14">
        <f t="shared" si="5"/>
        <v>0</v>
      </c>
      <c r="N10" s="14" t="e">
        <f>(C10*G10/M10)*0.6</f>
        <v>#DIV/0!</v>
      </c>
      <c r="O10" s="42" t="e">
        <f t="shared" si="21"/>
        <v>#DIV/0!</v>
      </c>
      <c r="P10" s="44" t="e">
        <f t="shared" si="22"/>
        <v>#DIV/0!</v>
      </c>
      <c r="Q10" s="66" t="e">
        <f t="shared" si="23"/>
        <v>#DIV/0!</v>
      </c>
      <c r="R10" s="26" t="e">
        <f t="shared" si="24"/>
        <v>#DIV/0!</v>
      </c>
      <c r="S10" s="26" t="e">
        <f t="shared" si="25"/>
        <v>#DIV/0!</v>
      </c>
      <c r="T10" s="26" t="e">
        <f t="shared" si="26"/>
        <v>#DIV/0!</v>
      </c>
      <c r="U10" s="26" t="e">
        <f t="shared" si="27"/>
        <v>#DIV/0!</v>
      </c>
      <c r="V10" s="14" t="e">
        <f t="shared" si="28"/>
        <v>#DIV/0!</v>
      </c>
      <c r="W10" s="71" t="e">
        <f t="shared" si="29"/>
        <v>#DIV/0!</v>
      </c>
      <c r="X10" s="71" t="e">
        <f t="shared" si="30"/>
        <v>#DIV/0!</v>
      </c>
      <c r="Y10" s="71" t="e">
        <f t="shared" si="31"/>
        <v>#DIV/0!</v>
      </c>
      <c r="Z10" s="72" t="e">
        <f t="shared" si="32"/>
        <v>#DIV/0!</v>
      </c>
      <c r="AA10" s="72" t="e">
        <f t="shared" si="33"/>
        <v>#DIV/0!</v>
      </c>
      <c r="AB10" s="2"/>
      <c r="AC10" s="11" t="s">
        <v>35</v>
      </c>
      <c r="AD10" s="11">
        <v>792</v>
      </c>
      <c r="AH10" s="11"/>
      <c r="AI10" s="11"/>
      <c r="AJ10" s="14"/>
      <c r="AK10" s="11"/>
      <c r="AL10" s="11"/>
      <c r="AM10" s="14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</row>
    <row r="11" spans="1:351" x14ac:dyDescent="0.25">
      <c r="A11" s="63" t="s">
        <v>70</v>
      </c>
      <c r="B11" s="45"/>
      <c r="C11">
        <v>69.040000000000006</v>
      </c>
      <c r="D11" s="11">
        <v>56.260100000000001</v>
      </c>
      <c r="E11" s="50">
        <v>29.784199999999998</v>
      </c>
      <c r="F11" s="51">
        <f t="shared" si="17"/>
        <v>26.555566700100304</v>
      </c>
      <c r="G11" s="47">
        <f t="shared" si="20"/>
        <v>26.63547311945868</v>
      </c>
      <c r="H11" s="12">
        <f t="shared" si="4"/>
        <v>1.8389130641674274</v>
      </c>
      <c r="I11" s="11">
        <v>100</v>
      </c>
      <c r="J11" s="13">
        <f t="shared" si="18"/>
        <v>54.379949736925312</v>
      </c>
      <c r="K11" s="3">
        <f>'Lab Notebook Page for SPE'!H11</f>
        <v>0</v>
      </c>
      <c r="L11" s="4">
        <f>'Lab Notebook Page for SPE'!I11</f>
        <v>0</v>
      </c>
      <c r="M11" s="14">
        <f t="shared" si="5"/>
        <v>0</v>
      </c>
      <c r="N11" s="14" t="e">
        <f t="shared" si="6"/>
        <v>#DIV/0!</v>
      </c>
      <c r="O11" s="42" t="e">
        <f t="shared" si="21"/>
        <v>#DIV/0!</v>
      </c>
      <c r="P11" s="44" t="e">
        <f t="shared" si="22"/>
        <v>#DIV/0!</v>
      </c>
      <c r="Q11" s="66" t="e">
        <f t="shared" si="23"/>
        <v>#DIV/0!</v>
      </c>
      <c r="R11" s="26" t="e">
        <f t="shared" si="24"/>
        <v>#DIV/0!</v>
      </c>
      <c r="S11" s="26" t="e">
        <f t="shared" si="25"/>
        <v>#DIV/0!</v>
      </c>
      <c r="T11" s="26" t="e">
        <f t="shared" si="26"/>
        <v>#DIV/0!</v>
      </c>
      <c r="U11" s="26" t="e">
        <f t="shared" si="27"/>
        <v>#DIV/0!</v>
      </c>
      <c r="V11" s="14" t="e">
        <f t="shared" si="28"/>
        <v>#DIV/0!</v>
      </c>
      <c r="W11" s="71" t="e">
        <f t="shared" si="29"/>
        <v>#DIV/0!</v>
      </c>
      <c r="X11" s="71" t="e">
        <f t="shared" si="30"/>
        <v>#DIV/0!</v>
      </c>
      <c r="Y11" s="71" t="e">
        <f t="shared" si="31"/>
        <v>#DIV/0!</v>
      </c>
      <c r="Z11" s="72" t="e">
        <f t="shared" si="32"/>
        <v>#DIV/0!</v>
      </c>
      <c r="AA11" s="72" t="e">
        <f t="shared" si="33"/>
        <v>#DIV/0!</v>
      </c>
      <c r="AB11" s="2"/>
      <c r="AC11" s="11" t="s">
        <v>36</v>
      </c>
      <c r="AD11" s="11">
        <f>AD10*(1000/1000000)</f>
        <v>0.79200000000000004</v>
      </c>
      <c r="AH11" s="11"/>
      <c r="AI11" s="11"/>
      <c r="AJ11" s="14"/>
      <c r="AK11" s="11"/>
      <c r="AL11" s="11"/>
      <c r="AM11" s="14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</row>
    <row r="12" spans="1:351" x14ac:dyDescent="0.25">
      <c r="A12" s="63" t="s">
        <v>71</v>
      </c>
      <c r="B12" s="63"/>
      <c r="C12">
        <v>126.46</v>
      </c>
      <c r="D12" s="11">
        <v>44.740600000000001</v>
      </c>
      <c r="E12" s="50">
        <v>29.802900000000001</v>
      </c>
      <c r="F12" s="51">
        <f t="shared" si="17"/>
        <v>14.982647943831495</v>
      </c>
      <c r="G12" s="47">
        <f t="shared" si="20"/>
        <v>15.027731137243224</v>
      </c>
      <c r="H12" s="12">
        <f t="shared" si="4"/>
        <v>1.900406879615778</v>
      </c>
      <c r="I12" s="11">
        <v>100</v>
      </c>
      <c r="J12" s="13">
        <f t="shared" ref="J12:J26" si="34">1/(H12/I12)</f>
        <v>52.62031045699954</v>
      </c>
      <c r="K12" s="3">
        <f>'Lab Notebook Page for SPE'!H12</f>
        <v>0</v>
      </c>
      <c r="L12" s="4">
        <f>'Lab Notebook Page for SPE'!I12</f>
        <v>0</v>
      </c>
      <c r="M12" s="14">
        <f t="shared" ref="M12:M26" si="35">(L12-K12)/$AD$11</f>
        <v>0</v>
      </c>
      <c r="N12" s="14" t="e">
        <f t="shared" ref="N12:N26" si="36">(C12*G12/M12)*0.6</f>
        <v>#DIV/0!</v>
      </c>
      <c r="O12" s="42" t="e">
        <f t="shared" si="21"/>
        <v>#DIV/0!</v>
      </c>
      <c r="P12" s="44" t="e">
        <f t="shared" si="22"/>
        <v>#DIV/0!</v>
      </c>
      <c r="Q12" s="66" t="e">
        <f t="shared" si="23"/>
        <v>#DIV/0!</v>
      </c>
      <c r="R12" s="26" t="e">
        <f t="shared" si="24"/>
        <v>#DIV/0!</v>
      </c>
      <c r="S12" s="26" t="e">
        <f t="shared" si="25"/>
        <v>#DIV/0!</v>
      </c>
      <c r="T12" s="26" t="e">
        <f t="shared" si="26"/>
        <v>#DIV/0!</v>
      </c>
      <c r="U12" s="26" t="e">
        <f t="shared" si="27"/>
        <v>#DIV/0!</v>
      </c>
      <c r="V12" s="14" t="e">
        <f t="shared" si="28"/>
        <v>#DIV/0!</v>
      </c>
      <c r="W12" s="71" t="e">
        <f t="shared" si="29"/>
        <v>#DIV/0!</v>
      </c>
      <c r="X12" s="71" t="e">
        <f t="shared" si="30"/>
        <v>#DIV/0!</v>
      </c>
      <c r="Y12" s="71" t="e">
        <f t="shared" si="31"/>
        <v>#DIV/0!</v>
      </c>
      <c r="Z12" s="72" t="e">
        <f t="shared" si="32"/>
        <v>#DIV/0!</v>
      </c>
      <c r="AA12" s="72" t="e">
        <f t="shared" si="33"/>
        <v>#DIV/0!</v>
      </c>
      <c r="AB12" s="2"/>
      <c r="AH12" s="11"/>
      <c r="AI12" s="11"/>
      <c r="AJ12" s="14"/>
      <c r="AK12" s="11"/>
      <c r="AL12" s="11"/>
      <c r="AM12" s="14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</row>
    <row r="13" spans="1:351" x14ac:dyDescent="0.25">
      <c r="A13" s="63" t="s">
        <v>94</v>
      </c>
      <c r="B13" s="63"/>
      <c r="C13">
        <v>1.72</v>
      </c>
      <c r="D13" s="11">
        <v>43.895800000000001</v>
      </c>
      <c r="E13" s="50">
        <v>29.879100000000001</v>
      </c>
      <c r="F13" s="51">
        <f t="shared" si="17"/>
        <v>14.058876629889669</v>
      </c>
      <c r="G13" s="47">
        <f>F13/$AD$16</f>
        <v>14.101180170400871</v>
      </c>
      <c r="H13" s="12">
        <f>C13*(G13/1000)</f>
        <v>2.4254029893089498E-2</v>
      </c>
      <c r="I13" s="11">
        <v>100</v>
      </c>
      <c r="J13" s="13">
        <f t="shared" si="34"/>
        <v>4123.0261709412744</v>
      </c>
      <c r="K13" s="3">
        <f>'Lab Notebook Page for SPE'!H13</f>
        <v>0</v>
      </c>
      <c r="L13" s="4">
        <f>'Lab Notebook Page for SPE'!I13</f>
        <v>0</v>
      </c>
      <c r="M13" s="14">
        <f t="shared" si="35"/>
        <v>0</v>
      </c>
      <c r="N13" s="14" t="e">
        <f t="shared" si="36"/>
        <v>#DIV/0!</v>
      </c>
      <c r="O13" s="42" t="e">
        <f t="shared" ref="O13" si="37">($AF$4/N13)*1000</f>
        <v>#DIV/0!</v>
      </c>
      <c r="P13" s="44" t="e">
        <f t="shared" ref="P13" si="38">($AF$6/N13)*1000</f>
        <v>#DIV/0!</v>
      </c>
      <c r="Q13" s="66" t="e">
        <f t="shared" ref="Q13" si="39">($AF$5/N13)*1000</f>
        <v>#DIV/0!</v>
      </c>
      <c r="R13" s="26" t="e">
        <f t="shared" ref="R13" si="40">$AE$5-(($AD$5*$AE$5)/N13)</f>
        <v>#DIV/0!</v>
      </c>
      <c r="S13" s="26" t="e">
        <f t="shared" ref="S13" si="41">Q13*1000</f>
        <v>#DIV/0!</v>
      </c>
      <c r="T13" s="26" t="e">
        <f t="shared" ref="T13" si="42">R13*1000</f>
        <v>#DIV/0!</v>
      </c>
      <c r="U13" s="26" t="e">
        <f t="shared" ref="U13" si="43">M13-(O13+P13+Q13)</f>
        <v>#DIV/0!</v>
      </c>
      <c r="V13" s="14" t="e">
        <f t="shared" ref="V13" si="44">($AF$7/N13)*1000</f>
        <v>#DIV/0!</v>
      </c>
      <c r="W13" s="71" t="e">
        <f t="shared" ref="W13" si="45">O13/M13</f>
        <v>#DIV/0!</v>
      </c>
      <c r="X13" s="71" t="e">
        <f t="shared" ref="X13" si="46">Q13/M13</f>
        <v>#DIV/0!</v>
      </c>
      <c r="Y13" s="71" t="e">
        <f t="shared" ref="Y13" si="47">V13/M13</f>
        <v>#DIV/0!</v>
      </c>
      <c r="Z13" s="72" t="e">
        <f t="shared" ref="Z13" si="48">IF(Y13&gt;1,(N13*((M13-((O13+U13)*2))/1000)),(N13*(V13/1000)))</f>
        <v>#DIV/0!</v>
      </c>
      <c r="AA13" s="72" t="e">
        <f t="shared" ref="AA13" si="49">Z13/(0.2/1000)</f>
        <v>#DIV/0!</v>
      </c>
      <c r="AB13" s="2"/>
      <c r="AH13" s="11"/>
      <c r="AI13" s="11"/>
      <c r="AJ13" s="14"/>
      <c r="AK13" s="11"/>
      <c r="AL13" s="11"/>
      <c r="AM13" s="14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</row>
    <row r="14" spans="1:351" s="3" customFormat="1" x14ac:dyDescent="0.25">
      <c r="A14" s="63" t="s">
        <v>72</v>
      </c>
      <c r="B14" s="63"/>
      <c r="C14">
        <v>89.34</v>
      </c>
      <c r="D14" s="11">
        <v>50.823999999999998</v>
      </c>
      <c r="E14" s="50">
        <v>29.869299999999999</v>
      </c>
      <c r="F14" s="51">
        <f t="shared" si="17"/>
        <v>21.017753259779337</v>
      </c>
      <c r="G14" s="47">
        <f t="shared" ref="G14:G37" si="50">F14/$AD$16</f>
        <v>21.080996248524912</v>
      </c>
      <c r="H14" s="12">
        <f t="shared" ref="H14:H26" si="51">C14*(G14/1000)</f>
        <v>1.8833762048432154</v>
      </c>
      <c r="I14" s="11">
        <v>100</v>
      </c>
      <c r="J14" s="13">
        <f t="shared" si="34"/>
        <v>53.096136471748963</v>
      </c>
      <c r="K14" s="3">
        <f>'Lab Notebook Page for SPE'!H14</f>
        <v>0</v>
      </c>
      <c r="L14" s="4">
        <f>'Lab Notebook Page for SPE'!I14</f>
        <v>0</v>
      </c>
      <c r="M14" s="14">
        <f t="shared" si="35"/>
        <v>0</v>
      </c>
      <c r="N14" s="14" t="e">
        <f t="shared" si="36"/>
        <v>#DIV/0!</v>
      </c>
      <c r="O14" s="42" t="e">
        <f t="shared" si="21"/>
        <v>#DIV/0!</v>
      </c>
      <c r="P14" s="44" t="e">
        <f t="shared" si="22"/>
        <v>#DIV/0!</v>
      </c>
      <c r="Q14" s="66" t="e">
        <f t="shared" si="23"/>
        <v>#DIV/0!</v>
      </c>
      <c r="R14" s="26" t="e">
        <f t="shared" si="24"/>
        <v>#DIV/0!</v>
      </c>
      <c r="S14" s="26" t="e">
        <f t="shared" si="25"/>
        <v>#DIV/0!</v>
      </c>
      <c r="T14" s="26" t="e">
        <f t="shared" si="26"/>
        <v>#DIV/0!</v>
      </c>
      <c r="U14" s="26" t="e">
        <f t="shared" si="27"/>
        <v>#DIV/0!</v>
      </c>
      <c r="V14" s="14" t="e">
        <f t="shared" si="28"/>
        <v>#DIV/0!</v>
      </c>
      <c r="W14" s="71" t="e">
        <f t="shared" si="29"/>
        <v>#DIV/0!</v>
      </c>
      <c r="X14" s="71" t="e">
        <f t="shared" si="30"/>
        <v>#DIV/0!</v>
      </c>
      <c r="Y14" s="71" t="e">
        <f t="shared" si="31"/>
        <v>#DIV/0!</v>
      </c>
      <c r="Z14" s="72" t="e">
        <f t="shared" si="32"/>
        <v>#DIV/0!</v>
      </c>
      <c r="AA14" s="72" t="e">
        <f t="shared" si="33"/>
        <v>#DIV/0!</v>
      </c>
      <c r="AB14" s="2"/>
      <c r="AC14" s="11" t="s">
        <v>37</v>
      </c>
      <c r="AD14" s="11"/>
      <c r="AE14" s="11"/>
      <c r="AF14" s="11"/>
      <c r="AG14" s="11"/>
      <c r="AH14" s="11"/>
      <c r="AI14" s="11"/>
      <c r="AJ14" s="14"/>
      <c r="AK14" s="11"/>
      <c r="AL14" s="11"/>
      <c r="AM14" s="14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</row>
    <row r="15" spans="1:351" x14ac:dyDescent="0.25">
      <c r="A15" s="63" t="s">
        <v>73</v>
      </c>
      <c r="B15" s="63"/>
      <c r="C15">
        <v>218.4</v>
      </c>
      <c r="D15" s="11">
        <v>15.594200000000001</v>
      </c>
      <c r="E15" s="50">
        <v>7.4562999999999997</v>
      </c>
      <c r="F15" s="51">
        <f t="shared" si="17"/>
        <v>8.162387161484455</v>
      </c>
      <c r="G15" s="47">
        <f t="shared" si="50"/>
        <v>8.1869480055009571</v>
      </c>
      <c r="H15" s="12">
        <f t="shared" si="51"/>
        <v>1.7880294444014091</v>
      </c>
      <c r="I15" s="11">
        <v>100</v>
      </c>
      <c r="J15" s="13">
        <f t="shared" si="34"/>
        <v>55.927490631161106</v>
      </c>
      <c r="K15" s="3">
        <f>'Lab Notebook Page for SPE'!H15</f>
        <v>0</v>
      </c>
      <c r="L15" s="4">
        <f>'Lab Notebook Page for SPE'!I15</f>
        <v>0</v>
      </c>
      <c r="M15" s="14">
        <f t="shared" si="35"/>
        <v>0</v>
      </c>
      <c r="N15" s="14" t="e">
        <f t="shared" si="36"/>
        <v>#DIV/0!</v>
      </c>
      <c r="O15" s="42" t="e">
        <f t="shared" si="21"/>
        <v>#DIV/0!</v>
      </c>
      <c r="P15" s="44" t="e">
        <f t="shared" si="22"/>
        <v>#DIV/0!</v>
      </c>
      <c r="Q15" s="66" t="e">
        <f t="shared" si="23"/>
        <v>#DIV/0!</v>
      </c>
      <c r="R15" s="26" t="e">
        <f t="shared" si="24"/>
        <v>#DIV/0!</v>
      </c>
      <c r="S15" s="26" t="e">
        <f t="shared" si="25"/>
        <v>#DIV/0!</v>
      </c>
      <c r="T15" s="26" t="e">
        <f t="shared" si="26"/>
        <v>#DIV/0!</v>
      </c>
      <c r="U15" s="26" t="e">
        <f t="shared" si="27"/>
        <v>#DIV/0!</v>
      </c>
      <c r="V15" s="14" t="e">
        <f t="shared" si="28"/>
        <v>#DIV/0!</v>
      </c>
      <c r="W15" s="71" t="e">
        <f t="shared" si="29"/>
        <v>#DIV/0!</v>
      </c>
      <c r="X15" s="71" t="e">
        <f t="shared" si="30"/>
        <v>#DIV/0!</v>
      </c>
      <c r="Y15" s="71" t="e">
        <f t="shared" si="31"/>
        <v>#DIV/0!</v>
      </c>
      <c r="Z15" s="72" t="e">
        <f t="shared" si="32"/>
        <v>#DIV/0!</v>
      </c>
      <c r="AA15" s="72" t="e">
        <f t="shared" si="33"/>
        <v>#DIV/0!</v>
      </c>
      <c r="AB15" s="2"/>
      <c r="AC15" s="11" t="s">
        <v>35</v>
      </c>
      <c r="AD15" s="11">
        <v>997</v>
      </c>
      <c r="AH15" s="11"/>
      <c r="AI15" s="11"/>
      <c r="AJ15" s="14"/>
      <c r="AK15" s="11"/>
      <c r="AL15" s="11"/>
      <c r="AM15" s="1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</row>
    <row r="16" spans="1:351" s="3" customFormat="1" x14ac:dyDescent="0.25">
      <c r="A16" s="63" t="s">
        <v>74</v>
      </c>
      <c r="B16" s="63"/>
      <c r="C16">
        <v>79.040000000000006</v>
      </c>
      <c r="D16" s="11">
        <v>53.422199999999997</v>
      </c>
      <c r="E16" s="50">
        <v>29.738499999999998</v>
      </c>
      <c r="F16" s="51">
        <f t="shared" si="17"/>
        <v>23.754964894684051</v>
      </c>
      <c r="G16" s="47">
        <f t="shared" si="50"/>
        <v>23.826444227366149</v>
      </c>
      <c r="H16" s="12">
        <f>C16*(G16/1000)</f>
        <v>1.8832421517310205</v>
      </c>
      <c r="I16" s="11">
        <v>100</v>
      </c>
      <c r="J16" s="13">
        <f t="shared" si="34"/>
        <v>53.099915965709968</v>
      </c>
      <c r="K16" s="3">
        <f>'Lab Notebook Page for SPE'!H16</f>
        <v>0</v>
      </c>
      <c r="L16" s="4">
        <f>'Lab Notebook Page for SPE'!I16</f>
        <v>0</v>
      </c>
      <c r="M16" s="14">
        <f t="shared" si="35"/>
        <v>0</v>
      </c>
      <c r="N16" s="14" t="e">
        <f t="shared" si="36"/>
        <v>#DIV/0!</v>
      </c>
      <c r="O16" s="42" t="e">
        <f t="shared" si="21"/>
        <v>#DIV/0!</v>
      </c>
      <c r="P16" s="44" t="e">
        <f t="shared" si="22"/>
        <v>#DIV/0!</v>
      </c>
      <c r="Q16" s="66" t="e">
        <f t="shared" si="23"/>
        <v>#DIV/0!</v>
      </c>
      <c r="R16" s="26" t="e">
        <f t="shared" si="24"/>
        <v>#DIV/0!</v>
      </c>
      <c r="S16" s="26" t="e">
        <f t="shared" si="25"/>
        <v>#DIV/0!</v>
      </c>
      <c r="T16" s="26" t="e">
        <f t="shared" si="26"/>
        <v>#DIV/0!</v>
      </c>
      <c r="U16" s="26" t="e">
        <f t="shared" si="27"/>
        <v>#DIV/0!</v>
      </c>
      <c r="V16" s="14" t="e">
        <f t="shared" si="28"/>
        <v>#DIV/0!</v>
      </c>
      <c r="W16" s="71" t="e">
        <f t="shared" si="29"/>
        <v>#DIV/0!</v>
      </c>
      <c r="X16" s="71" t="e">
        <f t="shared" si="30"/>
        <v>#DIV/0!</v>
      </c>
      <c r="Y16" s="71" t="e">
        <f t="shared" si="31"/>
        <v>#DIV/0!</v>
      </c>
      <c r="Z16" s="72" t="e">
        <f t="shared" si="32"/>
        <v>#DIV/0!</v>
      </c>
      <c r="AA16" s="72" t="e">
        <f t="shared" si="33"/>
        <v>#DIV/0!</v>
      </c>
      <c r="AB16" s="2"/>
      <c r="AC16" s="11" t="s">
        <v>36</v>
      </c>
      <c r="AD16" s="11">
        <f>AD15*(1000/1000000)</f>
        <v>0.997</v>
      </c>
      <c r="AE16" s="11"/>
      <c r="AF16" s="11"/>
      <c r="AG16" s="11"/>
      <c r="AH16" s="11"/>
      <c r="AI16" s="11"/>
      <c r="AJ16" s="14"/>
      <c r="AK16" s="11"/>
      <c r="AL16" s="11"/>
      <c r="AM16" s="14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</row>
    <row r="17" spans="1:351" s="3" customFormat="1" x14ac:dyDescent="0.25">
      <c r="A17" s="63" t="s">
        <v>75</v>
      </c>
      <c r="B17" s="63"/>
      <c r="C17">
        <v>34.18</v>
      </c>
      <c r="D17" s="11">
        <v>60.205300000000001</v>
      </c>
      <c r="E17" s="50">
        <v>29.578199999999999</v>
      </c>
      <c r="F17" s="51">
        <f t="shared" ref="F17:F23" si="52">(D17-E17)/$AD$16</f>
        <v>30.719257773319963</v>
      </c>
      <c r="G17" s="47">
        <f t="shared" si="50"/>
        <v>30.811692851875591</v>
      </c>
      <c r="H17" s="12">
        <f t="shared" ref="H17:H23" si="53">C17*(G17/1000)</f>
        <v>1.0531436616771077</v>
      </c>
      <c r="I17" s="11">
        <v>100</v>
      </c>
      <c r="J17" s="13">
        <f t="shared" ref="J17:J23" si="54">1/(H17/I17)</f>
        <v>94.953807005543993</v>
      </c>
      <c r="K17" s="3">
        <f>'Lab Notebook Page for SPE'!H17</f>
        <v>0</v>
      </c>
      <c r="L17" s="4">
        <f>'Lab Notebook Page for SPE'!I17</f>
        <v>0</v>
      </c>
      <c r="M17" s="14">
        <f t="shared" ref="M17:M23" si="55">(L17-K17)/$AD$11</f>
        <v>0</v>
      </c>
      <c r="N17" s="14" t="e">
        <f t="shared" ref="N17:N23" si="56">(C17*G17/M17)*0.6</f>
        <v>#DIV/0!</v>
      </c>
      <c r="O17" s="42" t="e">
        <f t="shared" ref="O17:O23" si="57">($AF$4/N17)*1000</f>
        <v>#DIV/0!</v>
      </c>
      <c r="P17" s="44" t="e">
        <f t="shared" ref="P17:P23" si="58">($AF$6/N17)*1000</f>
        <v>#DIV/0!</v>
      </c>
      <c r="Q17" s="66" t="e">
        <f t="shared" ref="Q17:Q23" si="59">($AF$5/N17)*1000</f>
        <v>#DIV/0!</v>
      </c>
      <c r="R17" s="26" t="e">
        <f t="shared" ref="R17:R23" si="60">$AE$5-(($AD$5*$AE$5)/N17)</f>
        <v>#DIV/0!</v>
      </c>
      <c r="S17" s="26" t="e">
        <f t="shared" ref="S17:S23" si="61">Q17*1000</f>
        <v>#DIV/0!</v>
      </c>
      <c r="T17" s="26" t="e">
        <f t="shared" ref="T17:T23" si="62">R17*1000</f>
        <v>#DIV/0!</v>
      </c>
      <c r="U17" s="26" t="e">
        <f t="shared" ref="U17:U23" si="63">M17-(O17+P17+Q17)</f>
        <v>#DIV/0!</v>
      </c>
      <c r="V17" s="14" t="e">
        <f t="shared" ref="V17:V23" si="64">($AF$7/N17)*1000</f>
        <v>#DIV/0!</v>
      </c>
      <c r="W17" s="71" t="e">
        <f t="shared" ref="W17:W23" si="65">O17/M17</f>
        <v>#DIV/0!</v>
      </c>
      <c r="X17" s="71" t="e">
        <f t="shared" ref="X17:X23" si="66">Q17/M17</f>
        <v>#DIV/0!</v>
      </c>
      <c r="Y17" s="71" t="e">
        <f t="shared" ref="Y17:Y23" si="67">V17/M17</f>
        <v>#DIV/0!</v>
      </c>
      <c r="Z17" s="72" t="e">
        <f t="shared" ref="Z17:Z23" si="68">IF(Y17&gt;1,(N17*((M17-((O17+U17)*2))/1000)),(N17*(V17/1000)))</f>
        <v>#DIV/0!</v>
      </c>
      <c r="AA17" s="72" t="e">
        <f t="shared" ref="AA17:AA23" si="69">Z17/(0.2/1000)</f>
        <v>#DIV/0!</v>
      </c>
      <c r="AB17" s="2"/>
      <c r="AC17" s="11"/>
      <c r="AD17" s="11"/>
      <c r="AE17" s="11"/>
      <c r="AF17" s="11"/>
      <c r="AG17" s="11"/>
      <c r="AH17" s="11"/>
      <c r="AI17" s="11"/>
      <c r="AJ17" s="14"/>
      <c r="AK17" s="11"/>
      <c r="AL17" s="11"/>
      <c r="AM17" s="14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</row>
    <row r="18" spans="1:351" s="3" customFormat="1" x14ac:dyDescent="0.25">
      <c r="A18" s="63" t="s">
        <v>76</v>
      </c>
      <c r="B18" s="63"/>
      <c r="C18">
        <v>192.48</v>
      </c>
      <c r="D18" s="11">
        <v>17.282</v>
      </c>
      <c r="E18" s="50">
        <v>7.4282000000000004</v>
      </c>
      <c r="F18" s="51">
        <f t="shared" si="52"/>
        <v>9.8834503510531597</v>
      </c>
      <c r="G18" s="47">
        <f t="shared" si="50"/>
        <v>9.913189920815606</v>
      </c>
      <c r="H18" s="12">
        <f t="shared" si="53"/>
        <v>1.9080907959585875</v>
      </c>
      <c r="I18" s="11">
        <v>100</v>
      </c>
      <c r="J18" s="13">
        <f t="shared" si="54"/>
        <v>52.408407509644711</v>
      </c>
      <c r="K18" s="3">
        <f>'Lab Notebook Page for SPE'!H18</f>
        <v>0</v>
      </c>
      <c r="L18" s="4">
        <f>'Lab Notebook Page for SPE'!I18</f>
        <v>0</v>
      </c>
      <c r="M18" s="14">
        <f t="shared" si="55"/>
        <v>0</v>
      </c>
      <c r="N18" s="14" t="e">
        <f t="shared" si="56"/>
        <v>#DIV/0!</v>
      </c>
      <c r="O18" s="42" t="e">
        <f t="shared" si="57"/>
        <v>#DIV/0!</v>
      </c>
      <c r="P18" s="44" t="e">
        <f t="shared" si="58"/>
        <v>#DIV/0!</v>
      </c>
      <c r="Q18" s="66" t="e">
        <f t="shared" si="59"/>
        <v>#DIV/0!</v>
      </c>
      <c r="R18" s="26" t="e">
        <f t="shared" si="60"/>
        <v>#DIV/0!</v>
      </c>
      <c r="S18" s="26" t="e">
        <f t="shared" si="61"/>
        <v>#DIV/0!</v>
      </c>
      <c r="T18" s="26" t="e">
        <f t="shared" si="62"/>
        <v>#DIV/0!</v>
      </c>
      <c r="U18" s="26" t="e">
        <f t="shared" si="63"/>
        <v>#DIV/0!</v>
      </c>
      <c r="V18" s="14" t="e">
        <f t="shared" si="64"/>
        <v>#DIV/0!</v>
      </c>
      <c r="W18" s="71" t="e">
        <f t="shared" si="65"/>
        <v>#DIV/0!</v>
      </c>
      <c r="X18" s="71" t="e">
        <f t="shared" si="66"/>
        <v>#DIV/0!</v>
      </c>
      <c r="Y18" s="71" t="e">
        <f t="shared" si="67"/>
        <v>#DIV/0!</v>
      </c>
      <c r="Z18" s="72" t="e">
        <f t="shared" si="68"/>
        <v>#DIV/0!</v>
      </c>
      <c r="AA18" s="72" t="e">
        <f t="shared" si="69"/>
        <v>#DIV/0!</v>
      </c>
      <c r="AB18" s="2"/>
      <c r="AC18" s="11"/>
      <c r="AD18" s="11"/>
      <c r="AE18" s="11"/>
      <c r="AF18" s="11"/>
      <c r="AG18" s="11"/>
      <c r="AH18" s="11"/>
      <c r="AI18" s="11"/>
      <c r="AJ18" s="14"/>
      <c r="AK18" s="11"/>
      <c r="AL18" s="11"/>
      <c r="AM18" s="14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</row>
    <row r="19" spans="1:351" s="3" customFormat="1" x14ac:dyDescent="0.25">
      <c r="A19" s="63" t="s">
        <v>77</v>
      </c>
      <c r="B19" s="63"/>
      <c r="C19">
        <v>302.95</v>
      </c>
      <c r="D19" s="11">
        <v>13.4529</v>
      </c>
      <c r="E19" s="50">
        <v>7.4531999999999998</v>
      </c>
      <c r="F19" s="51">
        <f t="shared" si="52"/>
        <v>6.0177532597793375</v>
      </c>
      <c r="G19" s="47">
        <f t="shared" si="50"/>
        <v>6.0358608423062563</v>
      </c>
      <c r="H19" s="12">
        <f t="shared" si="53"/>
        <v>1.8285640421766804</v>
      </c>
      <c r="I19" s="11">
        <v>100</v>
      </c>
      <c r="J19" s="13">
        <f t="shared" si="54"/>
        <v>54.687720907473555</v>
      </c>
      <c r="K19" s="3">
        <f>'Lab Notebook Page for SPE'!H19</f>
        <v>0</v>
      </c>
      <c r="L19" s="4">
        <f>'Lab Notebook Page for SPE'!I19</f>
        <v>0</v>
      </c>
      <c r="M19" s="14">
        <f t="shared" si="55"/>
        <v>0</v>
      </c>
      <c r="N19" s="14" t="e">
        <f t="shared" si="56"/>
        <v>#DIV/0!</v>
      </c>
      <c r="O19" s="42" t="e">
        <f t="shared" si="57"/>
        <v>#DIV/0!</v>
      </c>
      <c r="P19" s="44" t="e">
        <f t="shared" si="58"/>
        <v>#DIV/0!</v>
      </c>
      <c r="Q19" s="66" t="e">
        <f t="shared" si="59"/>
        <v>#DIV/0!</v>
      </c>
      <c r="R19" s="26" t="e">
        <f t="shared" si="60"/>
        <v>#DIV/0!</v>
      </c>
      <c r="S19" s="26" t="e">
        <f t="shared" si="61"/>
        <v>#DIV/0!</v>
      </c>
      <c r="T19" s="26" t="e">
        <f t="shared" si="62"/>
        <v>#DIV/0!</v>
      </c>
      <c r="U19" s="26" t="e">
        <f t="shared" si="63"/>
        <v>#DIV/0!</v>
      </c>
      <c r="V19" s="14" t="e">
        <f t="shared" si="64"/>
        <v>#DIV/0!</v>
      </c>
      <c r="W19" s="71" t="e">
        <f t="shared" si="65"/>
        <v>#DIV/0!</v>
      </c>
      <c r="X19" s="71" t="e">
        <f t="shared" si="66"/>
        <v>#DIV/0!</v>
      </c>
      <c r="Y19" s="71" t="e">
        <f t="shared" si="67"/>
        <v>#DIV/0!</v>
      </c>
      <c r="Z19" s="72" t="e">
        <f t="shared" si="68"/>
        <v>#DIV/0!</v>
      </c>
      <c r="AA19" s="72" t="e">
        <f t="shared" si="69"/>
        <v>#DIV/0!</v>
      </c>
      <c r="AB19" s="2"/>
      <c r="AC19" s="11"/>
      <c r="AD19" s="11"/>
      <c r="AE19" s="11"/>
      <c r="AF19" s="11"/>
      <c r="AG19" s="11"/>
      <c r="AH19" s="11"/>
      <c r="AI19" s="11"/>
      <c r="AJ19" s="14"/>
      <c r="AK19" s="11"/>
      <c r="AL19" s="11"/>
      <c r="AM19" s="14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</row>
    <row r="20" spans="1:351" s="3" customFormat="1" x14ac:dyDescent="0.25">
      <c r="A20" s="63" t="s">
        <v>78</v>
      </c>
      <c r="B20" s="63"/>
      <c r="C20">
        <v>292.64999999999998</v>
      </c>
      <c r="D20" s="11">
        <v>13.684799999999999</v>
      </c>
      <c r="E20" s="50">
        <v>7.4737999999999998</v>
      </c>
      <c r="F20" s="51">
        <f t="shared" si="52"/>
        <v>6.2296890672016039</v>
      </c>
      <c r="G20" s="47">
        <f t="shared" si="50"/>
        <v>6.2484343703125411</v>
      </c>
      <c r="H20" s="12">
        <f t="shared" si="53"/>
        <v>1.8286043184719649</v>
      </c>
      <c r="I20" s="11">
        <v>100</v>
      </c>
      <c r="J20" s="13">
        <f t="shared" si="54"/>
        <v>54.686516371985235</v>
      </c>
      <c r="K20" s="3">
        <f>'Lab Notebook Page for SPE'!H20</f>
        <v>0</v>
      </c>
      <c r="L20" s="4">
        <f>'Lab Notebook Page for SPE'!I20</f>
        <v>0</v>
      </c>
      <c r="M20" s="14">
        <f t="shared" si="55"/>
        <v>0</v>
      </c>
      <c r="N20" s="14" t="e">
        <f t="shared" si="56"/>
        <v>#DIV/0!</v>
      </c>
      <c r="O20" s="42" t="e">
        <f t="shared" si="57"/>
        <v>#DIV/0!</v>
      </c>
      <c r="P20" s="44" t="e">
        <f t="shared" si="58"/>
        <v>#DIV/0!</v>
      </c>
      <c r="Q20" s="66" t="e">
        <f t="shared" si="59"/>
        <v>#DIV/0!</v>
      </c>
      <c r="R20" s="26" t="e">
        <f t="shared" si="60"/>
        <v>#DIV/0!</v>
      </c>
      <c r="S20" s="26" t="e">
        <f t="shared" si="61"/>
        <v>#DIV/0!</v>
      </c>
      <c r="T20" s="26" t="e">
        <f t="shared" si="62"/>
        <v>#DIV/0!</v>
      </c>
      <c r="U20" s="26" t="e">
        <f t="shared" si="63"/>
        <v>#DIV/0!</v>
      </c>
      <c r="V20" s="14" t="e">
        <f t="shared" si="64"/>
        <v>#DIV/0!</v>
      </c>
      <c r="W20" s="71" t="e">
        <f t="shared" si="65"/>
        <v>#DIV/0!</v>
      </c>
      <c r="X20" s="71" t="e">
        <f t="shared" si="66"/>
        <v>#DIV/0!</v>
      </c>
      <c r="Y20" s="71" t="e">
        <f t="shared" si="67"/>
        <v>#DIV/0!</v>
      </c>
      <c r="Z20" s="72" t="e">
        <f t="shared" si="68"/>
        <v>#DIV/0!</v>
      </c>
      <c r="AA20" s="72" t="e">
        <f t="shared" si="69"/>
        <v>#DIV/0!</v>
      </c>
      <c r="AB20" s="2"/>
      <c r="AC20" s="11"/>
      <c r="AD20" s="11"/>
      <c r="AE20" s="11"/>
      <c r="AF20" s="11"/>
      <c r="AG20" s="11"/>
      <c r="AH20" s="11"/>
      <c r="AI20" s="11"/>
      <c r="AJ20" s="14"/>
      <c r="AK20" s="11"/>
      <c r="AL20" s="11"/>
      <c r="AM20" s="14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</row>
    <row r="21" spans="1:351" s="3" customFormat="1" x14ac:dyDescent="0.25">
      <c r="A21" s="63" t="s">
        <v>79</v>
      </c>
      <c r="B21" s="63"/>
      <c r="C21">
        <v>124.98</v>
      </c>
      <c r="D21" s="11">
        <v>45.678199999999997</v>
      </c>
      <c r="E21" s="50">
        <v>30.661200000000001</v>
      </c>
      <c r="F21" s="51">
        <f t="shared" si="52"/>
        <v>15.062186559679033</v>
      </c>
      <c r="G21" s="47">
        <f t="shared" si="50"/>
        <v>15.107509086939853</v>
      </c>
      <c r="H21" s="12">
        <f t="shared" si="53"/>
        <v>1.8881364856857428</v>
      </c>
      <c r="I21" s="11">
        <v>100</v>
      </c>
      <c r="J21" s="13">
        <f t="shared" si="54"/>
        <v>52.962272991447179</v>
      </c>
      <c r="K21" s="3">
        <f>'Lab Notebook Page for SPE'!H21</f>
        <v>0</v>
      </c>
      <c r="L21" s="4">
        <f>'Lab Notebook Page for SPE'!I21</f>
        <v>0</v>
      </c>
      <c r="M21" s="14">
        <f t="shared" si="55"/>
        <v>0</v>
      </c>
      <c r="N21" s="14" t="e">
        <f t="shared" si="56"/>
        <v>#DIV/0!</v>
      </c>
      <c r="O21" s="42" t="e">
        <f t="shared" si="57"/>
        <v>#DIV/0!</v>
      </c>
      <c r="P21" s="44" t="e">
        <f t="shared" si="58"/>
        <v>#DIV/0!</v>
      </c>
      <c r="Q21" s="66" t="e">
        <f t="shared" si="59"/>
        <v>#DIV/0!</v>
      </c>
      <c r="R21" s="26" t="e">
        <f t="shared" si="60"/>
        <v>#DIV/0!</v>
      </c>
      <c r="S21" s="26" t="e">
        <f t="shared" si="61"/>
        <v>#DIV/0!</v>
      </c>
      <c r="T21" s="26" t="e">
        <f t="shared" si="62"/>
        <v>#DIV/0!</v>
      </c>
      <c r="U21" s="26" t="e">
        <f t="shared" si="63"/>
        <v>#DIV/0!</v>
      </c>
      <c r="V21" s="14" t="e">
        <f t="shared" si="64"/>
        <v>#DIV/0!</v>
      </c>
      <c r="W21" s="71" t="e">
        <f t="shared" si="65"/>
        <v>#DIV/0!</v>
      </c>
      <c r="X21" s="71" t="e">
        <f t="shared" si="66"/>
        <v>#DIV/0!</v>
      </c>
      <c r="Y21" s="71" t="e">
        <f t="shared" si="67"/>
        <v>#DIV/0!</v>
      </c>
      <c r="Z21" s="72" t="e">
        <f t="shared" si="68"/>
        <v>#DIV/0!</v>
      </c>
      <c r="AA21" s="72" t="e">
        <f t="shared" si="69"/>
        <v>#DIV/0!</v>
      </c>
      <c r="AB21" s="2"/>
      <c r="AC21" s="11"/>
      <c r="AD21" s="11"/>
      <c r="AE21" s="11"/>
      <c r="AF21" s="11"/>
      <c r="AG21" s="11"/>
      <c r="AH21" s="11"/>
      <c r="AI21" s="11"/>
      <c r="AJ21" s="14"/>
      <c r="AK21" s="11"/>
      <c r="AL21" s="11"/>
      <c r="AM21" s="14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</row>
    <row r="22" spans="1:351" s="3" customFormat="1" x14ac:dyDescent="0.25">
      <c r="A22" s="63" t="s">
        <v>80</v>
      </c>
      <c r="B22" s="63"/>
      <c r="C22">
        <v>49.1</v>
      </c>
      <c r="D22" s="11">
        <v>58.14</v>
      </c>
      <c r="E22" s="50">
        <v>30.2121</v>
      </c>
      <c r="F22" s="51">
        <f t="shared" si="52"/>
        <v>28.011935807422269</v>
      </c>
      <c r="G22" s="47">
        <f t="shared" si="50"/>
        <v>28.096224480864862</v>
      </c>
      <c r="H22" s="12">
        <f t="shared" si="53"/>
        <v>1.3795246220104647</v>
      </c>
      <c r="I22" s="11">
        <v>100</v>
      </c>
      <c r="J22" s="13">
        <f t="shared" si="54"/>
        <v>72.488738805012375</v>
      </c>
      <c r="K22" s="3">
        <f>'Lab Notebook Page for SPE'!H22</f>
        <v>0</v>
      </c>
      <c r="L22" s="4">
        <f>'Lab Notebook Page for SPE'!I22</f>
        <v>0</v>
      </c>
      <c r="M22" s="14">
        <f t="shared" si="55"/>
        <v>0</v>
      </c>
      <c r="N22" s="14" t="e">
        <f t="shared" si="56"/>
        <v>#DIV/0!</v>
      </c>
      <c r="O22" s="42" t="e">
        <f t="shared" si="57"/>
        <v>#DIV/0!</v>
      </c>
      <c r="P22" s="44" t="e">
        <f t="shared" si="58"/>
        <v>#DIV/0!</v>
      </c>
      <c r="Q22" s="66" t="e">
        <f t="shared" si="59"/>
        <v>#DIV/0!</v>
      </c>
      <c r="R22" s="26" t="e">
        <f t="shared" si="60"/>
        <v>#DIV/0!</v>
      </c>
      <c r="S22" s="26" t="e">
        <f t="shared" si="61"/>
        <v>#DIV/0!</v>
      </c>
      <c r="T22" s="26" t="e">
        <f t="shared" si="62"/>
        <v>#DIV/0!</v>
      </c>
      <c r="U22" s="26" t="e">
        <f t="shared" si="63"/>
        <v>#DIV/0!</v>
      </c>
      <c r="V22" s="14" t="e">
        <f t="shared" si="64"/>
        <v>#DIV/0!</v>
      </c>
      <c r="W22" s="71" t="e">
        <f t="shared" si="65"/>
        <v>#DIV/0!</v>
      </c>
      <c r="X22" s="71" t="e">
        <f t="shared" si="66"/>
        <v>#DIV/0!</v>
      </c>
      <c r="Y22" s="71" t="e">
        <f t="shared" si="67"/>
        <v>#DIV/0!</v>
      </c>
      <c r="Z22" s="72" t="e">
        <f t="shared" si="68"/>
        <v>#DIV/0!</v>
      </c>
      <c r="AA22" s="72" t="e">
        <f t="shared" si="69"/>
        <v>#DIV/0!</v>
      </c>
      <c r="AB22" s="2"/>
      <c r="AC22" s="11"/>
      <c r="AD22" s="11"/>
      <c r="AE22" s="11"/>
      <c r="AF22" s="11"/>
      <c r="AG22" s="11"/>
      <c r="AH22" s="11"/>
      <c r="AI22" s="11"/>
      <c r="AJ22" s="14"/>
      <c r="AK22" s="11"/>
      <c r="AL22" s="11"/>
      <c r="AM22" s="14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</row>
    <row r="23" spans="1:351" s="3" customFormat="1" x14ac:dyDescent="0.25">
      <c r="A23" s="63" t="s">
        <v>81</v>
      </c>
      <c r="B23" s="63"/>
      <c r="C23">
        <v>43.5</v>
      </c>
      <c r="D23" s="11">
        <v>58.676099999999998</v>
      </c>
      <c r="E23" s="50">
        <v>29.582000000000001</v>
      </c>
      <c r="F23" s="51">
        <f t="shared" si="52"/>
        <v>29.18164493480441</v>
      </c>
      <c r="G23" s="47">
        <f t="shared" si="50"/>
        <v>29.269453294688475</v>
      </c>
      <c r="H23" s="12">
        <f t="shared" si="53"/>
        <v>1.2732212183189486</v>
      </c>
      <c r="I23" s="11">
        <v>100</v>
      </c>
      <c r="J23" s="13">
        <f t="shared" si="54"/>
        <v>78.540946821504733</v>
      </c>
      <c r="K23" s="3">
        <f>'Lab Notebook Page for SPE'!H23</f>
        <v>0</v>
      </c>
      <c r="L23" s="4">
        <f>'Lab Notebook Page for SPE'!I23</f>
        <v>0</v>
      </c>
      <c r="M23" s="14">
        <f t="shared" si="55"/>
        <v>0</v>
      </c>
      <c r="N23" s="14" t="e">
        <f t="shared" si="56"/>
        <v>#DIV/0!</v>
      </c>
      <c r="O23" s="42" t="e">
        <f t="shared" si="57"/>
        <v>#DIV/0!</v>
      </c>
      <c r="P23" s="44" t="e">
        <f t="shared" si="58"/>
        <v>#DIV/0!</v>
      </c>
      <c r="Q23" s="66" t="e">
        <f t="shared" si="59"/>
        <v>#DIV/0!</v>
      </c>
      <c r="R23" s="26" t="e">
        <f t="shared" si="60"/>
        <v>#DIV/0!</v>
      </c>
      <c r="S23" s="26" t="e">
        <f t="shared" si="61"/>
        <v>#DIV/0!</v>
      </c>
      <c r="T23" s="26" t="e">
        <f t="shared" si="62"/>
        <v>#DIV/0!</v>
      </c>
      <c r="U23" s="26" t="e">
        <f t="shared" si="63"/>
        <v>#DIV/0!</v>
      </c>
      <c r="V23" s="14" t="e">
        <f t="shared" si="64"/>
        <v>#DIV/0!</v>
      </c>
      <c r="W23" s="71" t="e">
        <f t="shared" si="65"/>
        <v>#DIV/0!</v>
      </c>
      <c r="X23" s="71" t="e">
        <f t="shared" si="66"/>
        <v>#DIV/0!</v>
      </c>
      <c r="Y23" s="71" t="e">
        <f t="shared" si="67"/>
        <v>#DIV/0!</v>
      </c>
      <c r="Z23" s="72" t="e">
        <f t="shared" si="68"/>
        <v>#DIV/0!</v>
      </c>
      <c r="AA23" s="72" t="e">
        <f t="shared" si="69"/>
        <v>#DIV/0!</v>
      </c>
      <c r="AB23" s="2"/>
      <c r="AC23" s="11"/>
      <c r="AD23" s="11"/>
      <c r="AE23" s="11"/>
      <c r="AF23" s="11"/>
      <c r="AG23" s="11"/>
      <c r="AH23" s="11"/>
      <c r="AI23" s="11"/>
      <c r="AJ23" s="14"/>
      <c r="AK23" s="11"/>
      <c r="AL23" s="11"/>
      <c r="AM23" s="14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</row>
    <row r="24" spans="1:351" x14ac:dyDescent="0.25">
      <c r="A24" s="63" t="s">
        <v>82</v>
      </c>
      <c r="B24" s="63"/>
      <c r="C24">
        <v>81.599999999999994</v>
      </c>
      <c r="D24" s="11">
        <v>53.111199999999997</v>
      </c>
      <c r="E24" s="50">
        <v>30.118200000000002</v>
      </c>
      <c r="F24" s="51">
        <f t="shared" si="17"/>
        <v>23.062186559679031</v>
      </c>
      <c r="G24" s="47">
        <f t="shared" si="50"/>
        <v>23.131581303589801</v>
      </c>
      <c r="H24" s="12">
        <f t="shared" si="51"/>
        <v>1.8875370343729276</v>
      </c>
      <c r="I24" s="11">
        <v>100</v>
      </c>
      <c r="J24" s="13">
        <f t="shared" si="34"/>
        <v>52.979092954974377</v>
      </c>
      <c r="K24" s="3">
        <f>'Lab Notebook Page for SPE'!H24</f>
        <v>0</v>
      </c>
      <c r="L24" s="4">
        <f>'Lab Notebook Page for SPE'!I24</f>
        <v>0</v>
      </c>
      <c r="M24" s="14">
        <f t="shared" si="35"/>
        <v>0</v>
      </c>
      <c r="N24" s="14" t="e">
        <f t="shared" si="36"/>
        <v>#DIV/0!</v>
      </c>
      <c r="O24" s="42" t="e">
        <f t="shared" si="21"/>
        <v>#DIV/0!</v>
      </c>
      <c r="P24" s="44" t="e">
        <f t="shared" si="22"/>
        <v>#DIV/0!</v>
      </c>
      <c r="Q24" s="66" t="e">
        <f t="shared" si="23"/>
        <v>#DIV/0!</v>
      </c>
      <c r="R24" s="26" t="e">
        <f t="shared" si="24"/>
        <v>#DIV/0!</v>
      </c>
      <c r="S24" s="26" t="e">
        <f t="shared" si="25"/>
        <v>#DIV/0!</v>
      </c>
      <c r="T24" s="26" t="e">
        <f t="shared" si="26"/>
        <v>#DIV/0!</v>
      </c>
      <c r="U24" s="26" t="e">
        <f t="shared" si="27"/>
        <v>#DIV/0!</v>
      </c>
      <c r="V24" s="14" t="e">
        <f t="shared" si="28"/>
        <v>#DIV/0!</v>
      </c>
      <c r="W24" s="71" t="e">
        <f t="shared" si="29"/>
        <v>#DIV/0!</v>
      </c>
      <c r="X24" s="71" t="e">
        <f t="shared" si="30"/>
        <v>#DIV/0!</v>
      </c>
      <c r="Y24" s="71" t="e">
        <f t="shared" si="31"/>
        <v>#DIV/0!</v>
      </c>
      <c r="Z24" s="72" t="e">
        <f t="shared" si="32"/>
        <v>#DIV/0!</v>
      </c>
      <c r="AA24" s="72" t="e">
        <f t="shared" si="33"/>
        <v>#DIV/0!</v>
      </c>
      <c r="AB24" s="2"/>
      <c r="AH24" s="11"/>
      <c r="AI24" s="11"/>
      <c r="AJ24" s="14"/>
      <c r="AK24" s="11"/>
      <c r="AL24" s="11"/>
      <c r="AM24" s="14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</row>
    <row r="25" spans="1:351" x14ac:dyDescent="0.25">
      <c r="A25" s="63" t="s">
        <v>95</v>
      </c>
      <c r="B25" s="63"/>
      <c r="C25">
        <v>2.08</v>
      </c>
      <c r="D25" s="11">
        <v>47.209000000000003</v>
      </c>
      <c r="E25" s="11">
        <v>30.040700000000001</v>
      </c>
      <c r="F25" s="51">
        <f t="shared" si="17"/>
        <v>17.219959879638917</v>
      </c>
      <c r="G25" s="47">
        <f t="shared" si="50"/>
        <v>17.271775205254681</v>
      </c>
      <c r="H25" s="12">
        <f t="shared" si="51"/>
        <v>3.5925292426929739E-2</v>
      </c>
      <c r="I25" s="11">
        <v>100</v>
      </c>
      <c r="J25" s="13">
        <f t="shared" si="34"/>
        <v>2783.55423837941</v>
      </c>
      <c r="K25" s="3">
        <f>'Lab Notebook Page for SPE'!H25</f>
        <v>0</v>
      </c>
      <c r="L25" s="4">
        <f>'Lab Notebook Page for SPE'!I25</f>
        <v>0</v>
      </c>
      <c r="M25" s="14">
        <f t="shared" si="35"/>
        <v>0</v>
      </c>
      <c r="N25" s="14" t="e">
        <f t="shared" si="36"/>
        <v>#DIV/0!</v>
      </c>
      <c r="O25" s="42" t="e">
        <f t="shared" ref="O25" si="70">($AF$4/N25)*1000</f>
        <v>#DIV/0!</v>
      </c>
      <c r="P25" s="44" t="e">
        <f t="shared" ref="P25" si="71">($AF$6/N25)*1000</f>
        <v>#DIV/0!</v>
      </c>
      <c r="Q25" s="66" t="e">
        <f t="shared" ref="Q25" si="72">($AF$5/N25)*1000</f>
        <v>#DIV/0!</v>
      </c>
      <c r="R25" s="26" t="e">
        <f t="shared" ref="R25" si="73">$AE$5-(($AD$5*$AE$5)/N25)</f>
        <v>#DIV/0!</v>
      </c>
      <c r="S25" s="26" t="e">
        <f t="shared" ref="S25" si="74">Q25*1000</f>
        <v>#DIV/0!</v>
      </c>
      <c r="T25" s="26" t="e">
        <f t="shared" ref="T25" si="75">R25*1000</f>
        <v>#DIV/0!</v>
      </c>
      <c r="U25" s="26" t="e">
        <f t="shared" ref="U25" si="76">M25-(O25+P25+Q25)</f>
        <v>#DIV/0!</v>
      </c>
      <c r="V25" s="14" t="e">
        <f t="shared" ref="V25" si="77">($AF$7/N25)*1000</f>
        <v>#DIV/0!</v>
      </c>
      <c r="W25" s="71" t="e">
        <f t="shared" ref="W25" si="78">O25/M25</f>
        <v>#DIV/0!</v>
      </c>
      <c r="X25" s="71" t="e">
        <f t="shared" ref="X25" si="79">Q25/M25</f>
        <v>#DIV/0!</v>
      </c>
      <c r="Y25" s="71" t="e">
        <f t="shared" ref="Y25" si="80">V25/M25</f>
        <v>#DIV/0!</v>
      </c>
      <c r="Z25" s="72" t="e">
        <f t="shared" ref="Z25" si="81">IF(Y25&gt;1,(N25*((M25-((O25+U25)*2))/1000)),(N25*(V25/1000)))</f>
        <v>#DIV/0!</v>
      </c>
      <c r="AA25" s="72" t="e">
        <f t="shared" ref="AA25" si="82">Z25/(0.2/1000)</f>
        <v>#DIV/0!</v>
      </c>
      <c r="AB25" s="2"/>
      <c r="AH25" s="11"/>
      <c r="AI25" s="11"/>
      <c r="AJ25" s="14"/>
      <c r="AK25" s="11"/>
      <c r="AL25" s="11"/>
      <c r="AM25" s="14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</row>
    <row r="26" spans="1:351" s="5" customFormat="1" x14ac:dyDescent="0.25">
      <c r="A26" s="3" t="s">
        <v>83</v>
      </c>
      <c r="B26" s="63"/>
      <c r="C26">
        <v>145.84</v>
      </c>
      <c r="D26" s="11">
        <v>20.397400000000001</v>
      </c>
      <c r="E26" s="50">
        <v>7.4503000000000004</v>
      </c>
      <c r="F26" s="51">
        <f t="shared" si="17"/>
        <v>12.986058174523571</v>
      </c>
      <c r="G26" s="47">
        <f t="shared" si="50"/>
        <v>13.025133575249319</v>
      </c>
      <c r="H26" s="12">
        <f t="shared" si="51"/>
        <v>1.8995854806143606</v>
      </c>
      <c r="I26" s="11">
        <v>100</v>
      </c>
      <c r="J26" s="13">
        <f t="shared" si="34"/>
        <v>52.643063984495278</v>
      </c>
      <c r="K26" s="3">
        <f>'Lab Notebook Page for SPE'!H26</f>
        <v>0</v>
      </c>
      <c r="L26" s="4">
        <f>'Lab Notebook Page for SPE'!I26</f>
        <v>0</v>
      </c>
      <c r="M26" s="14">
        <f t="shared" si="35"/>
        <v>0</v>
      </c>
      <c r="N26" s="14" t="e">
        <f t="shared" si="36"/>
        <v>#DIV/0!</v>
      </c>
      <c r="O26" s="42" t="e">
        <f t="shared" si="21"/>
        <v>#DIV/0!</v>
      </c>
      <c r="P26" s="44" t="e">
        <f t="shared" si="22"/>
        <v>#DIV/0!</v>
      </c>
      <c r="Q26" s="66" t="e">
        <f t="shared" si="23"/>
        <v>#DIV/0!</v>
      </c>
      <c r="R26" s="26" t="e">
        <f t="shared" si="24"/>
        <v>#DIV/0!</v>
      </c>
      <c r="S26" s="26" t="e">
        <f t="shared" si="25"/>
        <v>#DIV/0!</v>
      </c>
      <c r="T26" s="26" t="e">
        <f t="shared" si="26"/>
        <v>#DIV/0!</v>
      </c>
      <c r="U26" s="26" t="e">
        <f t="shared" si="27"/>
        <v>#DIV/0!</v>
      </c>
      <c r="V26" s="14" t="e">
        <f t="shared" si="28"/>
        <v>#DIV/0!</v>
      </c>
      <c r="W26" s="71" t="e">
        <f t="shared" si="29"/>
        <v>#DIV/0!</v>
      </c>
      <c r="X26" s="71" t="e">
        <f t="shared" si="30"/>
        <v>#DIV/0!</v>
      </c>
      <c r="Y26" s="71" t="e">
        <f t="shared" si="31"/>
        <v>#DIV/0!</v>
      </c>
      <c r="Z26" s="72" t="e">
        <f t="shared" si="32"/>
        <v>#DIV/0!</v>
      </c>
      <c r="AA26" s="72" t="e">
        <f t="shared" si="33"/>
        <v>#DIV/0!</v>
      </c>
      <c r="AB26" s="2"/>
      <c r="AC26" s="11"/>
      <c r="AD26" s="11"/>
      <c r="AE26" s="11"/>
      <c r="AF26" s="11"/>
      <c r="AG26" s="11"/>
      <c r="AH26" s="11"/>
      <c r="AI26" s="11"/>
      <c r="AJ26" s="14"/>
      <c r="AK26" s="11"/>
      <c r="AL26" s="11"/>
      <c r="AM26" s="14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</row>
    <row r="27" spans="1:351" x14ac:dyDescent="0.25">
      <c r="A27" s="3" t="s">
        <v>84</v>
      </c>
      <c r="C27">
        <v>452.1</v>
      </c>
      <c r="D27" s="11">
        <v>11.463800000000001</v>
      </c>
      <c r="E27" s="50">
        <v>7.4664000000000001</v>
      </c>
      <c r="F27" s="12">
        <f t="shared" si="17"/>
        <v>4.0094282848545646</v>
      </c>
      <c r="G27" s="47">
        <f t="shared" si="50"/>
        <v>4.0214927631439963</v>
      </c>
      <c r="H27" s="12">
        <f t="shared" ref="H27:H36" si="83">C27*(G27/1000)</f>
        <v>1.8181168782174009</v>
      </c>
      <c r="I27" s="11">
        <v>100</v>
      </c>
      <c r="J27" s="13">
        <f t="shared" ref="J27:J28" si="84">1/(H27/I27)</f>
        <v>55.001964504089784</v>
      </c>
      <c r="K27" s="3">
        <f>'Lab Notebook Page for SPE'!H27</f>
        <v>0</v>
      </c>
      <c r="L27" s="4">
        <f>'Lab Notebook Page for SPE'!I27</f>
        <v>0</v>
      </c>
      <c r="M27" s="14">
        <f t="shared" ref="M27:M28" si="85">(L27-K27)/$AD$11</f>
        <v>0</v>
      </c>
      <c r="N27" s="14" t="e">
        <f t="shared" ref="N27:N28" si="86">(C27*G27/M27)*0.6</f>
        <v>#DIV/0!</v>
      </c>
      <c r="O27" s="42" t="e">
        <f t="shared" ref="O27:O28" si="87">($AF$4/N27)*1000</f>
        <v>#DIV/0!</v>
      </c>
      <c r="P27" s="44" t="e">
        <f t="shared" ref="P27:P28" si="88">($AF$6/N27)*1000</f>
        <v>#DIV/0!</v>
      </c>
      <c r="Q27" s="66" t="e">
        <f t="shared" ref="Q27:Q28" si="89">($AF$5/N27)*1000</f>
        <v>#DIV/0!</v>
      </c>
      <c r="R27" s="26" t="e">
        <f t="shared" ref="R27:R28" si="90">$AE$5-(($AD$5*$AE$5)/N27)</f>
        <v>#DIV/0!</v>
      </c>
      <c r="S27" s="26" t="e">
        <f t="shared" ref="S27:S28" si="91">Q27*1000</f>
        <v>#DIV/0!</v>
      </c>
      <c r="T27" s="26" t="e">
        <f t="shared" ref="T27:T28" si="92">R27*1000</f>
        <v>#DIV/0!</v>
      </c>
      <c r="U27" s="26" t="e">
        <f t="shared" ref="U27:U28" si="93">M27-(O27+P27+Q27)</f>
        <v>#DIV/0!</v>
      </c>
      <c r="V27" s="14" t="e">
        <f t="shared" ref="V27:V28" si="94">($AF$7/N27)*1000</f>
        <v>#DIV/0!</v>
      </c>
      <c r="W27" s="71" t="e">
        <f t="shared" ref="W27:W28" si="95">O27/M27</f>
        <v>#DIV/0!</v>
      </c>
      <c r="X27" s="71" t="e">
        <f t="shared" ref="X27:X28" si="96">Q27/M27</f>
        <v>#DIV/0!</v>
      </c>
      <c r="Y27" s="71" t="e">
        <f t="shared" ref="Y27:Y28" si="97">V27/M27</f>
        <v>#DIV/0!</v>
      </c>
      <c r="Z27" s="72" t="e">
        <f t="shared" ref="Z27:Z28" si="98">IF(Y27&gt;1,(N27*((M27-((O27+U27)*2))/1000)),(N27*(V27/1000)))</f>
        <v>#DIV/0!</v>
      </c>
      <c r="AA27" s="72" t="e">
        <f t="shared" ref="AA27:AA28" si="99">Z27/(0.2/1000)</f>
        <v>#DIV/0!</v>
      </c>
      <c r="AB27" s="2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</row>
    <row r="28" spans="1:351" x14ac:dyDescent="0.25">
      <c r="A28" s="3" t="s">
        <v>85</v>
      </c>
      <c r="C28">
        <v>40.340000000000003</v>
      </c>
      <c r="D28" s="11">
        <v>63.350700000000003</v>
      </c>
      <c r="E28" s="50">
        <v>29.8293</v>
      </c>
      <c r="F28" s="12">
        <f t="shared" si="17"/>
        <v>33.622266800401206</v>
      </c>
      <c r="G28" s="47">
        <f t="shared" si="50"/>
        <v>33.723437111736416</v>
      </c>
      <c r="H28" s="12">
        <f t="shared" si="83"/>
        <v>1.3604034530874471</v>
      </c>
      <c r="I28" s="11">
        <v>100</v>
      </c>
      <c r="J28" s="13">
        <f t="shared" si="84"/>
        <v>73.507605242436824</v>
      </c>
      <c r="K28" s="3">
        <f>'Lab Notebook Page for SPE'!H28</f>
        <v>0</v>
      </c>
      <c r="L28" s="4">
        <f>'Lab Notebook Page for SPE'!I28</f>
        <v>0</v>
      </c>
      <c r="M28" s="14">
        <f t="shared" si="85"/>
        <v>0</v>
      </c>
      <c r="N28" s="14" t="e">
        <f t="shared" si="86"/>
        <v>#DIV/0!</v>
      </c>
      <c r="O28" s="42" t="e">
        <f t="shared" si="87"/>
        <v>#DIV/0!</v>
      </c>
      <c r="P28" s="44" t="e">
        <f t="shared" si="88"/>
        <v>#DIV/0!</v>
      </c>
      <c r="Q28" s="66" t="e">
        <f t="shared" si="89"/>
        <v>#DIV/0!</v>
      </c>
      <c r="R28" s="26" t="e">
        <f t="shared" si="90"/>
        <v>#DIV/0!</v>
      </c>
      <c r="S28" s="26" t="e">
        <f t="shared" si="91"/>
        <v>#DIV/0!</v>
      </c>
      <c r="T28" s="26" t="e">
        <f t="shared" si="92"/>
        <v>#DIV/0!</v>
      </c>
      <c r="U28" s="26" t="e">
        <f t="shared" si="93"/>
        <v>#DIV/0!</v>
      </c>
      <c r="V28" s="14" t="e">
        <f t="shared" si="94"/>
        <v>#DIV/0!</v>
      </c>
      <c r="W28" s="71" t="e">
        <f t="shared" si="95"/>
        <v>#DIV/0!</v>
      </c>
      <c r="X28" s="71" t="e">
        <f t="shared" si="96"/>
        <v>#DIV/0!</v>
      </c>
      <c r="Y28" s="71" t="e">
        <f t="shared" si="97"/>
        <v>#DIV/0!</v>
      </c>
      <c r="Z28" s="72" t="e">
        <f t="shared" si="98"/>
        <v>#DIV/0!</v>
      </c>
      <c r="AA28" s="72" t="e">
        <f t="shared" si="99"/>
        <v>#DIV/0!</v>
      </c>
      <c r="AB28" s="2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</row>
    <row r="29" spans="1:351" x14ac:dyDescent="0.25">
      <c r="A29" s="3" t="s">
        <v>86</v>
      </c>
      <c r="C29">
        <v>13.79</v>
      </c>
      <c r="D29" s="11">
        <v>60.5794</v>
      </c>
      <c r="E29" s="50">
        <v>29.899799999999999</v>
      </c>
      <c r="F29" s="12">
        <f t="shared" si="17"/>
        <v>30.771915747241724</v>
      </c>
      <c r="G29" s="47">
        <f t="shared" si="50"/>
        <v>30.864509275066926</v>
      </c>
      <c r="H29" s="12">
        <f t="shared" si="83"/>
        <v>0.42562158290317287</v>
      </c>
      <c r="I29" s="11">
        <v>100</v>
      </c>
      <c r="J29" s="13">
        <f t="shared" ref="J29:J36" si="100">1/(H29/I29)</f>
        <v>234.9504912741927</v>
      </c>
      <c r="K29" s="3">
        <f>'Lab Notebook Page for SPE'!H29</f>
        <v>0</v>
      </c>
      <c r="L29" s="4">
        <f>'Lab Notebook Page for SPE'!I29</f>
        <v>0</v>
      </c>
      <c r="M29" s="14">
        <f t="shared" ref="M29:M37" si="101">(L29-K29)/$AD$11</f>
        <v>0</v>
      </c>
      <c r="N29" s="14" t="e">
        <f t="shared" ref="N29" si="102">(C29*G29/M29)*0.6</f>
        <v>#DIV/0!</v>
      </c>
      <c r="O29" s="42" t="e">
        <f t="shared" ref="O29:O30" si="103">($AF$4/N29)*1000</f>
        <v>#DIV/0!</v>
      </c>
      <c r="P29" s="44" t="e">
        <f t="shared" ref="P29:P30" si="104">($AF$6/N29)*1000</f>
        <v>#DIV/0!</v>
      </c>
      <c r="Q29" s="66" t="e">
        <f t="shared" ref="Q29:Q30" si="105">($AF$5/N29)*1000</f>
        <v>#DIV/0!</v>
      </c>
      <c r="R29" s="26" t="e">
        <f t="shared" ref="R29:R30" si="106">$AE$5-(($AD$5*$AE$5)/N29)</f>
        <v>#DIV/0!</v>
      </c>
      <c r="S29" s="26" t="e">
        <f t="shared" ref="S29:S30" si="107">Q29*1000</f>
        <v>#DIV/0!</v>
      </c>
      <c r="T29" s="26" t="e">
        <f t="shared" ref="T29:T30" si="108">R29*1000</f>
        <v>#DIV/0!</v>
      </c>
      <c r="U29" s="26" t="e">
        <f t="shared" ref="U29:U30" si="109">M29-(O29+P29+Q29)</f>
        <v>#DIV/0!</v>
      </c>
      <c r="V29" s="14" t="e">
        <f t="shared" ref="V29:V30" si="110">($AF$7/N29)*1000</f>
        <v>#DIV/0!</v>
      </c>
      <c r="W29" s="71" t="e">
        <f t="shared" ref="W29:W30" si="111">O29/M29</f>
        <v>#DIV/0!</v>
      </c>
      <c r="X29" s="71" t="e">
        <f t="shared" ref="X29:X30" si="112">Q29/M29</f>
        <v>#DIV/0!</v>
      </c>
      <c r="Y29" s="71" t="e">
        <f t="shared" ref="Y29:Y30" si="113">V29/M29</f>
        <v>#DIV/0!</v>
      </c>
      <c r="Z29" s="72" t="e">
        <f t="shared" ref="Z29:Z30" si="114">IF(Y29&gt;1,(N29*((M29-((O29+U29)*2))/1000)),(N29*(V29/1000)))</f>
        <v>#DIV/0!</v>
      </c>
      <c r="AA29" s="72" t="e">
        <f t="shared" ref="AA29:AA30" si="115">Z29/(0.2/1000)</f>
        <v>#DIV/0!</v>
      </c>
      <c r="AB29" s="2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</row>
    <row r="30" spans="1:351" x14ac:dyDescent="0.25">
      <c r="A30" s="76" t="s">
        <v>87</v>
      </c>
      <c r="C30">
        <v>93.34</v>
      </c>
      <c r="D30" s="11">
        <v>50.476700000000001</v>
      </c>
      <c r="E30" s="50">
        <v>30.422899999999998</v>
      </c>
      <c r="F30" s="12">
        <f t="shared" si="17"/>
        <v>20.114142427281848</v>
      </c>
      <c r="G30" s="47">
        <f t="shared" si="50"/>
        <v>20.174666426561533</v>
      </c>
      <c r="H30" s="12">
        <f t="shared" si="83"/>
        <v>1.8831033642552537</v>
      </c>
      <c r="I30" s="11">
        <v>100</v>
      </c>
      <c r="J30" s="13">
        <f t="shared" si="100"/>
        <v>53.103829507281922</v>
      </c>
      <c r="K30" s="3">
        <f>'Lab Notebook Page for SPE'!H30</f>
        <v>0</v>
      </c>
      <c r="L30" s="4">
        <f>'Lab Notebook Page for SPE'!I30</f>
        <v>0</v>
      </c>
      <c r="M30" s="14">
        <f t="shared" si="101"/>
        <v>0</v>
      </c>
      <c r="N30" s="14" t="e">
        <f>(C30*G30/M30)*0.6</f>
        <v>#DIV/0!</v>
      </c>
      <c r="O30" s="42" t="e">
        <f t="shared" si="103"/>
        <v>#DIV/0!</v>
      </c>
      <c r="P30" s="44" t="e">
        <f t="shared" si="104"/>
        <v>#DIV/0!</v>
      </c>
      <c r="Q30" s="66" t="e">
        <f t="shared" si="105"/>
        <v>#DIV/0!</v>
      </c>
      <c r="R30" s="26" t="e">
        <f t="shared" si="106"/>
        <v>#DIV/0!</v>
      </c>
      <c r="S30" s="26" t="e">
        <f t="shared" si="107"/>
        <v>#DIV/0!</v>
      </c>
      <c r="T30" s="26" t="e">
        <f t="shared" si="108"/>
        <v>#DIV/0!</v>
      </c>
      <c r="U30" s="26" t="e">
        <f t="shared" si="109"/>
        <v>#DIV/0!</v>
      </c>
      <c r="V30" s="14" t="e">
        <f t="shared" si="110"/>
        <v>#DIV/0!</v>
      </c>
      <c r="W30" s="71" t="e">
        <f t="shared" si="111"/>
        <v>#DIV/0!</v>
      </c>
      <c r="X30" s="71" t="e">
        <f t="shared" si="112"/>
        <v>#DIV/0!</v>
      </c>
      <c r="Y30" s="71" t="e">
        <f t="shared" si="113"/>
        <v>#DIV/0!</v>
      </c>
      <c r="Z30" s="72" t="e">
        <f t="shared" si="114"/>
        <v>#DIV/0!</v>
      </c>
      <c r="AA30" s="72" t="e">
        <f t="shared" si="115"/>
        <v>#DIV/0!</v>
      </c>
      <c r="AB30" s="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</row>
    <row r="31" spans="1:351" x14ac:dyDescent="0.25">
      <c r="A31" s="76" t="s">
        <v>88</v>
      </c>
      <c r="B31" s="68"/>
      <c r="C31">
        <v>87.94</v>
      </c>
      <c r="D31" s="67">
        <v>51.2286</v>
      </c>
      <c r="E31" s="67">
        <v>29.764099999999999</v>
      </c>
      <c r="F31" s="12">
        <f t="shared" si="17"/>
        <v>21.529087261785357</v>
      </c>
      <c r="G31" s="47">
        <f t="shared" si="50"/>
        <v>21.59386886839053</v>
      </c>
      <c r="H31" s="12">
        <f t="shared" si="83"/>
        <v>1.898964828286263</v>
      </c>
      <c r="I31" s="11">
        <v>100</v>
      </c>
      <c r="J31" s="13">
        <f t="shared" si="100"/>
        <v>52.660269695592966</v>
      </c>
      <c r="K31" s="3">
        <f>'Lab Notebook Page for SPE'!H31</f>
        <v>0</v>
      </c>
      <c r="L31" s="4">
        <f>'Lab Notebook Page for SPE'!I31</f>
        <v>0</v>
      </c>
      <c r="M31" s="14">
        <f t="shared" si="101"/>
        <v>0</v>
      </c>
      <c r="N31" s="14" t="e">
        <f>(C31*G31/M31)*0.6</f>
        <v>#DIV/0!</v>
      </c>
      <c r="O31" s="42" t="e">
        <f t="shared" ref="O31" si="116">($AF$4/N31)*1000</f>
        <v>#DIV/0!</v>
      </c>
      <c r="P31" s="44" t="e">
        <f t="shared" ref="P31" si="117">($AF$6/N31)*1000</f>
        <v>#DIV/0!</v>
      </c>
      <c r="Q31" s="66" t="e">
        <f t="shared" ref="Q31" si="118">($AF$5/N31)*1000</f>
        <v>#DIV/0!</v>
      </c>
      <c r="R31" s="26" t="e">
        <f t="shared" ref="R31" si="119">$AE$5-(($AD$5*$AE$5)/N31)</f>
        <v>#DIV/0!</v>
      </c>
      <c r="S31" s="26" t="e">
        <f t="shared" ref="S31" si="120">Q31*1000</f>
        <v>#DIV/0!</v>
      </c>
      <c r="T31" s="26" t="e">
        <f t="shared" ref="T31" si="121">R31*1000</f>
        <v>#DIV/0!</v>
      </c>
      <c r="U31" s="26" t="e">
        <f t="shared" ref="U31" si="122">M31-(O31+P31+Q31)</f>
        <v>#DIV/0!</v>
      </c>
      <c r="V31" s="14" t="e">
        <f t="shared" ref="V31" si="123">($AF$7/N31)*1000</f>
        <v>#DIV/0!</v>
      </c>
      <c r="W31" s="71" t="e">
        <f t="shared" ref="W31" si="124">O31/M31</f>
        <v>#DIV/0!</v>
      </c>
      <c r="X31" s="71" t="e">
        <f t="shared" ref="X31" si="125">Q31/M31</f>
        <v>#DIV/0!</v>
      </c>
      <c r="Y31" s="71" t="e">
        <f t="shared" ref="Y31" si="126">V31/M31</f>
        <v>#DIV/0!</v>
      </c>
      <c r="Z31" s="72" t="e">
        <f t="shared" ref="Z31" si="127">IF(Y31&gt;1,(N31*((M31-((O31+U31)*2))/1000)),(N31*(V31/1000)))</f>
        <v>#DIV/0!</v>
      </c>
      <c r="AA31" s="72" t="e">
        <f t="shared" ref="AA31" si="128">Z31/(0.2/1000)</f>
        <v>#DIV/0!</v>
      </c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</row>
    <row r="32" spans="1:351" x14ac:dyDescent="0.25">
      <c r="A32" s="76" t="s">
        <v>89</v>
      </c>
      <c r="B32" s="68"/>
      <c r="C32">
        <v>736.11</v>
      </c>
      <c r="D32" s="67">
        <v>9.9312000000000005</v>
      </c>
      <c r="E32" s="67">
        <v>7.4661999999999997</v>
      </c>
      <c r="F32" s="12">
        <f t="shared" si="17"/>
        <v>2.4724172517552665</v>
      </c>
      <c r="G32" s="47">
        <f t="shared" si="50"/>
        <v>2.4798568222219322</v>
      </c>
      <c r="H32" s="12">
        <f t="shared" si="83"/>
        <v>1.8254474054057868</v>
      </c>
      <c r="I32" s="11">
        <v>100</v>
      </c>
      <c r="J32" s="13">
        <f t="shared" si="100"/>
        <v>54.781090763757476</v>
      </c>
      <c r="K32" s="3">
        <f>'Lab Notebook Page for SPE'!H32</f>
        <v>0</v>
      </c>
      <c r="L32" s="4">
        <f>'Lab Notebook Page for SPE'!I32</f>
        <v>0</v>
      </c>
      <c r="M32" s="14">
        <f t="shared" si="101"/>
        <v>0</v>
      </c>
      <c r="N32" s="14" t="e">
        <f>(C32*G32/M32)*0.6</f>
        <v>#DIV/0!</v>
      </c>
      <c r="O32" s="42" t="e">
        <f>($AF$4/N32)*1000</f>
        <v>#DIV/0!</v>
      </c>
      <c r="P32" s="44" t="e">
        <f>($AF$6/N32)*1000</f>
        <v>#DIV/0!</v>
      </c>
      <c r="Q32" s="66" t="e">
        <f>($AF$5/N32)*1000</f>
        <v>#DIV/0!</v>
      </c>
      <c r="R32" s="26" t="e">
        <f>$AE$5-(($AD$5*$AE$5)/N32)</f>
        <v>#DIV/0!</v>
      </c>
      <c r="S32" s="26" t="e">
        <f>Q32*1000</f>
        <v>#DIV/0!</v>
      </c>
      <c r="T32" s="26" t="e">
        <f>R32*1000</f>
        <v>#DIV/0!</v>
      </c>
      <c r="U32" s="26" t="e">
        <f>M32-(O32+P32+Q32)</f>
        <v>#DIV/0!</v>
      </c>
      <c r="V32" s="14" t="e">
        <f>($AF$7/N32)*1000</f>
        <v>#DIV/0!</v>
      </c>
      <c r="W32" s="71" t="e">
        <f>O32/M32</f>
        <v>#DIV/0!</v>
      </c>
      <c r="X32" s="71" t="e">
        <f>Q32/M32</f>
        <v>#DIV/0!</v>
      </c>
      <c r="Y32" s="71" t="e">
        <f>V32/M32</f>
        <v>#DIV/0!</v>
      </c>
      <c r="Z32" s="72" t="e">
        <f>IF(Y32&gt;1,(N32*((M32-((O32+U32)*2))/1000)),(N32*(V32/1000)))</f>
        <v>#DIV/0!</v>
      </c>
      <c r="AA32" s="72" t="e">
        <f>Z32/(0.2/1000)</f>
        <v>#DIV/0!</v>
      </c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</row>
    <row r="33" spans="1:351" s="6" customFormat="1" x14ac:dyDescent="0.25">
      <c r="A33" s="76" t="s">
        <v>90</v>
      </c>
      <c r="B33" s="3"/>
      <c r="C33">
        <v>139.41999999999999</v>
      </c>
      <c r="D33" s="11">
        <v>20.887699999999999</v>
      </c>
      <c r="E33" s="50">
        <v>7.4368999999999996</v>
      </c>
      <c r="F33" s="12">
        <f t="shared" si="17"/>
        <v>13.491273821464393</v>
      </c>
      <c r="G33" s="47">
        <f t="shared" si="50"/>
        <v>13.531869429753653</v>
      </c>
      <c r="H33" s="12">
        <f t="shared" si="83"/>
        <v>1.8866132358962542</v>
      </c>
      <c r="I33" s="11">
        <v>100</v>
      </c>
      <c r="J33" s="13">
        <f t="shared" si="100"/>
        <v>53.005034681893356</v>
      </c>
      <c r="K33" s="3">
        <f>'Lab Notebook Page for SPE'!H33</f>
        <v>0</v>
      </c>
      <c r="L33" s="4">
        <f>'Lab Notebook Page for SPE'!I33</f>
        <v>0</v>
      </c>
      <c r="M33" s="14">
        <f t="shared" si="101"/>
        <v>0</v>
      </c>
      <c r="N33" s="14" t="e">
        <f t="shared" ref="N33:N37" si="129">(C33*G33/M33)*0.6</f>
        <v>#DIV/0!</v>
      </c>
      <c r="O33" s="42" t="e">
        <f t="shared" ref="O33:O37" si="130">($AF$4/N33)*1000</f>
        <v>#DIV/0!</v>
      </c>
      <c r="P33" s="44" t="e">
        <f t="shared" ref="P33:P37" si="131">($AF$6/N33)*1000</f>
        <v>#DIV/0!</v>
      </c>
      <c r="Q33" s="66" t="e">
        <f t="shared" ref="Q33:Q37" si="132">($AF$5/N33)*1000</f>
        <v>#DIV/0!</v>
      </c>
      <c r="R33" s="26" t="e">
        <f t="shared" ref="R33:R37" si="133">$AE$5-(($AD$5*$AE$5)/N33)</f>
        <v>#DIV/0!</v>
      </c>
      <c r="S33" s="26" t="e">
        <f t="shared" ref="S33:S37" si="134">Q33*1000</f>
        <v>#DIV/0!</v>
      </c>
      <c r="T33" s="26" t="e">
        <f t="shared" ref="T33:T37" si="135">R33*1000</f>
        <v>#DIV/0!</v>
      </c>
      <c r="U33" s="26" t="e">
        <f t="shared" ref="U33:U37" si="136">M33-(O33+P33+Q33)</f>
        <v>#DIV/0!</v>
      </c>
      <c r="V33" s="14" t="e">
        <f t="shared" ref="V33:V37" si="137">($AF$7/N33)*1000</f>
        <v>#DIV/0!</v>
      </c>
      <c r="W33" s="71" t="e">
        <f t="shared" ref="W33:W37" si="138">O33/M33</f>
        <v>#DIV/0!</v>
      </c>
      <c r="X33" s="71" t="e">
        <f t="shared" ref="X33:X37" si="139">Q33/M33</f>
        <v>#DIV/0!</v>
      </c>
      <c r="Y33" s="71" t="e">
        <f t="shared" ref="Y33:Y37" si="140">V33/M33</f>
        <v>#DIV/0!</v>
      </c>
      <c r="Z33" s="72" t="e">
        <f t="shared" ref="Z33:Z37" si="141">IF(Y33&gt;1,(N33*((M33-((O33+U33)*2))/1000)),(N33*(V33/1000)))</f>
        <v>#DIV/0!</v>
      </c>
      <c r="AA33" s="72" t="e">
        <f t="shared" ref="AA33:AA37" si="142">Z33/(0.2/1000)</f>
        <v>#DIV/0!</v>
      </c>
      <c r="AB33" s="11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</row>
    <row r="34" spans="1:351" s="5" customFormat="1" x14ac:dyDescent="0.25">
      <c r="A34" s="76" t="s">
        <v>91</v>
      </c>
      <c r="B34" s="3"/>
      <c r="C34">
        <v>274.05</v>
      </c>
      <c r="D34" s="11">
        <v>36.2624</v>
      </c>
      <c r="E34" s="50">
        <v>29.763100000000001</v>
      </c>
      <c r="F34" s="12">
        <f t="shared" si="17"/>
        <v>6.5188565697091256</v>
      </c>
      <c r="G34" s="47">
        <f t="shared" si="50"/>
        <v>6.5384719856661242</v>
      </c>
      <c r="H34" s="12">
        <f t="shared" si="83"/>
        <v>1.7918682476718013</v>
      </c>
      <c r="I34" s="11">
        <v>100</v>
      </c>
      <c r="J34" s="13">
        <f t="shared" si="100"/>
        <v>55.807674548578753</v>
      </c>
      <c r="K34" s="3">
        <f>'Lab Notebook Page for SPE'!H34</f>
        <v>0</v>
      </c>
      <c r="L34" s="4">
        <f>'Lab Notebook Page for SPE'!I34</f>
        <v>0</v>
      </c>
      <c r="M34" s="14">
        <f t="shared" si="101"/>
        <v>0</v>
      </c>
      <c r="N34" s="14" t="e">
        <f t="shared" si="129"/>
        <v>#DIV/0!</v>
      </c>
      <c r="O34" s="42" t="e">
        <f t="shared" si="130"/>
        <v>#DIV/0!</v>
      </c>
      <c r="P34" s="44" t="e">
        <f t="shared" si="131"/>
        <v>#DIV/0!</v>
      </c>
      <c r="Q34" s="66" t="e">
        <f t="shared" si="132"/>
        <v>#DIV/0!</v>
      </c>
      <c r="R34" s="26" t="e">
        <f t="shared" si="133"/>
        <v>#DIV/0!</v>
      </c>
      <c r="S34" s="26" t="e">
        <f t="shared" si="134"/>
        <v>#DIV/0!</v>
      </c>
      <c r="T34" s="26" t="e">
        <f t="shared" si="135"/>
        <v>#DIV/0!</v>
      </c>
      <c r="U34" s="26" t="e">
        <f t="shared" si="136"/>
        <v>#DIV/0!</v>
      </c>
      <c r="V34" s="14" t="e">
        <f t="shared" si="137"/>
        <v>#DIV/0!</v>
      </c>
      <c r="W34" s="71" t="e">
        <f t="shared" si="138"/>
        <v>#DIV/0!</v>
      </c>
      <c r="X34" s="71" t="e">
        <f t="shared" si="139"/>
        <v>#DIV/0!</v>
      </c>
      <c r="Y34" s="71" t="e">
        <f t="shared" si="140"/>
        <v>#DIV/0!</v>
      </c>
      <c r="Z34" s="72" t="e">
        <f t="shared" si="141"/>
        <v>#DIV/0!</v>
      </c>
      <c r="AA34" s="72" t="e">
        <f t="shared" si="142"/>
        <v>#DIV/0!</v>
      </c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</row>
    <row r="35" spans="1:351" x14ac:dyDescent="0.25">
      <c r="A35" s="76" t="s">
        <v>92</v>
      </c>
      <c r="C35">
        <v>138.88</v>
      </c>
      <c r="D35" s="11">
        <v>21.045300000000001</v>
      </c>
      <c r="E35" s="50">
        <v>7.4488000000000003</v>
      </c>
      <c r="F35" s="12">
        <f t="shared" si="17"/>
        <v>13.637412236710132</v>
      </c>
      <c r="G35" s="47">
        <f t="shared" si="50"/>
        <v>13.678447579448477</v>
      </c>
      <c r="H35" s="12">
        <f t="shared" si="83"/>
        <v>1.8996627998338045</v>
      </c>
      <c r="I35" s="11">
        <v>100</v>
      </c>
      <c r="J35" s="13">
        <f t="shared" si="100"/>
        <v>52.640921330221701</v>
      </c>
      <c r="K35" s="3">
        <f>'Lab Notebook Page for SPE'!H35</f>
        <v>0</v>
      </c>
      <c r="L35" s="4">
        <f>'Lab Notebook Page for SPE'!I35</f>
        <v>0</v>
      </c>
      <c r="M35" s="14">
        <f t="shared" si="101"/>
        <v>0</v>
      </c>
      <c r="N35" s="14" t="e">
        <f t="shared" si="129"/>
        <v>#DIV/0!</v>
      </c>
      <c r="O35" s="42" t="e">
        <f t="shared" si="130"/>
        <v>#DIV/0!</v>
      </c>
      <c r="P35" s="44" t="e">
        <f t="shared" si="131"/>
        <v>#DIV/0!</v>
      </c>
      <c r="Q35" s="66" t="e">
        <f t="shared" si="132"/>
        <v>#DIV/0!</v>
      </c>
      <c r="R35" s="26" t="e">
        <f t="shared" si="133"/>
        <v>#DIV/0!</v>
      </c>
      <c r="S35" s="26" t="e">
        <f t="shared" si="134"/>
        <v>#DIV/0!</v>
      </c>
      <c r="T35" s="26" t="e">
        <f t="shared" si="135"/>
        <v>#DIV/0!</v>
      </c>
      <c r="U35" s="26" t="e">
        <f t="shared" si="136"/>
        <v>#DIV/0!</v>
      </c>
      <c r="V35" s="14" t="e">
        <f t="shared" si="137"/>
        <v>#DIV/0!</v>
      </c>
      <c r="W35" s="71" t="e">
        <f t="shared" si="138"/>
        <v>#DIV/0!</v>
      </c>
      <c r="X35" s="71" t="e">
        <f t="shared" si="139"/>
        <v>#DIV/0!</v>
      </c>
      <c r="Y35" s="71" t="e">
        <f t="shared" si="140"/>
        <v>#DIV/0!</v>
      </c>
      <c r="Z35" s="72" t="e">
        <f t="shared" si="141"/>
        <v>#DIV/0!</v>
      </c>
      <c r="AA35" s="72" t="e">
        <f t="shared" si="142"/>
        <v>#DIV/0!</v>
      </c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</row>
    <row r="36" spans="1:351" x14ac:dyDescent="0.25">
      <c r="A36" s="76" t="s">
        <v>93</v>
      </c>
      <c r="C36">
        <v>91.1</v>
      </c>
      <c r="D36" s="11">
        <v>50.761299999999999</v>
      </c>
      <c r="E36" s="50">
        <v>30.044499999999999</v>
      </c>
      <c r="F36" s="12">
        <f t="shared" si="17"/>
        <v>20.779137412236711</v>
      </c>
      <c r="G36" s="47">
        <f t="shared" si="50"/>
        <v>20.841662399435016</v>
      </c>
      <c r="H36" s="12">
        <f t="shared" si="83"/>
        <v>1.8986754445885299</v>
      </c>
      <c r="I36" s="11">
        <v>100</v>
      </c>
      <c r="J36" s="13">
        <f t="shared" si="100"/>
        <v>52.668295829607374</v>
      </c>
      <c r="K36" s="3">
        <f>'Lab Notebook Page for SPE'!H36</f>
        <v>0</v>
      </c>
      <c r="L36" s="4">
        <f>'Lab Notebook Page for SPE'!I36</f>
        <v>0</v>
      </c>
      <c r="M36" s="14">
        <f t="shared" si="101"/>
        <v>0</v>
      </c>
      <c r="N36" s="14" t="e">
        <f t="shared" si="129"/>
        <v>#DIV/0!</v>
      </c>
      <c r="O36" s="42" t="e">
        <f t="shared" si="130"/>
        <v>#DIV/0!</v>
      </c>
      <c r="P36" s="44" t="e">
        <f t="shared" si="131"/>
        <v>#DIV/0!</v>
      </c>
      <c r="Q36" s="66" t="e">
        <f t="shared" si="132"/>
        <v>#DIV/0!</v>
      </c>
      <c r="R36" s="26" t="e">
        <f t="shared" si="133"/>
        <v>#DIV/0!</v>
      </c>
      <c r="S36" s="26" t="e">
        <f t="shared" si="134"/>
        <v>#DIV/0!</v>
      </c>
      <c r="T36" s="26" t="e">
        <f t="shared" si="135"/>
        <v>#DIV/0!</v>
      </c>
      <c r="U36" s="26" t="e">
        <f t="shared" si="136"/>
        <v>#DIV/0!</v>
      </c>
      <c r="V36" s="14" t="e">
        <f t="shared" si="137"/>
        <v>#DIV/0!</v>
      </c>
      <c r="W36" s="71" t="e">
        <f t="shared" si="138"/>
        <v>#DIV/0!</v>
      </c>
      <c r="X36" s="71" t="e">
        <f t="shared" si="139"/>
        <v>#DIV/0!</v>
      </c>
      <c r="Y36" s="71" t="e">
        <f t="shared" si="140"/>
        <v>#DIV/0!</v>
      </c>
      <c r="Z36" s="72" t="e">
        <f t="shared" si="141"/>
        <v>#DIV/0!</v>
      </c>
      <c r="AA36" s="72" t="e">
        <f t="shared" si="142"/>
        <v>#DIV/0!</v>
      </c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</row>
    <row r="37" spans="1:351" x14ac:dyDescent="0.25">
      <c r="A37" s="68" t="s">
        <v>96</v>
      </c>
      <c r="C37">
        <v>2.52</v>
      </c>
      <c r="D37" s="11">
        <v>46.357599999999998</v>
      </c>
      <c r="E37" s="50">
        <v>29.761700000000001</v>
      </c>
      <c r="F37" s="12">
        <f>(D37-E37)/$AD$16</f>
        <v>16.645837512537611</v>
      </c>
      <c r="G37" s="47">
        <f t="shared" si="50"/>
        <v>16.695925288402819</v>
      </c>
      <c r="H37" s="12">
        <f t="shared" ref="H37" si="143">C37*(G37/1000)</f>
        <v>4.2073731726775108E-2</v>
      </c>
      <c r="I37" s="11">
        <v>100</v>
      </c>
      <c r="J37" s="13">
        <f t="shared" ref="J37" si="144">1/(H37/I37)</f>
        <v>2376.7799027049805</v>
      </c>
      <c r="K37" s="3">
        <f>'Lab Notebook Page for SPE'!H37</f>
        <v>0</v>
      </c>
      <c r="L37" s="4">
        <f>'Lab Notebook Page for SPE'!I37</f>
        <v>0</v>
      </c>
      <c r="M37" s="14">
        <f t="shared" si="101"/>
        <v>0</v>
      </c>
      <c r="N37" s="14" t="e">
        <f t="shared" si="129"/>
        <v>#DIV/0!</v>
      </c>
      <c r="O37" s="42" t="e">
        <f t="shared" si="130"/>
        <v>#DIV/0!</v>
      </c>
      <c r="P37" s="44" t="e">
        <f t="shared" si="131"/>
        <v>#DIV/0!</v>
      </c>
      <c r="Q37" s="66" t="e">
        <f t="shared" si="132"/>
        <v>#DIV/0!</v>
      </c>
      <c r="R37" s="26" t="e">
        <f t="shared" si="133"/>
        <v>#DIV/0!</v>
      </c>
      <c r="S37" s="26" t="e">
        <f t="shared" si="134"/>
        <v>#DIV/0!</v>
      </c>
      <c r="T37" s="26" t="e">
        <f t="shared" si="135"/>
        <v>#DIV/0!</v>
      </c>
      <c r="U37" s="26" t="e">
        <f t="shared" si="136"/>
        <v>#DIV/0!</v>
      </c>
      <c r="V37" s="14" t="e">
        <f t="shared" si="137"/>
        <v>#DIV/0!</v>
      </c>
      <c r="W37" s="71" t="e">
        <f t="shared" si="138"/>
        <v>#DIV/0!</v>
      </c>
      <c r="X37" s="71" t="e">
        <f t="shared" si="139"/>
        <v>#DIV/0!</v>
      </c>
      <c r="Y37" s="71" t="e">
        <f t="shared" si="140"/>
        <v>#DIV/0!</v>
      </c>
      <c r="Z37" s="72" t="e">
        <f t="shared" si="141"/>
        <v>#DIV/0!</v>
      </c>
      <c r="AA37" s="72" t="e">
        <f t="shared" si="142"/>
        <v>#DIV/0!</v>
      </c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</row>
    <row r="38" spans="1:351" x14ac:dyDescent="0.25">
      <c r="A38" s="68"/>
      <c r="W38" s="71"/>
      <c r="X38" s="71"/>
      <c r="Y38" s="71"/>
      <c r="Z38" s="72"/>
      <c r="AA38" s="72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</row>
    <row r="39" spans="1:351" x14ac:dyDescent="0.25">
      <c r="A39" s="68"/>
      <c r="C39"/>
      <c r="W39" s="71"/>
      <c r="X39" s="71"/>
      <c r="Y39" s="71"/>
      <c r="Z39" s="72"/>
      <c r="AA39" s="72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</row>
    <row r="40" spans="1:351" ht="14.1" customHeight="1" x14ac:dyDescent="0.25">
      <c r="A40" s="68"/>
      <c r="C40"/>
      <c r="W40" s="71"/>
      <c r="X40" s="71"/>
      <c r="Y40" s="71"/>
      <c r="Z40" s="72"/>
      <c r="AA40" s="72"/>
      <c r="AC40" s="24"/>
      <c r="AD40" s="24"/>
      <c r="AE40" s="24"/>
      <c r="AF40" s="24"/>
      <c r="AG40" s="24"/>
      <c r="AH40" s="24"/>
      <c r="AI40" s="24"/>
      <c r="AJ40" s="24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</row>
    <row r="41" spans="1:351" x14ac:dyDescent="0.25">
      <c r="A41" s="68"/>
      <c r="C4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</row>
    <row r="42" spans="1:351" x14ac:dyDescent="0.25">
      <c r="A42" s="68"/>
      <c r="C42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</row>
    <row r="43" spans="1:351" s="5" customFormat="1" x14ac:dyDescent="0.25">
      <c r="A43" s="3"/>
      <c r="B43" s="3"/>
      <c r="C43"/>
      <c r="D43" s="11"/>
      <c r="E43" s="11"/>
      <c r="F43" s="12"/>
      <c r="G43" s="47"/>
      <c r="H43" s="12"/>
      <c r="I43" s="11"/>
      <c r="J43" s="13"/>
      <c r="K43" s="3"/>
      <c r="L43" s="4"/>
      <c r="M43" s="14"/>
      <c r="N43" s="14"/>
      <c r="O43" s="42"/>
      <c r="P43" s="44"/>
      <c r="Q43" s="66"/>
      <c r="R43" s="26"/>
      <c r="S43" s="26"/>
      <c r="T43" s="26"/>
      <c r="U43" s="26"/>
      <c r="V43" s="14"/>
      <c r="W43" s="73"/>
      <c r="X43" s="73"/>
      <c r="Y43" s="73"/>
      <c r="Z43" s="73"/>
      <c r="AA43" s="73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</row>
    <row r="44" spans="1:351" x14ac:dyDescent="0.25">
      <c r="C44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</row>
    <row r="45" spans="1:351" x14ac:dyDescent="0.25"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</row>
    <row r="46" spans="1:351" x14ac:dyDescent="0.25"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</row>
    <row r="47" spans="1:351" x14ac:dyDescent="0.25"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</row>
    <row r="48" spans="1:351" s="5" customFormat="1" x14ac:dyDescent="0.25">
      <c r="A48" s="3"/>
      <c r="B48" s="3"/>
      <c r="C48" s="11"/>
      <c r="D48" s="11"/>
      <c r="E48" s="11"/>
      <c r="F48" s="12"/>
      <c r="G48" s="47"/>
      <c r="H48" s="12"/>
      <c r="I48" s="11"/>
      <c r="J48" s="13"/>
      <c r="K48" s="3"/>
      <c r="L48" s="4"/>
      <c r="M48" s="14"/>
      <c r="N48" s="14"/>
      <c r="O48" s="42"/>
      <c r="P48" s="44"/>
      <c r="Q48" s="66"/>
      <c r="R48" s="26"/>
      <c r="S48" s="26"/>
      <c r="T48" s="26"/>
      <c r="U48" s="26"/>
      <c r="V48" s="14"/>
      <c r="W48" s="73"/>
      <c r="X48" s="73"/>
      <c r="Y48" s="73"/>
      <c r="Z48" s="73"/>
      <c r="AA48" s="73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  <c r="LJ48" s="11"/>
      <c r="LK48" s="11"/>
      <c r="LL48" s="11"/>
      <c r="LM48" s="11"/>
      <c r="LN48" s="11"/>
      <c r="LO48" s="11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</row>
    <row r="49" spans="1:351" x14ac:dyDescent="0.25"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  <c r="LB49" s="11"/>
      <c r="LC49" s="11"/>
      <c r="LD49" s="11"/>
      <c r="LE49" s="11"/>
      <c r="LF49" s="11"/>
      <c r="LG49" s="11"/>
      <c r="LH49" s="11"/>
      <c r="LI49" s="11"/>
      <c r="LJ49" s="11"/>
      <c r="LK49" s="11"/>
      <c r="LL49" s="11"/>
      <c r="LM49" s="11"/>
      <c r="LN49" s="11"/>
      <c r="LO49" s="11"/>
      <c r="LP49" s="11"/>
      <c r="LQ49" s="11"/>
      <c r="LR49" s="11"/>
      <c r="LS49" s="11"/>
      <c r="LT49" s="11"/>
      <c r="LU49" s="11"/>
      <c r="LV49" s="11"/>
      <c r="LW49" s="11"/>
      <c r="LX49" s="11"/>
      <c r="LY49" s="11"/>
      <c r="LZ49" s="11"/>
      <c r="MA49" s="11"/>
      <c r="MB49" s="11"/>
      <c r="MC49" s="11"/>
      <c r="MD49" s="11"/>
      <c r="ME49" s="11"/>
      <c r="MF49" s="11"/>
      <c r="MG49" s="11"/>
      <c r="MH49" s="11"/>
      <c r="MI49" s="11"/>
      <c r="MJ49" s="11"/>
      <c r="MK49" s="11"/>
      <c r="ML49" s="11"/>
      <c r="MM49" s="11"/>
    </row>
    <row r="50" spans="1:351" s="5" customFormat="1" x14ac:dyDescent="0.25">
      <c r="A50" s="3"/>
      <c r="B50" s="3"/>
      <c r="C50" s="11"/>
      <c r="D50" s="11"/>
      <c r="E50" s="11"/>
      <c r="F50" s="12"/>
      <c r="G50" s="47"/>
      <c r="H50" s="12"/>
      <c r="I50" s="11"/>
      <c r="J50" s="13"/>
      <c r="K50" s="3"/>
      <c r="L50" s="4"/>
      <c r="M50" s="14"/>
      <c r="N50" s="14"/>
      <c r="O50" s="42"/>
      <c r="P50" s="44"/>
      <c r="Q50" s="66"/>
      <c r="R50" s="26"/>
      <c r="S50" s="26"/>
      <c r="T50" s="26"/>
      <c r="U50" s="26"/>
      <c r="V50" s="14"/>
      <c r="W50" s="73"/>
      <c r="X50" s="73"/>
      <c r="Y50" s="73"/>
      <c r="Z50" s="73"/>
      <c r="AA50" s="73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</row>
    <row r="51" spans="1:351" x14ac:dyDescent="0.25"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</row>
    <row r="52" spans="1:351" x14ac:dyDescent="0.25"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</row>
    <row r="53" spans="1:351" x14ac:dyDescent="0.25"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  <c r="LB53" s="11"/>
      <c r="LC53" s="11"/>
      <c r="LD53" s="11"/>
      <c r="LE53" s="11"/>
      <c r="LF53" s="11"/>
      <c r="LG53" s="11"/>
      <c r="LH53" s="11"/>
      <c r="LI53" s="11"/>
      <c r="LJ53" s="11"/>
      <c r="LK53" s="11"/>
      <c r="LL53" s="11"/>
      <c r="LM53" s="11"/>
      <c r="LN53" s="11"/>
      <c r="LO53" s="11"/>
      <c r="LP53" s="11"/>
      <c r="LQ53" s="11"/>
      <c r="LR53" s="11"/>
      <c r="LS53" s="11"/>
      <c r="LT53" s="11"/>
      <c r="LU53" s="11"/>
      <c r="LV53" s="11"/>
      <c r="LW53" s="11"/>
      <c r="LX53" s="11"/>
      <c r="LY53" s="11"/>
      <c r="LZ53" s="11"/>
      <c r="MA53" s="11"/>
      <c r="MB53" s="11"/>
      <c r="MC53" s="11"/>
      <c r="MD53" s="11"/>
      <c r="ME53" s="11"/>
      <c r="MF53" s="11"/>
      <c r="MG53" s="11"/>
      <c r="MH53" s="11"/>
      <c r="MI53" s="11"/>
      <c r="MJ53" s="11"/>
      <c r="MK53" s="11"/>
      <c r="ML53" s="11"/>
      <c r="MM53" s="11"/>
    </row>
    <row r="54" spans="1:351" x14ac:dyDescent="0.25"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  <c r="LB54" s="11"/>
      <c r="LC54" s="11"/>
      <c r="LD54" s="11"/>
      <c r="LE54" s="11"/>
      <c r="LF54" s="11"/>
      <c r="LG54" s="11"/>
      <c r="LH54" s="11"/>
      <c r="LI54" s="11"/>
      <c r="LJ54" s="11"/>
      <c r="LK54" s="11"/>
      <c r="LL54" s="11"/>
      <c r="LM54" s="11"/>
      <c r="LN54" s="11"/>
      <c r="LO54" s="11"/>
      <c r="LP54" s="11"/>
      <c r="LQ54" s="11"/>
      <c r="LR54" s="11"/>
      <c r="LS54" s="11"/>
      <c r="LT54" s="11"/>
      <c r="LU54" s="11"/>
      <c r="LV54" s="11"/>
      <c r="LW54" s="11"/>
      <c r="LX54" s="11"/>
      <c r="LY54" s="11"/>
      <c r="LZ54" s="11"/>
      <c r="MA54" s="11"/>
      <c r="MB54" s="11"/>
      <c r="MC54" s="11"/>
      <c r="MD54" s="11"/>
      <c r="ME54" s="11"/>
      <c r="MF54" s="11"/>
      <c r="MG54" s="11"/>
      <c r="MH54" s="11"/>
      <c r="MI54" s="11"/>
      <c r="MJ54" s="11"/>
      <c r="MK54" s="11"/>
      <c r="ML54" s="11"/>
      <c r="MM54" s="11"/>
    </row>
    <row r="55" spans="1:351" x14ac:dyDescent="0.25"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  <c r="IW55" s="11"/>
      <c r="IX55" s="11"/>
      <c r="IY55" s="11"/>
      <c r="IZ55" s="11"/>
      <c r="JA55" s="11"/>
      <c r="JB55" s="11"/>
      <c r="JC55" s="11"/>
      <c r="JD55" s="11"/>
      <c r="JE55" s="11"/>
      <c r="JF55" s="11"/>
      <c r="JG55" s="11"/>
      <c r="JH55" s="11"/>
      <c r="JI55" s="11"/>
      <c r="JJ55" s="11"/>
      <c r="JK55" s="11"/>
      <c r="JL55" s="11"/>
      <c r="JM55" s="11"/>
      <c r="JN55" s="11"/>
      <c r="JO55" s="11"/>
      <c r="JP55" s="11"/>
      <c r="JQ55" s="11"/>
      <c r="JR55" s="11"/>
      <c r="JS55" s="11"/>
      <c r="JT55" s="11"/>
      <c r="JU55" s="11"/>
      <c r="JV55" s="11"/>
      <c r="JW55" s="11"/>
      <c r="JX55" s="11"/>
      <c r="JY55" s="11"/>
      <c r="JZ55" s="11"/>
      <c r="KA55" s="11"/>
      <c r="KB55" s="11"/>
      <c r="KC55" s="11"/>
      <c r="KD55" s="11"/>
      <c r="KE55" s="11"/>
      <c r="KF55" s="11"/>
      <c r="KG55" s="11"/>
      <c r="KH55" s="11"/>
      <c r="KI55" s="11"/>
      <c r="KJ55" s="11"/>
      <c r="KK55" s="11"/>
      <c r="KL55" s="11"/>
      <c r="KM55" s="11"/>
      <c r="KN55" s="11"/>
      <c r="KO55" s="11"/>
      <c r="KP55" s="11"/>
      <c r="KQ55" s="11"/>
      <c r="KR55" s="11"/>
      <c r="KS55" s="11"/>
      <c r="KT55" s="11"/>
      <c r="KU55" s="11"/>
      <c r="KV55" s="11"/>
      <c r="KW55" s="11"/>
      <c r="KX55" s="11"/>
      <c r="KY55" s="11"/>
      <c r="KZ55" s="11"/>
      <c r="LA55" s="11"/>
      <c r="LB55" s="11"/>
      <c r="LC55" s="11"/>
      <c r="LD55" s="11"/>
      <c r="LE55" s="11"/>
      <c r="LF55" s="11"/>
      <c r="LG55" s="11"/>
      <c r="LH55" s="11"/>
      <c r="LI55" s="11"/>
      <c r="LJ55" s="11"/>
      <c r="LK55" s="11"/>
      <c r="LL55" s="11"/>
      <c r="LM55" s="11"/>
      <c r="LN55" s="11"/>
      <c r="LO55" s="11"/>
      <c r="LP55" s="11"/>
      <c r="LQ55" s="11"/>
      <c r="LR55" s="11"/>
      <c r="LS55" s="11"/>
      <c r="LT55" s="11"/>
      <c r="LU55" s="11"/>
      <c r="LV55" s="11"/>
      <c r="LW55" s="11"/>
      <c r="LX55" s="11"/>
      <c r="LY55" s="11"/>
      <c r="LZ55" s="11"/>
      <c r="MA55" s="11"/>
      <c r="MB55" s="11"/>
      <c r="MC55" s="11"/>
      <c r="MD55" s="11"/>
      <c r="ME55" s="11"/>
      <c r="MF55" s="11"/>
      <c r="MG55" s="11"/>
      <c r="MH55" s="11"/>
      <c r="MI55" s="11"/>
      <c r="MJ55" s="11"/>
      <c r="MK55" s="11"/>
      <c r="ML55" s="11"/>
      <c r="MM55" s="11"/>
    </row>
    <row r="56" spans="1:351" x14ac:dyDescent="0.25"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  <c r="MI56" s="11"/>
      <c r="MJ56" s="11"/>
      <c r="MK56" s="11"/>
      <c r="ML56" s="11"/>
      <c r="MM56" s="11"/>
    </row>
    <row r="57" spans="1:351" x14ac:dyDescent="0.25"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  <c r="IW57" s="11"/>
      <c r="IX57" s="11"/>
      <c r="IY57" s="11"/>
      <c r="IZ57" s="11"/>
      <c r="JA57" s="11"/>
      <c r="JB57" s="11"/>
      <c r="JC57" s="11"/>
      <c r="JD57" s="11"/>
      <c r="JE57" s="11"/>
      <c r="JF57" s="11"/>
      <c r="JG57" s="11"/>
      <c r="JH57" s="11"/>
      <c r="JI57" s="11"/>
      <c r="JJ57" s="11"/>
      <c r="JK57" s="11"/>
      <c r="JL57" s="11"/>
      <c r="JM57" s="11"/>
      <c r="JN57" s="11"/>
      <c r="JO57" s="11"/>
      <c r="JP57" s="11"/>
      <c r="JQ57" s="11"/>
      <c r="JR57" s="11"/>
      <c r="JS57" s="11"/>
      <c r="JT57" s="11"/>
      <c r="JU57" s="11"/>
      <c r="JV57" s="11"/>
      <c r="JW57" s="11"/>
      <c r="JX57" s="11"/>
      <c r="JY57" s="11"/>
      <c r="JZ57" s="11"/>
      <c r="KA57" s="11"/>
      <c r="KB57" s="11"/>
      <c r="KC57" s="11"/>
      <c r="KD57" s="11"/>
      <c r="KE57" s="11"/>
      <c r="KF57" s="11"/>
      <c r="KG57" s="11"/>
      <c r="KH57" s="11"/>
      <c r="KI57" s="11"/>
      <c r="KJ57" s="11"/>
      <c r="KK57" s="11"/>
      <c r="KL57" s="11"/>
      <c r="KM57" s="11"/>
      <c r="KN57" s="11"/>
      <c r="KO57" s="11"/>
      <c r="KP57" s="11"/>
      <c r="KQ57" s="11"/>
      <c r="KR57" s="11"/>
      <c r="KS57" s="11"/>
      <c r="KT57" s="11"/>
      <c r="KU57" s="11"/>
      <c r="KV57" s="11"/>
      <c r="KW57" s="11"/>
      <c r="KX57" s="11"/>
      <c r="KY57" s="11"/>
      <c r="KZ57" s="11"/>
      <c r="LA57" s="11"/>
      <c r="LB57" s="11"/>
      <c r="LC57" s="11"/>
      <c r="LD57" s="11"/>
      <c r="LE57" s="11"/>
      <c r="LF57" s="11"/>
      <c r="LG57" s="11"/>
      <c r="LH57" s="11"/>
      <c r="LI57" s="11"/>
      <c r="LJ57" s="11"/>
      <c r="LK57" s="11"/>
      <c r="LL57" s="11"/>
      <c r="LM57" s="11"/>
      <c r="LN57" s="11"/>
      <c r="LO57" s="11"/>
      <c r="LP57" s="11"/>
      <c r="LQ57" s="11"/>
      <c r="LR57" s="11"/>
      <c r="LS57" s="11"/>
      <c r="LT57" s="11"/>
      <c r="LU57" s="11"/>
      <c r="LV57" s="11"/>
      <c r="LW57" s="11"/>
      <c r="LX57" s="11"/>
      <c r="LY57" s="11"/>
      <c r="LZ57" s="11"/>
      <c r="MA57" s="11"/>
      <c r="MB57" s="11"/>
      <c r="MC57" s="11"/>
      <c r="MD57" s="11"/>
      <c r="ME57" s="11"/>
      <c r="MF57" s="11"/>
      <c r="MG57" s="11"/>
      <c r="MH57" s="11"/>
      <c r="MI57" s="11"/>
      <c r="MJ57" s="11"/>
      <c r="MK57" s="11"/>
      <c r="ML57" s="11"/>
      <c r="MM57" s="11"/>
    </row>
    <row r="58" spans="1:351" s="29" customFormat="1" x14ac:dyDescent="0.25">
      <c r="A58" s="3"/>
      <c r="B58" s="3"/>
      <c r="C58" s="11"/>
      <c r="D58" s="11"/>
      <c r="E58" s="11"/>
      <c r="F58" s="12"/>
      <c r="G58" s="47"/>
      <c r="H58" s="12"/>
      <c r="I58" s="11"/>
      <c r="J58" s="13"/>
      <c r="K58" s="3"/>
      <c r="L58" s="4"/>
      <c r="M58" s="14"/>
      <c r="N58" s="14"/>
      <c r="O58" s="42"/>
      <c r="P58" s="44"/>
      <c r="Q58" s="66"/>
      <c r="R58" s="26"/>
      <c r="S58" s="26"/>
      <c r="T58" s="26"/>
      <c r="U58" s="26"/>
      <c r="V58" s="14"/>
      <c r="W58" s="73"/>
      <c r="X58" s="73"/>
      <c r="Y58" s="73"/>
      <c r="Z58" s="73"/>
      <c r="AA58" s="73"/>
      <c r="AB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1"/>
      <c r="IR58" s="11"/>
      <c r="IS58" s="11"/>
      <c r="IT58" s="11"/>
      <c r="IU58" s="11"/>
      <c r="IV58" s="11"/>
      <c r="IW58" s="11"/>
      <c r="IX58" s="11"/>
      <c r="IY58" s="11"/>
      <c r="IZ58" s="11"/>
      <c r="JA58" s="11"/>
      <c r="JB58" s="11"/>
      <c r="JC58" s="11"/>
      <c r="JD58" s="11"/>
      <c r="JE58" s="11"/>
      <c r="JF58" s="11"/>
      <c r="JG58" s="11"/>
      <c r="JH58" s="11"/>
      <c r="JI58" s="11"/>
      <c r="JJ58" s="11"/>
      <c r="JK58" s="11"/>
      <c r="JL58" s="11"/>
      <c r="JM58" s="11"/>
      <c r="JN58" s="11"/>
      <c r="JO58" s="11"/>
      <c r="JP58" s="11"/>
      <c r="JQ58" s="11"/>
      <c r="JR58" s="11"/>
      <c r="JS58" s="11"/>
      <c r="JT58" s="11"/>
      <c r="JU58" s="11"/>
      <c r="JV58" s="11"/>
      <c r="JW58" s="11"/>
      <c r="JX58" s="11"/>
      <c r="JY58" s="11"/>
      <c r="JZ58" s="11"/>
      <c r="KA58" s="11"/>
      <c r="KB58" s="11"/>
      <c r="KC58" s="11"/>
      <c r="KD58" s="11"/>
      <c r="KE58" s="11"/>
      <c r="KF58" s="11"/>
      <c r="KG58" s="11"/>
      <c r="KH58" s="11"/>
      <c r="KI58" s="11"/>
      <c r="KJ58" s="11"/>
      <c r="KK58" s="11"/>
      <c r="KL58" s="11"/>
      <c r="KM58" s="11"/>
      <c r="KN58" s="11"/>
      <c r="KO58" s="11"/>
      <c r="KP58" s="11"/>
      <c r="KQ58" s="11"/>
      <c r="KR58" s="11"/>
      <c r="KS58" s="11"/>
      <c r="KT58" s="11"/>
      <c r="KU58" s="11"/>
      <c r="KV58" s="11"/>
      <c r="KW58" s="11"/>
      <c r="KX58" s="11"/>
      <c r="KY58" s="11"/>
      <c r="KZ58" s="11"/>
      <c r="LA58" s="11"/>
      <c r="LB58" s="11"/>
      <c r="LC58" s="11"/>
      <c r="LD58" s="11"/>
      <c r="LE58" s="11"/>
      <c r="LF58" s="11"/>
      <c r="LG58" s="11"/>
      <c r="LH58" s="11"/>
      <c r="LI58" s="11"/>
      <c r="LJ58" s="11"/>
      <c r="LK58" s="11"/>
      <c r="LL58" s="11"/>
      <c r="LM58" s="11"/>
      <c r="LN58" s="11"/>
      <c r="LO58" s="11"/>
      <c r="LP58" s="11"/>
      <c r="LQ58" s="11"/>
      <c r="LR58" s="11"/>
      <c r="LS58" s="11"/>
      <c r="LT58" s="11"/>
      <c r="LU58" s="11"/>
      <c r="LV58" s="11"/>
      <c r="LW58" s="11"/>
      <c r="LX58" s="11"/>
      <c r="LY58" s="11"/>
      <c r="LZ58" s="11"/>
      <c r="MA58" s="11"/>
      <c r="MB58" s="11"/>
      <c r="MC58" s="11"/>
      <c r="MD58" s="11"/>
      <c r="ME58" s="11"/>
      <c r="MF58" s="11"/>
      <c r="MG58" s="11"/>
      <c r="MH58" s="11"/>
      <c r="MI58" s="11"/>
      <c r="MJ58" s="11"/>
      <c r="MK58" s="11"/>
      <c r="ML58" s="11"/>
      <c r="MM58" s="11"/>
    </row>
    <row r="59" spans="1:351" s="29" customFormat="1" x14ac:dyDescent="0.25">
      <c r="A59" s="3"/>
      <c r="B59" s="3"/>
      <c r="C59" s="11"/>
      <c r="D59" s="11"/>
      <c r="E59" s="11"/>
      <c r="F59" s="12"/>
      <c r="G59" s="47"/>
      <c r="H59" s="12"/>
      <c r="I59" s="11"/>
      <c r="J59" s="13"/>
      <c r="K59" s="3"/>
      <c r="L59" s="4"/>
      <c r="M59" s="14"/>
      <c r="N59" s="14"/>
      <c r="O59" s="42"/>
      <c r="P59" s="44"/>
      <c r="Q59" s="66"/>
      <c r="R59" s="26"/>
      <c r="S59" s="26"/>
      <c r="T59" s="26"/>
      <c r="U59" s="26"/>
      <c r="V59" s="14"/>
      <c r="W59" s="73"/>
      <c r="X59" s="73"/>
      <c r="Y59" s="73"/>
      <c r="Z59" s="73"/>
      <c r="AA59" s="73"/>
      <c r="AB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/>
      <c r="JE59" s="11"/>
      <c r="JF59" s="11"/>
      <c r="JG59" s="11"/>
      <c r="JH59" s="11"/>
      <c r="JI59" s="11"/>
      <c r="JJ59" s="11"/>
      <c r="JK59" s="11"/>
      <c r="JL59" s="11"/>
      <c r="JM59" s="11"/>
      <c r="JN59" s="11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1"/>
      <c r="KU59" s="11"/>
      <c r="KV59" s="11"/>
      <c r="KW59" s="11"/>
      <c r="KX59" s="11"/>
      <c r="KY59" s="11"/>
      <c r="KZ59" s="11"/>
      <c r="LA59" s="11"/>
      <c r="LB59" s="11"/>
      <c r="LC59" s="11"/>
      <c r="LD59" s="11"/>
      <c r="LE59" s="11"/>
      <c r="LF59" s="11"/>
      <c r="LG59" s="11"/>
      <c r="LH59" s="11"/>
      <c r="LI59" s="11"/>
      <c r="LJ59" s="11"/>
      <c r="LK59" s="11"/>
      <c r="LL59" s="11"/>
      <c r="LM59" s="11"/>
      <c r="LN59" s="11"/>
      <c r="LO59" s="11"/>
      <c r="LP59" s="11"/>
      <c r="LQ59" s="11"/>
      <c r="LR59" s="11"/>
      <c r="LS59" s="11"/>
      <c r="LT59" s="11"/>
      <c r="LU59" s="11"/>
      <c r="LV59" s="11"/>
      <c r="LW59" s="11"/>
      <c r="LX59" s="11"/>
      <c r="LY59" s="11"/>
      <c r="LZ59" s="11"/>
      <c r="MA59" s="11"/>
      <c r="MB59" s="11"/>
      <c r="MC59" s="11"/>
      <c r="MD59" s="11"/>
      <c r="ME59" s="11"/>
      <c r="MF59" s="11"/>
      <c r="MG59" s="11"/>
      <c r="MH59" s="11"/>
      <c r="MI59" s="11"/>
      <c r="MJ59" s="11"/>
      <c r="MK59" s="11"/>
      <c r="ML59" s="11"/>
      <c r="MM59" s="11"/>
    </row>
    <row r="60" spans="1:351" s="29" customFormat="1" x14ac:dyDescent="0.25">
      <c r="A60" s="3"/>
      <c r="B60" s="3"/>
      <c r="C60" s="11"/>
      <c r="D60" s="11"/>
      <c r="E60" s="11"/>
      <c r="F60" s="12"/>
      <c r="G60" s="47"/>
      <c r="H60" s="12"/>
      <c r="I60" s="11"/>
      <c r="J60" s="13"/>
      <c r="K60" s="3"/>
      <c r="L60" s="4"/>
      <c r="M60" s="14"/>
      <c r="N60" s="14"/>
      <c r="O60" s="42"/>
      <c r="P60" s="44"/>
      <c r="Q60" s="66"/>
      <c r="R60" s="26"/>
      <c r="S60" s="26"/>
      <c r="T60" s="26"/>
      <c r="U60" s="26"/>
      <c r="V60" s="14"/>
      <c r="W60" s="73"/>
      <c r="X60" s="73"/>
      <c r="Y60" s="73"/>
      <c r="Z60" s="73"/>
      <c r="AA60" s="73"/>
      <c r="AB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  <c r="IW60" s="11"/>
      <c r="IX60" s="11"/>
      <c r="IY60" s="11"/>
      <c r="IZ60" s="11"/>
      <c r="JA60" s="11"/>
      <c r="JB60" s="11"/>
      <c r="JC60" s="11"/>
      <c r="JD60" s="11"/>
      <c r="JE60" s="11"/>
      <c r="JF60" s="11"/>
      <c r="JG60" s="11"/>
      <c r="JH60" s="11"/>
      <c r="JI60" s="11"/>
      <c r="JJ60" s="11"/>
      <c r="JK60" s="11"/>
      <c r="JL60" s="11"/>
      <c r="JM60" s="11"/>
      <c r="JN60" s="11"/>
      <c r="JO60" s="11"/>
      <c r="JP60" s="11"/>
      <c r="JQ60" s="11"/>
      <c r="JR60" s="11"/>
      <c r="JS60" s="11"/>
      <c r="JT60" s="11"/>
      <c r="JU60" s="11"/>
      <c r="JV60" s="11"/>
      <c r="JW60" s="11"/>
      <c r="JX60" s="11"/>
      <c r="JY60" s="11"/>
      <c r="JZ60" s="11"/>
      <c r="KA60" s="11"/>
      <c r="KB60" s="11"/>
      <c r="KC60" s="11"/>
      <c r="KD60" s="11"/>
      <c r="KE60" s="11"/>
      <c r="KF60" s="11"/>
      <c r="KG60" s="11"/>
      <c r="KH60" s="11"/>
      <c r="KI60" s="11"/>
      <c r="KJ60" s="11"/>
      <c r="KK60" s="11"/>
      <c r="KL60" s="11"/>
      <c r="KM60" s="11"/>
      <c r="KN60" s="11"/>
      <c r="KO60" s="11"/>
      <c r="KP60" s="11"/>
      <c r="KQ60" s="11"/>
      <c r="KR60" s="11"/>
      <c r="KS60" s="11"/>
      <c r="KT60" s="11"/>
      <c r="KU60" s="11"/>
      <c r="KV60" s="11"/>
      <c r="KW60" s="11"/>
      <c r="KX60" s="11"/>
      <c r="KY60" s="11"/>
      <c r="KZ60" s="11"/>
      <c r="LA60" s="11"/>
      <c r="LB60" s="11"/>
      <c r="LC60" s="11"/>
      <c r="LD60" s="11"/>
      <c r="LE60" s="11"/>
      <c r="LF60" s="11"/>
      <c r="LG60" s="11"/>
      <c r="LH60" s="11"/>
      <c r="LI60" s="11"/>
      <c r="LJ60" s="11"/>
      <c r="LK60" s="11"/>
      <c r="LL60" s="11"/>
      <c r="LM60" s="11"/>
      <c r="LN60" s="11"/>
      <c r="LO60" s="11"/>
      <c r="LP60" s="11"/>
      <c r="LQ60" s="11"/>
      <c r="LR60" s="11"/>
      <c r="LS60" s="11"/>
      <c r="LT60" s="11"/>
      <c r="LU60" s="11"/>
      <c r="LV60" s="11"/>
      <c r="LW60" s="11"/>
      <c r="LX60" s="11"/>
      <c r="LY60" s="11"/>
      <c r="LZ60" s="11"/>
      <c r="MA60" s="11"/>
      <c r="MB60" s="11"/>
      <c r="MC60" s="11"/>
      <c r="MD60" s="11"/>
      <c r="ME60" s="11"/>
      <c r="MF60" s="11"/>
      <c r="MG60" s="11"/>
      <c r="MH60" s="11"/>
      <c r="MI60" s="11"/>
      <c r="MJ60" s="11"/>
      <c r="MK60" s="11"/>
      <c r="ML60" s="11"/>
      <c r="MM60" s="11"/>
    </row>
    <row r="82" spans="3:33" s="3" customFormat="1" x14ac:dyDescent="0.25">
      <c r="C82" s="11"/>
      <c r="D82" s="11"/>
      <c r="E82" s="11"/>
      <c r="F82" s="12"/>
      <c r="G82" s="47"/>
      <c r="H82" s="12"/>
      <c r="I82" s="11"/>
      <c r="J82" s="13"/>
      <c r="L82" s="4"/>
      <c r="M82" s="14"/>
      <c r="N82" s="14"/>
      <c r="O82" s="42"/>
      <c r="P82" s="44"/>
      <c r="Q82" s="66"/>
      <c r="R82" s="26"/>
      <c r="S82" s="26"/>
      <c r="T82" s="26"/>
      <c r="U82" s="26"/>
      <c r="V82" s="14"/>
      <c r="W82" s="73"/>
      <c r="X82" s="73"/>
      <c r="Y82" s="73"/>
      <c r="Z82" s="73"/>
      <c r="AA82" s="73"/>
      <c r="AB82" s="11"/>
      <c r="AC82" s="11"/>
      <c r="AD82" s="11"/>
      <c r="AE82" s="11"/>
      <c r="AF82" s="11"/>
      <c r="AG82" s="11"/>
    </row>
  </sheetData>
  <conditionalFormatting sqref="V2:V40">
    <cfRule type="cellIs" dxfId="3" priority="13" operator="greaterThan">
      <formula>$M2</formula>
    </cfRule>
  </conditionalFormatting>
  <conditionalFormatting sqref="W2:Y40">
    <cfRule type="cellIs" dxfId="2" priority="9" operator="greaterThan">
      <formula>1</formula>
    </cfRule>
    <cfRule type="cellIs" dxfId="1" priority="12" operator="greaterThan">
      <formula>1/3</formula>
    </cfRule>
  </conditionalFormatting>
  <conditionalFormatting sqref="O2:P40">
    <cfRule type="cellIs" dxfId="0" priority="10" operator="greaterThan">
      <formula>$M2</formula>
    </cfRule>
  </conditionalFormatting>
  <pageMargins left="0.7" right="0.7" top="0.75" bottom="0.75" header="0.3" footer="0.3"/>
  <pageSetup orientation="portrait" horizontalDpi="300" verticalDpi="300" r:id="rId1"/>
  <ignoredErrors>
    <ignoredError sqref="J7" evalErro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335C-7D78-6D44-B0FE-AFB663783D96}">
  <dimension ref="A1:L46"/>
  <sheetViews>
    <sheetView topLeftCell="A7" zoomScale="119" zoomScaleNormal="169" workbookViewId="0">
      <selection activeCell="B4" sqref="B4"/>
    </sheetView>
  </sheetViews>
  <sheetFormatPr defaultColWidth="11.42578125" defaultRowHeight="15" x14ac:dyDescent="0.25"/>
  <cols>
    <col min="1" max="1" width="32.28515625" bestFit="1" customWidth="1"/>
    <col min="3" max="3" width="6.7109375" customWidth="1"/>
    <col min="6" max="7" width="15" bestFit="1" customWidth="1"/>
    <col min="8" max="8" width="12.140625" bestFit="1" customWidth="1"/>
    <col min="9" max="9" width="10.28515625" bestFit="1" customWidth="1"/>
    <col min="11" max="11" width="22.7109375" customWidth="1"/>
    <col min="12" max="12" width="56.7109375" bestFit="1" customWidth="1"/>
  </cols>
  <sheetData>
    <row r="1" spans="1:12" s="58" customFormat="1" ht="60" x14ac:dyDescent="0.25">
      <c r="A1" s="52" t="s">
        <v>0</v>
      </c>
      <c r="B1" s="53" t="s">
        <v>6</v>
      </c>
      <c r="C1" s="54" t="s">
        <v>38</v>
      </c>
      <c r="D1" s="55" t="s">
        <v>39</v>
      </c>
      <c r="E1" s="55" t="s">
        <v>40</v>
      </c>
      <c r="F1" s="54" t="s">
        <v>41</v>
      </c>
      <c r="G1" s="54" t="s">
        <v>42</v>
      </c>
      <c r="H1" s="56" t="s">
        <v>43</v>
      </c>
      <c r="I1" s="57" t="s">
        <v>44</v>
      </c>
      <c r="J1" s="57" t="s">
        <v>45</v>
      </c>
      <c r="K1" s="57" t="s">
        <v>46</v>
      </c>
      <c r="L1" s="54" t="s">
        <v>47</v>
      </c>
    </row>
    <row r="2" spans="1:12" x14ac:dyDescent="0.25">
      <c r="A2" s="33" t="str">
        <f>'Pre SPE extracts calculations'!A2</f>
        <v>K010_UP</v>
      </c>
      <c r="B2" s="34">
        <f>'Pre SPE extracts calculations'!F2</f>
        <v>13.776128385155468</v>
      </c>
      <c r="C2" s="30">
        <v>2</v>
      </c>
      <c r="D2" s="34">
        <f>'Pre SPE extracts calculations'!F2</f>
        <v>13.776128385155468</v>
      </c>
      <c r="E2" s="30">
        <f>D2/'Pre SPE extracts calculations'!$AD$16</f>
        <v>13.817581128541091</v>
      </c>
      <c r="F2" s="62">
        <v>0.52569444444444446</v>
      </c>
      <c r="G2" s="62">
        <v>0.6875</v>
      </c>
      <c r="H2" s="64">
        <v>6.9927000000000001</v>
      </c>
      <c r="I2" s="64">
        <v>10.722300000000001</v>
      </c>
      <c r="J2" s="30">
        <f>(I2-H2)/'Pre SPE extracts calculations'!$AD$11</f>
        <v>4.7090909090909099</v>
      </c>
      <c r="K2" s="30">
        <f>(('Pre SPE extracts calculations'!C2*'Lab Notebook Page for SPE'!E2)/'Lab Notebook Page for SPE'!J2)*0.6</f>
        <v>244.25748953874552</v>
      </c>
    </row>
    <row r="3" spans="1:12" x14ac:dyDescent="0.25">
      <c r="A3" s="33" t="str">
        <f>'Pre SPE extracts calculations'!A3</f>
        <v>K013_UP</v>
      </c>
      <c r="B3" s="34">
        <f>'Pre SPE extracts calculations'!F3</f>
        <v>15</v>
      </c>
      <c r="C3" s="30"/>
      <c r="D3" s="34">
        <f>'Pre SPE extracts calculations'!F3</f>
        <v>15</v>
      </c>
      <c r="E3" s="30">
        <f>D3/'Pre SPE extracts calculations'!$AD$16</f>
        <v>15.045135406218655</v>
      </c>
      <c r="F3" s="62"/>
      <c r="G3" s="62"/>
      <c r="H3" s="64"/>
      <c r="I3" s="64"/>
      <c r="J3" s="30">
        <f>(I3-H3)/'Pre SPE extracts calculations'!$AD$11</f>
        <v>0</v>
      </c>
      <c r="K3" s="30" t="e">
        <f>(('Pre SPE extracts calculations'!C3*'Lab Notebook Page for SPE'!E3)/'Lab Notebook Page for SPE'!J3)*0.6</f>
        <v>#DIV/0!</v>
      </c>
    </row>
    <row r="4" spans="1:12" x14ac:dyDescent="0.25">
      <c r="A4" s="33" t="str">
        <f>'Pre SPE extracts calculations'!A4</f>
        <v>K018_UP</v>
      </c>
      <c r="B4" s="34">
        <f>'Pre SPE extracts calculations'!F4</f>
        <v>5.2100300902708128</v>
      </c>
      <c r="C4" s="30"/>
      <c r="D4" s="34">
        <f>'Pre SPE extracts calculations'!F4</f>
        <v>5.2100300902708128</v>
      </c>
      <c r="E4" s="30">
        <f>D4/'Pre SPE extracts calculations'!$AD$16</f>
        <v>5.2257072119065322</v>
      </c>
      <c r="F4" s="62"/>
      <c r="G4" s="62"/>
      <c r="H4" s="64"/>
      <c r="I4" s="64"/>
      <c r="J4" s="30">
        <f>(I4-H4)/'Pre SPE extracts calculations'!$AD$11</f>
        <v>0</v>
      </c>
      <c r="K4" s="30" t="e">
        <f>(('Pre SPE extracts calculations'!C4*'Lab Notebook Page for SPE'!E4)/'Lab Notebook Page for SPE'!J4)*0.6</f>
        <v>#DIV/0!</v>
      </c>
    </row>
    <row r="5" spans="1:12" x14ac:dyDescent="0.25">
      <c r="A5" s="33" t="str">
        <f>'Pre SPE extracts calculations'!A5</f>
        <v>K019_UP</v>
      </c>
      <c r="B5" s="34">
        <f>'Pre SPE extracts calculations'!F5</f>
        <v>7.1619859578736209</v>
      </c>
      <c r="C5" s="30"/>
      <c r="D5" s="34">
        <f>'Pre SPE extracts calculations'!F5</f>
        <v>7.1619859578736209</v>
      </c>
      <c r="E5" s="30">
        <f>D5/'Pre SPE extracts calculations'!$AD$16</f>
        <v>7.1835365675763496</v>
      </c>
      <c r="F5" s="62"/>
      <c r="G5" s="62"/>
      <c r="H5" s="64"/>
      <c r="I5" s="64"/>
      <c r="J5" s="30">
        <f>(I5-H5)/'Pre SPE extracts calculations'!$AD$11</f>
        <v>0</v>
      </c>
      <c r="K5" s="30" t="e">
        <f>(('Pre SPE extracts calculations'!C5*'Lab Notebook Page for SPE'!E5)/'Lab Notebook Page for SPE'!J5)*0.6</f>
        <v>#DIV/0!</v>
      </c>
    </row>
    <row r="6" spans="1:12" x14ac:dyDescent="0.25">
      <c r="A6" s="33" t="str">
        <f>'Pre SPE extracts calculations'!A6</f>
        <v>K025_UP</v>
      </c>
      <c r="B6" s="34">
        <f>'Pre SPE extracts calculations'!F6</f>
        <v>5.6822467402206627</v>
      </c>
      <c r="C6" s="30"/>
      <c r="D6" s="34">
        <f>'Pre SPE extracts calculations'!F6</f>
        <v>5.6822467402206627</v>
      </c>
      <c r="E6" s="30">
        <f>D6/'Pre SPE extracts calculations'!$AD$16</f>
        <v>5.6993447745442953</v>
      </c>
      <c r="F6" s="62"/>
      <c r="G6" s="62"/>
      <c r="H6" s="64"/>
      <c r="I6" s="64"/>
      <c r="J6" s="30">
        <f>(I6-H6)/'Pre SPE extracts calculations'!$AD$11</f>
        <v>0</v>
      </c>
      <c r="K6" s="30" t="e">
        <f>(('Pre SPE extracts calculations'!C6*'Lab Notebook Page for SPE'!E6)/'Lab Notebook Page for SPE'!J6)*0.6</f>
        <v>#DIV/0!</v>
      </c>
    </row>
    <row r="7" spans="1:12" x14ac:dyDescent="0.25">
      <c r="A7" s="33" t="str">
        <f>'Pre SPE extracts calculations'!A7</f>
        <v>K026_UP</v>
      </c>
      <c r="B7" s="34">
        <f>'Pre SPE extracts calculations'!F7</f>
        <v>28.523370110330994</v>
      </c>
      <c r="C7" s="30"/>
      <c r="D7" s="34">
        <f>'Pre SPE extracts calculations'!F7</f>
        <v>28.523370110330994</v>
      </c>
      <c r="E7" s="30">
        <f>D7/'Pre SPE extracts calculations'!$AD$16</f>
        <v>28.609197703441318</v>
      </c>
      <c r="F7" s="62"/>
      <c r="G7" s="62"/>
      <c r="H7" s="64"/>
      <c r="I7" s="64"/>
      <c r="J7" s="30">
        <f>(I7-H7)/'Pre SPE extracts calculations'!$AD$11</f>
        <v>0</v>
      </c>
      <c r="K7" s="30" t="e">
        <f>(('Pre SPE extracts calculations'!C7*'Lab Notebook Page for SPE'!E7)/'Lab Notebook Page for SPE'!J7)*0.6</f>
        <v>#DIV/0!</v>
      </c>
    </row>
    <row r="8" spans="1:12" x14ac:dyDescent="0.25">
      <c r="A8" s="33" t="str">
        <f>'Pre SPE extracts calculations'!A8</f>
        <v>K035_UP</v>
      </c>
      <c r="B8" s="34">
        <f>'Pre SPE extracts calculations'!F8</f>
        <v>15</v>
      </c>
      <c r="C8" s="30"/>
      <c r="D8" s="34">
        <f>'Pre SPE extracts calculations'!F8</f>
        <v>15</v>
      </c>
      <c r="E8" s="30">
        <f>D8/'Pre SPE extracts calculations'!$AD$16</f>
        <v>15.045135406218655</v>
      </c>
      <c r="F8" s="62"/>
      <c r="G8" s="62"/>
      <c r="H8" s="64"/>
      <c r="I8" s="64"/>
      <c r="J8" s="30">
        <f>(I8-H8)/'Pre SPE extracts calculations'!$AD$11</f>
        <v>0</v>
      </c>
      <c r="K8" s="30" t="e">
        <f>(('Pre SPE extracts calculations'!C8*'Lab Notebook Page for SPE'!E8)/'Lab Notebook Page for SPE'!J8)*0.6</f>
        <v>#DIV/0!</v>
      </c>
    </row>
    <row r="9" spans="1:12" x14ac:dyDescent="0.25">
      <c r="A9" s="33" t="str">
        <f>'Pre SPE extracts calculations'!A9</f>
        <v>K048_UP</v>
      </c>
      <c r="B9" s="34">
        <f>'Pre SPE extracts calculations'!F9</f>
        <v>12.352256770310934</v>
      </c>
      <c r="C9" s="30"/>
      <c r="D9" s="34">
        <f>'Pre SPE extracts calculations'!F9</f>
        <v>12.352256770310934</v>
      </c>
      <c r="E9" s="30">
        <f>D9/'Pre SPE extracts calculations'!$AD$16</f>
        <v>12.389425045447275</v>
      </c>
      <c r="F9" s="62"/>
      <c r="G9" s="62"/>
      <c r="H9" s="64"/>
      <c r="I9" s="64"/>
      <c r="J9" s="30">
        <f>(I9-H9)/'Pre SPE extracts calculations'!$AD$11</f>
        <v>0</v>
      </c>
      <c r="K9" s="30" t="e">
        <f>(('Pre SPE extracts calculations'!C9*'Lab Notebook Page for SPE'!E9)/'Lab Notebook Page for SPE'!J9)*0.6</f>
        <v>#DIV/0!</v>
      </c>
    </row>
    <row r="10" spans="1:12" x14ac:dyDescent="0.25">
      <c r="A10" s="33" t="str">
        <f>'Pre SPE extracts calculations'!A10</f>
        <v>K050_UP</v>
      </c>
      <c r="B10" s="34">
        <f>'Pre SPE extracts calculations'!F10</f>
        <v>1.7521564694082248</v>
      </c>
      <c r="C10" s="30"/>
      <c r="D10" s="34">
        <f>'Pre SPE extracts calculations'!F10</f>
        <v>1.7521564694082248</v>
      </c>
      <c r="E10" s="30">
        <f>D10/'Pre SPE extracts calculations'!$AD$16</f>
        <v>1.7574287556752506</v>
      </c>
      <c r="F10" s="62"/>
      <c r="G10" s="62"/>
      <c r="H10" s="64"/>
      <c r="I10" s="64"/>
      <c r="J10" s="30">
        <f>(I10-H10)/'Pre SPE extracts calculations'!$AD$11</f>
        <v>0</v>
      </c>
      <c r="K10" s="30" t="e">
        <f>(('Pre SPE extracts calculations'!C10*'Lab Notebook Page for SPE'!E10)/'Lab Notebook Page for SPE'!J10)*0.6</f>
        <v>#DIV/0!</v>
      </c>
    </row>
    <row r="11" spans="1:12" x14ac:dyDescent="0.25">
      <c r="A11" s="33" t="str">
        <f>'Pre SPE extracts calculations'!A11</f>
        <v>K061_UP</v>
      </c>
      <c r="B11" s="34">
        <f>'Pre SPE extracts calculations'!F11</f>
        <v>26.555566700100304</v>
      </c>
      <c r="C11" s="30"/>
      <c r="D11" s="34">
        <f>'Pre SPE extracts calculations'!F11</f>
        <v>26.555566700100304</v>
      </c>
      <c r="E11" s="30">
        <f>D11/'Pre SPE extracts calculations'!$AD$16</f>
        <v>26.63547311945868</v>
      </c>
      <c r="F11" s="62"/>
      <c r="G11" s="62"/>
      <c r="H11" s="64"/>
      <c r="I11" s="64"/>
      <c r="J11" s="30">
        <f>(I11-H11)/'Pre SPE extracts calculations'!$AD$11</f>
        <v>0</v>
      </c>
      <c r="K11" s="30" t="e">
        <f>(('Pre SPE extracts calculations'!C11*'Lab Notebook Page for SPE'!E11)/'Lab Notebook Page for SPE'!J11)*0.6</f>
        <v>#DIV/0!</v>
      </c>
    </row>
    <row r="12" spans="1:12" x14ac:dyDescent="0.25">
      <c r="A12" s="33" t="str">
        <f>'Pre SPE extracts calculations'!A12</f>
        <v>K035_UP_rep</v>
      </c>
      <c r="B12" s="34">
        <f>'Pre SPE extracts calculations'!F12</f>
        <v>14.982647943831495</v>
      </c>
      <c r="C12" s="30"/>
      <c r="D12" s="34">
        <f>'Pre SPE extracts calculations'!F12</f>
        <v>14.982647943831495</v>
      </c>
      <c r="E12" s="30">
        <f>D12/'Pre SPE extracts calculations'!$AD$16</f>
        <v>15.027731137243224</v>
      </c>
      <c r="F12" s="62"/>
      <c r="G12" s="62"/>
      <c r="H12" s="64"/>
      <c r="I12" s="64"/>
      <c r="J12" s="30">
        <f>(I12-H12)/'Pre SPE extracts calculations'!$AD$11</f>
        <v>0</v>
      </c>
      <c r="K12" s="30" t="e">
        <f>(('Pre SPE extracts calculations'!C12*'Lab Notebook Page for SPE'!E12)/'Lab Notebook Page for SPE'!J12)*0.6</f>
        <v>#DIV/0!</v>
      </c>
      <c r="L12" s="30"/>
    </row>
    <row r="13" spans="1:12" x14ac:dyDescent="0.25">
      <c r="A13" s="33" t="str">
        <f>'Pre SPE extracts calculations'!A13</f>
        <v>blank-filter1</v>
      </c>
      <c r="B13" s="34">
        <f>'Pre SPE extracts calculations'!F13</f>
        <v>14.058876629889669</v>
      </c>
      <c r="C13" s="30"/>
      <c r="D13" s="34">
        <f>'Pre SPE extracts calculations'!F13</f>
        <v>14.058876629889669</v>
      </c>
      <c r="E13" s="30">
        <f>D13/'Pre SPE extracts calculations'!$AD$16</f>
        <v>14.101180170400871</v>
      </c>
      <c r="F13" s="62"/>
      <c r="G13" s="62"/>
      <c r="H13" s="64"/>
      <c r="I13" s="64"/>
      <c r="J13" s="30">
        <f>(I13-H13)/'Pre SPE extracts calculations'!$AD$11</f>
        <v>0</v>
      </c>
      <c r="K13" s="30" t="e">
        <f>(('Pre SPE extracts calculations'!C13*'Lab Notebook Page for SPE'!E13)/'Lab Notebook Page for SPE'!J13)*0.6</f>
        <v>#DIV/0!</v>
      </c>
      <c r="L13" s="30"/>
    </row>
    <row r="14" spans="1:12" x14ac:dyDescent="0.25">
      <c r="A14" s="33" t="str">
        <f>'Pre SPE extracts calculations'!A14</f>
        <v>K010_T</v>
      </c>
      <c r="B14" s="34">
        <f>'Pre SPE extracts calculations'!F14</f>
        <v>21.017753259779337</v>
      </c>
      <c r="C14" s="30"/>
      <c r="D14" s="34">
        <f>'Pre SPE extracts calculations'!F14</f>
        <v>21.017753259779337</v>
      </c>
      <c r="E14" s="30">
        <f>D14/'Pre SPE extracts calculations'!$AD$16</f>
        <v>21.080996248524912</v>
      </c>
      <c r="F14" s="62"/>
      <c r="G14" s="62"/>
      <c r="H14" s="64"/>
      <c r="I14" s="64"/>
      <c r="J14" s="30">
        <f>(I14-H14)/'Pre SPE extracts calculations'!$AD$11</f>
        <v>0</v>
      </c>
      <c r="K14" s="30" t="e">
        <f>(('Pre SPE extracts calculations'!C14*'Lab Notebook Page for SPE'!E14)/'Lab Notebook Page for SPE'!J14)*0.6</f>
        <v>#DIV/0!</v>
      </c>
    </row>
    <row r="15" spans="1:12" x14ac:dyDescent="0.25">
      <c r="A15" s="33" t="str">
        <f>'Pre SPE extracts calculations'!A15</f>
        <v>K013_T</v>
      </c>
      <c r="B15" s="34">
        <f>'Pre SPE extracts calculations'!F15</f>
        <v>8.162387161484455</v>
      </c>
      <c r="C15" s="30"/>
      <c r="D15" s="34">
        <f>'Pre SPE extracts calculations'!F15</f>
        <v>8.162387161484455</v>
      </c>
      <c r="E15" s="30">
        <f>D15/'Pre SPE extracts calculations'!$AD$16</f>
        <v>8.1869480055009571</v>
      </c>
      <c r="F15" s="62"/>
      <c r="G15" s="62"/>
      <c r="H15" s="64"/>
      <c r="I15" s="64"/>
      <c r="J15" s="30">
        <f>(I15-H15)/'Pre SPE extracts calculations'!$AD$11</f>
        <v>0</v>
      </c>
      <c r="K15" s="30" t="e">
        <f>(('Pre SPE extracts calculations'!C15*'Lab Notebook Page for SPE'!E15)/'Lab Notebook Page for SPE'!J15)*0.6</f>
        <v>#DIV/0!</v>
      </c>
    </row>
    <row r="16" spans="1:12" x14ac:dyDescent="0.25">
      <c r="A16" s="33" t="str">
        <f>'Pre SPE extracts calculations'!A16</f>
        <v>K018_T</v>
      </c>
      <c r="B16" s="34">
        <f>'Pre SPE extracts calculations'!F16</f>
        <v>23.754964894684051</v>
      </c>
      <c r="C16" s="30"/>
      <c r="D16" s="34">
        <f>'Pre SPE extracts calculations'!F16</f>
        <v>23.754964894684051</v>
      </c>
      <c r="E16" s="30">
        <f>D16/'Pre SPE extracts calculations'!$AD$16</f>
        <v>23.826444227366149</v>
      </c>
      <c r="F16" s="62"/>
      <c r="G16" s="62"/>
      <c r="H16" s="64"/>
      <c r="I16" s="64"/>
      <c r="J16" s="30">
        <f>(I16-H16)/'Pre SPE extracts calculations'!$AD$11</f>
        <v>0</v>
      </c>
      <c r="K16" s="30" t="e">
        <f>(('Pre SPE extracts calculations'!C16*'Lab Notebook Page for SPE'!E16)/'Lab Notebook Page for SPE'!J16)*0.6</f>
        <v>#DIV/0!</v>
      </c>
    </row>
    <row r="17" spans="1:12" x14ac:dyDescent="0.25">
      <c r="A17" s="33" t="str">
        <f>'Pre SPE extracts calculations'!A17</f>
        <v>K019_T</v>
      </c>
      <c r="B17" s="34">
        <f>'Pre SPE extracts calculations'!F17</f>
        <v>30.719257773319963</v>
      </c>
      <c r="C17" s="30"/>
      <c r="D17" s="34">
        <f>'Pre SPE extracts calculations'!F17</f>
        <v>30.719257773319963</v>
      </c>
      <c r="E17" s="30">
        <f>D17/'Pre SPE extracts calculations'!$AD$16</f>
        <v>30.811692851875591</v>
      </c>
      <c r="F17" s="62"/>
      <c r="G17" s="62"/>
      <c r="H17" s="64"/>
      <c r="I17" s="64"/>
      <c r="J17" s="30">
        <f>(I17-H17)/'Pre SPE extracts calculations'!$AD$11</f>
        <v>0</v>
      </c>
      <c r="K17" s="30" t="e">
        <f>(('Pre SPE extracts calculations'!C17*'Lab Notebook Page for SPE'!E17)/'Lab Notebook Page for SPE'!J17)*0.6</f>
        <v>#DIV/0!</v>
      </c>
    </row>
    <row r="18" spans="1:12" x14ac:dyDescent="0.25">
      <c r="A18" s="33" t="str">
        <f>'Pre SPE extracts calculations'!A18</f>
        <v>K025_T</v>
      </c>
      <c r="B18" s="34">
        <f>'Pre SPE extracts calculations'!F18</f>
        <v>9.8834503510531597</v>
      </c>
      <c r="C18" s="30"/>
      <c r="D18" s="34">
        <f>'Pre SPE extracts calculations'!F18</f>
        <v>9.8834503510531597</v>
      </c>
      <c r="E18" s="30">
        <f>D18/'Pre SPE extracts calculations'!$AD$16</f>
        <v>9.913189920815606</v>
      </c>
      <c r="F18" s="62"/>
      <c r="G18" s="62"/>
      <c r="H18" s="64"/>
      <c r="I18" s="64"/>
      <c r="J18" s="30">
        <f>(I18-H18)/'Pre SPE extracts calculations'!$AD$11</f>
        <v>0</v>
      </c>
      <c r="K18" s="30" t="e">
        <f>(('Pre SPE extracts calculations'!C18*'Lab Notebook Page for SPE'!E18)/'Lab Notebook Page for SPE'!J18)*0.6</f>
        <v>#DIV/0!</v>
      </c>
    </row>
    <row r="19" spans="1:12" x14ac:dyDescent="0.25">
      <c r="A19" s="33" t="str">
        <f>'Pre SPE extracts calculations'!A19</f>
        <v>K026_T</v>
      </c>
      <c r="B19" s="34">
        <f>'Pre SPE extracts calculations'!F19</f>
        <v>6.0177532597793375</v>
      </c>
      <c r="C19" s="30"/>
      <c r="D19" s="34">
        <f>'Pre SPE extracts calculations'!F19</f>
        <v>6.0177532597793375</v>
      </c>
      <c r="E19" s="30">
        <f>D19/'Pre SPE extracts calculations'!$AD$16</f>
        <v>6.0358608423062563</v>
      </c>
      <c r="F19" s="62"/>
      <c r="G19" s="62"/>
      <c r="H19" s="64"/>
      <c r="I19" s="64"/>
      <c r="J19" s="30">
        <f>(I19-H19)/'Pre SPE extracts calculations'!$AD$11</f>
        <v>0</v>
      </c>
      <c r="K19" s="30" t="e">
        <f>(('Pre SPE extracts calculations'!C19*'Lab Notebook Page for SPE'!E19)/'Lab Notebook Page for SPE'!J19)*0.6</f>
        <v>#DIV/0!</v>
      </c>
    </row>
    <row r="20" spans="1:12" x14ac:dyDescent="0.25">
      <c r="A20" s="33" t="str">
        <f>'Pre SPE extracts calculations'!A20</f>
        <v>K035_T</v>
      </c>
      <c r="B20" s="34">
        <f>'Pre SPE extracts calculations'!F20</f>
        <v>6.2296890672016039</v>
      </c>
      <c r="C20" s="30"/>
      <c r="D20" s="34">
        <f>'Pre SPE extracts calculations'!F20</f>
        <v>6.2296890672016039</v>
      </c>
      <c r="E20" s="30">
        <f>D20/'Pre SPE extracts calculations'!$AD$16</f>
        <v>6.2484343703125411</v>
      </c>
      <c r="F20" s="62"/>
      <c r="G20" s="62"/>
      <c r="H20" s="64"/>
      <c r="I20" s="64"/>
      <c r="J20" s="30">
        <f>(I20-H20)/'Pre SPE extracts calculations'!$AD$11</f>
        <v>0</v>
      </c>
      <c r="K20" s="30" t="e">
        <f>(('Pre SPE extracts calculations'!C20*'Lab Notebook Page for SPE'!E20)/'Lab Notebook Page for SPE'!J20)*0.6</f>
        <v>#DIV/0!</v>
      </c>
    </row>
    <row r="21" spans="1:12" x14ac:dyDescent="0.25">
      <c r="A21" s="33" t="str">
        <f>'Pre SPE extracts calculations'!A21</f>
        <v>K048_T</v>
      </c>
      <c r="B21" s="34">
        <f>'Pre SPE extracts calculations'!F21</f>
        <v>15.062186559679033</v>
      </c>
      <c r="C21" s="30"/>
      <c r="D21" s="34">
        <f>'Pre SPE extracts calculations'!F21</f>
        <v>15.062186559679033</v>
      </c>
      <c r="E21" s="30">
        <f>D21/'Pre SPE extracts calculations'!$AD$16</f>
        <v>15.107509086939853</v>
      </c>
      <c r="F21" s="62"/>
      <c r="G21" s="62"/>
      <c r="H21" s="64"/>
      <c r="I21" s="64"/>
      <c r="J21" s="30">
        <f>(I21-H21)/'Pre SPE extracts calculations'!$AD$11</f>
        <v>0</v>
      </c>
      <c r="K21" s="30" t="e">
        <f>(('Pre SPE extracts calculations'!C21*'Lab Notebook Page for SPE'!E21)/'Lab Notebook Page for SPE'!J21)*0.6</f>
        <v>#DIV/0!</v>
      </c>
    </row>
    <row r="22" spans="1:12" x14ac:dyDescent="0.25">
      <c r="A22" s="33" t="str">
        <f>'Pre SPE extracts calculations'!A22</f>
        <v>K050_T</v>
      </c>
      <c r="B22" s="34">
        <f>'Pre SPE extracts calculations'!F22</f>
        <v>28.011935807422269</v>
      </c>
      <c r="C22" s="30"/>
      <c r="D22" s="34">
        <f>'Pre SPE extracts calculations'!F22</f>
        <v>28.011935807422269</v>
      </c>
      <c r="E22" s="30">
        <f>D22/'Pre SPE extracts calculations'!$AD$16</f>
        <v>28.096224480864862</v>
      </c>
      <c r="F22" s="62"/>
      <c r="G22" s="62"/>
      <c r="H22" s="64"/>
      <c r="I22" s="64"/>
      <c r="J22" s="30">
        <f>(I22-H22)/'Pre SPE extracts calculations'!$AD$11</f>
        <v>0</v>
      </c>
      <c r="K22" s="30" t="e">
        <f>(('Pre SPE extracts calculations'!C22*'Lab Notebook Page for SPE'!E22)/'Lab Notebook Page for SPE'!J22)*0.6</f>
        <v>#DIV/0!</v>
      </c>
    </row>
    <row r="23" spans="1:12" x14ac:dyDescent="0.25">
      <c r="A23" s="33" t="str">
        <f>'Pre SPE extracts calculations'!A23</f>
        <v>K061_T</v>
      </c>
      <c r="B23" s="34">
        <f>'Pre SPE extracts calculations'!F23</f>
        <v>29.18164493480441</v>
      </c>
      <c r="C23" s="30"/>
      <c r="D23" s="34">
        <f>'Pre SPE extracts calculations'!F23</f>
        <v>29.18164493480441</v>
      </c>
      <c r="E23" s="30">
        <f>D23/'Pre SPE extracts calculations'!$AD$16</f>
        <v>29.269453294688475</v>
      </c>
      <c r="F23" s="62"/>
      <c r="G23" s="62"/>
      <c r="H23" s="64"/>
      <c r="I23" s="64"/>
      <c r="J23" s="30">
        <f>(I23-H23)/'Pre SPE extracts calculations'!$AD$11</f>
        <v>0</v>
      </c>
      <c r="K23" s="30" t="e">
        <f>(('Pre SPE extracts calculations'!C23*'Lab Notebook Page for SPE'!E23)/'Lab Notebook Page for SPE'!J23)*0.6</f>
        <v>#DIV/0!</v>
      </c>
    </row>
    <row r="24" spans="1:12" x14ac:dyDescent="0.25">
      <c r="A24" s="33" t="str">
        <f>'Pre SPE extracts calculations'!A24</f>
        <v>K018_T_rep</v>
      </c>
      <c r="B24" s="34">
        <f>'Pre SPE extracts calculations'!F24</f>
        <v>23.062186559679031</v>
      </c>
      <c r="C24" s="30"/>
      <c r="D24" s="34">
        <f>'Pre SPE extracts calculations'!F24</f>
        <v>23.062186559679031</v>
      </c>
      <c r="E24" s="30">
        <f>D24/'Pre SPE extracts calculations'!$AD$16</f>
        <v>23.131581303589801</v>
      </c>
      <c r="F24" s="62"/>
      <c r="G24" s="62"/>
      <c r="H24" s="64"/>
      <c r="I24" s="64"/>
      <c r="J24" s="30">
        <f>(I24-H24)/'Pre SPE extracts calculations'!$AD$11</f>
        <v>0</v>
      </c>
      <c r="K24" s="30" t="e">
        <f>(('Pre SPE extracts calculations'!C24*'Lab Notebook Page for SPE'!E24)/'Lab Notebook Page for SPE'!J24)*0.6</f>
        <v>#DIV/0!</v>
      </c>
    </row>
    <row r="25" spans="1:12" x14ac:dyDescent="0.25">
      <c r="A25" s="33" t="str">
        <f>'Pre SPE extracts calculations'!A25</f>
        <v>blank-filter2</v>
      </c>
      <c r="B25" s="34">
        <f>'Pre SPE extracts calculations'!F25</f>
        <v>17.219959879638917</v>
      </c>
      <c r="C25" s="30"/>
      <c r="D25" s="34">
        <f>'Pre SPE extracts calculations'!F25</f>
        <v>17.219959879638917</v>
      </c>
      <c r="E25" s="30">
        <f>D25/'Pre SPE extracts calculations'!$AD$16</f>
        <v>17.271775205254681</v>
      </c>
      <c r="F25" s="62"/>
      <c r="G25" s="62"/>
      <c r="H25" s="64"/>
      <c r="I25" s="64"/>
      <c r="J25" s="30">
        <f>(I25-H25)/'Pre SPE extracts calculations'!$AD$11</f>
        <v>0</v>
      </c>
      <c r="K25" s="30" t="e">
        <f>(('Pre SPE extracts calculations'!C25*'Lab Notebook Page for SPE'!E25)/'Lab Notebook Page for SPE'!J25)*0.6</f>
        <v>#DIV/0!</v>
      </c>
    </row>
    <row r="26" spans="1:12" x14ac:dyDescent="0.25">
      <c r="A26" s="33" t="str">
        <f>'Pre SPE extracts calculations'!A26</f>
        <v>K010_W</v>
      </c>
      <c r="B26" s="34">
        <f>'Pre SPE extracts calculations'!F26</f>
        <v>12.986058174523571</v>
      </c>
      <c r="C26" s="30"/>
      <c r="D26" s="34">
        <f>'Pre SPE extracts calculations'!F26</f>
        <v>12.986058174523571</v>
      </c>
      <c r="E26" s="30">
        <f>D26/'Pre SPE extracts calculations'!$AD$16</f>
        <v>13.025133575249319</v>
      </c>
      <c r="F26" s="62"/>
      <c r="G26" s="62"/>
      <c r="H26" s="64"/>
      <c r="I26" s="64"/>
      <c r="J26" s="30">
        <f>(I26-H26)/'Pre SPE extracts calculations'!$AD$11</f>
        <v>0</v>
      </c>
      <c r="K26" s="30" t="e">
        <f>(('Pre SPE extracts calculations'!C26*'Lab Notebook Page for SPE'!E26)/'Lab Notebook Page for SPE'!J26)*0.6</f>
        <v>#DIV/0!</v>
      </c>
    </row>
    <row r="27" spans="1:12" x14ac:dyDescent="0.25">
      <c r="A27" s="33" t="str">
        <f>'Pre SPE extracts calculations'!A27</f>
        <v>K013_W</v>
      </c>
      <c r="B27" s="34">
        <f>'Pre SPE extracts calculations'!F27</f>
        <v>4.0094282848545646</v>
      </c>
      <c r="C27" s="30"/>
      <c r="D27" s="34">
        <f>'Pre SPE extracts calculations'!F27</f>
        <v>4.0094282848545646</v>
      </c>
      <c r="E27" s="30">
        <f>D27/'Pre SPE extracts calculations'!$AD$16</f>
        <v>4.0214927631439963</v>
      </c>
      <c r="F27" s="62"/>
      <c r="G27" s="62"/>
      <c r="H27" s="64"/>
      <c r="I27" s="64"/>
      <c r="J27" s="30">
        <f>(I27-H27)/'Pre SPE extracts calculations'!$AD$11</f>
        <v>0</v>
      </c>
      <c r="K27" s="30" t="e">
        <f>(('Pre SPE extracts calculations'!C27*'Lab Notebook Page for SPE'!E27)/'Lab Notebook Page for SPE'!J27)*0.6</f>
        <v>#DIV/0!</v>
      </c>
    </row>
    <row r="28" spans="1:12" x14ac:dyDescent="0.25">
      <c r="A28" s="33" t="str">
        <f>'Pre SPE extracts calculations'!A28</f>
        <v>K018_W</v>
      </c>
      <c r="B28" s="34">
        <f>'Pre SPE extracts calculations'!F28</f>
        <v>33.622266800401206</v>
      </c>
      <c r="C28" s="30"/>
      <c r="D28" s="34">
        <f>'Pre SPE extracts calculations'!F28</f>
        <v>33.622266800401206</v>
      </c>
      <c r="E28" s="30">
        <f>D28/'Pre SPE extracts calculations'!$AD$16</f>
        <v>33.723437111736416</v>
      </c>
      <c r="F28" s="62"/>
      <c r="G28" s="62"/>
      <c r="H28" s="64"/>
      <c r="I28" s="64"/>
      <c r="J28" s="30">
        <f>(I28-H28)/'Pre SPE extracts calculations'!$AD$11</f>
        <v>0</v>
      </c>
      <c r="K28" s="30" t="e">
        <f>(('Pre SPE extracts calculations'!C28*'Lab Notebook Page for SPE'!E28)/'Lab Notebook Page for SPE'!J28)*0.6</f>
        <v>#DIV/0!</v>
      </c>
    </row>
    <row r="29" spans="1:12" x14ac:dyDescent="0.25">
      <c r="A29" s="33" t="str">
        <f>'Pre SPE extracts calculations'!A29</f>
        <v>K019_W</v>
      </c>
      <c r="B29" s="34">
        <f>'Pre SPE extracts calculations'!F29</f>
        <v>30.771915747241724</v>
      </c>
      <c r="C29" s="30"/>
      <c r="D29" s="34">
        <f>'Pre SPE extracts calculations'!F29</f>
        <v>30.771915747241724</v>
      </c>
      <c r="E29" s="30">
        <f>D29/'Pre SPE extracts calculations'!$AD$16</f>
        <v>30.864509275066926</v>
      </c>
      <c r="F29" s="62"/>
      <c r="G29" s="62"/>
      <c r="H29" s="64"/>
      <c r="I29" s="64"/>
      <c r="J29" s="30">
        <f>(I29-H29)/'Pre SPE extracts calculations'!$AD$11</f>
        <v>0</v>
      </c>
      <c r="K29" s="30" t="e">
        <f>(('Pre SPE extracts calculations'!C29*'Lab Notebook Page for SPE'!E29)/'Lab Notebook Page for SPE'!J29)*0.6</f>
        <v>#DIV/0!</v>
      </c>
    </row>
    <row r="30" spans="1:12" x14ac:dyDescent="0.25">
      <c r="A30" s="33" t="str">
        <f>'Pre SPE extracts calculations'!A30</f>
        <v>K025_W</v>
      </c>
      <c r="B30" s="34">
        <f>'Pre SPE extracts calculations'!F30</f>
        <v>20.114142427281848</v>
      </c>
      <c r="C30" s="30"/>
      <c r="D30" s="34">
        <f>'Pre SPE extracts calculations'!F30</f>
        <v>20.114142427281848</v>
      </c>
      <c r="E30" s="30">
        <f>D30/'Pre SPE extracts calculations'!$AD$16</f>
        <v>20.174666426561533</v>
      </c>
      <c r="F30" s="62"/>
      <c r="G30" s="62"/>
      <c r="H30" s="64"/>
      <c r="I30" s="64"/>
      <c r="J30" s="30">
        <f>(I30-H30)/'Pre SPE extracts calculations'!$AD$11</f>
        <v>0</v>
      </c>
      <c r="K30" s="30" t="e">
        <f>(('Pre SPE extracts calculations'!C30*'Lab Notebook Page for SPE'!E30)/'Lab Notebook Page for SPE'!J30)*0.6</f>
        <v>#DIV/0!</v>
      </c>
    </row>
    <row r="31" spans="1:12" x14ac:dyDescent="0.25">
      <c r="A31" s="33" t="str">
        <f>'Pre SPE extracts calculations'!A31</f>
        <v>K026_W</v>
      </c>
      <c r="B31" s="34">
        <f>'Pre SPE extracts calculations'!F31</f>
        <v>21.529087261785357</v>
      </c>
      <c r="C31" s="30"/>
      <c r="D31" s="34">
        <f>'Pre SPE extracts calculations'!F31</f>
        <v>21.529087261785357</v>
      </c>
      <c r="E31" s="30">
        <f>D31/'Pre SPE extracts calculations'!$AD$16</f>
        <v>21.59386886839053</v>
      </c>
      <c r="F31" s="62"/>
      <c r="G31" s="62"/>
      <c r="H31" s="64"/>
      <c r="I31" s="64"/>
      <c r="J31" s="30">
        <f>(I31-H31)/'Pre SPE extracts calculations'!$AD$11</f>
        <v>0</v>
      </c>
      <c r="K31" s="30" t="e">
        <f>(('Pre SPE extracts calculations'!C31*'Lab Notebook Page for SPE'!E31)/'Lab Notebook Page for SPE'!J31)*0.6</f>
        <v>#DIV/0!</v>
      </c>
      <c r="L31" s="67"/>
    </row>
    <row r="32" spans="1:12" x14ac:dyDescent="0.25">
      <c r="A32" s="33" t="str">
        <f>'Pre SPE extracts calculations'!A32</f>
        <v>K035_W</v>
      </c>
      <c r="B32" s="34">
        <f>'Pre SPE extracts calculations'!F32</f>
        <v>2.4724172517552665</v>
      </c>
      <c r="C32" s="30"/>
      <c r="D32" s="34">
        <f>'Pre SPE extracts calculations'!F32</f>
        <v>2.4724172517552665</v>
      </c>
      <c r="E32" s="30">
        <f>D32/'Pre SPE extracts calculations'!$AD$16</f>
        <v>2.4798568222219322</v>
      </c>
      <c r="F32" s="62"/>
      <c r="G32" s="62"/>
      <c r="H32" s="64"/>
      <c r="I32" s="64"/>
      <c r="J32" s="30">
        <f>(I32-H32)/'Pre SPE extracts calculations'!$AD$11</f>
        <v>0</v>
      </c>
      <c r="K32" s="30" t="e">
        <f>(('Pre SPE extracts calculations'!C32*'Lab Notebook Page for SPE'!E32)/'Lab Notebook Page for SPE'!J32)*0.6</f>
        <v>#DIV/0!</v>
      </c>
      <c r="L32" s="67"/>
    </row>
    <row r="33" spans="1:11" x14ac:dyDescent="0.25">
      <c r="A33" s="33" t="str">
        <f>'Pre SPE extracts calculations'!A33</f>
        <v>K048_W</v>
      </c>
      <c r="B33" s="34">
        <f>'Pre SPE extracts calculations'!F33</f>
        <v>13.491273821464393</v>
      </c>
      <c r="C33" s="30"/>
      <c r="D33" s="34">
        <f>'Pre SPE extracts calculations'!F33</f>
        <v>13.491273821464393</v>
      </c>
      <c r="E33" s="30">
        <f>D33/'Pre SPE extracts calculations'!$AD$16</f>
        <v>13.531869429753653</v>
      </c>
      <c r="F33" s="62"/>
      <c r="G33" s="62"/>
      <c r="H33" s="64"/>
      <c r="I33" s="64"/>
      <c r="J33" s="30">
        <f>(I33-H33)/'Pre SPE extracts calculations'!$AD$11</f>
        <v>0</v>
      </c>
      <c r="K33" s="30" t="e">
        <f>(('Pre SPE extracts calculations'!C33*'Lab Notebook Page for SPE'!E33)/'Lab Notebook Page for SPE'!J33)*0.6</f>
        <v>#DIV/0!</v>
      </c>
    </row>
    <row r="34" spans="1:11" x14ac:dyDescent="0.25">
      <c r="A34" s="33" t="str">
        <f>'Pre SPE extracts calculations'!A34</f>
        <v>K050_W</v>
      </c>
      <c r="B34" s="34">
        <f>'Pre SPE extracts calculations'!F34</f>
        <v>6.5188565697091256</v>
      </c>
      <c r="C34" s="30"/>
      <c r="D34" s="34">
        <f>'Pre SPE extracts calculations'!F34</f>
        <v>6.5188565697091256</v>
      </c>
      <c r="E34" s="30">
        <f>D34/'Pre SPE extracts calculations'!$AD$16</f>
        <v>6.5384719856661242</v>
      </c>
      <c r="F34" s="62"/>
      <c r="G34" s="62"/>
      <c r="H34" s="64"/>
      <c r="I34" s="64"/>
      <c r="J34" s="30">
        <f>(I34-H34)/'Pre SPE extracts calculations'!$AD$11</f>
        <v>0</v>
      </c>
      <c r="K34" s="30" t="e">
        <f>(('Pre SPE extracts calculations'!C34*'Lab Notebook Page for SPE'!E34)/'Lab Notebook Page for SPE'!J34)*0.6</f>
        <v>#DIV/0!</v>
      </c>
    </row>
    <row r="35" spans="1:11" x14ac:dyDescent="0.25">
      <c r="A35" s="33" t="str">
        <f>'Pre SPE extracts calculations'!A35</f>
        <v>K061_W</v>
      </c>
      <c r="B35" s="34">
        <f>'Pre SPE extracts calculations'!F35</f>
        <v>13.637412236710132</v>
      </c>
      <c r="C35" s="30"/>
      <c r="D35" s="34">
        <f>'Pre SPE extracts calculations'!F35</f>
        <v>13.637412236710132</v>
      </c>
      <c r="E35" s="30">
        <f>D35/'Pre SPE extracts calculations'!$AD$16</f>
        <v>13.678447579448477</v>
      </c>
      <c r="F35" s="62"/>
      <c r="G35" s="62"/>
      <c r="H35" s="64"/>
      <c r="I35" s="64"/>
      <c r="J35" s="30">
        <f>(I35-H35)/'Pre SPE extracts calculations'!$AD$11</f>
        <v>0</v>
      </c>
      <c r="K35" s="30" t="e">
        <f>(('Pre SPE extracts calculations'!C35*'Lab Notebook Page for SPE'!E35)/'Lab Notebook Page for SPE'!J35)*0.6</f>
        <v>#DIV/0!</v>
      </c>
    </row>
    <row r="36" spans="1:11" x14ac:dyDescent="0.25">
      <c r="A36" s="33" t="str">
        <f>'Pre SPE extracts calculations'!A36</f>
        <v>K026_W_rep</v>
      </c>
      <c r="B36" s="34">
        <f>'Pre SPE extracts calculations'!F36</f>
        <v>20.779137412236711</v>
      </c>
      <c r="C36" s="30"/>
      <c r="D36" s="34">
        <f>'Pre SPE extracts calculations'!F36</f>
        <v>20.779137412236711</v>
      </c>
      <c r="E36" s="30">
        <f>D36/'Pre SPE extracts calculations'!$AD$16</f>
        <v>20.841662399435016</v>
      </c>
      <c r="F36" s="62"/>
      <c r="G36" s="62"/>
      <c r="H36" s="64"/>
      <c r="I36" s="64"/>
      <c r="J36" s="30">
        <f>(I36-H36)/'Pre SPE extracts calculations'!$AD$11</f>
        <v>0</v>
      </c>
      <c r="K36" s="30" t="e">
        <f>(('Pre SPE extracts calculations'!C36*'Lab Notebook Page for SPE'!E36)/'Lab Notebook Page for SPE'!J36)*0.6</f>
        <v>#DIV/0!</v>
      </c>
    </row>
    <row r="37" spans="1:11" x14ac:dyDescent="0.25">
      <c r="A37" s="33" t="str">
        <f>'Pre SPE extracts calculations'!A37</f>
        <v>blank-filter3</v>
      </c>
      <c r="B37" s="34">
        <f>'Pre SPE extracts calculations'!F37</f>
        <v>16.645837512537611</v>
      </c>
      <c r="C37" s="30"/>
      <c r="D37" s="34">
        <f>'Pre SPE extracts calculations'!F37</f>
        <v>16.645837512537611</v>
      </c>
      <c r="E37" s="30">
        <f>D37/'Pre SPE extracts calculations'!$AD$16</f>
        <v>16.695925288402819</v>
      </c>
      <c r="F37" s="62"/>
      <c r="G37" s="62"/>
      <c r="H37" s="64"/>
      <c r="I37" s="64"/>
      <c r="J37" s="30">
        <f>(I37-H37)/'Pre SPE extracts calculations'!$AD$11</f>
        <v>0</v>
      </c>
      <c r="K37" s="30" t="e">
        <f>(('Pre SPE extracts calculations'!C37*'Lab Notebook Page for SPE'!E37)/'Lab Notebook Page for SPE'!J37)*0.6</f>
        <v>#DIV/0!</v>
      </c>
    </row>
    <row r="38" spans="1:11" x14ac:dyDescent="0.25">
      <c r="A38" s="33">
        <f>'Pre SPE extracts calculations'!A38</f>
        <v>0</v>
      </c>
      <c r="B38" s="34">
        <f>'Pre SPE extracts calculations'!F38</f>
        <v>0</v>
      </c>
      <c r="C38" s="30"/>
      <c r="D38" s="34">
        <f>'Pre SPE extracts calculations'!F38</f>
        <v>0</v>
      </c>
      <c r="E38" s="30">
        <f>D38/'Pre SPE extracts calculations'!$AD$16</f>
        <v>0</v>
      </c>
      <c r="F38" s="62"/>
      <c r="G38" s="62"/>
      <c r="H38" s="64"/>
      <c r="I38" s="64"/>
      <c r="J38" s="30">
        <f>(I38-H38)/'Pre SPE extracts calculations'!$AD$11</f>
        <v>0</v>
      </c>
      <c r="K38" s="30" t="e">
        <f>(('Pre SPE extracts calculations'!C38*'Lab Notebook Page for SPE'!E38)/'Lab Notebook Page for SPE'!J38)*0.6</f>
        <v>#DIV/0!</v>
      </c>
    </row>
    <row r="39" spans="1:11" x14ac:dyDescent="0.25">
      <c r="A39" s="33">
        <f>'Pre SPE extracts calculations'!A39</f>
        <v>0</v>
      </c>
      <c r="B39" s="34">
        <f>'Pre SPE extracts calculations'!F39</f>
        <v>0</v>
      </c>
      <c r="C39" s="30"/>
      <c r="D39" s="34">
        <f>'Pre SPE extracts calculations'!F39</f>
        <v>0</v>
      </c>
      <c r="E39" s="30">
        <f>D39/'Pre SPE extracts calculations'!$AD$16</f>
        <v>0</v>
      </c>
      <c r="F39" s="62"/>
      <c r="G39" s="62"/>
      <c r="H39" s="64"/>
      <c r="I39" s="64"/>
      <c r="J39" s="30">
        <f>(I39-H39)/'Pre SPE extracts calculations'!$AD$11</f>
        <v>0</v>
      </c>
      <c r="K39" s="30" t="e">
        <f>(('Pre SPE extracts calculations'!C39*'Lab Notebook Page for SPE'!E39)/'Lab Notebook Page for SPE'!J39)*0.6</f>
        <v>#DIV/0!</v>
      </c>
    </row>
    <row r="40" spans="1:11" x14ac:dyDescent="0.25">
      <c r="A40" s="33">
        <f>'Pre SPE extracts calculations'!A40</f>
        <v>0</v>
      </c>
      <c r="B40" s="34">
        <f>'Pre SPE extracts calculations'!F40</f>
        <v>0</v>
      </c>
      <c r="C40" s="30"/>
      <c r="D40" s="34">
        <f>'Pre SPE extracts calculations'!F40</f>
        <v>0</v>
      </c>
      <c r="E40" s="30">
        <f>D40/'Pre SPE extracts calculations'!$AD$16</f>
        <v>0</v>
      </c>
      <c r="F40" s="62"/>
      <c r="G40" s="62"/>
      <c r="H40" s="64"/>
      <c r="I40" s="64"/>
      <c r="J40" s="30">
        <f>(I40-H40)/'Pre SPE extracts calculations'!$AD$11</f>
        <v>0</v>
      </c>
      <c r="K40" s="30" t="e">
        <f>(('Pre SPE extracts calculations'!C40*'Lab Notebook Page for SPE'!E40)/'Lab Notebook Page for SPE'!J40)*0.6</f>
        <v>#DIV/0!</v>
      </c>
    </row>
    <row r="41" spans="1:11" x14ac:dyDescent="0.25">
      <c r="A41" s="33">
        <f>'Pre SPE extracts calculations'!A41</f>
        <v>0</v>
      </c>
      <c r="B41" s="34">
        <f>'Pre SPE extracts calculations'!F41</f>
        <v>0</v>
      </c>
      <c r="C41" s="30"/>
      <c r="D41" s="34">
        <f>'Pre SPE extracts calculations'!F41</f>
        <v>0</v>
      </c>
      <c r="E41" s="30">
        <f>D41/'Pre SPE extracts calculations'!$AD$16</f>
        <v>0</v>
      </c>
      <c r="F41" s="62"/>
      <c r="G41" s="62"/>
      <c r="H41" s="64"/>
      <c r="I41" s="64"/>
      <c r="J41" s="30">
        <f>(I41-H41)/'Pre SPE extracts calculations'!$AD$11</f>
        <v>0</v>
      </c>
      <c r="K41" s="30" t="e">
        <f>(('Pre SPE extracts calculations'!C41*'Lab Notebook Page for SPE'!E41)/'Lab Notebook Page for SPE'!J41)*0.6</f>
        <v>#DIV/0!</v>
      </c>
    </row>
    <row r="42" spans="1:11" x14ac:dyDescent="0.25">
      <c r="A42" s="33">
        <f>'Pre SPE extracts calculations'!A42</f>
        <v>0</v>
      </c>
      <c r="B42" s="34">
        <f>'Pre SPE extracts calculations'!F42</f>
        <v>0</v>
      </c>
      <c r="C42" s="30"/>
      <c r="D42" s="34">
        <f>'Pre SPE extracts calculations'!F42</f>
        <v>0</v>
      </c>
      <c r="E42" s="30">
        <f>D42/'Pre SPE extracts calculations'!$AD$16</f>
        <v>0</v>
      </c>
      <c r="F42" s="62"/>
      <c r="G42" s="62"/>
      <c r="H42" s="64"/>
      <c r="I42" s="64"/>
      <c r="J42" s="30">
        <f>(I42-H42)/'Pre SPE extracts calculations'!$AD$11</f>
        <v>0</v>
      </c>
      <c r="K42" s="30" t="e">
        <f>(('Pre SPE extracts calculations'!C42*'Lab Notebook Page for SPE'!E42)/'Lab Notebook Page for SPE'!J42)*0.6</f>
        <v>#DIV/0!</v>
      </c>
    </row>
    <row r="43" spans="1:11" x14ac:dyDescent="0.25">
      <c r="A43" s="33">
        <f>'Pre SPE extracts calculations'!A43</f>
        <v>0</v>
      </c>
      <c r="B43" s="34">
        <f>'Pre SPE extracts calculations'!F43</f>
        <v>0</v>
      </c>
      <c r="C43" s="30"/>
      <c r="D43" s="34">
        <f>'Pre SPE extracts calculations'!F43</f>
        <v>0</v>
      </c>
      <c r="E43" s="30">
        <f>D43/'Pre SPE extracts calculations'!$AD$16</f>
        <v>0</v>
      </c>
      <c r="F43" s="62"/>
      <c r="G43" s="62"/>
      <c r="H43" s="64"/>
      <c r="I43" s="64"/>
      <c r="J43" s="30">
        <f>(I43-H43)/'Pre SPE extracts calculations'!$AD$11</f>
        <v>0</v>
      </c>
      <c r="K43" s="30" t="e">
        <f>(('Pre SPE extracts calculations'!C43*'Lab Notebook Page for SPE'!E43)/'Lab Notebook Page for SPE'!J43)*0.6</f>
        <v>#DIV/0!</v>
      </c>
    </row>
    <row r="44" spans="1:11" x14ac:dyDescent="0.25">
      <c r="A44" s="33">
        <f>'Pre SPE extracts calculations'!A44</f>
        <v>0</v>
      </c>
      <c r="B44" s="34">
        <f>'Pre SPE extracts calculations'!F44</f>
        <v>0</v>
      </c>
      <c r="C44" s="30"/>
      <c r="D44" s="34">
        <f>'Pre SPE extracts calculations'!F44</f>
        <v>0</v>
      </c>
      <c r="E44" s="30">
        <f>D44/'Pre SPE extracts calculations'!$AD$16</f>
        <v>0</v>
      </c>
      <c r="F44" s="62"/>
      <c r="G44" s="62"/>
      <c r="H44" s="64"/>
      <c r="I44" s="64"/>
      <c r="J44" s="30">
        <f>(I44-H44)/'Pre SPE extracts calculations'!$AD$11</f>
        <v>0</v>
      </c>
      <c r="K44" s="30" t="e">
        <f>(('Pre SPE extracts calculations'!C44*'Lab Notebook Page for SPE'!E44)/'Lab Notebook Page for SPE'!J44)*0.6</f>
        <v>#DIV/0!</v>
      </c>
    </row>
    <row r="45" spans="1:11" x14ac:dyDescent="0.25">
      <c r="A45" s="33">
        <f>'Pre SPE extracts calculations'!A45</f>
        <v>0</v>
      </c>
      <c r="B45" s="34">
        <f>'Pre SPE extracts calculations'!F45</f>
        <v>0</v>
      </c>
      <c r="C45" s="30"/>
      <c r="D45" s="34">
        <f>'Pre SPE extracts calculations'!F45</f>
        <v>0</v>
      </c>
      <c r="E45" s="30">
        <f>D45/'Pre SPE extracts calculations'!$AD$16</f>
        <v>0</v>
      </c>
      <c r="F45" s="62"/>
      <c r="G45" s="62"/>
      <c r="H45" s="64"/>
      <c r="I45" s="64"/>
      <c r="J45" s="30">
        <f>(I45-H45)/'Pre SPE extracts calculations'!$AD$11</f>
        <v>0</v>
      </c>
      <c r="K45" s="30" t="e">
        <f>(('Pre SPE extracts calculations'!C45*'Lab Notebook Page for SPE'!E45)/'Lab Notebook Page for SPE'!J45)*0.6</f>
        <v>#DIV/0!</v>
      </c>
    </row>
    <row r="46" spans="1:11" x14ac:dyDescent="0.25">
      <c r="A46" s="33">
        <f>'Pre SPE extracts calculations'!A46</f>
        <v>0</v>
      </c>
      <c r="B46" s="34">
        <f>'Pre SPE extracts calculations'!F46</f>
        <v>0</v>
      </c>
      <c r="C46" s="30"/>
      <c r="D46" s="34">
        <f>'Pre SPE extracts calculations'!F46</f>
        <v>0</v>
      </c>
      <c r="E46" s="30">
        <f>D46/'Pre SPE extracts calculations'!$AD$16</f>
        <v>0</v>
      </c>
      <c r="F46" s="62"/>
      <c r="G46" s="62"/>
      <c r="H46" s="64"/>
      <c r="I46" s="64"/>
      <c r="J46" s="30">
        <f>(I46-H46)/'Pre SPE extracts calculations'!$AD$11</f>
        <v>0</v>
      </c>
      <c r="K46" s="30" t="e">
        <f>(('Pre SPE extracts calculations'!C46*'Lab Notebook Page for SPE'!E46)/'Lab Notebook Page for SPE'!J46)*0.6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C9E4-3A2D-8D4A-AAB9-3B72FD7C68E9}">
  <dimension ref="A1:P79"/>
  <sheetViews>
    <sheetView zoomScaleNormal="160" workbookViewId="0">
      <selection activeCell="D2" sqref="D2"/>
    </sheetView>
  </sheetViews>
  <sheetFormatPr defaultColWidth="11" defaultRowHeight="15" x14ac:dyDescent="0.25"/>
  <cols>
    <col min="1" max="1" width="7.140625" customWidth="1"/>
    <col min="2" max="2" width="16.28515625" bestFit="1" customWidth="1"/>
    <col min="3" max="3" width="12.140625" bestFit="1" customWidth="1"/>
    <col min="4" max="4" width="8" style="30" bestFit="1" customWidth="1"/>
    <col min="5" max="5" width="10.85546875" style="30"/>
    <col min="6" max="6" width="10" style="31" customWidth="1"/>
    <col min="7" max="7" width="8.28515625" style="31" customWidth="1"/>
    <col min="8" max="9" width="10.85546875" style="30"/>
    <col min="10" max="11" width="11" style="30"/>
    <col min="14" max="14" width="16" customWidth="1"/>
    <col min="15" max="15" width="15.28515625" customWidth="1"/>
  </cols>
  <sheetData>
    <row r="1" spans="1:16" s="60" customFormat="1" ht="125.1" customHeight="1" x14ac:dyDescent="0.25">
      <c r="A1" s="37" t="s">
        <v>48</v>
      </c>
      <c r="B1" s="32" t="s">
        <v>0</v>
      </c>
      <c r="C1" s="32" t="s">
        <v>49</v>
      </c>
      <c r="D1" s="32" t="s">
        <v>50</v>
      </c>
      <c r="E1" s="32" t="s">
        <v>51</v>
      </c>
      <c r="F1" s="36" t="s">
        <v>52</v>
      </c>
      <c r="G1" s="36" t="s">
        <v>53</v>
      </c>
      <c r="H1" s="32" t="s">
        <v>54</v>
      </c>
      <c r="I1" s="32" t="s">
        <v>55</v>
      </c>
      <c r="J1" s="32" t="s">
        <v>56</v>
      </c>
      <c r="K1" s="32" t="s">
        <v>57</v>
      </c>
      <c r="L1" s="32" t="s">
        <v>58</v>
      </c>
      <c r="M1" s="32" t="s">
        <v>59</v>
      </c>
      <c r="N1" s="32" t="s">
        <v>46</v>
      </c>
      <c r="O1" s="32" t="s">
        <v>60</v>
      </c>
      <c r="P1" s="59"/>
    </row>
    <row r="2" spans="1:16" x14ac:dyDescent="0.25">
      <c r="A2" s="38">
        <v>1</v>
      </c>
      <c r="B2" s="38" t="str">
        <f>'Pre SPE extracts calculations'!A2</f>
        <v>K010_UP</v>
      </c>
      <c r="C2" s="40">
        <f>'Pre SPE extracts calculations'!G2</f>
        <v>13.817581128541091</v>
      </c>
      <c r="D2" s="39" t="e">
        <f>'Pre SPE extracts calculations'!Q2</f>
        <v>#DIV/0!</v>
      </c>
      <c r="E2" s="39" t="e">
        <f>'Pre SPE extracts calculations'!R2</f>
        <v>#DIV/0!</v>
      </c>
      <c r="F2" s="40" t="e">
        <f>D2*1000</f>
        <v>#DIV/0!</v>
      </c>
      <c r="G2" s="40" t="e">
        <f>E2*1000</f>
        <v>#DIV/0!</v>
      </c>
      <c r="H2" s="39" t="e">
        <f>F2*'Pre SPE extracts calculations'!$AD$11/1000</f>
        <v>#DIV/0!</v>
      </c>
      <c r="I2" s="39" t="e">
        <f>G2*'Pre SPE extracts calculations'!$AD$11/1000</f>
        <v>#DIV/0!</v>
      </c>
      <c r="J2" s="39">
        <v>71.3</v>
      </c>
      <c r="K2" s="39">
        <v>725</v>
      </c>
      <c r="L2" s="38">
        <v>90</v>
      </c>
      <c r="M2" s="38">
        <v>910</v>
      </c>
      <c r="N2" s="69">
        <f>'Lab Notebook Page for SPE'!K2</f>
        <v>244.25748953874552</v>
      </c>
      <c r="O2" s="69">
        <f>(L2*N2)/(L2+M2)</f>
        <v>21.983174058487098</v>
      </c>
    </row>
    <row r="3" spans="1:16" s="11" customFormat="1" x14ac:dyDescent="0.25">
      <c r="A3" s="33">
        <v>2</v>
      </c>
      <c r="B3" s="33" t="str">
        <f>'Pre SPE extracts calculations'!A3</f>
        <v>K013_UP</v>
      </c>
      <c r="C3" s="33">
        <f>'Pre SPE extracts calculations'!G3</f>
        <v>15.045135406218655</v>
      </c>
      <c r="D3" s="34" t="e">
        <f>'Pre SPE extracts calculations'!Q3</f>
        <v>#DIV/0!</v>
      </c>
      <c r="E3" s="34" t="e">
        <f>'Pre SPE extracts calculations'!R3</f>
        <v>#DIV/0!</v>
      </c>
      <c r="F3" s="35" t="e">
        <f t="shared" ref="F3:F59" si="0">D3*1000</f>
        <v>#DIV/0!</v>
      </c>
      <c r="G3" s="35" t="e">
        <f t="shared" ref="G3:G59" si="1">E3*1000</f>
        <v>#DIV/0!</v>
      </c>
      <c r="H3" s="34" t="e">
        <f>F3*'Pre SPE extracts calculations'!$AD$11/1000</f>
        <v>#DIV/0!</v>
      </c>
      <c r="I3" s="34" t="e">
        <f>G3*'Pre SPE extracts calculations'!$AD$11/1000</f>
        <v>#DIV/0!</v>
      </c>
      <c r="J3" s="34"/>
      <c r="K3" s="34"/>
      <c r="L3" s="33"/>
      <c r="M3" s="33"/>
      <c r="N3" s="33" t="e">
        <f>'Lab Notebook Page for SPE'!K3</f>
        <v>#DIV/0!</v>
      </c>
      <c r="O3" s="33" t="e">
        <f t="shared" ref="O3:O59" si="2">(L3*N3)/(L3+M3)</f>
        <v>#DIV/0!</v>
      </c>
    </row>
    <row r="4" spans="1:16" x14ac:dyDescent="0.25">
      <c r="A4" s="38">
        <v>3</v>
      </c>
      <c r="B4" s="38" t="str">
        <f>'Pre SPE extracts calculations'!A4</f>
        <v>K018_UP</v>
      </c>
      <c r="C4" s="38">
        <f>'Pre SPE extracts calculations'!G4</f>
        <v>5.2257072119065322</v>
      </c>
      <c r="D4" s="39" t="e">
        <f>'Pre SPE extracts calculations'!Q4</f>
        <v>#DIV/0!</v>
      </c>
      <c r="E4" s="39" t="e">
        <f>'Pre SPE extracts calculations'!R4</f>
        <v>#DIV/0!</v>
      </c>
      <c r="F4" s="40" t="e">
        <f t="shared" si="0"/>
        <v>#DIV/0!</v>
      </c>
      <c r="G4" s="40" t="e">
        <f t="shared" si="1"/>
        <v>#DIV/0!</v>
      </c>
      <c r="H4" s="39" t="e">
        <f>F4*'Pre SPE extracts calculations'!$AD$11/1000</f>
        <v>#DIV/0!</v>
      </c>
      <c r="I4" s="39" t="e">
        <f>G4*'Pre SPE extracts calculations'!$AD$11/1000</f>
        <v>#DIV/0!</v>
      </c>
      <c r="J4" s="39"/>
      <c r="K4" s="39"/>
      <c r="L4" s="38"/>
      <c r="M4" s="38"/>
      <c r="N4" s="38" t="e">
        <f>'Lab Notebook Page for SPE'!K4</f>
        <v>#DIV/0!</v>
      </c>
      <c r="O4" s="38" t="e">
        <f t="shared" si="2"/>
        <v>#DIV/0!</v>
      </c>
    </row>
    <row r="5" spans="1:16" s="11" customFormat="1" x14ac:dyDescent="0.25">
      <c r="A5" s="33">
        <v>4</v>
      </c>
      <c r="B5" s="33" t="str">
        <f>'Pre SPE extracts calculations'!A5</f>
        <v>K019_UP</v>
      </c>
      <c r="C5" s="33">
        <f>'Pre SPE extracts calculations'!G5</f>
        <v>7.1835365675763496</v>
      </c>
      <c r="D5" s="34" t="e">
        <f>'Pre SPE extracts calculations'!Q5</f>
        <v>#DIV/0!</v>
      </c>
      <c r="E5" s="34" t="e">
        <f>'Pre SPE extracts calculations'!R5</f>
        <v>#DIV/0!</v>
      </c>
      <c r="F5" s="35" t="e">
        <f t="shared" si="0"/>
        <v>#DIV/0!</v>
      </c>
      <c r="G5" s="35" t="e">
        <f t="shared" si="1"/>
        <v>#DIV/0!</v>
      </c>
      <c r="H5" s="34" t="e">
        <f>F5*'Pre SPE extracts calculations'!$AD$11/1000</f>
        <v>#DIV/0!</v>
      </c>
      <c r="I5" s="34" t="e">
        <f>G5*'Pre SPE extracts calculations'!$AD$11/1000</f>
        <v>#DIV/0!</v>
      </c>
      <c r="J5" s="34"/>
      <c r="K5" s="34"/>
      <c r="L5" s="33"/>
      <c r="M5" s="33"/>
      <c r="N5" s="33" t="e">
        <f>'Lab Notebook Page for SPE'!K5</f>
        <v>#DIV/0!</v>
      </c>
      <c r="O5" s="33" t="e">
        <f t="shared" si="2"/>
        <v>#DIV/0!</v>
      </c>
    </row>
    <row r="6" spans="1:16" x14ac:dyDescent="0.25">
      <c r="A6" s="38">
        <v>5</v>
      </c>
      <c r="B6" s="38" t="str">
        <f>'Pre SPE extracts calculations'!A6</f>
        <v>K025_UP</v>
      </c>
      <c r="C6" s="38">
        <f>'Pre SPE extracts calculations'!G6</f>
        <v>5.6993447745442953</v>
      </c>
      <c r="D6" s="39" t="e">
        <f>'Pre SPE extracts calculations'!Q6</f>
        <v>#DIV/0!</v>
      </c>
      <c r="E6" s="39" t="e">
        <f>'Pre SPE extracts calculations'!R6</f>
        <v>#DIV/0!</v>
      </c>
      <c r="F6" s="40" t="e">
        <f t="shared" si="0"/>
        <v>#DIV/0!</v>
      </c>
      <c r="G6" s="40" t="e">
        <f t="shared" si="1"/>
        <v>#DIV/0!</v>
      </c>
      <c r="H6" s="39" t="e">
        <f>F6*'Pre SPE extracts calculations'!$AD$11/1000</f>
        <v>#DIV/0!</v>
      </c>
      <c r="I6" s="39" t="e">
        <f>G6*'Pre SPE extracts calculations'!$AD$11/1000</f>
        <v>#DIV/0!</v>
      </c>
      <c r="J6" s="39"/>
      <c r="K6" s="39"/>
      <c r="L6" s="38"/>
      <c r="M6" s="38"/>
      <c r="N6" s="38" t="e">
        <f>'Lab Notebook Page for SPE'!K6</f>
        <v>#DIV/0!</v>
      </c>
      <c r="O6" s="38" t="e">
        <f t="shared" si="2"/>
        <v>#DIV/0!</v>
      </c>
    </row>
    <row r="7" spans="1:16" x14ac:dyDescent="0.25">
      <c r="A7" s="33">
        <v>6</v>
      </c>
      <c r="B7" s="33" t="str">
        <f>'Pre SPE extracts calculations'!A7</f>
        <v>K026_UP</v>
      </c>
      <c r="C7" s="33">
        <f>'Pre SPE extracts calculations'!G7</f>
        <v>28.609197703441318</v>
      </c>
      <c r="D7" s="34" t="e">
        <f>'Pre SPE extracts calculations'!Q7</f>
        <v>#DIV/0!</v>
      </c>
      <c r="E7" s="34" t="e">
        <f>'Pre SPE extracts calculations'!R7</f>
        <v>#DIV/0!</v>
      </c>
      <c r="F7" s="35" t="e">
        <f t="shared" si="0"/>
        <v>#DIV/0!</v>
      </c>
      <c r="G7" s="35" t="e">
        <f t="shared" si="1"/>
        <v>#DIV/0!</v>
      </c>
      <c r="H7" s="34" t="e">
        <f>F7*'Pre SPE extracts calculations'!$AD$11/1000</f>
        <v>#DIV/0!</v>
      </c>
      <c r="I7" s="34" t="e">
        <f>G7*'Pre SPE extracts calculations'!$AD$11/1000</f>
        <v>#DIV/0!</v>
      </c>
      <c r="J7" s="34"/>
      <c r="K7" s="34"/>
      <c r="L7" s="33"/>
      <c r="M7" s="33"/>
      <c r="N7" s="33" t="e">
        <f>'Lab Notebook Page for SPE'!K7</f>
        <v>#DIV/0!</v>
      </c>
      <c r="O7" s="33" t="e">
        <f t="shared" si="2"/>
        <v>#DIV/0!</v>
      </c>
    </row>
    <row r="8" spans="1:16" x14ac:dyDescent="0.25">
      <c r="A8" s="38">
        <v>7</v>
      </c>
      <c r="B8" s="38" t="str">
        <f>'Pre SPE extracts calculations'!A8</f>
        <v>K035_UP</v>
      </c>
      <c r="C8" s="38">
        <f>'Pre SPE extracts calculations'!G8</f>
        <v>15.045135406218655</v>
      </c>
      <c r="D8" s="39" t="e">
        <f>'Pre SPE extracts calculations'!Q8</f>
        <v>#DIV/0!</v>
      </c>
      <c r="E8" s="39" t="e">
        <f>'Pre SPE extracts calculations'!R8</f>
        <v>#DIV/0!</v>
      </c>
      <c r="F8" s="40" t="e">
        <f t="shared" si="0"/>
        <v>#DIV/0!</v>
      </c>
      <c r="G8" s="40" t="e">
        <f t="shared" si="1"/>
        <v>#DIV/0!</v>
      </c>
      <c r="H8" s="39" t="e">
        <f>F8*'Pre SPE extracts calculations'!$AD$11/1000</f>
        <v>#DIV/0!</v>
      </c>
      <c r="I8" s="39" t="e">
        <f>G8*'Pre SPE extracts calculations'!$AD$11/1000</f>
        <v>#DIV/0!</v>
      </c>
      <c r="J8" s="39"/>
      <c r="K8" s="39"/>
      <c r="L8" s="38"/>
      <c r="M8" s="38"/>
      <c r="N8" s="38" t="e">
        <f>'Lab Notebook Page for SPE'!K8</f>
        <v>#DIV/0!</v>
      </c>
      <c r="O8" s="38" t="e">
        <f t="shared" si="2"/>
        <v>#DIV/0!</v>
      </c>
    </row>
    <row r="9" spans="1:16" x14ac:dyDescent="0.25">
      <c r="A9" s="33">
        <v>8</v>
      </c>
      <c r="B9" s="33" t="str">
        <f>'Pre SPE extracts calculations'!A9</f>
        <v>K048_UP</v>
      </c>
      <c r="C9" s="33">
        <f>'Pre SPE extracts calculations'!G9</f>
        <v>12.389425045447275</v>
      </c>
      <c r="D9" s="34" t="e">
        <f>'Pre SPE extracts calculations'!Q9</f>
        <v>#DIV/0!</v>
      </c>
      <c r="E9" s="34" t="e">
        <f>'Pre SPE extracts calculations'!R9</f>
        <v>#DIV/0!</v>
      </c>
      <c r="F9" s="35" t="e">
        <f t="shared" si="0"/>
        <v>#DIV/0!</v>
      </c>
      <c r="G9" s="35" t="e">
        <f t="shared" si="1"/>
        <v>#DIV/0!</v>
      </c>
      <c r="H9" s="34" t="e">
        <f>F9*'Pre SPE extracts calculations'!$AD$11/1000</f>
        <v>#DIV/0!</v>
      </c>
      <c r="I9" s="34" t="e">
        <f>G9*'Pre SPE extracts calculations'!$AD$11/1000</f>
        <v>#DIV/0!</v>
      </c>
      <c r="J9" s="34"/>
      <c r="K9" s="34"/>
      <c r="L9" s="33"/>
      <c r="M9" s="33"/>
      <c r="N9" s="33" t="e">
        <f>'Lab Notebook Page for SPE'!K9</f>
        <v>#DIV/0!</v>
      </c>
      <c r="O9" s="33" t="e">
        <f t="shared" si="2"/>
        <v>#DIV/0!</v>
      </c>
    </row>
    <row r="10" spans="1:16" x14ac:dyDescent="0.25">
      <c r="A10" s="38">
        <v>9</v>
      </c>
      <c r="B10" s="38" t="str">
        <f>'Pre SPE extracts calculations'!A10</f>
        <v>K050_UP</v>
      </c>
      <c r="C10" s="38">
        <f>'Pre SPE extracts calculations'!G10</f>
        <v>1.7574287556752506</v>
      </c>
      <c r="D10" s="39" t="e">
        <f>'Pre SPE extracts calculations'!Q10</f>
        <v>#DIV/0!</v>
      </c>
      <c r="E10" s="39" t="e">
        <f>'Pre SPE extracts calculations'!R10</f>
        <v>#DIV/0!</v>
      </c>
      <c r="F10" s="40" t="e">
        <f t="shared" si="0"/>
        <v>#DIV/0!</v>
      </c>
      <c r="G10" s="40" t="e">
        <f t="shared" si="1"/>
        <v>#DIV/0!</v>
      </c>
      <c r="H10" s="39" t="e">
        <f>F10*'Pre SPE extracts calculations'!$AD$11/1000</f>
        <v>#DIV/0!</v>
      </c>
      <c r="I10" s="39" t="e">
        <f>G10*'Pre SPE extracts calculations'!$AD$11/1000</f>
        <v>#DIV/0!</v>
      </c>
      <c r="J10" s="39"/>
      <c r="K10" s="39"/>
      <c r="L10" s="38"/>
      <c r="M10" s="38"/>
      <c r="N10" s="38" t="e">
        <f>'Lab Notebook Page for SPE'!K10</f>
        <v>#DIV/0!</v>
      </c>
      <c r="O10" s="38" t="e">
        <f t="shared" si="2"/>
        <v>#DIV/0!</v>
      </c>
    </row>
    <row r="11" spans="1:16" x14ac:dyDescent="0.25">
      <c r="A11" s="33">
        <v>10</v>
      </c>
      <c r="B11" s="33" t="str">
        <f>'Pre SPE extracts calculations'!A11</f>
        <v>K061_UP</v>
      </c>
      <c r="C11" s="33">
        <f>'Pre SPE extracts calculations'!G11</f>
        <v>26.63547311945868</v>
      </c>
      <c r="D11" s="34" t="e">
        <f>'Pre SPE extracts calculations'!Q11</f>
        <v>#DIV/0!</v>
      </c>
      <c r="E11" s="34" t="e">
        <f>'Pre SPE extracts calculations'!R11</f>
        <v>#DIV/0!</v>
      </c>
      <c r="F11" s="35" t="e">
        <f t="shared" si="0"/>
        <v>#DIV/0!</v>
      </c>
      <c r="G11" s="35" t="e">
        <f t="shared" si="1"/>
        <v>#DIV/0!</v>
      </c>
      <c r="H11" s="34" t="e">
        <f>F11*'Pre SPE extracts calculations'!$AD$11/1000</f>
        <v>#DIV/0!</v>
      </c>
      <c r="I11" s="34" t="e">
        <f>G11*'Pre SPE extracts calculations'!$AD$11/1000</f>
        <v>#DIV/0!</v>
      </c>
      <c r="J11" s="34"/>
      <c r="K11" s="34"/>
      <c r="L11" s="33"/>
      <c r="M11" s="33"/>
      <c r="N11" s="33" t="e">
        <f>'Lab Notebook Page for SPE'!K11</f>
        <v>#DIV/0!</v>
      </c>
      <c r="O11" s="33" t="e">
        <f t="shared" si="2"/>
        <v>#DIV/0!</v>
      </c>
    </row>
    <row r="12" spans="1:16" x14ac:dyDescent="0.25">
      <c r="A12" s="38">
        <v>11</v>
      </c>
      <c r="B12" s="38" t="str">
        <f>'Pre SPE extracts calculations'!A12</f>
        <v>K035_UP_rep</v>
      </c>
      <c r="C12" s="40">
        <f>'Pre SPE extracts calculations'!G12</f>
        <v>15.027731137243224</v>
      </c>
      <c r="D12" s="39" t="e">
        <f>'Pre SPE extracts calculations'!Q12</f>
        <v>#DIV/0!</v>
      </c>
      <c r="E12" s="39" t="e">
        <f>'Pre SPE extracts calculations'!R12</f>
        <v>#DIV/0!</v>
      </c>
      <c r="F12" s="40" t="e">
        <f t="shared" si="0"/>
        <v>#DIV/0!</v>
      </c>
      <c r="G12" s="40" t="e">
        <f t="shared" si="1"/>
        <v>#DIV/0!</v>
      </c>
      <c r="H12" s="39" t="e">
        <f>F12*'Pre SPE extracts calculations'!$AD$11/1000</f>
        <v>#DIV/0!</v>
      </c>
      <c r="I12" s="39" t="e">
        <f>G12*'Pre SPE extracts calculations'!$AD$11/1000</f>
        <v>#DIV/0!</v>
      </c>
      <c r="J12" s="39"/>
      <c r="K12" s="39"/>
      <c r="L12" s="38"/>
      <c r="M12" s="38"/>
      <c r="N12" s="38" t="e">
        <f>'Lab Notebook Page for SPE'!K12</f>
        <v>#DIV/0!</v>
      </c>
      <c r="O12" s="38" t="e">
        <f t="shared" si="2"/>
        <v>#DIV/0!</v>
      </c>
    </row>
    <row r="13" spans="1:16" x14ac:dyDescent="0.25">
      <c r="A13" s="33">
        <v>12</v>
      </c>
      <c r="B13" s="33" t="str">
        <f>'Pre SPE extracts calculations'!A14</f>
        <v>K010_T</v>
      </c>
      <c r="C13" s="33">
        <f>'Pre SPE extracts calculations'!G14</f>
        <v>21.080996248524912</v>
      </c>
      <c r="D13" s="34" t="e">
        <f>'Pre SPE extracts calculations'!Q14</f>
        <v>#DIV/0!</v>
      </c>
      <c r="E13" s="34" t="e">
        <f>'Pre SPE extracts calculations'!R14</f>
        <v>#DIV/0!</v>
      </c>
      <c r="F13" s="35" t="e">
        <f t="shared" si="0"/>
        <v>#DIV/0!</v>
      </c>
      <c r="G13" s="35" t="e">
        <f t="shared" si="1"/>
        <v>#DIV/0!</v>
      </c>
      <c r="H13" s="34" t="e">
        <f>F13*'Pre SPE extracts calculations'!$AD$11/1000</f>
        <v>#DIV/0!</v>
      </c>
      <c r="I13" s="34" t="e">
        <f>G13*'Pre SPE extracts calculations'!$AD$11/1000</f>
        <v>#DIV/0!</v>
      </c>
      <c r="J13" s="34"/>
      <c r="K13" s="34"/>
      <c r="L13" s="33"/>
      <c r="M13" s="33"/>
      <c r="N13" s="33" t="e">
        <f>'Lab Notebook Page for SPE'!K14</f>
        <v>#DIV/0!</v>
      </c>
      <c r="O13" s="33" t="e">
        <f t="shared" si="2"/>
        <v>#DIV/0!</v>
      </c>
    </row>
    <row r="14" spans="1:16" x14ac:dyDescent="0.25">
      <c r="A14" s="38">
        <v>13</v>
      </c>
      <c r="B14" s="38" t="str">
        <f>'Pre SPE extracts calculations'!A15</f>
        <v>K013_T</v>
      </c>
      <c r="C14" s="38">
        <f>'Pre SPE extracts calculations'!G15</f>
        <v>8.1869480055009571</v>
      </c>
      <c r="D14" s="39" t="e">
        <f>'Pre SPE extracts calculations'!Q15</f>
        <v>#DIV/0!</v>
      </c>
      <c r="E14" s="39" t="e">
        <f>'Pre SPE extracts calculations'!R15</f>
        <v>#DIV/0!</v>
      </c>
      <c r="F14" s="40" t="e">
        <f t="shared" si="0"/>
        <v>#DIV/0!</v>
      </c>
      <c r="G14" s="40" t="e">
        <f t="shared" si="1"/>
        <v>#DIV/0!</v>
      </c>
      <c r="H14" s="39" t="e">
        <f>F14*'Pre SPE extracts calculations'!$AD$11/1000</f>
        <v>#DIV/0!</v>
      </c>
      <c r="I14" s="39" t="e">
        <f>G14*'Pre SPE extracts calculations'!$AD$11/1000</f>
        <v>#DIV/0!</v>
      </c>
      <c r="J14" s="39"/>
      <c r="K14" s="39"/>
      <c r="L14" s="38"/>
      <c r="M14" s="38"/>
      <c r="N14" s="38" t="e">
        <f>'Lab Notebook Page for SPE'!K15</f>
        <v>#DIV/0!</v>
      </c>
      <c r="O14" s="38" t="e">
        <f t="shared" si="2"/>
        <v>#DIV/0!</v>
      </c>
    </row>
    <row r="15" spans="1:16" x14ac:dyDescent="0.25">
      <c r="A15" s="33">
        <v>14</v>
      </c>
      <c r="B15" s="33" t="str">
        <f>'Pre SPE extracts calculations'!A16</f>
        <v>K018_T</v>
      </c>
      <c r="C15" s="33">
        <f>'Pre SPE extracts calculations'!G16</f>
        <v>23.826444227366149</v>
      </c>
      <c r="D15" s="34" t="e">
        <f>'Pre SPE extracts calculations'!Q16</f>
        <v>#DIV/0!</v>
      </c>
      <c r="E15" s="34" t="e">
        <f>'Pre SPE extracts calculations'!R16</f>
        <v>#DIV/0!</v>
      </c>
      <c r="F15" s="35" t="e">
        <f t="shared" si="0"/>
        <v>#DIV/0!</v>
      </c>
      <c r="G15" s="35" t="e">
        <f t="shared" si="1"/>
        <v>#DIV/0!</v>
      </c>
      <c r="H15" s="34" t="e">
        <f>F15*'Pre SPE extracts calculations'!$AD$11/1000</f>
        <v>#DIV/0!</v>
      </c>
      <c r="I15" s="34" t="e">
        <f>G15*'Pre SPE extracts calculations'!$AD$11/1000</f>
        <v>#DIV/0!</v>
      </c>
      <c r="J15" s="34"/>
      <c r="K15" s="34"/>
      <c r="L15" s="33"/>
      <c r="M15" s="33"/>
      <c r="N15" s="33" t="e">
        <f>'Lab Notebook Page for SPE'!K16</f>
        <v>#DIV/0!</v>
      </c>
      <c r="O15" s="33" t="e">
        <f t="shared" si="2"/>
        <v>#DIV/0!</v>
      </c>
    </row>
    <row r="16" spans="1:16" x14ac:dyDescent="0.25">
      <c r="A16" s="38">
        <v>15</v>
      </c>
      <c r="B16" s="38" t="str">
        <f>'Pre SPE extracts calculations'!A17</f>
        <v>K019_T</v>
      </c>
      <c r="C16" s="38">
        <f>'Pre SPE extracts calculations'!G17</f>
        <v>30.811692851875591</v>
      </c>
      <c r="D16" s="39" t="e">
        <f>'Pre SPE extracts calculations'!Q17</f>
        <v>#DIV/0!</v>
      </c>
      <c r="E16" s="39" t="e">
        <f>'Pre SPE extracts calculations'!R17</f>
        <v>#DIV/0!</v>
      </c>
      <c r="F16" s="40" t="e">
        <f t="shared" si="0"/>
        <v>#DIV/0!</v>
      </c>
      <c r="G16" s="40" t="e">
        <f t="shared" si="1"/>
        <v>#DIV/0!</v>
      </c>
      <c r="H16" s="39" t="e">
        <f>F16*'Pre SPE extracts calculations'!$AD$11/1000</f>
        <v>#DIV/0!</v>
      </c>
      <c r="I16" s="39" t="e">
        <f>G16*'Pre SPE extracts calculations'!$AD$11/1000</f>
        <v>#DIV/0!</v>
      </c>
      <c r="J16" s="39"/>
      <c r="K16" s="39"/>
      <c r="L16" s="38"/>
      <c r="M16" s="38"/>
      <c r="N16" s="38" t="e">
        <f>'Lab Notebook Page for SPE'!K17</f>
        <v>#DIV/0!</v>
      </c>
      <c r="O16" s="38" t="e">
        <f t="shared" si="2"/>
        <v>#DIV/0!</v>
      </c>
    </row>
    <row r="17" spans="1:15" x14ac:dyDescent="0.25">
      <c r="A17" s="33">
        <v>16</v>
      </c>
      <c r="B17" s="33" t="str">
        <f>'Pre SPE extracts calculations'!A18</f>
        <v>K025_T</v>
      </c>
      <c r="C17" s="33">
        <f>'Pre SPE extracts calculations'!G18</f>
        <v>9.913189920815606</v>
      </c>
      <c r="D17" s="34" t="e">
        <f>'Pre SPE extracts calculations'!Q18</f>
        <v>#DIV/0!</v>
      </c>
      <c r="E17" s="34" t="e">
        <f>'Pre SPE extracts calculations'!R18</f>
        <v>#DIV/0!</v>
      </c>
      <c r="F17" s="35" t="e">
        <f t="shared" si="0"/>
        <v>#DIV/0!</v>
      </c>
      <c r="G17" s="35" t="e">
        <f t="shared" si="1"/>
        <v>#DIV/0!</v>
      </c>
      <c r="H17" s="34" t="e">
        <f>F17*'Pre SPE extracts calculations'!$AD$11/1000</f>
        <v>#DIV/0!</v>
      </c>
      <c r="I17" s="34" t="e">
        <f>G17*'Pre SPE extracts calculations'!$AD$11/1000</f>
        <v>#DIV/0!</v>
      </c>
      <c r="J17" s="34"/>
      <c r="K17" s="34"/>
      <c r="L17" s="33"/>
      <c r="M17" s="33"/>
      <c r="N17" s="33" t="e">
        <f>'Lab Notebook Page for SPE'!K18</f>
        <v>#DIV/0!</v>
      </c>
      <c r="O17" s="33" t="e">
        <f t="shared" si="2"/>
        <v>#DIV/0!</v>
      </c>
    </row>
    <row r="18" spans="1:15" x14ac:dyDescent="0.25">
      <c r="A18" s="38">
        <v>17</v>
      </c>
      <c r="B18" s="38" t="str">
        <f>'Pre SPE extracts calculations'!A19</f>
        <v>K026_T</v>
      </c>
      <c r="C18" s="38">
        <f>'Pre SPE extracts calculations'!G19</f>
        <v>6.0358608423062563</v>
      </c>
      <c r="D18" s="39" t="e">
        <f>'Pre SPE extracts calculations'!Q19</f>
        <v>#DIV/0!</v>
      </c>
      <c r="E18" s="39" t="e">
        <f>'Pre SPE extracts calculations'!R19</f>
        <v>#DIV/0!</v>
      </c>
      <c r="F18" s="40" t="e">
        <f t="shared" si="0"/>
        <v>#DIV/0!</v>
      </c>
      <c r="G18" s="40" t="e">
        <f t="shared" si="1"/>
        <v>#DIV/0!</v>
      </c>
      <c r="H18" s="39" t="e">
        <f>F18*'Pre SPE extracts calculations'!$AD$11/1000</f>
        <v>#DIV/0!</v>
      </c>
      <c r="I18" s="39" t="e">
        <f>G18*'Pre SPE extracts calculations'!$AD$11/1000</f>
        <v>#DIV/0!</v>
      </c>
      <c r="J18" s="39"/>
      <c r="K18" s="39"/>
      <c r="L18" s="38"/>
      <c r="M18" s="38"/>
      <c r="N18" s="38" t="e">
        <f>'Lab Notebook Page for SPE'!K19</f>
        <v>#DIV/0!</v>
      </c>
      <c r="O18" s="38" t="e">
        <f t="shared" si="2"/>
        <v>#DIV/0!</v>
      </c>
    </row>
    <row r="19" spans="1:15" x14ac:dyDescent="0.25">
      <c r="A19" s="33">
        <v>18</v>
      </c>
      <c r="B19" s="33" t="str">
        <f>'Pre SPE extracts calculations'!A20</f>
        <v>K035_T</v>
      </c>
      <c r="C19" s="33">
        <f>'Pre SPE extracts calculations'!G20</f>
        <v>6.2484343703125411</v>
      </c>
      <c r="D19" s="34" t="e">
        <f>'Pre SPE extracts calculations'!Q20</f>
        <v>#DIV/0!</v>
      </c>
      <c r="E19" s="34" t="e">
        <f>'Pre SPE extracts calculations'!R20</f>
        <v>#DIV/0!</v>
      </c>
      <c r="F19" s="35" t="e">
        <f t="shared" si="0"/>
        <v>#DIV/0!</v>
      </c>
      <c r="G19" s="35" t="e">
        <f t="shared" si="1"/>
        <v>#DIV/0!</v>
      </c>
      <c r="H19" s="34" t="e">
        <f>F19*'Pre SPE extracts calculations'!$AD$11/1000</f>
        <v>#DIV/0!</v>
      </c>
      <c r="I19" s="34" t="e">
        <f>G19*'Pre SPE extracts calculations'!$AD$11/1000</f>
        <v>#DIV/0!</v>
      </c>
      <c r="J19" s="34"/>
      <c r="K19" s="34"/>
      <c r="L19" s="33"/>
      <c r="M19" s="33"/>
      <c r="N19" s="33" t="e">
        <f>'Lab Notebook Page for SPE'!K20</f>
        <v>#DIV/0!</v>
      </c>
      <c r="O19" s="33" t="e">
        <f t="shared" si="2"/>
        <v>#DIV/0!</v>
      </c>
    </row>
    <row r="20" spans="1:15" x14ac:dyDescent="0.25">
      <c r="A20" s="38">
        <v>19</v>
      </c>
      <c r="B20" s="38" t="str">
        <f>'Pre SPE extracts calculations'!A21</f>
        <v>K048_T</v>
      </c>
      <c r="C20" s="38">
        <f>'Pre SPE extracts calculations'!G21</f>
        <v>15.107509086939853</v>
      </c>
      <c r="D20" s="39" t="e">
        <f>'Pre SPE extracts calculations'!Q21</f>
        <v>#DIV/0!</v>
      </c>
      <c r="E20" s="39" t="e">
        <f>'Pre SPE extracts calculations'!R21</f>
        <v>#DIV/0!</v>
      </c>
      <c r="F20" s="40" t="e">
        <f t="shared" si="0"/>
        <v>#DIV/0!</v>
      </c>
      <c r="G20" s="40" t="e">
        <f t="shared" si="1"/>
        <v>#DIV/0!</v>
      </c>
      <c r="H20" s="39" t="e">
        <f>F20*'Pre SPE extracts calculations'!$AD$11/1000</f>
        <v>#DIV/0!</v>
      </c>
      <c r="I20" s="39" t="e">
        <f>G20*'Pre SPE extracts calculations'!$AD$11/1000</f>
        <v>#DIV/0!</v>
      </c>
      <c r="J20" s="39"/>
      <c r="K20" s="39"/>
      <c r="L20" s="38"/>
      <c r="M20" s="38"/>
      <c r="N20" s="38" t="e">
        <f>'Lab Notebook Page for SPE'!K21</f>
        <v>#DIV/0!</v>
      </c>
      <c r="O20" s="38" t="e">
        <f t="shared" si="2"/>
        <v>#DIV/0!</v>
      </c>
    </row>
    <row r="21" spans="1:15" x14ac:dyDescent="0.25">
      <c r="A21" s="33">
        <v>20</v>
      </c>
      <c r="B21" s="33" t="str">
        <f>'Pre SPE extracts calculations'!A22</f>
        <v>K050_T</v>
      </c>
      <c r="C21" s="33">
        <f>'Pre SPE extracts calculations'!G22</f>
        <v>28.096224480864862</v>
      </c>
      <c r="D21" s="34" t="e">
        <f>'Pre SPE extracts calculations'!Q22</f>
        <v>#DIV/0!</v>
      </c>
      <c r="E21" s="34" t="e">
        <f>'Pre SPE extracts calculations'!R22</f>
        <v>#DIV/0!</v>
      </c>
      <c r="F21" s="35" t="e">
        <f t="shared" si="0"/>
        <v>#DIV/0!</v>
      </c>
      <c r="G21" s="35" t="e">
        <f t="shared" si="1"/>
        <v>#DIV/0!</v>
      </c>
      <c r="H21" s="34" t="e">
        <f>F21*'Pre SPE extracts calculations'!$AD$11/1000</f>
        <v>#DIV/0!</v>
      </c>
      <c r="I21" s="34" t="e">
        <f>G21*'Pre SPE extracts calculations'!$AD$11/1000</f>
        <v>#DIV/0!</v>
      </c>
      <c r="J21" s="34"/>
      <c r="K21" s="34"/>
      <c r="L21" s="33"/>
      <c r="M21" s="33"/>
      <c r="N21" s="33" t="e">
        <f>'Lab Notebook Page for SPE'!K22</f>
        <v>#DIV/0!</v>
      </c>
      <c r="O21" s="33" t="e">
        <f t="shared" si="2"/>
        <v>#DIV/0!</v>
      </c>
    </row>
    <row r="22" spans="1:15" x14ac:dyDescent="0.25">
      <c r="A22" s="38">
        <v>21</v>
      </c>
      <c r="B22" s="38" t="str">
        <f>'Pre SPE extracts calculations'!A23</f>
        <v>K061_T</v>
      </c>
      <c r="C22" s="40">
        <f>'Pre SPE extracts calculations'!G23</f>
        <v>29.269453294688475</v>
      </c>
      <c r="D22" s="39" t="e">
        <f>'Pre SPE extracts calculations'!Q23</f>
        <v>#DIV/0!</v>
      </c>
      <c r="E22" s="39" t="e">
        <f>'Pre SPE extracts calculations'!R23</f>
        <v>#DIV/0!</v>
      </c>
      <c r="F22" s="40" t="e">
        <f t="shared" si="0"/>
        <v>#DIV/0!</v>
      </c>
      <c r="G22" s="40" t="e">
        <f t="shared" si="1"/>
        <v>#DIV/0!</v>
      </c>
      <c r="H22" s="39" t="e">
        <f>F22*'Pre SPE extracts calculations'!$AD$11/1000</f>
        <v>#DIV/0!</v>
      </c>
      <c r="I22" s="39" t="e">
        <f>G22*'Pre SPE extracts calculations'!$AD$11/1000</f>
        <v>#DIV/0!</v>
      </c>
      <c r="J22" s="39"/>
      <c r="K22" s="39"/>
      <c r="L22" s="38"/>
      <c r="M22" s="38"/>
      <c r="N22" s="38" t="e">
        <f>'Lab Notebook Page for SPE'!K23</f>
        <v>#DIV/0!</v>
      </c>
      <c r="O22" s="38" t="e">
        <f t="shared" si="2"/>
        <v>#DIV/0!</v>
      </c>
    </row>
    <row r="23" spans="1:15" x14ac:dyDescent="0.25">
      <c r="A23" s="33">
        <v>22</v>
      </c>
      <c r="B23" s="33" t="str">
        <f>'Pre SPE extracts calculations'!A24</f>
        <v>K018_T_rep</v>
      </c>
      <c r="C23" s="33">
        <f>'Pre SPE extracts calculations'!G24</f>
        <v>23.131581303589801</v>
      </c>
      <c r="D23" s="34" t="e">
        <f>'Pre SPE extracts calculations'!Q24</f>
        <v>#DIV/0!</v>
      </c>
      <c r="E23" s="34" t="e">
        <f>'Pre SPE extracts calculations'!R24</f>
        <v>#DIV/0!</v>
      </c>
      <c r="F23" s="35" t="e">
        <f t="shared" si="0"/>
        <v>#DIV/0!</v>
      </c>
      <c r="G23" s="35" t="e">
        <f t="shared" si="1"/>
        <v>#DIV/0!</v>
      </c>
      <c r="H23" s="34" t="e">
        <f>F23*'Pre SPE extracts calculations'!$AD$11/1000</f>
        <v>#DIV/0!</v>
      </c>
      <c r="I23" s="34" t="e">
        <f>G23*'Pre SPE extracts calculations'!$AD$11/1000</f>
        <v>#DIV/0!</v>
      </c>
      <c r="J23" s="34"/>
      <c r="K23" s="34"/>
      <c r="L23" s="33"/>
      <c r="M23" s="33"/>
      <c r="N23" s="33" t="e">
        <f>'Lab Notebook Page for SPE'!K24</f>
        <v>#DIV/0!</v>
      </c>
      <c r="O23" s="33" t="e">
        <f t="shared" si="2"/>
        <v>#DIV/0!</v>
      </c>
    </row>
    <row r="24" spans="1:15" x14ac:dyDescent="0.25">
      <c r="A24" s="38">
        <v>23</v>
      </c>
      <c r="B24" s="38" t="str">
        <f>'Pre SPE extracts calculations'!A26</f>
        <v>K010_W</v>
      </c>
      <c r="C24" s="38">
        <f>'Pre SPE extracts calculations'!G26</f>
        <v>13.025133575249319</v>
      </c>
      <c r="D24" s="39" t="e">
        <f>'Pre SPE extracts calculations'!Q26</f>
        <v>#DIV/0!</v>
      </c>
      <c r="E24" s="39" t="e">
        <f>'Pre SPE extracts calculations'!R26</f>
        <v>#DIV/0!</v>
      </c>
      <c r="F24" s="40" t="e">
        <f t="shared" si="0"/>
        <v>#DIV/0!</v>
      </c>
      <c r="G24" s="40" t="e">
        <f t="shared" si="1"/>
        <v>#DIV/0!</v>
      </c>
      <c r="H24" s="39" t="e">
        <f>F24*'Pre SPE extracts calculations'!$AD$11/1000</f>
        <v>#DIV/0!</v>
      </c>
      <c r="I24" s="39" t="e">
        <f>G24*'Pre SPE extracts calculations'!$AD$11/1000</f>
        <v>#DIV/0!</v>
      </c>
      <c r="J24" s="39"/>
      <c r="K24" s="39"/>
      <c r="L24" s="38"/>
      <c r="M24" s="38"/>
      <c r="N24" s="38" t="e">
        <f>'Lab Notebook Page for SPE'!K26</f>
        <v>#DIV/0!</v>
      </c>
      <c r="O24" s="38" t="e">
        <f t="shared" si="2"/>
        <v>#DIV/0!</v>
      </c>
    </row>
    <row r="25" spans="1:15" x14ac:dyDescent="0.25">
      <c r="A25" s="33">
        <v>24</v>
      </c>
      <c r="B25" s="33" t="str">
        <f>'Pre SPE extracts calculations'!A27</f>
        <v>K013_W</v>
      </c>
      <c r="C25" s="33">
        <f>'Pre SPE extracts calculations'!G27</f>
        <v>4.0214927631439963</v>
      </c>
      <c r="D25" s="34" t="e">
        <f>'Pre SPE extracts calculations'!Q27</f>
        <v>#DIV/0!</v>
      </c>
      <c r="E25" s="34" t="e">
        <f>'Pre SPE extracts calculations'!R27</f>
        <v>#DIV/0!</v>
      </c>
      <c r="F25" s="35" t="e">
        <f t="shared" si="0"/>
        <v>#DIV/0!</v>
      </c>
      <c r="G25" s="35" t="e">
        <f t="shared" si="1"/>
        <v>#DIV/0!</v>
      </c>
      <c r="H25" s="34" t="e">
        <f>F25*'Pre SPE extracts calculations'!$AD$11/1000</f>
        <v>#DIV/0!</v>
      </c>
      <c r="I25" s="34" t="e">
        <f>G25*'Pre SPE extracts calculations'!$AD$11/1000</f>
        <v>#DIV/0!</v>
      </c>
      <c r="J25" s="34"/>
      <c r="K25" s="34"/>
      <c r="L25" s="33"/>
      <c r="M25" s="33"/>
      <c r="N25" s="33" t="e">
        <f>'Lab Notebook Page for SPE'!K27</f>
        <v>#DIV/0!</v>
      </c>
      <c r="O25" s="33" t="e">
        <f t="shared" si="2"/>
        <v>#DIV/0!</v>
      </c>
    </row>
    <row r="26" spans="1:15" x14ac:dyDescent="0.25">
      <c r="A26" s="38">
        <v>25</v>
      </c>
      <c r="B26" s="38" t="str">
        <f>'Pre SPE extracts calculations'!A28</f>
        <v>K018_W</v>
      </c>
      <c r="C26" s="38">
        <f>'Pre SPE extracts calculations'!G28</f>
        <v>33.723437111736416</v>
      </c>
      <c r="D26" s="39" t="e">
        <f>'Pre SPE extracts calculations'!Q28</f>
        <v>#DIV/0!</v>
      </c>
      <c r="E26" s="39" t="e">
        <f>'Pre SPE extracts calculations'!R28</f>
        <v>#DIV/0!</v>
      </c>
      <c r="F26" s="40" t="e">
        <f t="shared" si="0"/>
        <v>#DIV/0!</v>
      </c>
      <c r="G26" s="40" t="e">
        <f t="shared" si="1"/>
        <v>#DIV/0!</v>
      </c>
      <c r="H26" s="39" t="e">
        <f>F26*'Pre SPE extracts calculations'!$AD$11/1000</f>
        <v>#DIV/0!</v>
      </c>
      <c r="I26" s="39" t="e">
        <f>G26*'Pre SPE extracts calculations'!$AD$11/1000</f>
        <v>#DIV/0!</v>
      </c>
      <c r="J26" s="39"/>
      <c r="K26" s="39"/>
      <c r="L26" s="38"/>
      <c r="M26" s="38"/>
      <c r="N26" s="38" t="e">
        <f>'Lab Notebook Page for SPE'!K28</f>
        <v>#DIV/0!</v>
      </c>
      <c r="O26" s="38" t="e">
        <f t="shared" si="2"/>
        <v>#DIV/0!</v>
      </c>
    </row>
    <row r="27" spans="1:15" x14ac:dyDescent="0.25">
      <c r="A27" s="33">
        <v>26</v>
      </c>
      <c r="B27" s="33" t="str">
        <f>'Pre SPE extracts calculations'!A29</f>
        <v>K019_W</v>
      </c>
      <c r="C27" s="33">
        <f>'Pre SPE extracts calculations'!G29</f>
        <v>30.864509275066926</v>
      </c>
      <c r="D27" s="34" t="e">
        <f>'Pre SPE extracts calculations'!Q29</f>
        <v>#DIV/0!</v>
      </c>
      <c r="E27" s="34" t="e">
        <f>'Pre SPE extracts calculations'!R29</f>
        <v>#DIV/0!</v>
      </c>
      <c r="F27" s="35" t="e">
        <f t="shared" si="0"/>
        <v>#DIV/0!</v>
      </c>
      <c r="G27" s="35" t="e">
        <f t="shared" si="1"/>
        <v>#DIV/0!</v>
      </c>
      <c r="H27" s="34" t="e">
        <f>F27*'Pre SPE extracts calculations'!$AD$11/1000</f>
        <v>#DIV/0!</v>
      </c>
      <c r="I27" s="34" t="e">
        <f>G27*'Pre SPE extracts calculations'!$AD$11/1000</f>
        <v>#DIV/0!</v>
      </c>
      <c r="J27" s="34"/>
      <c r="K27" s="34"/>
      <c r="L27" s="33"/>
      <c r="M27" s="33"/>
      <c r="N27" s="33" t="e">
        <f>'Lab Notebook Page for SPE'!K29</f>
        <v>#DIV/0!</v>
      </c>
      <c r="O27" s="33" t="e">
        <f t="shared" si="2"/>
        <v>#DIV/0!</v>
      </c>
    </row>
    <row r="28" spans="1:15" x14ac:dyDescent="0.25">
      <c r="A28" s="38">
        <v>27</v>
      </c>
      <c r="B28" s="38" t="str">
        <f>'Pre SPE extracts calculations'!A30</f>
        <v>K025_W</v>
      </c>
      <c r="C28" s="38">
        <f>'Pre SPE extracts calculations'!G30</f>
        <v>20.174666426561533</v>
      </c>
      <c r="D28" s="39" t="e">
        <f>'Pre SPE extracts calculations'!Q30</f>
        <v>#DIV/0!</v>
      </c>
      <c r="E28" s="39" t="e">
        <f>'Pre SPE extracts calculations'!R30</f>
        <v>#DIV/0!</v>
      </c>
      <c r="F28" s="40" t="e">
        <f t="shared" si="0"/>
        <v>#DIV/0!</v>
      </c>
      <c r="G28" s="40" t="e">
        <f t="shared" si="1"/>
        <v>#DIV/0!</v>
      </c>
      <c r="H28" s="39" t="e">
        <f>F28*'Pre SPE extracts calculations'!$AD$11/1000</f>
        <v>#DIV/0!</v>
      </c>
      <c r="I28" s="39" t="e">
        <f>G28*'Pre SPE extracts calculations'!$AD$11/1000</f>
        <v>#DIV/0!</v>
      </c>
      <c r="J28" s="39"/>
      <c r="K28" s="39"/>
      <c r="L28" s="38"/>
      <c r="M28" s="38"/>
      <c r="N28" s="38" t="e">
        <f>'Lab Notebook Page for SPE'!K30</f>
        <v>#DIV/0!</v>
      </c>
      <c r="O28" s="38" t="e">
        <f t="shared" si="2"/>
        <v>#DIV/0!</v>
      </c>
    </row>
    <row r="29" spans="1:15" x14ac:dyDescent="0.25">
      <c r="A29" s="33">
        <v>28</v>
      </c>
      <c r="B29" s="33" t="str">
        <f>'Pre SPE extracts calculations'!A31</f>
        <v>K026_W</v>
      </c>
      <c r="C29" s="33">
        <f>'Pre SPE extracts calculations'!G31</f>
        <v>21.59386886839053</v>
      </c>
      <c r="D29" s="34" t="e">
        <f>'Pre SPE extracts calculations'!Q31</f>
        <v>#DIV/0!</v>
      </c>
      <c r="E29" s="34" t="e">
        <f>'Pre SPE extracts calculations'!R31</f>
        <v>#DIV/0!</v>
      </c>
      <c r="F29" s="35" t="e">
        <f t="shared" si="0"/>
        <v>#DIV/0!</v>
      </c>
      <c r="G29" s="35" t="e">
        <f t="shared" si="1"/>
        <v>#DIV/0!</v>
      </c>
      <c r="H29" s="34" t="e">
        <f>F29*'Pre SPE extracts calculations'!$AD$11/1000</f>
        <v>#DIV/0!</v>
      </c>
      <c r="I29" s="34" t="e">
        <f>G29*'Pre SPE extracts calculations'!$AD$11/1000</f>
        <v>#DIV/0!</v>
      </c>
      <c r="J29" s="34"/>
      <c r="K29" s="34"/>
      <c r="L29" s="33"/>
      <c r="M29" s="33"/>
      <c r="N29" s="33" t="e">
        <f>'Lab Notebook Page for SPE'!K31</f>
        <v>#DIV/0!</v>
      </c>
      <c r="O29" s="33" t="e">
        <f t="shared" si="2"/>
        <v>#DIV/0!</v>
      </c>
    </row>
    <row r="30" spans="1:15" x14ac:dyDescent="0.25">
      <c r="A30" s="38">
        <v>29</v>
      </c>
      <c r="B30" s="38" t="str">
        <f>'Pre SPE extracts calculations'!A32</f>
        <v>K035_W</v>
      </c>
      <c r="C30" s="38">
        <f>'Pre SPE extracts calculations'!G32</f>
        <v>2.4798568222219322</v>
      </c>
      <c r="D30" s="39" t="e">
        <f>'Pre SPE extracts calculations'!Q32</f>
        <v>#DIV/0!</v>
      </c>
      <c r="E30" s="39" t="e">
        <f>'Pre SPE extracts calculations'!R32</f>
        <v>#DIV/0!</v>
      </c>
      <c r="F30" s="40" t="e">
        <f t="shared" si="0"/>
        <v>#DIV/0!</v>
      </c>
      <c r="G30" s="40" t="e">
        <f t="shared" si="1"/>
        <v>#DIV/0!</v>
      </c>
      <c r="H30" s="39" t="e">
        <f>F30*'Pre SPE extracts calculations'!$AD$11/1000</f>
        <v>#DIV/0!</v>
      </c>
      <c r="I30" s="39" t="e">
        <f>G30*'Pre SPE extracts calculations'!$AD$11/1000</f>
        <v>#DIV/0!</v>
      </c>
      <c r="J30" s="39"/>
      <c r="K30" s="39"/>
      <c r="L30" s="38"/>
      <c r="M30" s="38"/>
      <c r="N30" s="38" t="e">
        <f>'Lab Notebook Page for SPE'!K32</f>
        <v>#DIV/0!</v>
      </c>
      <c r="O30" s="38" t="e">
        <f t="shared" si="2"/>
        <v>#DIV/0!</v>
      </c>
    </row>
    <row r="31" spans="1:15" x14ac:dyDescent="0.25">
      <c r="A31" s="33">
        <v>30</v>
      </c>
      <c r="B31" s="33" t="str">
        <f>'Pre SPE extracts calculations'!A33</f>
        <v>K048_W</v>
      </c>
      <c r="C31" s="33">
        <f>'Pre SPE extracts calculations'!G33</f>
        <v>13.531869429753653</v>
      </c>
      <c r="D31" s="34" t="e">
        <f>'Pre SPE extracts calculations'!Q33</f>
        <v>#DIV/0!</v>
      </c>
      <c r="E31" s="34" t="e">
        <f>'Pre SPE extracts calculations'!R33</f>
        <v>#DIV/0!</v>
      </c>
      <c r="F31" s="35" t="e">
        <f t="shared" si="0"/>
        <v>#DIV/0!</v>
      </c>
      <c r="G31" s="35" t="e">
        <f t="shared" si="1"/>
        <v>#DIV/0!</v>
      </c>
      <c r="H31" s="34" t="e">
        <f>F31*'Pre SPE extracts calculations'!$AD$11/1000</f>
        <v>#DIV/0!</v>
      </c>
      <c r="I31" s="34" t="e">
        <f>G31*'Pre SPE extracts calculations'!$AD$11/1000</f>
        <v>#DIV/0!</v>
      </c>
      <c r="J31" s="34"/>
      <c r="K31" s="34"/>
      <c r="L31" s="33"/>
      <c r="M31" s="33"/>
      <c r="N31" s="33" t="e">
        <f>'Lab Notebook Page for SPE'!K33</f>
        <v>#DIV/0!</v>
      </c>
      <c r="O31" s="33" t="e">
        <f t="shared" si="2"/>
        <v>#DIV/0!</v>
      </c>
    </row>
    <row r="32" spans="1:15" x14ac:dyDescent="0.25">
      <c r="A32" s="38">
        <v>31</v>
      </c>
      <c r="B32" s="38" t="str">
        <f>'Pre SPE extracts calculations'!A34</f>
        <v>K050_W</v>
      </c>
      <c r="C32" s="40">
        <f>'Pre SPE extracts calculations'!G34</f>
        <v>6.5384719856661242</v>
      </c>
      <c r="D32" s="39" t="e">
        <f>'Pre SPE extracts calculations'!Q34</f>
        <v>#DIV/0!</v>
      </c>
      <c r="E32" s="39" t="e">
        <f>'Pre SPE extracts calculations'!R34</f>
        <v>#DIV/0!</v>
      </c>
      <c r="F32" s="40" t="e">
        <f t="shared" si="0"/>
        <v>#DIV/0!</v>
      </c>
      <c r="G32" s="40" t="e">
        <f t="shared" si="1"/>
        <v>#DIV/0!</v>
      </c>
      <c r="H32" s="39" t="e">
        <f>F32*'Pre SPE extracts calculations'!$AD$11/1000</f>
        <v>#DIV/0!</v>
      </c>
      <c r="I32" s="39" t="e">
        <f>G32*'Pre SPE extracts calculations'!$AD$11/1000</f>
        <v>#DIV/0!</v>
      </c>
      <c r="J32" s="39"/>
      <c r="K32" s="39"/>
      <c r="L32" s="38"/>
      <c r="M32" s="38"/>
      <c r="N32" s="38" t="e">
        <f>'Lab Notebook Page for SPE'!K34</f>
        <v>#DIV/0!</v>
      </c>
      <c r="O32" s="38" t="e">
        <f t="shared" si="2"/>
        <v>#DIV/0!</v>
      </c>
    </row>
    <row r="33" spans="1:15" x14ac:dyDescent="0.25">
      <c r="A33" s="33">
        <v>32</v>
      </c>
      <c r="B33" s="33" t="str">
        <f>'Pre SPE extracts calculations'!A35</f>
        <v>K061_W</v>
      </c>
      <c r="C33" s="33">
        <f>'Pre SPE extracts calculations'!G35</f>
        <v>13.678447579448477</v>
      </c>
      <c r="D33" s="34" t="e">
        <f>'Pre SPE extracts calculations'!Q35</f>
        <v>#DIV/0!</v>
      </c>
      <c r="E33" s="34" t="e">
        <f>'Pre SPE extracts calculations'!R35</f>
        <v>#DIV/0!</v>
      </c>
      <c r="F33" s="35" t="e">
        <f t="shared" si="0"/>
        <v>#DIV/0!</v>
      </c>
      <c r="G33" s="35" t="e">
        <f t="shared" si="1"/>
        <v>#DIV/0!</v>
      </c>
      <c r="H33" s="34" t="e">
        <f>F33*'Pre SPE extracts calculations'!$AD$11/1000</f>
        <v>#DIV/0!</v>
      </c>
      <c r="I33" s="34" t="e">
        <f>G33*'Pre SPE extracts calculations'!$AD$11/1000</f>
        <v>#DIV/0!</v>
      </c>
      <c r="J33" s="34"/>
      <c r="K33" s="34"/>
      <c r="L33" s="33"/>
      <c r="M33" s="33"/>
      <c r="N33" s="33" t="e">
        <f>'Lab Notebook Page for SPE'!K35</f>
        <v>#DIV/0!</v>
      </c>
      <c r="O33" s="33" t="e">
        <f t="shared" si="2"/>
        <v>#DIV/0!</v>
      </c>
    </row>
    <row r="34" spans="1:15" x14ac:dyDescent="0.25">
      <c r="A34" s="38">
        <v>33</v>
      </c>
      <c r="B34" s="38" t="str">
        <f>'Pre SPE extracts calculations'!A36</f>
        <v>K026_W_rep</v>
      </c>
      <c r="C34" s="38">
        <f>'Pre SPE extracts calculations'!G36</f>
        <v>20.841662399435016</v>
      </c>
      <c r="D34" s="39" t="e">
        <f>'Pre SPE extracts calculations'!Q36</f>
        <v>#DIV/0!</v>
      </c>
      <c r="E34" s="39" t="e">
        <f>'Pre SPE extracts calculations'!R36</f>
        <v>#DIV/0!</v>
      </c>
      <c r="F34" s="40" t="e">
        <f t="shared" si="0"/>
        <v>#DIV/0!</v>
      </c>
      <c r="G34" s="40" t="e">
        <f t="shared" si="1"/>
        <v>#DIV/0!</v>
      </c>
      <c r="H34" s="39" t="e">
        <f>F34*'Pre SPE extracts calculations'!$AD$11/1000</f>
        <v>#DIV/0!</v>
      </c>
      <c r="I34" s="39" t="e">
        <f>G34*'Pre SPE extracts calculations'!$AD$11/1000</f>
        <v>#DIV/0!</v>
      </c>
      <c r="J34" s="39"/>
      <c r="K34" s="39"/>
      <c r="L34" s="38"/>
      <c r="M34" s="38"/>
      <c r="N34" s="38" t="e">
        <f>'Lab Notebook Page for SPE'!K36</f>
        <v>#DIV/0!</v>
      </c>
      <c r="O34" s="38" t="e">
        <f t="shared" si="2"/>
        <v>#DIV/0!</v>
      </c>
    </row>
    <row r="35" spans="1:15" x14ac:dyDescent="0.25">
      <c r="A35" s="33">
        <v>34</v>
      </c>
      <c r="B35" s="33" t="str">
        <f>'Pre SPE extracts calculations'!A37</f>
        <v>blank-filter3</v>
      </c>
      <c r="C35" s="33">
        <f>'Pre SPE extracts calculations'!G37</f>
        <v>16.695925288402819</v>
      </c>
      <c r="D35" s="34" t="e">
        <f>'Pre SPE extracts calculations'!Q37</f>
        <v>#DIV/0!</v>
      </c>
      <c r="E35" s="34" t="e">
        <f>'Pre SPE extracts calculations'!R37</f>
        <v>#DIV/0!</v>
      </c>
      <c r="F35" s="35" t="e">
        <f t="shared" si="0"/>
        <v>#DIV/0!</v>
      </c>
      <c r="G35" s="35" t="e">
        <f t="shared" si="1"/>
        <v>#DIV/0!</v>
      </c>
      <c r="H35" s="34" t="e">
        <f>F35*'Pre SPE extracts calculations'!$AD$11/1000</f>
        <v>#DIV/0!</v>
      </c>
      <c r="I35" s="34" t="e">
        <f>G35*'Pre SPE extracts calculations'!$AD$11/1000</f>
        <v>#DIV/0!</v>
      </c>
      <c r="J35" s="34"/>
      <c r="K35" s="34"/>
      <c r="L35" s="33"/>
      <c r="M35" s="33"/>
      <c r="N35" s="33" t="e">
        <f>'Lab Notebook Page for SPE'!K37</f>
        <v>#DIV/0!</v>
      </c>
      <c r="O35" s="33" t="e">
        <f t="shared" si="2"/>
        <v>#DIV/0!</v>
      </c>
    </row>
    <row r="36" spans="1:15" x14ac:dyDescent="0.25">
      <c r="A36" s="38">
        <v>35</v>
      </c>
      <c r="B36" s="38">
        <f>'Pre SPE extracts calculations'!A38</f>
        <v>0</v>
      </c>
      <c r="C36" s="38">
        <f>'Pre SPE extracts calculations'!G38</f>
        <v>0</v>
      </c>
      <c r="D36" s="39">
        <f>'Pre SPE extracts calculations'!Q38</f>
        <v>0</v>
      </c>
      <c r="E36" s="39">
        <f>'Pre SPE extracts calculations'!R38</f>
        <v>0</v>
      </c>
      <c r="F36" s="40">
        <f t="shared" si="0"/>
        <v>0</v>
      </c>
      <c r="G36" s="40">
        <f t="shared" si="1"/>
        <v>0</v>
      </c>
      <c r="H36" s="39">
        <f>F36*'Pre SPE extracts calculations'!$AD$11/1000</f>
        <v>0</v>
      </c>
      <c r="I36" s="39">
        <f>G36*'Pre SPE extracts calculations'!$AD$11/1000</f>
        <v>0</v>
      </c>
      <c r="J36" s="39"/>
      <c r="K36" s="39"/>
      <c r="L36" s="38"/>
      <c r="M36" s="38"/>
      <c r="N36" s="38" t="e">
        <f>'Lab Notebook Page for SPE'!K38</f>
        <v>#DIV/0!</v>
      </c>
      <c r="O36" s="38" t="e">
        <f t="shared" si="2"/>
        <v>#DIV/0!</v>
      </c>
    </row>
    <row r="37" spans="1:15" x14ac:dyDescent="0.25">
      <c r="A37" s="33">
        <v>36</v>
      </c>
      <c r="B37" s="33">
        <f>'Pre SPE extracts calculations'!A39</f>
        <v>0</v>
      </c>
      <c r="C37" s="33">
        <f>'Pre SPE extracts calculations'!G39</f>
        <v>0</v>
      </c>
      <c r="D37" s="34">
        <f>'Pre SPE extracts calculations'!Q39</f>
        <v>0</v>
      </c>
      <c r="E37" s="34">
        <f>'Pre SPE extracts calculations'!R39</f>
        <v>0</v>
      </c>
      <c r="F37" s="35">
        <f t="shared" si="0"/>
        <v>0</v>
      </c>
      <c r="G37" s="35">
        <f t="shared" si="1"/>
        <v>0</v>
      </c>
      <c r="H37" s="34">
        <f>F37*'Pre SPE extracts calculations'!$AD$11/1000</f>
        <v>0</v>
      </c>
      <c r="I37" s="34">
        <f>G37*'Pre SPE extracts calculations'!$AD$11/1000</f>
        <v>0</v>
      </c>
      <c r="J37" s="34"/>
      <c r="K37" s="34"/>
      <c r="L37" s="33"/>
      <c r="M37" s="33"/>
      <c r="N37" s="33" t="e">
        <f>'Lab Notebook Page for SPE'!K39</f>
        <v>#DIV/0!</v>
      </c>
      <c r="O37" s="33" t="e">
        <f t="shared" si="2"/>
        <v>#DIV/0!</v>
      </c>
    </row>
    <row r="38" spans="1:15" x14ac:dyDescent="0.25">
      <c r="A38" s="38">
        <v>37</v>
      </c>
      <c r="B38" s="38">
        <f>'Pre SPE extracts calculations'!A40</f>
        <v>0</v>
      </c>
      <c r="C38" s="38">
        <f>'Pre SPE extracts calculations'!G40</f>
        <v>0</v>
      </c>
      <c r="D38" s="39">
        <f>'Pre SPE extracts calculations'!Q40</f>
        <v>0</v>
      </c>
      <c r="E38" s="39">
        <f>'Pre SPE extracts calculations'!R40</f>
        <v>0</v>
      </c>
      <c r="F38" s="40">
        <f t="shared" si="0"/>
        <v>0</v>
      </c>
      <c r="G38" s="40">
        <f t="shared" si="1"/>
        <v>0</v>
      </c>
      <c r="H38" s="39">
        <f>F38*'Pre SPE extracts calculations'!$AD$11/1000</f>
        <v>0</v>
      </c>
      <c r="I38" s="39">
        <f>G38*'Pre SPE extracts calculations'!$AD$11/1000</f>
        <v>0</v>
      </c>
      <c r="J38" s="39"/>
      <c r="K38" s="39"/>
      <c r="L38" s="38"/>
      <c r="M38" s="38"/>
      <c r="N38" s="38" t="e">
        <f>'Lab Notebook Page for SPE'!K40</f>
        <v>#DIV/0!</v>
      </c>
      <c r="O38" s="38" t="e">
        <f t="shared" si="2"/>
        <v>#DIV/0!</v>
      </c>
    </row>
    <row r="39" spans="1:15" x14ac:dyDescent="0.25">
      <c r="A39" s="33">
        <v>38</v>
      </c>
      <c r="B39" s="33">
        <f>'Pre SPE extracts calculations'!A41</f>
        <v>0</v>
      </c>
      <c r="C39" s="33">
        <f>'Pre SPE extracts calculations'!G41</f>
        <v>0</v>
      </c>
      <c r="D39" s="34">
        <f>'Pre SPE extracts calculations'!Q41</f>
        <v>0</v>
      </c>
      <c r="E39" s="34">
        <f>'Pre SPE extracts calculations'!R41</f>
        <v>0</v>
      </c>
      <c r="F39" s="35">
        <f t="shared" si="0"/>
        <v>0</v>
      </c>
      <c r="G39" s="35">
        <f t="shared" si="1"/>
        <v>0</v>
      </c>
      <c r="H39" s="34">
        <f>F39*'Pre SPE extracts calculations'!$AD$11/1000</f>
        <v>0</v>
      </c>
      <c r="I39" s="34">
        <f>G39*'Pre SPE extracts calculations'!$AD$11/1000</f>
        <v>0</v>
      </c>
      <c r="J39" s="34"/>
      <c r="K39" s="34"/>
      <c r="L39" s="33"/>
      <c r="M39" s="33"/>
      <c r="N39" s="33" t="e">
        <f>'Lab Notebook Page for SPE'!K41</f>
        <v>#DIV/0!</v>
      </c>
      <c r="O39" s="33" t="e">
        <f t="shared" si="2"/>
        <v>#DIV/0!</v>
      </c>
    </row>
    <row r="40" spans="1:15" x14ac:dyDescent="0.25">
      <c r="A40" s="38">
        <v>39</v>
      </c>
      <c r="B40" s="38">
        <f>'Pre SPE extracts calculations'!A42</f>
        <v>0</v>
      </c>
      <c r="C40" s="38">
        <f>'Pre SPE extracts calculations'!G42</f>
        <v>0</v>
      </c>
      <c r="D40" s="39">
        <f>'Pre SPE extracts calculations'!Q42</f>
        <v>0</v>
      </c>
      <c r="E40" s="39">
        <f>'Pre SPE extracts calculations'!R42</f>
        <v>0</v>
      </c>
      <c r="F40" s="40">
        <f t="shared" si="0"/>
        <v>0</v>
      </c>
      <c r="G40" s="40">
        <f t="shared" si="1"/>
        <v>0</v>
      </c>
      <c r="H40" s="39">
        <f>F40*'Pre SPE extracts calculations'!$AD$11/1000</f>
        <v>0</v>
      </c>
      <c r="I40" s="39">
        <f>G40*'Pre SPE extracts calculations'!$AD$11/1000</f>
        <v>0</v>
      </c>
      <c r="J40" s="39"/>
      <c r="K40" s="39"/>
      <c r="L40" s="38"/>
      <c r="M40" s="38"/>
      <c r="N40" s="38" t="e">
        <f>'Lab Notebook Page for SPE'!K42</f>
        <v>#DIV/0!</v>
      </c>
      <c r="O40" s="38" t="e">
        <f t="shared" si="2"/>
        <v>#DIV/0!</v>
      </c>
    </row>
    <row r="41" spans="1:15" x14ac:dyDescent="0.25">
      <c r="A41" s="33">
        <v>40</v>
      </c>
      <c r="B41" s="33">
        <f>'Pre SPE extracts calculations'!A43</f>
        <v>0</v>
      </c>
      <c r="C41" s="33">
        <f>'Pre SPE extracts calculations'!G43</f>
        <v>0</v>
      </c>
      <c r="D41" s="34">
        <f>'Pre SPE extracts calculations'!Q43</f>
        <v>0</v>
      </c>
      <c r="E41" s="34">
        <f>'Pre SPE extracts calculations'!R43</f>
        <v>0</v>
      </c>
      <c r="F41" s="35">
        <f t="shared" si="0"/>
        <v>0</v>
      </c>
      <c r="G41" s="35">
        <f t="shared" si="1"/>
        <v>0</v>
      </c>
      <c r="H41" s="34">
        <f>F41*'Pre SPE extracts calculations'!$AD$11/1000</f>
        <v>0</v>
      </c>
      <c r="I41" s="34">
        <f>G41*'Pre SPE extracts calculations'!$AD$11/1000</f>
        <v>0</v>
      </c>
      <c r="J41" s="34"/>
      <c r="K41" s="34"/>
      <c r="L41" s="33"/>
      <c r="M41" s="33"/>
      <c r="N41" s="33" t="e">
        <f>'Lab Notebook Page for SPE'!K43</f>
        <v>#DIV/0!</v>
      </c>
      <c r="O41" s="33" t="e">
        <f t="shared" si="2"/>
        <v>#DIV/0!</v>
      </c>
    </row>
    <row r="42" spans="1:15" x14ac:dyDescent="0.25">
      <c r="A42" s="38">
        <v>41</v>
      </c>
      <c r="B42" s="38">
        <f>'Pre SPE extracts calculations'!A44</f>
        <v>0</v>
      </c>
      <c r="C42" s="40">
        <f>'Pre SPE extracts calculations'!G44</f>
        <v>0</v>
      </c>
      <c r="D42" s="39">
        <f>'Pre SPE extracts calculations'!Q44</f>
        <v>0</v>
      </c>
      <c r="E42" s="39">
        <f>'Pre SPE extracts calculations'!R44</f>
        <v>0</v>
      </c>
      <c r="F42" s="40">
        <f t="shared" si="0"/>
        <v>0</v>
      </c>
      <c r="G42" s="40">
        <f t="shared" si="1"/>
        <v>0</v>
      </c>
      <c r="H42" s="39">
        <f>F42*'Pre SPE extracts calculations'!$AD$11/1000</f>
        <v>0</v>
      </c>
      <c r="I42" s="39">
        <f>G42*'Pre SPE extracts calculations'!$AD$11/1000</f>
        <v>0</v>
      </c>
      <c r="J42" s="39"/>
      <c r="K42" s="39"/>
      <c r="L42" s="38"/>
      <c r="M42" s="38"/>
      <c r="N42" s="38" t="e">
        <f>'Lab Notebook Page for SPE'!K44</f>
        <v>#DIV/0!</v>
      </c>
      <c r="O42" s="38" t="e">
        <f t="shared" si="2"/>
        <v>#DIV/0!</v>
      </c>
    </row>
    <row r="43" spans="1:15" x14ac:dyDescent="0.25">
      <c r="A43" s="33">
        <v>42</v>
      </c>
      <c r="B43" s="33">
        <f>'Pre SPE extracts calculations'!A45</f>
        <v>0</v>
      </c>
      <c r="C43" s="33">
        <f>'Pre SPE extracts calculations'!G45</f>
        <v>0</v>
      </c>
      <c r="D43" s="34">
        <f>'Pre SPE extracts calculations'!Q45</f>
        <v>0</v>
      </c>
      <c r="E43" s="34">
        <f>'Pre SPE extracts calculations'!R45</f>
        <v>0</v>
      </c>
      <c r="F43" s="35">
        <f t="shared" si="0"/>
        <v>0</v>
      </c>
      <c r="G43" s="35">
        <f t="shared" si="1"/>
        <v>0</v>
      </c>
      <c r="H43" s="34">
        <f>F43*'Pre SPE extracts calculations'!$AD$11/1000</f>
        <v>0</v>
      </c>
      <c r="I43" s="34">
        <f>G43*'Pre SPE extracts calculations'!$AD$11/1000</f>
        <v>0</v>
      </c>
      <c r="J43" s="34"/>
      <c r="K43" s="34"/>
      <c r="L43" s="33"/>
      <c r="M43" s="33"/>
      <c r="N43" s="33" t="e">
        <f>'Lab Notebook Page for SPE'!K45</f>
        <v>#DIV/0!</v>
      </c>
      <c r="O43" s="33" t="e">
        <f t="shared" si="2"/>
        <v>#DIV/0!</v>
      </c>
    </row>
    <row r="44" spans="1:15" x14ac:dyDescent="0.25">
      <c r="A44" s="38">
        <v>43</v>
      </c>
      <c r="B44" s="38">
        <f>'Pre SPE extracts calculations'!A46</f>
        <v>0</v>
      </c>
      <c r="C44" s="38">
        <f>'Pre SPE extracts calculations'!G46</f>
        <v>0</v>
      </c>
      <c r="D44" s="39">
        <f>'Pre SPE extracts calculations'!Q46</f>
        <v>0</v>
      </c>
      <c r="E44" s="39">
        <f>'Pre SPE extracts calculations'!R46</f>
        <v>0</v>
      </c>
      <c r="F44" s="40">
        <f t="shared" si="0"/>
        <v>0</v>
      </c>
      <c r="G44" s="40">
        <f t="shared" si="1"/>
        <v>0</v>
      </c>
      <c r="H44" s="39">
        <f>F44*'Pre SPE extracts calculations'!$AD$11/1000</f>
        <v>0</v>
      </c>
      <c r="I44" s="39">
        <f>G44*'Pre SPE extracts calculations'!$AD$11/1000</f>
        <v>0</v>
      </c>
      <c r="J44" s="39"/>
      <c r="K44" s="39"/>
      <c r="L44" s="38"/>
      <c r="M44" s="38"/>
      <c r="N44" s="38" t="e">
        <f>'Lab Notebook Page for SPE'!K46</f>
        <v>#DIV/0!</v>
      </c>
      <c r="O44" s="38" t="e">
        <f t="shared" si="2"/>
        <v>#DIV/0!</v>
      </c>
    </row>
    <row r="45" spans="1:15" x14ac:dyDescent="0.25">
      <c r="A45" s="33">
        <v>44</v>
      </c>
      <c r="B45" s="33">
        <f>'Pre SPE extracts calculations'!A47</f>
        <v>0</v>
      </c>
      <c r="C45" s="33">
        <f>'Pre SPE extracts calculations'!G47</f>
        <v>0</v>
      </c>
      <c r="D45" s="34">
        <f>'Pre SPE extracts calculations'!Q47</f>
        <v>0</v>
      </c>
      <c r="E45" s="34">
        <f>'Pre SPE extracts calculations'!R47</f>
        <v>0</v>
      </c>
      <c r="F45" s="35">
        <f t="shared" si="0"/>
        <v>0</v>
      </c>
      <c r="G45" s="35">
        <f t="shared" si="1"/>
        <v>0</v>
      </c>
      <c r="H45" s="34">
        <f>F45*'Pre SPE extracts calculations'!$AD$11/1000</f>
        <v>0</v>
      </c>
      <c r="I45" s="34">
        <f>G45*'Pre SPE extracts calculations'!$AD$11/1000</f>
        <v>0</v>
      </c>
      <c r="J45" s="34"/>
      <c r="K45" s="34"/>
      <c r="L45" s="33"/>
      <c r="M45" s="33"/>
      <c r="N45" s="33">
        <f>'Lab Notebook Page for SPE'!K47</f>
        <v>0</v>
      </c>
      <c r="O45" s="33" t="e">
        <f t="shared" si="2"/>
        <v>#DIV/0!</v>
      </c>
    </row>
    <row r="46" spans="1:15" x14ac:dyDescent="0.25">
      <c r="A46" s="38">
        <v>45</v>
      </c>
      <c r="B46" s="38">
        <f>'Pre SPE extracts calculations'!A48</f>
        <v>0</v>
      </c>
      <c r="C46" s="38">
        <f>'Pre SPE extracts calculations'!G48</f>
        <v>0</v>
      </c>
      <c r="D46" s="39">
        <f>'Pre SPE extracts calculations'!Q48</f>
        <v>0</v>
      </c>
      <c r="E46" s="39">
        <f>'Pre SPE extracts calculations'!R48</f>
        <v>0</v>
      </c>
      <c r="F46" s="40">
        <f t="shared" si="0"/>
        <v>0</v>
      </c>
      <c r="G46" s="40">
        <f t="shared" si="1"/>
        <v>0</v>
      </c>
      <c r="H46" s="39">
        <f>F46*'Pre SPE extracts calculations'!$AD$11/1000</f>
        <v>0</v>
      </c>
      <c r="I46" s="39">
        <f>G46*'Pre SPE extracts calculations'!$AD$11/1000</f>
        <v>0</v>
      </c>
      <c r="J46" s="39"/>
      <c r="K46" s="39"/>
      <c r="L46" s="38"/>
      <c r="M46" s="38"/>
      <c r="N46" s="38">
        <f>'Lab Notebook Page for SPE'!K48</f>
        <v>0</v>
      </c>
      <c r="O46" s="38" t="e">
        <f t="shared" si="2"/>
        <v>#DIV/0!</v>
      </c>
    </row>
    <row r="47" spans="1:15" x14ac:dyDescent="0.25">
      <c r="A47" s="33">
        <v>46</v>
      </c>
      <c r="B47" s="33">
        <f>'Pre SPE extracts calculations'!A49</f>
        <v>0</v>
      </c>
      <c r="C47" s="33">
        <f>'Pre SPE extracts calculations'!G49</f>
        <v>0</v>
      </c>
      <c r="D47" s="34">
        <f>'Pre SPE extracts calculations'!Q49</f>
        <v>0</v>
      </c>
      <c r="E47" s="34">
        <f>'Pre SPE extracts calculations'!R49</f>
        <v>0</v>
      </c>
      <c r="F47" s="35">
        <f t="shared" si="0"/>
        <v>0</v>
      </c>
      <c r="G47" s="35">
        <f t="shared" si="1"/>
        <v>0</v>
      </c>
      <c r="H47" s="34">
        <f>F47*'Pre SPE extracts calculations'!$AD$11/1000</f>
        <v>0</v>
      </c>
      <c r="I47" s="34">
        <f>G47*'Pre SPE extracts calculations'!$AD$11/1000</f>
        <v>0</v>
      </c>
      <c r="J47" s="34"/>
      <c r="K47" s="34"/>
      <c r="L47" s="33"/>
      <c r="M47" s="33"/>
      <c r="N47" s="33">
        <f>'Lab Notebook Page for SPE'!K49</f>
        <v>0</v>
      </c>
      <c r="O47" s="33" t="e">
        <f t="shared" si="2"/>
        <v>#DIV/0!</v>
      </c>
    </row>
    <row r="48" spans="1:15" x14ac:dyDescent="0.25">
      <c r="A48" s="38">
        <v>47</v>
      </c>
      <c r="B48" s="38">
        <f>'Pre SPE extracts calculations'!A50</f>
        <v>0</v>
      </c>
      <c r="C48" s="38">
        <f>'Pre SPE extracts calculations'!G50</f>
        <v>0</v>
      </c>
      <c r="D48" s="39">
        <f>'Pre SPE extracts calculations'!Q50</f>
        <v>0</v>
      </c>
      <c r="E48" s="39">
        <f>'Pre SPE extracts calculations'!R50</f>
        <v>0</v>
      </c>
      <c r="F48" s="40">
        <f t="shared" si="0"/>
        <v>0</v>
      </c>
      <c r="G48" s="40">
        <f t="shared" si="1"/>
        <v>0</v>
      </c>
      <c r="H48" s="39">
        <f>F48*'Pre SPE extracts calculations'!$AD$11/1000</f>
        <v>0</v>
      </c>
      <c r="I48" s="39">
        <f>G48*'Pre SPE extracts calculations'!$AD$11/1000</f>
        <v>0</v>
      </c>
      <c r="J48" s="39"/>
      <c r="K48" s="39"/>
      <c r="L48" s="38"/>
      <c r="M48" s="38"/>
      <c r="N48" s="38">
        <f>'Lab Notebook Page for SPE'!K50</f>
        <v>0</v>
      </c>
      <c r="O48" s="38" t="e">
        <f t="shared" si="2"/>
        <v>#DIV/0!</v>
      </c>
    </row>
    <row r="49" spans="1:15" x14ac:dyDescent="0.25">
      <c r="A49" s="33">
        <v>48</v>
      </c>
      <c r="B49" s="33">
        <f>'Pre SPE extracts calculations'!A51</f>
        <v>0</v>
      </c>
      <c r="C49" s="33">
        <f>'Pre SPE extracts calculations'!G51</f>
        <v>0</v>
      </c>
      <c r="D49" s="34">
        <f>'Pre SPE extracts calculations'!Q51</f>
        <v>0</v>
      </c>
      <c r="E49" s="34">
        <f>'Pre SPE extracts calculations'!R51</f>
        <v>0</v>
      </c>
      <c r="F49" s="35">
        <f t="shared" si="0"/>
        <v>0</v>
      </c>
      <c r="G49" s="35">
        <f t="shared" si="1"/>
        <v>0</v>
      </c>
      <c r="H49" s="34">
        <f>F49*'Pre SPE extracts calculations'!$AD$11/1000</f>
        <v>0</v>
      </c>
      <c r="I49" s="34">
        <f>G49*'Pre SPE extracts calculations'!$AD$11/1000</f>
        <v>0</v>
      </c>
      <c r="J49" s="34"/>
      <c r="K49" s="34"/>
      <c r="L49" s="33"/>
      <c r="M49" s="33"/>
      <c r="N49" s="33">
        <f>'Lab Notebook Page for SPE'!K51</f>
        <v>0</v>
      </c>
      <c r="O49" s="33" t="e">
        <f t="shared" si="2"/>
        <v>#DIV/0!</v>
      </c>
    </row>
    <row r="50" spans="1:15" x14ac:dyDescent="0.25">
      <c r="A50" s="38">
        <v>49</v>
      </c>
      <c r="B50" s="38">
        <f>'Pre SPE extracts calculations'!A52</f>
        <v>0</v>
      </c>
      <c r="C50" s="38">
        <f>'Pre SPE extracts calculations'!G52</f>
        <v>0</v>
      </c>
      <c r="D50" s="39">
        <f>'Pre SPE extracts calculations'!Q52</f>
        <v>0</v>
      </c>
      <c r="E50" s="39">
        <f>'Pre SPE extracts calculations'!R52</f>
        <v>0</v>
      </c>
      <c r="F50" s="40">
        <f t="shared" si="0"/>
        <v>0</v>
      </c>
      <c r="G50" s="40">
        <f t="shared" si="1"/>
        <v>0</v>
      </c>
      <c r="H50" s="39">
        <f>F50*'Pre SPE extracts calculations'!$AD$11/1000</f>
        <v>0</v>
      </c>
      <c r="I50" s="39">
        <f>G50*'Pre SPE extracts calculations'!$AD$11/1000</f>
        <v>0</v>
      </c>
      <c r="J50" s="39"/>
      <c r="K50" s="39"/>
      <c r="L50" s="38"/>
      <c r="M50" s="38"/>
      <c r="N50" s="38">
        <f>'Lab Notebook Page for SPE'!K52</f>
        <v>0</v>
      </c>
      <c r="O50" s="38" t="e">
        <f t="shared" si="2"/>
        <v>#DIV/0!</v>
      </c>
    </row>
    <row r="51" spans="1:15" x14ac:dyDescent="0.25">
      <c r="A51" s="33">
        <v>50</v>
      </c>
      <c r="B51" s="33">
        <f>'Pre SPE extracts calculations'!A53</f>
        <v>0</v>
      </c>
      <c r="C51" s="33">
        <f>'Pre SPE extracts calculations'!G53</f>
        <v>0</v>
      </c>
      <c r="D51" s="34">
        <f>'Pre SPE extracts calculations'!Q53</f>
        <v>0</v>
      </c>
      <c r="E51" s="34">
        <f>'Pre SPE extracts calculations'!R53</f>
        <v>0</v>
      </c>
      <c r="F51" s="35">
        <f t="shared" si="0"/>
        <v>0</v>
      </c>
      <c r="G51" s="35">
        <f t="shared" si="1"/>
        <v>0</v>
      </c>
      <c r="H51" s="34">
        <f>F51*'Pre SPE extracts calculations'!$AD$11/1000</f>
        <v>0</v>
      </c>
      <c r="I51" s="34">
        <f>G51*'Pre SPE extracts calculations'!$AD$11/1000</f>
        <v>0</v>
      </c>
      <c r="J51" s="34"/>
      <c r="K51" s="34"/>
      <c r="L51" s="33"/>
      <c r="M51" s="33"/>
      <c r="N51" s="33">
        <f>'Lab Notebook Page for SPE'!K53</f>
        <v>0</v>
      </c>
      <c r="O51" s="33" t="e">
        <f t="shared" si="2"/>
        <v>#DIV/0!</v>
      </c>
    </row>
    <row r="52" spans="1:15" x14ac:dyDescent="0.25">
      <c r="A52" s="38">
        <v>51</v>
      </c>
      <c r="B52" s="38">
        <f>'Pre SPE extracts calculations'!A54</f>
        <v>0</v>
      </c>
      <c r="C52" s="40">
        <f>'Pre SPE extracts calculations'!G54</f>
        <v>0</v>
      </c>
      <c r="D52" s="39">
        <f>'Pre SPE extracts calculations'!Q54</f>
        <v>0</v>
      </c>
      <c r="E52" s="39">
        <f>'Pre SPE extracts calculations'!R54</f>
        <v>0</v>
      </c>
      <c r="F52" s="40">
        <f t="shared" si="0"/>
        <v>0</v>
      </c>
      <c r="G52" s="40">
        <f t="shared" si="1"/>
        <v>0</v>
      </c>
      <c r="H52" s="39">
        <f>F52*'Pre SPE extracts calculations'!$AD$11/1000</f>
        <v>0</v>
      </c>
      <c r="I52" s="39">
        <f>G52*'Pre SPE extracts calculations'!$AD$11/1000</f>
        <v>0</v>
      </c>
      <c r="J52" s="39"/>
      <c r="K52" s="39"/>
      <c r="L52" s="38"/>
      <c r="M52" s="38"/>
      <c r="N52" s="38">
        <f>'Lab Notebook Page for SPE'!K54</f>
        <v>0</v>
      </c>
      <c r="O52" s="38" t="e">
        <f t="shared" si="2"/>
        <v>#DIV/0!</v>
      </c>
    </row>
    <row r="53" spans="1:15" x14ac:dyDescent="0.25">
      <c r="A53" s="33">
        <v>52</v>
      </c>
      <c r="B53" s="33">
        <f>'Pre SPE extracts calculations'!A55</f>
        <v>0</v>
      </c>
      <c r="C53" s="33">
        <f>'Pre SPE extracts calculations'!G55</f>
        <v>0</v>
      </c>
      <c r="D53" s="34">
        <f>'Pre SPE extracts calculations'!Q55</f>
        <v>0</v>
      </c>
      <c r="E53" s="34">
        <f>'Pre SPE extracts calculations'!R55</f>
        <v>0</v>
      </c>
      <c r="F53" s="35">
        <f t="shared" si="0"/>
        <v>0</v>
      </c>
      <c r="G53" s="35">
        <f t="shared" si="1"/>
        <v>0</v>
      </c>
      <c r="H53" s="34">
        <f>F53*'Pre SPE extracts calculations'!$AD$11/1000</f>
        <v>0</v>
      </c>
      <c r="I53" s="34">
        <f>G53*'Pre SPE extracts calculations'!$AD$11/1000</f>
        <v>0</v>
      </c>
      <c r="J53" s="34"/>
      <c r="K53" s="34"/>
      <c r="L53" s="33"/>
      <c r="M53" s="33"/>
      <c r="N53" s="33">
        <f>'Lab Notebook Page for SPE'!K55</f>
        <v>0</v>
      </c>
      <c r="O53" s="33" t="e">
        <f t="shared" si="2"/>
        <v>#DIV/0!</v>
      </c>
    </row>
    <row r="54" spans="1:15" x14ac:dyDescent="0.25">
      <c r="A54" s="38">
        <v>53</v>
      </c>
      <c r="B54" s="38">
        <f>'Pre SPE extracts calculations'!A56</f>
        <v>0</v>
      </c>
      <c r="C54" s="38">
        <f>'Pre SPE extracts calculations'!G56</f>
        <v>0</v>
      </c>
      <c r="D54" s="39">
        <f>'Pre SPE extracts calculations'!Q56</f>
        <v>0</v>
      </c>
      <c r="E54" s="39">
        <f>'Pre SPE extracts calculations'!R56</f>
        <v>0</v>
      </c>
      <c r="F54" s="40">
        <f t="shared" si="0"/>
        <v>0</v>
      </c>
      <c r="G54" s="40">
        <f t="shared" si="1"/>
        <v>0</v>
      </c>
      <c r="H54" s="39">
        <f>F54*'Pre SPE extracts calculations'!$AD$11/1000</f>
        <v>0</v>
      </c>
      <c r="I54" s="39">
        <f>G54*'Pre SPE extracts calculations'!$AD$11/1000</f>
        <v>0</v>
      </c>
      <c r="J54" s="39"/>
      <c r="K54" s="39"/>
      <c r="L54" s="38"/>
      <c r="M54" s="38"/>
      <c r="N54" s="38">
        <f>'Lab Notebook Page for SPE'!K56</f>
        <v>0</v>
      </c>
      <c r="O54" s="38" t="e">
        <f t="shared" si="2"/>
        <v>#DIV/0!</v>
      </c>
    </row>
    <row r="55" spans="1:15" x14ac:dyDescent="0.25">
      <c r="A55" s="33">
        <v>54</v>
      </c>
      <c r="B55" s="33">
        <f>'Pre SPE extracts calculations'!A57</f>
        <v>0</v>
      </c>
      <c r="C55" s="33">
        <f>'Pre SPE extracts calculations'!G57</f>
        <v>0</v>
      </c>
      <c r="D55" s="34">
        <f>'Pre SPE extracts calculations'!Q57</f>
        <v>0</v>
      </c>
      <c r="E55" s="34">
        <f>'Pre SPE extracts calculations'!R57</f>
        <v>0</v>
      </c>
      <c r="F55" s="35">
        <f t="shared" si="0"/>
        <v>0</v>
      </c>
      <c r="G55" s="35">
        <f t="shared" si="1"/>
        <v>0</v>
      </c>
      <c r="H55" s="34">
        <f>F55*'Pre SPE extracts calculations'!$AD$11/1000</f>
        <v>0</v>
      </c>
      <c r="I55" s="34">
        <f>G55*'Pre SPE extracts calculations'!$AD$11/1000</f>
        <v>0</v>
      </c>
      <c r="J55" s="34"/>
      <c r="K55" s="34"/>
      <c r="L55" s="33"/>
      <c r="M55" s="33"/>
      <c r="N55" s="33">
        <f>'Lab Notebook Page for SPE'!K57</f>
        <v>0</v>
      </c>
      <c r="O55" s="33" t="e">
        <f t="shared" si="2"/>
        <v>#DIV/0!</v>
      </c>
    </row>
    <row r="56" spans="1:15" x14ac:dyDescent="0.25">
      <c r="A56" s="38">
        <v>55</v>
      </c>
      <c r="B56" s="38">
        <f>'Pre SPE extracts calculations'!A58</f>
        <v>0</v>
      </c>
      <c r="C56" s="38">
        <f>'Pre SPE extracts calculations'!G58</f>
        <v>0</v>
      </c>
      <c r="D56" s="39">
        <f>'Pre SPE extracts calculations'!Q58</f>
        <v>0</v>
      </c>
      <c r="E56" s="39">
        <f>'Pre SPE extracts calculations'!R58</f>
        <v>0</v>
      </c>
      <c r="F56" s="40">
        <f t="shared" si="0"/>
        <v>0</v>
      </c>
      <c r="G56" s="40">
        <f t="shared" si="1"/>
        <v>0</v>
      </c>
      <c r="H56" s="39">
        <f>F56*'Pre SPE extracts calculations'!$AD$11/1000</f>
        <v>0</v>
      </c>
      <c r="I56" s="39">
        <f>G56*'Pre SPE extracts calculations'!$AD$11/1000</f>
        <v>0</v>
      </c>
      <c r="J56" s="39"/>
      <c r="K56" s="39"/>
      <c r="L56" s="38"/>
      <c r="M56" s="38"/>
      <c r="N56" s="38">
        <f>'Lab Notebook Page for SPE'!K58</f>
        <v>0</v>
      </c>
      <c r="O56" s="38" t="e">
        <f t="shared" si="2"/>
        <v>#DIV/0!</v>
      </c>
    </row>
    <row r="57" spans="1:15" x14ac:dyDescent="0.25">
      <c r="A57" s="33">
        <v>56</v>
      </c>
      <c r="B57" s="33">
        <f>'Pre SPE extracts calculations'!A59</f>
        <v>0</v>
      </c>
      <c r="C57" s="33">
        <f>'Pre SPE extracts calculations'!G59</f>
        <v>0</v>
      </c>
      <c r="D57" s="34">
        <f>'Pre SPE extracts calculations'!Q59</f>
        <v>0</v>
      </c>
      <c r="E57" s="34">
        <f>'Pre SPE extracts calculations'!R59</f>
        <v>0</v>
      </c>
      <c r="F57" s="35">
        <f t="shared" si="0"/>
        <v>0</v>
      </c>
      <c r="G57" s="35">
        <f t="shared" si="1"/>
        <v>0</v>
      </c>
      <c r="H57" s="34">
        <f>F57*'Pre SPE extracts calculations'!$AD$11/1000</f>
        <v>0</v>
      </c>
      <c r="I57" s="34">
        <f>G57*'Pre SPE extracts calculations'!$AD$11/1000</f>
        <v>0</v>
      </c>
      <c r="J57" s="34"/>
      <c r="K57" s="34"/>
      <c r="L57" s="33"/>
      <c r="M57" s="33"/>
      <c r="N57" s="33">
        <f>'Lab Notebook Page for SPE'!K59</f>
        <v>0</v>
      </c>
      <c r="O57" s="33" t="e">
        <f t="shared" si="2"/>
        <v>#DIV/0!</v>
      </c>
    </row>
    <row r="58" spans="1:15" x14ac:dyDescent="0.25">
      <c r="A58" s="38">
        <v>57</v>
      </c>
      <c r="B58" s="38">
        <f>'Pre SPE extracts calculations'!A60</f>
        <v>0</v>
      </c>
      <c r="C58" s="38">
        <f>'Pre SPE extracts calculations'!G60</f>
        <v>0</v>
      </c>
      <c r="D58" s="39">
        <f>'Pre SPE extracts calculations'!Q60</f>
        <v>0</v>
      </c>
      <c r="E58" s="39">
        <f>'Pre SPE extracts calculations'!R60</f>
        <v>0</v>
      </c>
      <c r="F58" s="40">
        <f t="shared" si="0"/>
        <v>0</v>
      </c>
      <c r="G58" s="40">
        <f t="shared" si="1"/>
        <v>0</v>
      </c>
      <c r="H58" s="39">
        <f>F58*'Pre SPE extracts calculations'!$AD$11/1000</f>
        <v>0</v>
      </c>
      <c r="I58" s="39">
        <f>G58*'Pre SPE extracts calculations'!$AD$11/1000</f>
        <v>0</v>
      </c>
      <c r="J58" s="39"/>
      <c r="K58" s="39"/>
      <c r="L58" s="38"/>
      <c r="M58" s="38"/>
      <c r="N58" s="38">
        <f>'Lab Notebook Page for SPE'!K60</f>
        <v>0</v>
      </c>
      <c r="O58" s="38" t="e">
        <f t="shared" si="2"/>
        <v>#DIV/0!</v>
      </c>
    </row>
    <row r="59" spans="1:15" x14ac:dyDescent="0.25">
      <c r="A59" s="33">
        <v>58</v>
      </c>
      <c r="B59" s="33">
        <f>'Pre SPE extracts calculations'!A61</f>
        <v>0</v>
      </c>
      <c r="C59" s="33">
        <f>'Pre SPE extracts calculations'!G61</f>
        <v>0</v>
      </c>
      <c r="D59" s="34">
        <f>'Pre SPE extracts calculations'!Q61</f>
        <v>0</v>
      </c>
      <c r="E59" s="34">
        <f>'Pre SPE extracts calculations'!R61</f>
        <v>0</v>
      </c>
      <c r="F59" s="35">
        <f t="shared" si="0"/>
        <v>0</v>
      </c>
      <c r="G59" s="35">
        <f t="shared" si="1"/>
        <v>0</v>
      </c>
      <c r="H59" s="34">
        <f>F59*'Pre SPE extracts calculations'!$AD$11/1000</f>
        <v>0</v>
      </c>
      <c r="I59" s="34">
        <f>G59*'Pre SPE extracts calculations'!$AD$11/1000</f>
        <v>0</v>
      </c>
      <c r="J59" s="34"/>
      <c r="K59" s="34"/>
      <c r="L59" s="33"/>
      <c r="M59" s="33"/>
      <c r="N59" s="33">
        <f>'Lab Notebook Page for SPE'!K61</f>
        <v>0</v>
      </c>
      <c r="O59" s="33" t="e">
        <f t="shared" si="2"/>
        <v>#DIV/0!</v>
      </c>
    </row>
    <row r="60" spans="1:15" x14ac:dyDescent="0.25">
      <c r="D60"/>
      <c r="E60"/>
      <c r="F60"/>
      <c r="G60"/>
      <c r="H60"/>
      <c r="I60"/>
      <c r="J60"/>
      <c r="K60"/>
    </row>
    <row r="61" spans="1:15" x14ac:dyDescent="0.25">
      <c r="D61"/>
      <c r="E61"/>
      <c r="F61"/>
      <c r="G61"/>
      <c r="H61"/>
      <c r="I61"/>
      <c r="J61"/>
      <c r="K61"/>
    </row>
    <row r="62" spans="1:15" x14ac:dyDescent="0.25">
      <c r="D62"/>
      <c r="E62"/>
      <c r="F62"/>
      <c r="G62"/>
      <c r="H62"/>
      <c r="I62"/>
      <c r="J62"/>
      <c r="K62"/>
    </row>
    <row r="63" spans="1:15" x14ac:dyDescent="0.25">
      <c r="D63"/>
      <c r="E63"/>
      <c r="F63"/>
      <c r="G63"/>
      <c r="H63"/>
      <c r="I63"/>
      <c r="J63"/>
      <c r="K63"/>
    </row>
    <row r="64" spans="1:15" x14ac:dyDescent="0.25">
      <c r="D64"/>
      <c r="E64"/>
      <c r="F64"/>
      <c r="G64"/>
      <c r="H64"/>
      <c r="I64"/>
      <c r="J64"/>
      <c r="K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</sheetData>
  <sortState xmlns:xlrd2="http://schemas.microsoft.com/office/spreadsheetml/2017/richdata2" ref="B2:M79">
    <sortCondition descending="1" ref="D2:D79"/>
  </sortState>
  <printOptions gridLines="1"/>
  <pageMargins left="0.7" right="0.7" top="0.75" bottom="0.75" header="0.3" footer="0.3"/>
  <pageSetup orientation="landscape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ce13e-3376-4417-9525-be60b11a89a8" xsi:nil="true"/>
    <lcf76f155ced4ddcb4097134ff3c332f xmlns="03570766-e33a-4164-8943-6d32a7ac417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C853A563ABF64B8421887057055B0F" ma:contentTypeVersion="10" ma:contentTypeDescription="Create a new document." ma:contentTypeScope="" ma:versionID="7c0891bf7244bb2dff1062b6084d92f5">
  <xsd:schema xmlns:xsd="http://www.w3.org/2001/XMLSchema" xmlns:xs="http://www.w3.org/2001/XMLSchema" xmlns:p="http://schemas.microsoft.com/office/2006/metadata/properties" xmlns:ns2="03570766-e33a-4164-8943-6d32a7ac417a" xmlns:ns3="5cece13e-3376-4417-9525-be60b11a89a8" targetNamespace="http://schemas.microsoft.com/office/2006/metadata/properties" ma:root="true" ma:fieldsID="f69e199257612ef7ab4070b296836862" ns2:_="" ns3:_="">
    <xsd:import namespace="03570766-e33a-4164-8943-6d32a7ac417a"/>
    <xsd:import namespace="5cece13e-3376-4417-9525-be60b11a8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70766-e33a-4164-8943-6d32a7ac41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ce13e-3376-4417-9525-be60b11a89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2c29049-4fc3-4a52-bb3d-4f0ab258ea96}" ma:internalName="TaxCatchAll" ma:showField="CatchAllData" ma:web="482683a9-e61d-4853-b10b-3f4a908e17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EA7EA1-47CF-40E2-A683-5464F9E3EC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A8D901-F886-4A2A-BBEE-F2D783301EF4}">
  <ds:schemaRefs>
    <ds:schemaRef ds:uri="http://purl.org/dc/terms/"/>
    <ds:schemaRef ds:uri="http://schemas.microsoft.com/office/infopath/2007/PartnerControls"/>
    <ds:schemaRef ds:uri="http://purl.org/dc/elements/1.1/"/>
    <ds:schemaRef ds:uri="5cece13e-3376-4417-9525-be60b11a89a8"/>
    <ds:schemaRef ds:uri="03570766-e33a-4164-8943-6d32a7ac417a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E5FC618-AB9D-4E07-BFD2-5C5C9477B5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70766-e33a-4164-8943-6d32a7ac417a"/>
    <ds:schemaRef ds:uri="5cece13e-3376-4417-9525-be60b11a8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Pre SPE extracts calculations</vt:lpstr>
      <vt:lpstr>Lab Notebook Page for SPE</vt:lpstr>
      <vt:lpstr>Lab Notebook Page for Dilutions</vt:lpstr>
      <vt:lpstr>'Lab Notebook Page for Dilutions'!Print_Area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McElhinny, Julia S</cp:lastModifiedBy>
  <cp:revision/>
  <dcterms:created xsi:type="dcterms:W3CDTF">2019-10-28T21:06:46Z</dcterms:created>
  <dcterms:modified xsi:type="dcterms:W3CDTF">2023-02-16T22:28:30Z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0x0101006DC853A563ABF64B8421887057055B0F</vt:lpwstr>
  </property>
  <property fmtid="{D5CDD505-2E9C-101B-9397-08002B2CF9AE}" pid="3" name="MediaServiceImageTags">
    <vt:lpwstr/>
  </property>
</Properties>
</file>