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pnnl-my.sharepoint.com/personal/kendalynn_morris_pnnl_gov/Documents/Documents/methane/grossMethane/picarro/"/>
    </mc:Choice>
  </mc:AlternateContent>
  <xr:revisionPtr revIDLastSave="156" documentId="11_F25DC773A252ABDACC10487D89DB44485ADE58F0" xr6:coauthVersionLast="47" xr6:coauthVersionMax="47" xr10:uidLastSave="{E213CFE1-79E5-4778-A452-6DBDFDA56318}"/>
  <bookViews>
    <workbookView xWindow="-193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" l="1"/>
  <c r="J37" i="1" s="1"/>
  <c r="J39" i="1" s="1"/>
  <c r="M34" i="1" s="1"/>
  <c r="I17" i="1"/>
  <c r="J38" i="1"/>
  <c r="H18" i="1"/>
  <c r="I18" i="1" s="1"/>
  <c r="K18" i="1"/>
  <c r="K11" i="1"/>
  <c r="I11" i="1"/>
  <c r="H11" i="1"/>
  <c r="J18" i="1"/>
  <c r="J11" i="1"/>
  <c r="J10" i="1"/>
  <c r="H10" i="1"/>
  <c r="H17" i="1"/>
  <c r="J17" i="1"/>
</calcChain>
</file>

<file path=xl/sharedStrings.xml><?xml version="1.0" encoding="utf-8"?>
<sst xmlns="http://schemas.openxmlformats.org/spreadsheetml/2006/main" count="43" uniqueCount="26">
  <si>
    <t>SERC100ppm</t>
  </si>
  <si>
    <t>id</t>
  </si>
  <si>
    <t>vol</t>
  </si>
  <si>
    <t>Run Num</t>
  </si>
  <si>
    <t xml:space="preserve">      Date/Time</t>
  </si>
  <si>
    <t xml:space="preserve">     Timestamp</t>
  </si>
  <si>
    <t>HR Delta iCH4 Mean</t>
  </si>
  <si>
    <t>HR Delta iCH4 Std</t>
  </si>
  <si>
    <t xml:space="preserve">    HR 12CH4 Mean</t>
  </si>
  <si>
    <t xml:space="preserve">    HR 12CH4 Std</t>
  </si>
  <si>
    <t xml:space="preserve">    HR 13CH4 Mean</t>
  </si>
  <si>
    <t xml:space="preserve">    HR 13CH4 Std</t>
  </si>
  <si>
    <t xml:space="preserve">       12CO2 Mean</t>
  </si>
  <si>
    <t xml:space="preserve">       12CO2 Std</t>
  </si>
  <si>
    <t xml:space="preserve">       13CO2 Mean</t>
  </si>
  <si>
    <t xml:space="preserve">       13CO2 Std</t>
  </si>
  <si>
    <t>desert5000</t>
  </si>
  <si>
    <t>UMDzero</t>
  </si>
  <si>
    <t>SERCzero</t>
  </si>
  <si>
    <t>precision of m =</t>
  </si>
  <si>
    <t>sd 12C and sd 13C</t>
  </si>
  <si>
    <t xml:space="preserve">precision of AP = </t>
  </si>
  <si>
    <t>sd 13/(sd 12C+13C)</t>
  </si>
  <si>
    <t>relative uncertaintiy of m</t>
  </si>
  <si>
    <t>relative uncertaintiy of n</t>
  </si>
  <si>
    <t>relative uncertainty of 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</si>
</sst>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000"/>
    <numFmt numFmtId="173" formatCode="0.000000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2" fontId="0" fillId="0" borderId="0" xfId="0" applyNumberFormat="1"/>
    <xf numFmtId="0" fontId="0" fillId="2" borderId="0" xfId="0" applyFill="1"/>
    <xf numFmtId="22" fontId="0" fillId="2" borderId="0" xfId="0" applyNumberFormat="1" applyFill="1"/>
    <xf numFmtId="0" fontId="0" fillId="3" borderId="0" xfId="0" applyFill="1"/>
    <xf numFmtId="22" fontId="0" fillId="3" borderId="0" xfId="0" applyNumberFormat="1" applyFill="1"/>
    <xf numFmtId="0" fontId="0" fillId="4" borderId="0" xfId="0" applyFill="1"/>
    <xf numFmtId="22" fontId="0" fillId="4" borderId="0" xfId="0" applyNumberFormat="1" applyFill="1"/>
    <xf numFmtId="0" fontId="0" fillId="5" borderId="0" xfId="0" applyFill="1"/>
    <xf numFmtId="22" fontId="0" fillId="5" borderId="0" xfId="0" applyNumberFormat="1" applyFill="1"/>
    <xf numFmtId="169" fontId="0" fillId="0" borderId="0" xfId="0" applyNumberFormat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tabSelected="1" topLeftCell="A25" workbookViewId="0">
      <selection activeCell="K39" sqref="K39"/>
    </sheetView>
  </sheetViews>
  <sheetFormatPr defaultRowHeight="14.5" x14ac:dyDescent="0.35"/>
  <cols>
    <col min="3" max="3" width="0" hidden="1" customWidth="1"/>
    <col min="4" max="4" width="14.54296875" hidden="1" customWidth="1"/>
    <col min="5" max="5" width="12.36328125" hidden="1" customWidth="1"/>
    <col min="6" max="6" width="17.7265625" bestFit="1" customWidth="1"/>
    <col min="7" max="7" width="15.453125" bestFit="1" customWidth="1"/>
    <col min="8" max="8" width="16.1796875" bestFit="1" customWidth="1"/>
    <col min="9" max="9" width="21.90625" bestFit="1" customWidth="1"/>
    <col min="10" max="10" width="16.1796875" bestFit="1" customWidth="1"/>
    <col min="11" max="11" width="14" bestFit="1" customWidth="1"/>
    <col min="12" max="12" width="14.81640625" bestFit="1" customWidth="1"/>
    <col min="13" max="13" width="12.54296875" bestFit="1" customWidth="1"/>
    <col min="14" max="14" width="14.81640625" bestFit="1" customWidth="1"/>
    <col min="15" max="15" width="12.54296875" bestFit="1" customWidth="1"/>
  </cols>
  <sheetData>
    <row r="1" spans="1:15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</row>
    <row r="2" spans="1:15" s="2" customFormat="1" x14ac:dyDescent="0.35">
      <c r="A2" s="2" t="s">
        <v>16</v>
      </c>
      <c r="B2" s="2">
        <v>16</v>
      </c>
      <c r="C2" s="2">
        <v>23</v>
      </c>
      <c r="D2" s="3">
        <v>44771.915972222225</v>
      </c>
      <c r="E2" s="2">
        <v>1659131876</v>
      </c>
      <c r="F2" s="2">
        <v>-43.222999999999999</v>
      </c>
      <c r="G2" s="2">
        <v>3.9740000000000002</v>
      </c>
      <c r="H2" s="2">
        <v>3.2290000000000001</v>
      </c>
      <c r="I2" s="2">
        <v>0.01</v>
      </c>
      <c r="J2" s="2">
        <v>3.5999999999999997E-2</v>
      </c>
      <c r="K2" s="2">
        <v>0</v>
      </c>
      <c r="L2" s="2">
        <v>439.82299999999998</v>
      </c>
      <c r="M2" s="2">
        <v>0.376</v>
      </c>
      <c r="N2" s="2">
        <v>5.032</v>
      </c>
      <c r="O2" s="2">
        <v>7.0000000000000001E-3</v>
      </c>
    </row>
    <row r="3" spans="1:15" s="2" customFormat="1" x14ac:dyDescent="0.35">
      <c r="A3" s="2" t="s">
        <v>16</v>
      </c>
      <c r="B3" s="2">
        <v>18.5</v>
      </c>
      <c r="C3" s="2">
        <v>3</v>
      </c>
      <c r="D3" s="3">
        <v>44772.539583333331</v>
      </c>
      <c r="E3" s="2">
        <v>1659185745</v>
      </c>
      <c r="F3" s="2">
        <v>-38.493000000000002</v>
      </c>
      <c r="G3" s="2">
        <v>3.0659999999999998</v>
      </c>
      <c r="H3" s="2">
        <v>3.633</v>
      </c>
      <c r="I3" s="2">
        <v>8.9999999999999993E-3</v>
      </c>
      <c r="J3" s="2">
        <v>3.9E-2</v>
      </c>
      <c r="K3" s="2">
        <v>0</v>
      </c>
      <c r="L3" s="2">
        <v>466.351</v>
      </c>
      <c r="M3" s="2">
        <v>0.28699999999999998</v>
      </c>
      <c r="N3" s="2">
        <v>5.2030000000000003</v>
      </c>
      <c r="O3" s="2">
        <v>5.0000000000000001E-3</v>
      </c>
    </row>
    <row r="4" spans="1:15" s="2" customFormat="1" x14ac:dyDescent="0.35">
      <c r="A4" s="2" t="s">
        <v>16</v>
      </c>
      <c r="B4" s="2">
        <v>19</v>
      </c>
      <c r="C4" s="2">
        <v>65</v>
      </c>
      <c r="D4" s="3">
        <v>44772.977777777778</v>
      </c>
      <c r="E4" s="2">
        <v>1659223621</v>
      </c>
      <c r="F4" s="2">
        <v>-39.113</v>
      </c>
      <c r="G4" s="2">
        <v>3.0649999999999999</v>
      </c>
      <c r="H4" s="2">
        <v>3.6230000000000002</v>
      </c>
      <c r="I4" s="2">
        <v>8.0000000000000002E-3</v>
      </c>
      <c r="J4" s="2">
        <v>3.9E-2</v>
      </c>
      <c r="K4" s="2">
        <v>0</v>
      </c>
      <c r="L4" s="2">
        <v>502.55500000000001</v>
      </c>
      <c r="M4" s="2">
        <v>0.247</v>
      </c>
      <c r="N4" s="2">
        <v>5.6120000000000001</v>
      </c>
      <c r="O4" s="2">
        <v>6.0000000000000001E-3</v>
      </c>
    </row>
    <row r="5" spans="1:15" s="2" customFormat="1" x14ac:dyDescent="0.35">
      <c r="A5" s="2" t="s">
        <v>16</v>
      </c>
      <c r="B5" s="2">
        <v>10</v>
      </c>
      <c r="C5" s="2">
        <v>1</v>
      </c>
      <c r="D5" s="3">
        <v>44773.513194444444</v>
      </c>
      <c r="E5" s="2">
        <v>1659269847</v>
      </c>
      <c r="F5" s="2">
        <v>-37.648000000000003</v>
      </c>
      <c r="G5" s="2">
        <v>2.8079999999999998</v>
      </c>
      <c r="H5" s="2">
        <v>4.6189999999999998</v>
      </c>
      <c r="I5" s="2">
        <v>1.0999999999999999E-2</v>
      </c>
      <c r="J5" s="2">
        <v>0.05</v>
      </c>
      <c r="K5" s="2">
        <v>0</v>
      </c>
      <c r="L5" s="2">
        <v>262.101</v>
      </c>
      <c r="M5" s="2">
        <v>0.2</v>
      </c>
      <c r="N5" s="2">
        <v>2.923</v>
      </c>
      <c r="O5" s="2">
        <v>5.0000000000000001E-3</v>
      </c>
    </row>
    <row r="6" spans="1:15" s="2" customFormat="1" x14ac:dyDescent="0.35">
      <c r="A6" s="2" t="s">
        <v>16</v>
      </c>
      <c r="B6" s="2">
        <v>10</v>
      </c>
      <c r="C6" s="2">
        <v>2</v>
      </c>
      <c r="D6" s="3">
        <v>44773.520138888889</v>
      </c>
      <c r="E6" s="2">
        <v>1659270489</v>
      </c>
      <c r="F6" s="2">
        <v>-37.017000000000003</v>
      </c>
      <c r="G6" s="2">
        <v>2.5379999999999998</v>
      </c>
      <c r="H6" s="2">
        <v>5.2060000000000004</v>
      </c>
      <c r="I6" s="2">
        <v>8.9999999999999993E-3</v>
      </c>
      <c r="J6" s="2">
        <v>5.7000000000000002E-2</v>
      </c>
      <c r="K6" s="2">
        <v>0</v>
      </c>
      <c r="L6" s="2">
        <v>295.70499999999998</v>
      </c>
      <c r="M6" s="2">
        <v>0.22900000000000001</v>
      </c>
      <c r="N6" s="2">
        <v>3.294</v>
      </c>
      <c r="O6" s="2">
        <v>5.0000000000000001E-3</v>
      </c>
    </row>
    <row r="7" spans="1:15" s="2" customFormat="1" x14ac:dyDescent="0.35">
      <c r="A7" s="2" t="s">
        <v>16</v>
      </c>
      <c r="B7" s="2">
        <v>10</v>
      </c>
      <c r="C7" s="2">
        <v>3</v>
      </c>
      <c r="D7" s="3">
        <v>44773.527777777781</v>
      </c>
      <c r="E7" s="2">
        <v>1659271136</v>
      </c>
      <c r="F7" s="2">
        <v>-37.313000000000002</v>
      </c>
      <c r="G7" s="2">
        <v>2.2549999999999999</v>
      </c>
      <c r="H7" s="2">
        <v>4.625</v>
      </c>
      <c r="I7" s="2">
        <v>8.9999999999999993E-3</v>
      </c>
      <c r="J7" s="2">
        <v>0.05</v>
      </c>
      <c r="K7" s="2">
        <v>0</v>
      </c>
      <c r="L7" s="2">
        <v>270.46899999999999</v>
      </c>
      <c r="M7" s="2">
        <v>0.21</v>
      </c>
      <c r="N7" s="2">
        <v>3.0129999999999999</v>
      </c>
      <c r="O7" s="2">
        <v>5.0000000000000001E-3</v>
      </c>
    </row>
    <row r="8" spans="1:15" s="2" customFormat="1" x14ac:dyDescent="0.35">
      <c r="A8" s="2" t="s">
        <v>16</v>
      </c>
      <c r="B8" s="2">
        <v>10</v>
      </c>
      <c r="C8" s="2">
        <v>63</v>
      </c>
      <c r="D8" s="3">
        <v>44773.936805555553</v>
      </c>
      <c r="E8" s="2">
        <v>1659306474</v>
      </c>
      <c r="F8" s="2">
        <v>-38.646000000000001</v>
      </c>
      <c r="G8" s="2">
        <v>1.335</v>
      </c>
      <c r="H8" s="2">
        <v>9.0619999999999994</v>
      </c>
      <c r="I8" s="2">
        <v>1.2E-2</v>
      </c>
      <c r="J8" s="2">
        <v>0.1</v>
      </c>
      <c r="K8" s="2">
        <v>0</v>
      </c>
      <c r="L8" s="2">
        <v>345.09800000000001</v>
      </c>
      <c r="M8" s="2">
        <v>0.26200000000000001</v>
      </c>
      <c r="N8" s="2">
        <v>3.9359999999999999</v>
      </c>
      <c r="O8" s="2">
        <v>6.0000000000000001E-3</v>
      </c>
    </row>
    <row r="9" spans="1:15" s="2" customFormat="1" x14ac:dyDescent="0.35">
      <c r="A9" s="2" t="s">
        <v>16</v>
      </c>
      <c r="B9" s="2">
        <v>10</v>
      </c>
      <c r="C9" s="2">
        <v>64</v>
      </c>
      <c r="D9" s="3">
        <v>44773.943749999999</v>
      </c>
      <c r="E9" s="2">
        <v>1659307056</v>
      </c>
      <c r="F9" s="2">
        <v>-38.040999999999997</v>
      </c>
      <c r="G9" s="2">
        <v>1.232</v>
      </c>
      <c r="H9" s="2">
        <v>8.8960000000000008</v>
      </c>
      <c r="I9" s="2">
        <v>1.4E-2</v>
      </c>
      <c r="J9" s="2">
        <v>9.7000000000000003E-2</v>
      </c>
      <c r="K9" s="2">
        <v>0</v>
      </c>
      <c r="L9" s="2">
        <v>339.73099999999999</v>
      </c>
      <c r="M9" s="2">
        <v>0.24299999999999999</v>
      </c>
      <c r="N9" s="2">
        <v>3.8170000000000002</v>
      </c>
      <c r="O9" s="2">
        <v>4.0000000000000001E-3</v>
      </c>
    </row>
    <row r="10" spans="1:15" x14ac:dyDescent="0.35">
      <c r="D10" s="1"/>
      <c r="H10">
        <f>_xlfn.STDEV.P(H2:H9)</f>
        <v>2.175487298141499</v>
      </c>
      <c r="J10">
        <f>_xlfn.STDEV.P(J2:J9)</f>
        <v>2.4026027553467947E-2</v>
      </c>
    </row>
    <row r="11" spans="1:15" x14ac:dyDescent="0.35">
      <c r="D11" s="1"/>
      <c r="H11">
        <f>AVERAGE(H2:H9)</f>
        <v>5.3616250000000001</v>
      </c>
      <c r="I11">
        <f>(H10/H11) * 1000</f>
        <v>405.75148357848576</v>
      </c>
      <c r="J11">
        <f>AVERAGE(J2:J9)</f>
        <v>5.8499999999999996E-2</v>
      </c>
      <c r="K11">
        <f>(J10/J11) * 1000</f>
        <v>410.70132570030682</v>
      </c>
    </row>
    <row r="12" spans="1:15" s="4" customFormat="1" x14ac:dyDescent="0.35">
      <c r="A12" s="4" t="s">
        <v>0</v>
      </c>
      <c r="B12" s="4">
        <v>20</v>
      </c>
      <c r="C12" s="4">
        <v>1</v>
      </c>
      <c r="D12" s="5">
        <v>44770.51666666667</v>
      </c>
      <c r="E12" s="4">
        <v>1659010954</v>
      </c>
      <c r="F12" s="4">
        <v>-36.073999999999998</v>
      </c>
      <c r="G12" s="4">
        <v>0.28599999999999998</v>
      </c>
      <c r="H12" s="4">
        <v>82.575000000000003</v>
      </c>
      <c r="I12" s="4">
        <v>8.5999999999999993E-2</v>
      </c>
      <c r="J12" s="4">
        <v>0.90900000000000003</v>
      </c>
      <c r="K12" s="4">
        <v>1E-3</v>
      </c>
      <c r="L12" s="4">
        <v>55.804000000000002</v>
      </c>
      <c r="M12" s="4">
        <v>0.11899999999999999</v>
      </c>
      <c r="N12" s="4">
        <v>0.64500000000000002</v>
      </c>
      <c r="O12" s="4">
        <v>5.0000000000000001E-3</v>
      </c>
    </row>
    <row r="13" spans="1:15" s="4" customFormat="1" x14ac:dyDescent="0.35">
      <c r="A13" s="4" t="s">
        <v>0</v>
      </c>
      <c r="B13" s="4">
        <v>20</v>
      </c>
      <c r="C13" s="4">
        <v>2</v>
      </c>
      <c r="D13" s="5">
        <v>44770.526388888888</v>
      </c>
      <c r="E13" s="4">
        <v>1659011838</v>
      </c>
      <c r="F13" s="4">
        <v>-35.906999999999996</v>
      </c>
      <c r="G13" s="4">
        <v>0.34699999999999998</v>
      </c>
      <c r="H13" s="4">
        <v>83.001999999999995</v>
      </c>
      <c r="I13" s="4">
        <v>9.2999999999999999E-2</v>
      </c>
      <c r="J13" s="4">
        <v>0.91300000000000003</v>
      </c>
      <c r="K13" s="4">
        <v>1E-3</v>
      </c>
      <c r="L13" s="4">
        <v>42.45</v>
      </c>
      <c r="M13" s="4">
        <v>0.09</v>
      </c>
      <c r="N13" s="4">
        <v>0.49199999999999999</v>
      </c>
      <c r="O13" s="4">
        <v>5.0000000000000001E-3</v>
      </c>
    </row>
    <row r="14" spans="1:15" s="4" customFormat="1" x14ac:dyDescent="0.35">
      <c r="A14" s="4" t="s">
        <v>0</v>
      </c>
      <c r="B14" s="4">
        <v>20</v>
      </c>
      <c r="C14" s="4">
        <v>2</v>
      </c>
      <c r="D14" s="5">
        <v>44771.769444444442</v>
      </c>
      <c r="E14" s="4">
        <v>1659119232</v>
      </c>
      <c r="F14" s="4">
        <v>-36.277999999999999</v>
      </c>
      <c r="G14" s="4">
        <v>0.3</v>
      </c>
      <c r="H14" s="4">
        <v>82.777000000000001</v>
      </c>
      <c r="I14" s="4">
        <v>8.8999999999999996E-2</v>
      </c>
      <c r="J14" s="4">
        <v>0.91100000000000003</v>
      </c>
      <c r="K14" s="4">
        <v>1E-3</v>
      </c>
      <c r="L14" s="4">
        <v>31.475999999999999</v>
      </c>
      <c r="M14" s="4">
        <v>9.2999999999999999E-2</v>
      </c>
      <c r="N14" s="4">
        <v>0.37</v>
      </c>
      <c r="O14" s="4">
        <v>5.0000000000000001E-3</v>
      </c>
    </row>
    <row r="15" spans="1:15" s="4" customFormat="1" x14ac:dyDescent="0.35">
      <c r="A15" s="4" t="s">
        <v>0</v>
      </c>
      <c r="B15" s="4">
        <v>20</v>
      </c>
      <c r="C15" s="4">
        <v>1</v>
      </c>
      <c r="D15" s="5">
        <v>44772.525694444441</v>
      </c>
      <c r="E15" s="4">
        <v>1659184527</v>
      </c>
      <c r="F15" s="4">
        <v>-36.325000000000003</v>
      </c>
      <c r="G15" s="4">
        <v>0.32</v>
      </c>
      <c r="H15" s="4">
        <v>82.069000000000003</v>
      </c>
      <c r="I15" s="4">
        <v>8.4000000000000005E-2</v>
      </c>
      <c r="J15" s="4">
        <v>0.90200000000000002</v>
      </c>
      <c r="K15" s="4">
        <v>1E-3</v>
      </c>
      <c r="L15" s="4">
        <v>39.734000000000002</v>
      </c>
      <c r="M15" s="4">
        <v>0.10199999999999999</v>
      </c>
      <c r="N15" s="4">
        <v>0.46300000000000002</v>
      </c>
      <c r="O15" s="4">
        <v>5.0000000000000001E-3</v>
      </c>
    </row>
    <row r="16" spans="1:15" s="4" customFormat="1" x14ac:dyDescent="0.35">
      <c r="A16" s="4" t="s">
        <v>0</v>
      </c>
      <c r="B16" s="4">
        <v>20</v>
      </c>
      <c r="C16" s="4">
        <v>2</v>
      </c>
      <c r="D16" s="5">
        <v>44772.532638888886</v>
      </c>
      <c r="E16" s="4">
        <v>1659185141</v>
      </c>
      <c r="F16" s="4">
        <v>-36.231999999999999</v>
      </c>
      <c r="G16" s="4">
        <v>0.314</v>
      </c>
      <c r="H16" s="4">
        <v>83.566000000000003</v>
      </c>
      <c r="I16" s="4">
        <v>8.1000000000000003E-2</v>
      </c>
      <c r="J16" s="4">
        <v>0.91700000000000004</v>
      </c>
      <c r="K16" s="4">
        <v>1E-3</v>
      </c>
      <c r="L16" s="4">
        <v>31.8</v>
      </c>
      <c r="M16" s="4">
        <v>8.5999999999999993E-2</v>
      </c>
      <c r="N16" s="4">
        <v>0.374</v>
      </c>
      <c r="O16" s="4">
        <v>4.0000000000000001E-3</v>
      </c>
    </row>
    <row r="17" spans="1:15" x14ac:dyDescent="0.35">
      <c r="D17" s="1"/>
      <c r="H17">
        <f t="shared" ref="H17" si="0">_xlfn.STDEV.P(H12:H16)</f>
        <v>0.49255472792370941</v>
      </c>
      <c r="I17" s="10">
        <f>AVERAGE(I12:I16)</f>
        <v>8.660000000000001E-2</v>
      </c>
      <c r="J17">
        <f>_xlfn.STDEV.P(J12:J16)</f>
        <v>4.963869458396347E-3</v>
      </c>
      <c r="K17" s="11"/>
    </row>
    <row r="18" spans="1:15" x14ac:dyDescent="0.35">
      <c r="D18" s="1"/>
      <c r="H18">
        <f>AVERAGE(H12:H16)</f>
        <v>82.797800000000009</v>
      </c>
      <c r="I18">
        <f>(H17/H18) * 1000</f>
        <v>5.9488866603183821</v>
      </c>
      <c r="J18">
        <f>AVERAGE(J12:J16)</f>
        <v>0.9104000000000001</v>
      </c>
      <c r="K18">
        <f>(J17/J18) * 1000</f>
        <v>5.4524049411207676</v>
      </c>
    </row>
    <row r="19" spans="1:15" s="6" customFormat="1" x14ac:dyDescent="0.35">
      <c r="A19" s="6" t="s">
        <v>18</v>
      </c>
      <c r="B19" s="6">
        <v>10</v>
      </c>
      <c r="C19" s="6">
        <v>27</v>
      </c>
      <c r="D19" s="7">
        <v>44770.704861111109</v>
      </c>
      <c r="E19" s="6">
        <v>1659027246</v>
      </c>
      <c r="F19" s="6">
        <v>-361.358</v>
      </c>
      <c r="G19" s="6">
        <v>185.81200000000001</v>
      </c>
      <c r="H19" s="6">
        <v>5.5E-2</v>
      </c>
      <c r="I19" s="6">
        <v>7.0000000000000001E-3</v>
      </c>
      <c r="J19" s="6">
        <v>0</v>
      </c>
      <c r="K19" s="6">
        <v>0</v>
      </c>
      <c r="L19" s="6">
        <v>40.384</v>
      </c>
      <c r="M19" s="6">
        <v>0.14799999999999999</v>
      </c>
      <c r="N19" s="6">
        <v>0.46400000000000002</v>
      </c>
      <c r="O19" s="6">
        <v>5.0000000000000001E-3</v>
      </c>
    </row>
    <row r="20" spans="1:15" s="6" customFormat="1" x14ac:dyDescent="0.35">
      <c r="A20" s="6" t="s">
        <v>18</v>
      </c>
      <c r="B20" s="6">
        <v>10</v>
      </c>
      <c r="C20" s="6">
        <v>28</v>
      </c>
      <c r="D20" s="7">
        <v>44770.712500000001</v>
      </c>
      <c r="E20" s="6">
        <v>1659027917</v>
      </c>
      <c r="F20" s="6">
        <v>-141.21</v>
      </c>
      <c r="G20" s="6">
        <v>259.82799999999997</v>
      </c>
      <c r="H20" s="6">
        <v>4.2000000000000003E-2</v>
      </c>
      <c r="I20" s="6">
        <v>6.0000000000000001E-3</v>
      </c>
      <c r="J20" s="6">
        <v>0</v>
      </c>
      <c r="K20" s="6">
        <v>0</v>
      </c>
      <c r="L20" s="6">
        <v>20.945</v>
      </c>
      <c r="M20" s="6">
        <v>0.129</v>
      </c>
      <c r="N20" s="6">
        <v>0.23899999999999999</v>
      </c>
      <c r="O20" s="6">
        <v>6.0000000000000001E-3</v>
      </c>
    </row>
    <row r="21" spans="1:15" s="6" customFormat="1" x14ac:dyDescent="0.35">
      <c r="A21" s="6" t="s">
        <v>18</v>
      </c>
      <c r="B21" s="6">
        <v>10</v>
      </c>
      <c r="C21" s="6">
        <v>37</v>
      </c>
      <c r="D21" s="7">
        <v>44770.773611111108</v>
      </c>
      <c r="E21" s="6">
        <v>1659033202</v>
      </c>
      <c r="F21" s="6">
        <v>-117.378</v>
      </c>
      <c r="G21" s="6">
        <v>96.448999999999998</v>
      </c>
      <c r="H21" s="6">
        <v>9.6000000000000002E-2</v>
      </c>
      <c r="I21" s="6">
        <v>6.0000000000000001E-3</v>
      </c>
      <c r="J21" s="6">
        <v>1E-3</v>
      </c>
      <c r="K21" s="6">
        <v>0</v>
      </c>
      <c r="L21" s="6">
        <v>35.701999999999998</v>
      </c>
      <c r="M21" s="6">
        <v>0.13100000000000001</v>
      </c>
      <c r="N21" s="6">
        <v>0.40799999999999997</v>
      </c>
      <c r="O21" s="6">
        <v>5.0000000000000001E-3</v>
      </c>
    </row>
    <row r="22" spans="1:15" s="6" customFormat="1" x14ac:dyDescent="0.35">
      <c r="A22" s="6" t="s">
        <v>18</v>
      </c>
      <c r="B22" s="6">
        <v>20</v>
      </c>
      <c r="C22" s="6">
        <v>51</v>
      </c>
      <c r="D22" s="7">
        <v>44770.876388888886</v>
      </c>
      <c r="E22" s="6">
        <v>1659042034</v>
      </c>
      <c r="F22" s="6">
        <v>-226.06800000000001</v>
      </c>
      <c r="G22" s="6">
        <v>67.801000000000002</v>
      </c>
      <c r="H22" s="6">
        <v>0.158</v>
      </c>
      <c r="I22" s="6">
        <v>7.0000000000000001E-3</v>
      </c>
      <c r="J22" s="6">
        <v>1E-3</v>
      </c>
      <c r="K22" s="6">
        <v>0</v>
      </c>
      <c r="L22" s="6">
        <v>62.247</v>
      </c>
      <c r="M22" s="6">
        <v>0.13700000000000001</v>
      </c>
      <c r="N22" s="6">
        <v>0.72599999999999998</v>
      </c>
      <c r="O22" s="6">
        <v>5.0000000000000001E-3</v>
      </c>
    </row>
    <row r="23" spans="1:15" x14ac:dyDescent="0.35">
      <c r="D23" s="1"/>
    </row>
    <row r="24" spans="1:15" x14ac:dyDescent="0.35">
      <c r="D24" s="1"/>
    </row>
    <row r="25" spans="1:15" s="8" customFormat="1" x14ac:dyDescent="0.35">
      <c r="A25" s="8" t="s">
        <v>17</v>
      </c>
      <c r="B25" s="8">
        <v>15</v>
      </c>
      <c r="C25" s="8">
        <v>50</v>
      </c>
      <c r="D25" s="9">
        <v>44770.867361111108</v>
      </c>
      <c r="E25" s="8">
        <v>1659041283</v>
      </c>
      <c r="F25" s="8">
        <v>-236.417</v>
      </c>
      <c r="G25" s="8">
        <v>69.600999999999999</v>
      </c>
      <c r="H25" s="8">
        <v>0.124</v>
      </c>
      <c r="I25" s="8">
        <v>6.0000000000000001E-3</v>
      </c>
      <c r="J25" s="8">
        <v>1E-3</v>
      </c>
      <c r="K25" s="8">
        <v>0</v>
      </c>
      <c r="L25" s="8">
        <v>78.447000000000003</v>
      </c>
      <c r="M25" s="8">
        <v>0.18</v>
      </c>
      <c r="N25" s="8">
        <v>0.90900000000000003</v>
      </c>
      <c r="O25" s="8">
        <v>5.0000000000000001E-3</v>
      </c>
    </row>
    <row r="26" spans="1:15" s="8" customFormat="1" x14ac:dyDescent="0.35">
      <c r="A26" s="8" t="s">
        <v>17</v>
      </c>
      <c r="B26" s="8">
        <v>20</v>
      </c>
      <c r="C26" s="8">
        <v>52</v>
      </c>
      <c r="D26" s="9">
        <v>44770.886111111111</v>
      </c>
      <c r="E26" s="8">
        <v>1659042917</v>
      </c>
      <c r="F26" s="8">
        <v>-49.326000000000001</v>
      </c>
      <c r="G26" s="8">
        <v>30.823</v>
      </c>
      <c r="H26" s="8">
        <v>0.376</v>
      </c>
      <c r="I26" s="8">
        <v>8.0000000000000002E-3</v>
      </c>
      <c r="J26" s="8">
        <v>4.0000000000000001E-3</v>
      </c>
      <c r="K26" s="8">
        <v>0</v>
      </c>
      <c r="L26" s="8">
        <v>85.799000000000007</v>
      </c>
      <c r="M26" s="8">
        <v>0.14499999999999999</v>
      </c>
      <c r="N26" s="8">
        <v>0.96599999999999997</v>
      </c>
      <c r="O26" s="8">
        <v>4.0000000000000001E-3</v>
      </c>
    </row>
    <row r="27" spans="1:15" s="8" customFormat="1" x14ac:dyDescent="0.35">
      <c r="A27" s="8" t="s">
        <v>17</v>
      </c>
      <c r="B27" s="8">
        <v>20</v>
      </c>
      <c r="C27" s="8">
        <v>63</v>
      </c>
      <c r="D27" s="9">
        <v>44770.961805555555</v>
      </c>
      <c r="E27" s="8">
        <v>1659049442</v>
      </c>
      <c r="F27" s="8">
        <v>-49.305</v>
      </c>
      <c r="G27" s="8">
        <v>33.238</v>
      </c>
      <c r="H27" s="8">
        <v>0.38300000000000001</v>
      </c>
      <c r="I27" s="8">
        <v>8.0000000000000002E-3</v>
      </c>
      <c r="J27" s="8">
        <v>4.0000000000000001E-3</v>
      </c>
      <c r="K27" s="8">
        <v>0</v>
      </c>
      <c r="L27" s="8">
        <v>97.763999999999996</v>
      </c>
      <c r="M27" s="8">
        <v>0.187</v>
      </c>
      <c r="N27" s="8">
        <v>1.103</v>
      </c>
      <c r="O27" s="8">
        <v>6.0000000000000001E-3</v>
      </c>
    </row>
    <row r="28" spans="1:15" s="8" customFormat="1" x14ac:dyDescent="0.35">
      <c r="A28" s="8" t="s">
        <v>17</v>
      </c>
      <c r="B28" s="8">
        <v>12</v>
      </c>
      <c r="C28" s="8">
        <v>1</v>
      </c>
      <c r="D28" s="9">
        <v>44771.760416666664</v>
      </c>
      <c r="E28" s="8">
        <v>1659118436</v>
      </c>
      <c r="F28" s="8">
        <v>-63.805999999999997</v>
      </c>
      <c r="G28" s="8">
        <v>25.530999999999999</v>
      </c>
      <c r="H28" s="8">
        <v>0.41399999999999998</v>
      </c>
      <c r="I28" s="8">
        <v>7.0000000000000001E-3</v>
      </c>
      <c r="J28" s="8">
        <v>4.0000000000000001E-3</v>
      </c>
      <c r="K28" s="8">
        <v>0</v>
      </c>
      <c r="L28" s="8">
        <v>120.861</v>
      </c>
      <c r="M28" s="8">
        <v>0.13200000000000001</v>
      </c>
      <c r="N28" s="8">
        <v>1.363</v>
      </c>
      <c r="O28" s="8">
        <v>4.0000000000000001E-3</v>
      </c>
    </row>
    <row r="33" spans="9:13" x14ac:dyDescent="0.35">
      <c r="I33" t="s">
        <v>19</v>
      </c>
      <c r="J33" t="s">
        <v>20</v>
      </c>
      <c r="L33" t="s">
        <v>21</v>
      </c>
      <c r="M33" t="s">
        <v>22</v>
      </c>
    </row>
    <row r="34" spans="9:13" x14ac:dyDescent="0.35">
      <c r="J34">
        <f>SQRT((H17^2)+(J17^2))</f>
        <v>0.49257973973763819</v>
      </c>
      <c r="M34">
        <f>(J39/100)*((J18/(J18+H18))*100)</f>
        <v>8.724859007893538E-3</v>
      </c>
    </row>
    <row r="37" spans="9:13" x14ac:dyDescent="0.35">
      <c r="I37" t="s">
        <v>23</v>
      </c>
      <c r="J37">
        <f>(J34/(H18+J18))*100</f>
        <v>0.58844861045589103</v>
      </c>
    </row>
    <row r="38" spans="9:13" x14ac:dyDescent="0.35">
      <c r="I38" t="s">
        <v>24</v>
      </c>
      <c r="J38">
        <f>(J17/J18)*100</f>
        <v>0.54524049411207676</v>
      </c>
    </row>
    <row r="39" spans="9:13" x14ac:dyDescent="0.35">
      <c r="I39" t="s">
        <v>25</v>
      </c>
      <c r="J39">
        <f>SQRT((J37^2) + (J38^2))</f>
        <v>0.80222126845842889</v>
      </c>
    </row>
  </sheetData>
  <sortState xmlns:xlrd2="http://schemas.microsoft.com/office/spreadsheetml/2017/richdata2" ref="A2:O28">
    <sortCondition ref="A2:A28"/>
    <sortCondition ref="D2:D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Morris, Kendalynn A</dc:creator>
  <cp:lastModifiedBy>Morris, Kendalynn A</cp:lastModifiedBy>
  <dcterms:created xsi:type="dcterms:W3CDTF">2015-06-05T18:17:20Z</dcterms:created>
  <dcterms:modified xsi:type="dcterms:W3CDTF">2023-02-10T19:26:39Z</dcterms:modified>
</cp:coreProperties>
</file>