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OADYxwedYH5HryUFgEPerCOgyqpbsIVASLsBwyToc4="/>
    </ext>
  </extLst>
</workbook>
</file>

<file path=xl/sharedStrings.xml><?xml version="1.0" encoding="utf-8"?>
<sst xmlns="http://schemas.openxmlformats.org/spreadsheetml/2006/main" count="65" uniqueCount="65">
  <si>
    <t>Diligencie los siguientes valores de referencia:</t>
  </si>
  <si>
    <t>Periodo de pago</t>
  </si>
  <si>
    <t>Salario mínimo</t>
  </si>
  <si>
    <t>Enero 01 2025 -Enero 30 2025</t>
  </si>
  <si>
    <t>Auxilio de transporte</t>
  </si>
  <si>
    <t>Fecha de liquidación</t>
  </si>
  <si>
    <t>¿Está exonerado del pago de aportes?</t>
  </si>
  <si>
    <t>Si</t>
  </si>
  <si>
    <t>Nombre del
empleado</t>
  </si>
  <si>
    <t>Devengado</t>
  </si>
  <si>
    <t>Deducciones</t>
  </si>
  <si>
    <t>Neto
 pagado</t>
  </si>
  <si>
    <t>Firma del 
 empleado</t>
  </si>
  <si>
    <t>Parafiscales  aportes a salud</t>
  </si>
  <si>
    <t>Salario 
básico</t>
  </si>
  <si>
    <t>Días 
liquidados</t>
  </si>
  <si>
    <t>Salario 
devengado</t>
  </si>
  <si>
    <t>Horas 
extras</t>
  </si>
  <si>
    <t>Recargos 
nocturnos</t>
  </si>
  <si>
    <t>Trabajo dominical 
y festivo</t>
  </si>
  <si>
    <t>Auxilio de
transporte</t>
  </si>
  <si>
    <t>Total
devengado</t>
  </si>
  <si>
    <t>Salud</t>
  </si>
  <si>
    <t>Pensión</t>
  </si>
  <si>
    <t>Fondo de solidaridad
pensional</t>
  </si>
  <si>
    <t>Retención en 
la fuente</t>
  </si>
  <si>
    <t>Otras
 deducciones</t>
  </si>
  <si>
    <t>SENA</t>
  </si>
  <si>
    <t>ICBF</t>
  </si>
  <si>
    <t>CAJA 
COMPENSACIÓN</t>
  </si>
  <si>
    <t>APORTES A
 SALUD</t>
  </si>
  <si>
    <t>Pedro</t>
  </si>
  <si>
    <t>María</t>
  </si>
  <si>
    <t>Oscar</t>
  </si>
  <si>
    <t>Angela</t>
  </si>
  <si>
    <t>Arturo</t>
  </si>
  <si>
    <t>Angie</t>
  </si>
  <si>
    <t>Camila</t>
  </si>
  <si>
    <t>Alejandra</t>
  </si>
  <si>
    <t>Cleopatra</t>
  </si>
  <si>
    <t>Juana de Arco</t>
  </si>
  <si>
    <t>Magda</t>
  </si>
  <si>
    <t>Inés</t>
  </si>
  <si>
    <t>Clara</t>
  </si>
  <si>
    <t>César</t>
  </si>
  <si>
    <t>Susana</t>
  </si>
  <si>
    <t>Totales</t>
  </si>
  <si>
    <t>Comprobante de Pago Nº:</t>
  </si>
  <si>
    <t>Provisiones de nómina a 
cargo del empleador.</t>
  </si>
  <si>
    <t>Fecha de</t>
  </si>
  <si>
    <t>Aportes a pensión</t>
  </si>
  <si>
    <t>Aportes a salud</t>
  </si>
  <si>
    <t>Observaciones</t>
  </si>
  <si>
    <t>Aportes a riesgos laborales</t>
  </si>
  <si>
    <t>Sena</t>
  </si>
  <si>
    <t>Icbf</t>
  </si>
  <si>
    <t>Cajas de compensación</t>
  </si>
  <si>
    <t>Prima de servicios</t>
  </si>
  <si>
    <t>Elaborador Por:</t>
  </si>
  <si>
    <t>Revisado Por:</t>
  </si>
  <si>
    <t>Aprobado Por:</t>
  </si>
  <si>
    <t>Cesantia</t>
  </si>
  <si>
    <t>Intereses sobre cesantías</t>
  </si>
  <si>
    <t>Provisión de vacaciones</t>
  </si>
  <si>
    <t>Total provisiones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</si>
</sst>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* #,##0_-;\-* #,##0_-;_-* &quot;-&quot;_-;_-@"/>
    <numFmt numFmtId="165" formatCode="D/M/YYYY"/>
    <numFmt numFmtId="166" formatCode="&quot;$&quot;\ #,##0;\-&quot;$&quot;\ #,##0"/>
    <numFmt numFmtId="167" formatCode="&quot;Neto pagado:&quot;\ &quot;$&quot;0#,##0;\-#,##0"/>
    <numFmt numFmtId="168" formatCode="[$-F800]dddd\,\ mmmm\ dd\,\ yyyy"/>
  </numFmts>
  <fonts count="17">
    <font>
      <sz val="12.0"/>
      <color theme="1"/>
      <name val="Aptos Narrow"/>
      <scheme val="minor"/>
    </font>
    <font>
      <sz val="12.0"/>
      <color theme="1"/>
      <name val="Aptos Narrow"/>
    </font>
    <font/>
    <font>
      <b/>
      <sz val="13.0"/>
      <color theme="0"/>
      <name val="Aptos Narrow"/>
    </font>
    <font>
      <b/>
      <sz val="18.0"/>
      <color theme="1"/>
      <name val="Aptos Narrow"/>
    </font>
    <font>
      <b/>
      <sz val="12.0"/>
      <color rgb="FF3A3A3A"/>
      <name val="Aptos Narrow"/>
    </font>
    <font>
      <sz val="14.0"/>
      <color theme="1"/>
      <name val="Aptos Narrow"/>
    </font>
    <font>
      <b/>
      <sz val="16.0"/>
      <color theme="1"/>
      <name val="Aptos Narrow"/>
    </font>
    <font>
      <b/>
      <sz val="11.0"/>
      <color theme="0"/>
      <name val="Aptos Narrow"/>
    </font>
    <font>
      <b/>
      <sz val="11.0"/>
      <color theme="1"/>
      <name val="Aptos Narrow"/>
    </font>
    <font>
      <b/>
      <sz val="11.0"/>
      <color rgb="FF0A1E30"/>
      <name val="Aptos Narrow"/>
    </font>
    <font>
      <b/>
      <sz val="11.0"/>
      <color theme="1"/>
      <name val="Arial Narrow"/>
    </font>
    <font>
      <sz val="11.0"/>
      <color theme="1"/>
      <name val="Arial Narrow"/>
    </font>
    <font>
      <sz val="9.0"/>
      <color theme="1"/>
      <name val="Arial Narrow"/>
    </font>
    <font>
      <b/>
      <sz val="12.0"/>
      <color theme="1"/>
      <name val="Arial Narrow"/>
    </font>
    <font>
      <b/>
      <sz val="10.0"/>
      <color theme="1"/>
      <name val="Arial Narrow"/>
    </font>
    <font>
      <sz val="10.0"/>
      <color theme="1"/>
      <name val="Arial Narrow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F4861"/>
        <bgColor rgb="FF0F4861"/>
      </patternFill>
    </fill>
    <fill>
      <patternFill patternType="solid">
        <fgColor rgb="FFD9F2D0"/>
        <bgColor rgb="FFD9F2D0"/>
      </patternFill>
    </fill>
    <fill>
      <patternFill patternType="solid">
        <fgColor rgb="FFBF4F14"/>
        <bgColor rgb="FFBF4F14"/>
      </patternFill>
    </fill>
    <fill>
      <patternFill patternType="solid">
        <fgColor rgb="FFD76DCC"/>
        <bgColor rgb="FFD76DCC"/>
      </patternFill>
    </fill>
    <fill>
      <patternFill patternType="solid">
        <fgColor rgb="FFE49EDD"/>
        <bgColor rgb="FFE49EDD"/>
      </patternFill>
    </fill>
    <fill>
      <patternFill patternType="solid">
        <fgColor rgb="FF83CAEB"/>
        <bgColor rgb="FF83CAEB"/>
      </patternFill>
    </fill>
    <fill>
      <patternFill patternType="solid">
        <fgColor theme="4"/>
        <bgColor theme="4"/>
      </patternFill>
    </fill>
    <fill>
      <patternFill patternType="solid">
        <fgColor rgb="FFB8D4EF"/>
        <bgColor rgb="FFB8D4EF"/>
      </patternFill>
    </fill>
    <fill>
      <patternFill patternType="solid">
        <fgColor rgb="FFDEE3EA"/>
        <bgColor rgb="FFDEE3EA"/>
      </patternFill>
    </fill>
    <fill>
      <patternFill patternType="solid">
        <fgColor rgb="FFC1E4F5"/>
        <bgColor rgb="FFC1E4F5"/>
      </patternFill>
    </fill>
  </fills>
  <borders count="67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</border>
    <border>
      <left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</border>
    <border>
      <left/>
    </border>
    <border>
      <right style="medium">
        <color rgb="FF000000"/>
      </right>
    </border>
    <border>
      <left style="medium">
        <color rgb="FF000000"/>
      </left>
      <right/>
    </border>
    <border>
      <left/>
      <bottom/>
    </border>
    <border>
      <right style="medium">
        <color rgb="FF000000"/>
      </right>
      <bottom/>
    </border>
    <border>
      <left style="medium">
        <color rgb="FF000000"/>
      </left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2" fillId="3" fontId="1" numFmtId="164" xfId="0" applyAlignment="1" applyBorder="1" applyFill="1" applyFont="1" applyNumberFormat="1">
      <alignment horizontal="center"/>
    </xf>
    <xf borderId="3" fillId="0" fontId="2" numFmtId="0" xfId="0" applyBorder="1" applyFont="1"/>
    <xf borderId="4" fillId="0" fontId="2" numFmtId="0" xfId="0" applyBorder="1" applyFont="1"/>
    <xf borderId="5" fillId="4" fontId="3" numFmtId="164" xfId="0" applyAlignment="1" applyBorder="1" applyFill="1" applyFont="1" applyNumberForma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2" fontId="1" numFmtId="164" xfId="0" applyAlignment="1" applyBorder="1" applyFont="1" applyNumberForma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3" fontId="4" numFmtId="164" xfId="0" applyAlignment="1" applyBorder="1" applyFont="1" applyNumberForma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5" fillId="2" fontId="5" numFmtId="164" xfId="0" applyAlignment="1" applyBorder="1" applyFont="1" applyNumberFormat="1">
      <alignment horizontal="left" vertical="center"/>
    </xf>
    <xf borderId="16" fillId="2" fontId="1" numFmtId="164" xfId="0" applyAlignment="1" applyBorder="1" applyFont="1" applyNumberFormat="1">
      <alignment horizontal="center" vertical="center"/>
    </xf>
    <xf borderId="17" fillId="3" fontId="6" numFmtId="164" xfId="0" applyAlignment="1" applyBorder="1" applyFont="1" applyNumberForma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17" fillId="5" fontId="7" numFmtId="164" xfId="0" applyAlignment="1" applyBorder="1" applyFill="1" applyFont="1" applyNumberForma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6" fillId="6" fontId="8" numFmtId="164" xfId="0" applyAlignment="1" applyBorder="1" applyFill="1" applyFont="1" applyNumberForma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5" fontId="6" numFmtId="165" xfId="0" applyAlignment="1" applyBorder="1" applyFont="1" applyNumberFormat="1">
      <alignment horizontal="center" vertical="center"/>
    </xf>
    <xf borderId="27" fillId="0" fontId="2" numFmtId="0" xfId="0" applyBorder="1" applyFont="1"/>
    <xf borderId="28" fillId="0" fontId="2" numFmtId="0" xfId="0" applyBorder="1" applyFont="1"/>
    <xf borderId="29" fillId="2" fontId="1" numFmtId="164" xfId="0" applyAlignment="1" applyBorder="1" applyFont="1" applyNumberFormat="1">
      <alignment horizontal="center"/>
    </xf>
    <xf borderId="30" fillId="0" fontId="2" numFmtId="0" xfId="0" applyBorder="1" applyFont="1"/>
    <xf borderId="31" fillId="2" fontId="1" numFmtId="164" xfId="0" applyAlignment="1" applyBorder="1" applyFont="1" applyNumberFormat="1">
      <alignment horizontal="center"/>
    </xf>
    <xf borderId="32" fillId="0" fontId="2" numFmtId="0" xfId="0" applyBorder="1" applyFont="1"/>
    <xf borderId="33" fillId="4" fontId="8" numFmtId="164" xfId="0" applyAlignment="1" applyBorder="1" applyFont="1" applyNumberFormat="1">
      <alignment horizontal="center" shrinkToFit="0" vertical="center" wrapText="1"/>
    </xf>
    <xf borderId="5" fillId="7" fontId="9" numFmtId="164" xfId="0" applyAlignment="1" applyBorder="1" applyFill="1" applyFont="1" applyNumberFormat="1">
      <alignment horizontal="center"/>
    </xf>
    <xf borderId="5" fillId="8" fontId="9" numFmtId="164" xfId="0" applyAlignment="1" applyBorder="1" applyFill="1" applyFont="1" applyNumberFormat="1">
      <alignment horizontal="center"/>
    </xf>
    <xf borderId="33" fillId="9" fontId="9" numFmtId="164" xfId="0" applyAlignment="1" applyBorder="1" applyFill="1" applyFont="1" applyNumberFormat="1">
      <alignment horizontal="center" shrinkToFit="0" vertical="center" wrapText="1"/>
    </xf>
    <xf borderId="17" fillId="10" fontId="8" numFmtId="164" xfId="0" applyAlignment="1" applyBorder="1" applyFill="1" applyFont="1" applyNumberFormat="1">
      <alignment horizontal="center"/>
    </xf>
    <xf borderId="1" fillId="2" fontId="9" numFmtId="164" xfId="0" applyAlignment="1" applyBorder="1" applyFont="1" applyNumberFormat="1">
      <alignment horizontal="center" vertical="center"/>
    </xf>
    <xf borderId="34" fillId="0" fontId="2" numFmtId="0" xfId="0" applyBorder="1" applyFont="1"/>
    <xf borderId="16" fillId="11" fontId="9" numFmtId="164" xfId="0" applyAlignment="1" applyBorder="1" applyFill="1" applyFont="1" applyNumberFormat="1">
      <alignment horizontal="center" shrinkToFit="0" vertical="center" wrapText="1"/>
    </xf>
    <xf borderId="16" fillId="12" fontId="9" numFmtId="164" xfId="0" applyAlignment="1" applyBorder="1" applyFill="1" applyFont="1" applyNumberFormat="1">
      <alignment horizontal="center" vertical="center"/>
    </xf>
    <xf borderId="16" fillId="12" fontId="9" numFmtId="164" xfId="0" applyAlignment="1" applyBorder="1" applyFont="1" applyNumberFormat="1">
      <alignment horizontal="center" shrinkToFit="0" vertical="center" wrapText="1"/>
    </xf>
    <xf borderId="16" fillId="9" fontId="10" numFmtId="164" xfId="0" applyAlignment="1" applyBorder="1" applyFont="1" applyNumberFormat="1">
      <alignment horizontal="center" vertical="center"/>
    </xf>
    <xf borderId="16" fillId="9" fontId="10" numFmtId="164" xfId="0" applyAlignment="1" applyBorder="1" applyFont="1" applyNumberFormat="1">
      <alignment horizontal="center" shrinkToFit="0" vertical="center" wrapText="1"/>
    </xf>
    <xf borderId="16" fillId="2" fontId="1" numFmtId="164" xfId="0" applyBorder="1" applyFont="1" applyNumberFormat="1"/>
    <xf borderId="35" fillId="2" fontId="1" numFmtId="164" xfId="0" applyBorder="1" applyFont="1" applyNumberFormat="1"/>
    <xf borderId="1" fillId="2" fontId="9" numFmtId="164" xfId="0" applyBorder="1" applyFont="1" applyNumberFormat="1"/>
    <xf borderId="5" fillId="13" fontId="9" numFmtId="164" xfId="0" applyAlignment="1" applyBorder="1" applyFill="1" applyFont="1" applyNumberFormat="1">
      <alignment horizontal="center"/>
    </xf>
    <xf borderId="16" fillId="9" fontId="9" numFmtId="166" xfId="0" applyBorder="1" applyFont="1" applyNumberFormat="1"/>
    <xf borderId="16" fillId="2" fontId="9" numFmtId="164" xfId="0" applyBorder="1" applyFont="1" applyNumberFormat="1"/>
    <xf borderId="2" fillId="2" fontId="7" numFmtId="167" xfId="0" applyAlignment="1" applyBorder="1" applyFont="1" applyNumberFormat="1">
      <alignment horizontal="center" vertical="center"/>
    </xf>
    <xf borderId="36" fillId="2" fontId="11" numFmtId="0" xfId="0" applyAlignment="1" applyBorder="1" applyFont="1">
      <alignment horizontal="center"/>
    </xf>
    <xf borderId="37" fillId="2" fontId="12" numFmtId="0" xfId="0" applyAlignment="1" applyBorder="1" applyFont="1">
      <alignment horizontal="left"/>
    </xf>
    <xf borderId="38" fillId="0" fontId="2" numFmtId="0" xfId="0" applyBorder="1" applyFont="1"/>
    <xf borderId="39" fillId="0" fontId="2" numFmtId="0" xfId="0" applyBorder="1" applyFont="1"/>
    <xf borderId="40" fillId="4" fontId="3" numFmtId="164" xfId="0" applyAlignment="1" applyBorder="1" applyFont="1" applyNumberFormat="1">
      <alignment horizontal="center" shrinkToFit="0" wrapText="1"/>
    </xf>
    <xf borderId="1" fillId="2" fontId="13" numFmtId="0" xfId="0" applyBorder="1" applyFont="1"/>
    <xf borderId="41" fillId="0" fontId="2" numFmtId="0" xfId="0" applyBorder="1" applyFont="1"/>
    <xf borderId="37" fillId="2" fontId="14" numFmtId="168" xfId="0" applyAlignment="1" applyBorder="1" applyFont="1" applyNumberFormat="1">
      <alignment horizontal="left"/>
    </xf>
    <xf borderId="5" fillId="2" fontId="1" numFmtId="164" xfId="0" applyBorder="1" applyFont="1" applyNumberFormat="1"/>
    <xf borderId="16" fillId="2" fontId="1" numFmtId="166" xfId="0" applyBorder="1" applyFont="1" applyNumberFormat="1"/>
    <xf borderId="42" fillId="2" fontId="15" numFmtId="0" xfId="0" applyAlignment="1" applyBorder="1" applyFont="1">
      <alignment vertical="top"/>
    </xf>
    <xf borderId="43" fillId="2" fontId="16" numFmtId="0" xfId="0" applyAlignment="1" applyBorder="1" applyFont="1">
      <alignment horizontal="center" vertical="top"/>
    </xf>
    <xf borderId="44" fillId="0" fontId="2" numFmtId="0" xfId="0" applyBorder="1" applyFont="1"/>
    <xf borderId="45" fillId="0" fontId="2" numFmtId="0" xfId="0" applyBorder="1" applyFont="1"/>
    <xf borderId="46" fillId="2" fontId="15" numFmtId="0" xfId="0" applyAlignment="1" applyBorder="1" applyFont="1">
      <alignment horizontal="center" vertical="top"/>
    </xf>
    <xf borderId="47" fillId="0" fontId="2" numFmtId="0" xfId="0" applyBorder="1" applyFont="1"/>
    <xf borderId="48" fillId="0" fontId="2" numFmtId="0" xfId="0" applyBorder="1" applyFont="1"/>
    <xf borderId="5" fillId="2" fontId="1" numFmtId="164" xfId="0" applyAlignment="1" applyBorder="1" applyFont="1" applyNumberFormat="1">
      <alignment horizontal="left"/>
    </xf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2" fontId="13" numFmtId="0" xfId="0" applyBorder="1" applyFont="1"/>
    <xf borderId="54" fillId="2" fontId="13" numFmtId="0" xfId="0" applyBorder="1" applyFont="1"/>
    <xf borderId="55" fillId="2" fontId="11" numFmtId="0" xfId="0" applyAlignment="1" applyBorder="1" applyFont="1">
      <alignment horizontal="center"/>
    </xf>
    <xf borderId="56" fillId="2" fontId="11" numFmtId="0" xfId="0" applyAlignment="1" applyBorder="1" applyFont="1">
      <alignment horizontal="center"/>
    </xf>
    <xf borderId="57" fillId="0" fontId="2" numFmtId="0" xfId="0" applyBorder="1" applyFont="1"/>
    <xf borderId="58" fillId="0" fontId="2" numFmtId="0" xfId="0" applyBorder="1" applyFont="1"/>
    <xf borderId="59" fillId="0" fontId="2" numFmtId="0" xfId="0" applyBorder="1" applyFont="1"/>
    <xf borderId="5" fillId="2" fontId="1" numFmtId="164" xfId="0" applyAlignment="1" applyBorder="1" applyFont="1" applyNumberFormat="1">
      <alignment horizontal="left" readingOrder="0"/>
    </xf>
    <xf borderId="60" fillId="2" fontId="11" numFmtId="0" xfId="0" applyAlignment="1" applyBorder="1" applyFont="1">
      <alignment horizontal="center"/>
    </xf>
    <xf borderId="5" fillId="2" fontId="11" numFmtId="0" xfId="0" applyAlignment="1" applyBorder="1" applyFont="1">
      <alignment horizontal="center"/>
    </xf>
    <xf borderId="61" fillId="0" fontId="2" numFmtId="0" xfId="0" applyBorder="1" applyFont="1"/>
    <xf borderId="16" fillId="2" fontId="1" numFmtId="164" xfId="0" applyAlignment="1" applyBorder="1" applyFont="1" applyNumberFormat="1">
      <alignment horizontal="left"/>
    </xf>
    <xf borderId="60" fillId="2" fontId="13" numFmtId="0" xfId="0" applyAlignment="1" applyBorder="1" applyFont="1">
      <alignment horizontal="center"/>
    </xf>
    <xf borderId="5" fillId="2" fontId="13" numFmtId="0" xfId="0" applyAlignment="1" applyBorder="1" applyFont="1">
      <alignment horizontal="center"/>
    </xf>
    <xf borderId="62" fillId="2" fontId="13" numFmtId="0" xfId="0" applyAlignment="1" applyBorder="1" applyFont="1">
      <alignment horizontal="center"/>
    </xf>
    <xf borderId="63" fillId="2" fontId="13" numFmtId="0" xfId="0" applyAlignment="1" applyBorder="1" applyFont="1">
      <alignment horizontal="center"/>
    </xf>
    <xf borderId="64" fillId="0" fontId="2" numFmtId="0" xfId="0" applyBorder="1" applyFont="1"/>
    <xf borderId="65" fillId="0" fontId="2" numFmtId="0" xfId="0" applyBorder="1" applyFont="1"/>
    <xf borderId="66" fillId="0" fontId="2" numFmtId="0" xfId="0" applyBorder="1" applyFont="1"/>
    <xf borderId="5" fillId="6" fontId="8" numFmtId="164" xfId="0" applyAlignment="1" applyBorder="1" applyFont="1" applyNumberFormat="1">
      <alignment horizontal="left"/>
    </xf>
    <xf borderId="16" fillId="6" fontId="8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219075</xdr:rowOff>
    </xdr:from>
    <xdr:ext cx="2514600" cy="723900"/>
    <xdr:sp>
      <xdr:nvSpPr>
        <xdr:cNvPr id="3" name="Shape 3"/>
        <xdr:cNvSpPr txBox="1"/>
      </xdr:nvSpPr>
      <xdr:spPr>
        <a:xfrm>
          <a:off x="4088989" y="3420735"/>
          <a:ext cx="2514022" cy="71853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Formato para liquidar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la nómina mensual.</a:t>
          </a:r>
          <a:endParaRPr sz="1400"/>
        </a:p>
      </xdr:txBody>
    </xdr:sp>
    <xdr:clientData fLocksWithSheet="0"/>
  </xdr:oneCellAnchor>
  <xdr:oneCellAnchor>
    <xdr:from>
      <xdr:col>13</xdr:col>
      <xdr:colOff>180975</xdr:colOff>
      <xdr:row>23</xdr:row>
      <xdr:rowOff>152400</xdr:rowOff>
    </xdr:from>
    <xdr:ext cx="3829050" cy="3238500"/>
    <xdr:sp>
      <xdr:nvSpPr>
        <xdr:cNvPr id="4" name="Shape 4"/>
        <xdr:cNvSpPr txBox="1"/>
      </xdr:nvSpPr>
      <xdr:spPr>
        <a:xfrm>
          <a:off x="3431476" y="2165513"/>
          <a:ext cx="3829049" cy="3228975"/>
        </a:xfrm>
        <a:prstGeom prst="rect">
          <a:avLst/>
        </a:prstGeom>
        <a:solidFill>
          <a:srgbClr val="F2CDED"/>
        </a:solidFill>
        <a:ln cap="flat" cmpd="sng" w="9525">
          <a:solidFill>
            <a:srgbClr val="D8D8D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Debe diligenciar el salario mínimo, el auxilio de transporte y especificar si está o no exonerado del pago de aportes parafiscales.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Las apropiaciones o provisiones de nómina se calculan automáticamente considerando si el empleador está o no exonerado del pago de aportes dependiendo del monto de salario según el artículo 114-1 del estatuto tributario.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Las horas extras, el recargo nocturno y el trabajado dominical o festivo se deben calcular manualmente en la hoja dispuesta para ello;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desde allí puede descargar un formato que le permite automatizar parte de ese proceso.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Para el cálculo de las horas extras y demás elija al empleado que va a liquidar de la lista desplegable. Debe liquidar uno a uno a ingresar los datos manualmente en esta hoja.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11"/>
    <col customWidth="1" min="2" max="2" width="22.33"/>
    <col customWidth="1" min="3" max="3" width="14.33"/>
    <col customWidth="1" min="4" max="4" width="11.11"/>
    <col customWidth="1" min="5" max="5" width="12.11"/>
    <col customWidth="1" min="6" max="6" width="13.44"/>
    <col customWidth="1" min="7" max="7" width="13.0"/>
    <col customWidth="1" min="8" max="8" width="18.0"/>
    <col customWidth="1" min="9" max="9" width="10.44"/>
    <col customWidth="1" min="10" max="10" width="11.44"/>
    <col customWidth="1" min="11" max="12" width="10.44"/>
    <col customWidth="1" min="13" max="13" width="13.33"/>
    <col customWidth="1" min="14" max="14" width="13.67"/>
    <col customWidth="1" min="15" max="15" width="14.11"/>
    <col customWidth="1" min="16" max="16" width="14.67"/>
    <col customWidth="1" min="17" max="26" width="18.0"/>
  </cols>
  <sheetData>
    <row r="1" ht="15.75" customHeight="1">
      <c r="A1" s="1"/>
      <c r="B1" s="2"/>
      <c r="C1" s="3"/>
      <c r="D1" s="3"/>
      <c r="E1" s="3"/>
      <c r="F1" s="4"/>
      <c r="G1" s="5" t="s">
        <v>0</v>
      </c>
      <c r="H1" s="6"/>
      <c r="I1" s="6"/>
      <c r="J1" s="7"/>
      <c r="K1" s="8"/>
      <c r="L1" s="9"/>
      <c r="M1" s="9"/>
      <c r="N1" s="10"/>
      <c r="O1" s="11" t="s">
        <v>1</v>
      </c>
      <c r="P1" s="12"/>
      <c r="Q1" s="13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4"/>
      <c r="F2" s="15"/>
      <c r="G2" s="16" t="s">
        <v>2</v>
      </c>
      <c r="H2" s="6"/>
      <c r="I2" s="7"/>
      <c r="J2" s="17">
        <v>1423500.0</v>
      </c>
      <c r="K2" s="14"/>
      <c r="N2" s="15"/>
      <c r="O2" s="18" t="s">
        <v>3</v>
      </c>
      <c r="P2" s="19"/>
      <c r="Q2" s="20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4"/>
      <c r="F3" s="15"/>
      <c r="G3" s="16" t="s">
        <v>4</v>
      </c>
      <c r="H3" s="6"/>
      <c r="I3" s="7"/>
      <c r="J3" s="17">
        <v>200000.0</v>
      </c>
      <c r="K3" s="14"/>
      <c r="N3" s="15"/>
      <c r="O3" s="21" t="s">
        <v>5</v>
      </c>
      <c r="P3" s="19"/>
      <c r="Q3" s="20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2"/>
      <c r="C4" s="23"/>
      <c r="D4" s="23"/>
      <c r="E4" s="23"/>
      <c r="F4" s="24"/>
      <c r="G4" s="16" t="s">
        <v>6</v>
      </c>
      <c r="H4" s="6"/>
      <c r="I4" s="7"/>
      <c r="J4" s="25" t="s">
        <v>7</v>
      </c>
      <c r="K4" s="26"/>
      <c r="L4" s="27"/>
      <c r="M4" s="27"/>
      <c r="N4" s="28"/>
      <c r="O4" s="29">
        <v>45687.0</v>
      </c>
      <c r="P4" s="30"/>
      <c r="Q4" s="3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32"/>
      <c r="D5" s="30"/>
      <c r="E5" s="30"/>
      <c r="F5" s="30"/>
      <c r="G5" s="30"/>
      <c r="H5" s="30"/>
      <c r="I5" s="30"/>
      <c r="J5" s="33"/>
      <c r="K5" s="34"/>
      <c r="L5" s="19"/>
      <c r="M5" s="19"/>
      <c r="N5" s="19"/>
      <c r="O5" s="35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36" t="s">
        <v>8</v>
      </c>
      <c r="C6" s="37" t="s">
        <v>9</v>
      </c>
      <c r="D6" s="6"/>
      <c r="E6" s="6"/>
      <c r="F6" s="6"/>
      <c r="G6" s="6"/>
      <c r="H6" s="6"/>
      <c r="I6" s="6"/>
      <c r="J6" s="7"/>
      <c r="K6" s="38" t="s">
        <v>10</v>
      </c>
      <c r="L6" s="6"/>
      <c r="M6" s="6"/>
      <c r="N6" s="6"/>
      <c r="O6" s="7"/>
      <c r="P6" s="39" t="s">
        <v>11</v>
      </c>
      <c r="Q6" s="39" t="s">
        <v>12</v>
      </c>
      <c r="R6" s="1"/>
      <c r="S6" s="40" t="s">
        <v>13</v>
      </c>
      <c r="T6" s="19"/>
      <c r="U6" s="19"/>
      <c r="V6" s="35"/>
      <c r="W6" s="1"/>
      <c r="X6" s="1"/>
      <c r="Y6" s="1"/>
      <c r="Z6" s="1"/>
    </row>
    <row r="7" ht="15.75" customHeight="1">
      <c r="A7" s="41"/>
      <c r="B7" s="42"/>
      <c r="C7" s="43" t="s">
        <v>14</v>
      </c>
      <c r="D7" s="43" t="s">
        <v>15</v>
      </c>
      <c r="E7" s="43" t="s">
        <v>16</v>
      </c>
      <c r="F7" s="43" t="s">
        <v>17</v>
      </c>
      <c r="G7" s="43" t="s">
        <v>18</v>
      </c>
      <c r="H7" s="43" t="s">
        <v>19</v>
      </c>
      <c r="I7" s="43" t="s">
        <v>20</v>
      </c>
      <c r="J7" s="43" t="s">
        <v>21</v>
      </c>
      <c r="K7" s="44" t="s">
        <v>22</v>
      </c>
      <c r="L7" s="44" t="s">
        <v>23</v>
      </c>
      <c r="M7" s="45" t="s">
        <v>24</v>
      </c>
      <c r="N7" s="45" t="s">
        <v>25</v>
      </c>
      <c r="O7" s="45" t="s">
        <v>26</v>
      </c>
      <c r="P7" s="42"/>
      <c r="Q7" s="42"/>
      <c r="R7" s="41"/>
      <c r="S7" s="46" t="s">
        <v>27</v>
      </c>
      <c r="T7" s="46" t="s">
        <v>28</v>
      </c>
      <c r="U7" s="47" t="s">
        <v>29</v>
      </c>
      <c r="V7" s="47" t="s">
        <v>30</v>
      </c>
      <c r="W7" s="41"/>
      <c r="X7" s="41"/>
      <c r="Y7" s="41"/>
      <c r="Z7" s="41"/>
    </row>
    <row r="8" ht="15.75" customHeight="1">
      <c r="A8" s="1"/>
      <c r="B8" s="48" t="s">
        <v>31</v>
      </c>
      <c r="C8" s="48">
        <v>1423500.0</v>
      </c>
      <c r="D8" s="48">
        <v>30.0</v>
      </c>
      <c r="E8" s="48">
        <f t="shared" ref="E8:E9" si="1">(C8/30)*D8</f>
        <v>1423500</v>
      </c>
      <c r="F8" s="48">
        <v>150000.0</v>
      </c>
      <c r="G8" s="48">
        <v>85000.0</v>
      </c>
      <c r="H8" s="48">
        <v>170000.0</v>
      </c>
      <c r="I8" s="48">
        <f t="shared" ref="I8:I22" si="2">IF(C8&gt;$J$2*2,0,($J$3/30*D8))</f>
        <v>200000</v>
      </c>
      <c r="J8" s="48">
        <f t="shared" ref="J8:J22" si="3">SUM(E8:I8)</f>
        <v>2028500</v>
      </c>
      <c r="K8" s="48">
        <f t="shared" ref="K8:K22" si="4">(J8-I8)*0.04</f>
        <v>73140</v>
      </c>
      <c r="L8" s="48">
        <f t="shared" ref="L8:L22" si="5">(J8-I8)*0.04</f>
        <v>73140</v>
      </c>
      <c r="M8" s="48">
        <f t="shared" ref="M8:M22" si="6">(J8-I8)*(IF(AND(((J8-I8)/$J$2)&gt;=4,((J8-I8)/$J$2)&lt;16),1,IF(AND(((J8-I8)/$J$2)&gt;=16,((J8-I8)/$J$2)&lt;=17),1.2,IF(AND(((J8-I8)/$J$2)&gt;17,((J8-I8)/$J$2)&lt;=18),1.4,IF(AND(((J8-I8)/$J$2)&gt;18,((J8-I8)/$J$2)&lt;=19),1.6,IF(AND(((J8-I8)/$J$2)&gt;19,((J8-I8)/$J$2)&lt;=20),1.8,IF(((J8-I8)/$J$2)&gt;20,2,0))))))/100)</f>
        <v>0</v>
      </c>
      <c r="N8" s="48">
        <v>0.0</v>
      </c>
      <c r="O8" s="48">
        <v>0.0</v>
      </c>
      <c r="P8" s="48">
        <f t="shared" ref="P8:P22" si="7">J8-K8-L8-M8-N8-O8</f>
        <v>1882220</v>
      </c>
      <c r="Q8" s="48"/>
      <c r="R8" s="1"/>
      <c r="S8" s="48">
        <f t="shared" ref="S8:S22" si="8">IF(AND($J$4="Si",(J8-I8)&gt;$J$2*10),(J8-I8)*0.02,0)</f>
        <v>0</v>
      </c>
      <c r="T8" s="48">
        <f t="shared" ref="T8:T22" si="9">IF(AND($J$4="Si",(J8-I8)&gt;$J$2*10),(J8-I8)*0.03,0)</f>
        <v>0</v>
      </c>
      <c r="U8" s="48">
        <f t="shared" ref="U8:U22" si="10">(J8-I8)*0.04</f>
        <v>73140</v>
      </c>
      <c r="V8" s="48">
        <f t="shared" ref="V8:V22" si="11">IF(AND($J$4="Si",(J8-I8)&gt;$J$2*10),(J8-I8)*0.085,0)</f>
        <v>0</v>
      </c>
      <c r="W8" s="1"/>
      <c r="X8" s="1"/>
      <c r="Y8" s="1"/>
      <c r="Z8" s="1"/>
    </row>
    <row r="9" ht="15.75" customHeight="1">
      <c r="A9" s="1"/>
      <c r="B9" s="48" t="s">
        <v>32</v>
      </c>
      <c r="C9" s="48">
        <v>1.4E7</v>
      </c>
      <c r="D9" s="48">
        <v>30.0</v>
      </c>
      <c r="E9" s="48">
        <f t="shared" si="1"/>
        <v>14000000</v>
      </c>
      <c r="F9" s="48">
        <v>180000.0</v>
      </c>
      <c r="G9" s="48"/>
      <c r="H9" s="48"/>
      <c r="I9" s="48">
        <f t="shared" si="2"/>
        <v>0</v>
      </c>
      <c r="J9" s="48">
        <f t="shared" si="3"/>
        <v>14180000</v>
      </c>
      <c r="K9" s="48">
        <f t="shared" si="4"/>
        <v>567200</v>
      </c>
      <c r="L9" s="48">
        <f t="shared" si="5"/>
        <v>567200</v>
      </c>
      <c r="M9" s="48">
        <f t="shared" si="6"/>
        <v>141800</v>
      </c>
      <c r="N9" s="48"/>
      <c r="O9" s="48"/>
      <c r="P9" s="48">
        <f t="shared" si="7"/>
        <v>12903800</v>
      </c>
      <c r="Q9" s="48"/>
      <c r="R9" s="1"/>
      <c r="S9" s="48">
        <f t="shared" si="8"/>
        <v>0</v>
      </c>
      <c r="T9" s="48">
        <f t="shared" si="9"/>
        <v>0</v>
      </c>
      <c r="U9" s="48">
        <f t="shared" si="10"/>
        <v>567200</v>
      </c>
      <c r="V9" s="48">
        <f t="shared" si="11"/>
        <v>0</v>
      </c>
      <c r="W9" s="1"/>
      <c r="X9" s="1"/>
      <c r="Y9" s="1"/>
      <c r="Z9" s="1"/>
    </row>
    <row r="10" ht="15.75" customHeight="1">
      <c r="A10" s="1"/>
      <c r="B10" s="48" t="s">
        <v>33</v>
      </c>
      <c r="C10" s="48">
        <v>1.0E7</v>
      </c>
      <c r="D10" s="48">
        <v>30.0</v>
      </c>
      <c r="E10" s="48">
        <v>7000000.0</v>
      </c>
      <c r="F10" s="48">
        <v>0.0</v>
      </c>
      <c r="G10" s="48"/>
      <c r="H10" s="48"/>
      <c r="I10" s="48">
        <f t="shared" si="2"/>
        <v>0</v>
      </c>
      <c r="J10" s="48">
        <f t="shared" si="3"/>
        <v>7000000</v>
      </c>
      <c r="K10" s="48">
        <f t="shared" si="4"/>
        <v>280000</v>
      </c>
      <c r="L10" s="48">
        <f t="shared" si="5"/>
        <v>280000</v>
      </c>
      <c r="M10" s="48">
        <f t="shared" si="6"/>
        <v>70000</v>
      </c>
      <c r="N10" s="48"/>
      <c r="O10" s="48"/>
      <c r="P10" s="48">
        <f t="shared" si="7"/>
        <v>6370000</v>
      </c>
      <c r="Q10" s="48"/>
      <c r="R10" s="1"/>
      <c r="S10" s="48">
        <f t="shared" si="8"/>
        <v>0</v>
      </c>
      <c r="T10" s="48">
        <f t="shared" si="9"/>
        <v>0</v>
      </c>
      <c r="U10" s="48">
        <f t="shared" si="10"/>
        <v>280000</v>
      </c>
      <c r="V10" s="48">
        <f t="shared" si="11"/>
        <v>0</v>
      </c>
      <c r="W10" s="1"/>
      <c r="X10" s="1"/>
      <c r="Y10" s="1"/>
      <c r="Z10" s="1"/>
    </row>
    <row r="11" ht="15.75" customHeight="1">
      <c r="A11" s="1"/>
      <c r="B11" s="48" t="s">
        <v>34</v>
      </c>
      <c r="C11" s="48">
        <v>1423500.0</v>
      </c>
      <c r="D11" s="48">
        <v>30.0</v>
      </c>
      <c r="E11" s="48">
        <f t="shared" ref="E11:E17" si="12">(C11/30)*D11</f>
        <v>1423500</v>
      </c>
      <c r="F11" s="48">
        <v>120000.0</v>
      </c>
      <c r="G11" s="48"/>
      <c r="H11" s="48"/>
      <c r="I11" s="48">
        <f t="shared" si="2"/>
        <v>200000</v>
      </c>
      <c r="J11" s="48">
        <f t="shared" si="3"/>
        <v>1743500</v>
      </c>
      <c r="K11" s="48">
        <f t="shared" si="4"/>
        <v>61740</v>
      </c>
      <c r="L11" s="48">
        <f t="shared" si="5"/>
        <v>61740</v>
      </c>
      <c r="M11" s="48">
        <f t="shared" si="6"/>
        <v>0</v>
      </c>
      <c r="N11" s="48"/>
      <c r="O11" s="48"/>
      <c r="P11" s="48">
        <f t="shared" si="7"/>
        <v>1620020</v>
      </c>
      <c r="Q11" s="48"/>
      <c r="R11" s="1"/>
      <c r="S11" s="48">
        <f t="shared" si="8"/>
        <v>0</v>
      </c>
      <c r="T11" s="48">
        <f t="shared" si="9"/>
        <v>0</v>
      </c>
      <c r="U11" s="48">
        <f t="shared" si="10"/>
        <v>61740</v>
      </c>
      <c r="V11" s="48">
        <f t="shared" si="11"/>
        <v>0</v>
      </c>
      <c r="W11" s="1"/>
      <c r="X11" s="1"/>
      <c r="Y11" s="1"/>
      <c r="Z11" s="1"/>
    </row>
    <row r="12" ht="15.75" customHeight="1">
      <c r="A12" s="1"/>
      <c r="B12" s="48" t="s">
        <v>35</v>
      </c>
      <c r="C12" s="48">
        <v>2.0E7</v>
      </c>
      <c r="D12" s="48">
        <v>30.0</v>
      </c>
      <c r="E12" s="48">
        <f t="shared" si="12"/>
        <v>20000000</v>
      </c>
      <c r="F12" s="48">
        <v>0.0</v>
      </c>
      <c r="G12" s="48"/>
      <c r="H12" s="48"/>
      <c r="I12" s="48">
        <f t="shared" si="2"/>
        <v>0</v>
      </c>
      <c r="J12" s="48">
        <f t="shared" si="3"/>
        <v>20000000</v>
      </c>
      <c r="K12" s="48">
        <f t="shared" si="4"/>
        <v>800000</v>
      </c>
      <c r="L12" s="48">
        <f t="shared" si="5"/>
        <v>800000</v>
      </c>
      <c r="M12" s="48">
        <f t="shared" si="6"/>
        <v>200000</v>
      </c>
      <c r="N12" s="48"/>
      <c r="O12" s="48"/>
      <c r="P12" s="48">
        <f t="shared" si="7"/>
        <v>18200000</v>
      </c>
      <c r="Q12" s="48"/>
      <c r="R12" s="1"/>
      <c r="S12" s="48">
        <f t="shared" si="8"/>
        <v>400000</v>
      </c>
      <c r="T12" s="48">
        <f t="shared" si="9"/>
        <v>600000</v>
      </c>
      <c r="U12" s="48">
        <f t="shared" si="10"/>
        <v>800000</v>
      </c>
      <c r="V12" s="48">
        <f t="shared" si="11"/>
        <v>1700000</v>
      </c>
      <c r="W12" s="1"/>
      <c r="X12" s="1"/>
      <c r="Y12" s="1"/>
      <c r="Z12" s="1"/>
    </row>
    <row r="13" ht="15.75" customHeight="1">
      <c r="A13" s="1"/>
      <c r="B13" s="48" t="s">
        <v>36</v>
      </c>
      <c r="C13" s="48">
        <v>1600000.0</v>
      </c>
      <c r="D13" s="48">
        <v>15.0</v>
      </c>
      <c r="E13" s="48">
        <f t="shared" si="12"/>
        <v>800000</v>
      </c>
      <c r="F13" s="48">
        <v>0.0</v>
      </c>
      <c r="G13" s="48"/>
      <c r="H13" s="48"/>
      <c r="I13" s="48">
        <f t="shared" si="2"/>
        <v>100000</v>
      </c>
      <c r="J13" s="48">
        <f t="shared" si="3"/>
        <v>900000</v>
      </c>
      <c r="K13" s="48">
        <f t="shared" si="4"/>
        <v>32000</v>
      </c>
      <c r="L13" s="48">
        <f t="shared" si="5"/>
        <v>32000</v>
      </c>
      <c r="M13" s="48">
        <f t="shared" si="6"/>
        <v>0</v>
      </c>
      <c r="N13" s="48"/>
      <c r="O13" s="48"/>
      <c r="P13" s="48">
        <f t="shared" si="7"/>
        <v>836000</v>
      </c>
      <c r="Q13" s="48"/>
      <c r="R13" s="1"/>
      <c r="S13" s="48">
        <f t="shared" si="8"/>
        <v>0</v>
      </c>
      <c r="T13" s="48">
        <f t="shared" si="9"/>
        <v>0</v>
      </c>
      <c r="U13" s="48">
        <f t="shared" si="10"/>
        <v>32000</v>
      </c>
      <c r="V13" s="48">
        <f t="shared" si="11"/>
        <v>0</v>
      </c>
      <c r="W13" s="1"/>
      <c r="X13" s="1"/>
      <c r="Y13" s="1"/>
      <c r="Z13" s="1"/>
    </row>
    <row r="14" ht="15.75" customHeight="1">
      <c r="A14" s="1"/>
      <c r="B14" s="48" t="s">
        <v>37</v>
      </c>
      <c r="C14" s="48">
        <v>2000000.0</v>
      </c>
      <c r="D14" s="48">
        <v>30.0</v>
      </c>
      <c r="E14" s="48">
        <f t="shared" si="12"/>
        <v>2000000</v>
      </c>
      <c r="F14" s="48">
        <v>0.0</v>
      </c>
      <c r="G14" s="48"/>
      <c r="H14" s="48"/>
      <c r="I14" s="48">
        <f t="shared" si="2"/>
        <v>200000</v>
      </c>
      <c r="J14" s="48">
        <f t="shared" si="3"/>
        <v>2200000</v>
      </c>
      <c r="K14" s="48">
        <f t="shared" si="4"/>
        <v>80000</v>
      </c>
      <c r="L14" s="48">
        <f t="shared" si="5"/>
        <v>80000</v>
      </c>
      <c r="M14" s="48">
        <f t="shared" si="6"/>
        <v>0</v>
      </c>
      <c r="N14" s="48"/>
      <c r="O14" s="48"/>
      <c r="P14" s="48">
        <f t="shared" si="7"/>
        <v>2040000</v>
      </c>
      <c r="Q14" s="48"/>
      <c r="R14" s="1"/>
      <c r="S14" s="48">
        <f t="shared" si="8"/>
        <v>0</v>
      </c>
      <c r="T14" s="48">
        <f t="shared" si="9"/>
        <v>0</v>
      </c>
      <c r="U14" s="48">
        <f t="shared" si="10"/>
        <v>80000</v>
      </c>
      <c r="V14" s="48">
        <f t="shared" si="11"/>
        <v>0</v>
      </c>
      <c r="W14" s="1"/>
      <c r="X14" s="1"/>
      <c r="Y14" s="1"/>
      <c r="Z14" s="1"/>
    </row>
    <row r="15" ht="15.75" customHeight="1">
      <c r="A15" s="1"/>
      <c r="B15" s="48" t="s">
        <v>38</v>
      </c>
      <c r="C15" s="48">
        <v>2800000.0</v>
      </c>
      <c r="D15" s="48">
        <v>30.0</v>
      </c>
      <c r="E15" s="48">
        <f t="shared" si="12"/>
        <v>2800000</v>
      </c>
      <c r="F15" s="48">
        <v>0.0</v>
      </c>
      <c r="G15" s="48"/>
      <c r="H15" s="48"/>
      <c r="I15" s="48">
        <f t="shared" si="2"/>
        <v>200000</v>
      </c>
      <c r="J15" s="48">
        <f t="shared" si="3"/>
        <v>3000000</v>
      </c>
      <c r="K15" s="48">
        <f t="shared" si="4"/>
        <v>112000</v>
      </c>
      <c r="L15" s="48">
        <f t="shared" si="5"/>
        <v>112000</v>
      </c>
      <c r="M15" s="48">
        <f t="shared" si="6"/>
        <v>0</v>
      </c>
      <c r="N15" s="48"/>
      <c r="O15" s="48"/>
      <c r="P15" s="48">
        <f t="shared" si="7"/>
        <v>2776000</v>
      </c>
      <c r="Q15" s="48"/>
      <c r="R15" s="1"/>
      <c r="S15" s="48">
        <f t="shared" si="8"/>
        <v>0</v>
      </c>
      <c r="T15" s="48">
        <f t="shared" si="9"/>
        <v>0</v>
      </c>
      <c r="U15" s="48">
        <f t="shared" si="10"/>
        <v>112000</v>
      </c>
      <c r="V15" s="48">
        <f t="shared" si="11"/>
        <v>0</v>
      </c>
      <c r="W15" s="1"/>
      <c r="X15" s="1"/>
      <c r="Y15" s="1"/>
      <c r="Z15" s="1"/>
    </row>
    <row r="16" ht="15.75" customHeight="1">
      <c r="A16" s="1"/>
      <c r="B16" s="48" t="s">
        <v>39</v>
      </c>
      <c r="C16" s="48">
        <v>3500000.0</v>
      </c>
      <c r="D16" s="48">
        <v>30.0</v>
      </c>
      <c r="E16" s="48">
        <f t="shared" si="12"/>
        <v>3500000</v>
      </c>
      <c r="F16" s="48">
        <v>130000.0</v>
      </c>
      <c r="G16" s="48"/>
      <c r="H16" s="48"/>
      <c r="I16" s="48">
        <f t="shared" si="2"/>
        <v>0</v>
      </c>
      <c r="J16" s="48">
        <f t="shared" si="3"/>
        <v>3630000</v>
      </c>
      <c r="K16" s="48">
        <f t="shared" si="4"/>
        <v>145200</v>
      </c>
      <c r="L16" s="48">
        <f t="shared" si="5"/>
        <v>145200</v>
      </c>
      <c r="M16" s="48">
        <f t="shared" si="6"/>
        <v>0</v>
      </c>
      <c r="N16" s="48"/>
      <c r="O16" s="48"/>
      <c r="P16" s="48">
        <f t="shared" si="7"/>
        <v>3339600</v>
      </c>
      <c r="Q16" s="48"/>
      <c r="R16" s="1"/>
      <c r="S16" s="48">
        <f t="shared" si="8"/>
        <v>0</v>
      </c>
      <c r="T16" s="48">
        <f t="shared" si="9"/>
        <v>0</v>
      </c>
      <c r="U16" s="48">
        <f t="shared" si="10"/>
        <v>145200</v>
      </c>
      <c r="V16" s="48">
        <f t="shared" si="11"/>
        <v>0</v>
      </c>
      <c r="W16" s="1"/>
      <c r="X16" s="1"/>
      <c r="Y16" s="1"/>
      <c r="Z16" s="1"/>
    </row>
    <row r="17" ht="15.75" customHeight="1">
      <c r="A17" s="1"/>
      <c r="B17" s="48" t="s">
        <v>40</v>
      </c>
      <c r="C17" s="48">
        <v>4100000.0</v>
      </c>
      <c r="D17" s="48">
        <v>20.0</v>
      </c>
      <c r="E17" s="48">
        <f t="shared" si="12"/>
        <v>2733333.333</v>
      </c>
      <c r="F17" s="48">
        <v>0.0</v>
      </c>
      <c r="G17" s="48"/>
      <c r="H17" s="48"/>
      <c r="I17" s="48">
        <f t="shared" si="2"/>
        <v>0</v>
      </c>
      <c r="J17" s="48">
        <f t="shared" si="3"/>
        <v>2733333.333</v>
      </c>
      <c r="K17" s="48">
        <f t="shared" si="4"/>
        <v>109333.3333</v>
      </c>
      <c r="L17" s="48">
        <f t="shared" si="5"/>
        <v>109333.3333</v>
      </c>
      <c r="M17" s="48">
        <f t="shared" si="6"/>
        <v>0</v>
      </c>
      <c r="N17" s="48"/>
      <c r="O17" s="48"/>
      <c r="P17" s="48">
        <f t="shared" si="7"/>
        <v>2514666.667</v>
      </c>
      <c r="Q17" s="48"/>
      <c r="R17" s="1"/>
      <c r="S17" s="48">
        <f t="shared" si="8"/>
        <v>0</v>
      </c>
      <c r="T17" s="48">
        <f t="shared" si="9"/>
        <v>0</v>
      </c>
      <c r="U17" s="48">
        <f t="shared" si="10"/>
        <v>109333.3333</v>
      </c>
      <c r="V17" s="48">
        <f t="shared" si="11"/>
        <v>0</v>
      </c>
      <c r="W17" s="1"/>
      <c r="X17" s="1"/>
      <c r="Y17" s="1"/>
      <c r="Z17" s="1"/>
    </row>
    <row r="18" ht="15.75" customHeight="1">
      <c r="A18" s="1"/>
      <c r="B18" s="48" t="s">
        <v>41</v>
      </c>
      <c r="C18" s="48">
        <v>1.0E7</v>
      </c>
      <c r="D18" s="48">
        <v>30.0</v>
      </c>
      <c r="E18" s="48">
        <v>8000000.0</v>
      </c>
      <c r="F18" s="48">
        <v>0.0</v>
      </c>
      <c r="G18" s="48"/>
      <c r="H18" s="48"/>
      <c r="I18" s="48">
        <f t="shared" si="2"/>
        <v>0</v>
      </c>
      <c r="J18" s="48">
        <f t="shared" si="3"/>
        <v>8000000</v>
      </c>
      <c r="K18" s="48">
        <f t="shared" si="4"/>
        <v>320000</v>
      </c>
      <c r="L18" s="48">
        <f t="shared" si="5"/>
        <v>320000</v>
      </c>
      <c r="M18" s="48">
        <f t="shared" si="6"/>
        <v>80000</v>
      </c>
      <c r="N18" s="48"/>
      <c r="O18" s="48"/>
      <c r="P18" s="48">
        <f t="shared" si="7"/>
        <v>7280000</v>
      </c>
      <c r="Q18" s="48"/>
      <c r="R18" s="1"/>
      <c r="S18" s="48">
        <f t="shared" si="8"/>
        <v>0</v>
      </c>
      <c r="T18" s="48">
        <f t="shared" si="9"/>
        <v>0</v>
      </c>
      <c r="U18" s="48">
        <f t="shared" si="10"/>
        <v>320000</v>
      </c>
      <c r="V18" s="48">
        <f t="shared" si="11"/>
        <v>0</v>
      </c>
      <c r="W18" s="1"/>
      <c r="X18" s="1"/>
      <c r="Y18" s="1"/>
      <c r="Z18" s="1"/>
    </row>
    <row r="19" ht="15.75" customHeight="1">
      <c r="A19" s="1"/>
      <c r="B19" s="48" t="s">
        <v>42</v>
      </c>
      <c r="C19" s="48">
        <v>1423500.0</v>
      </c>
      <c r="D19" s="48">
        <v>30.0</v>
      </c>
      <c r="E19" s="48">
        <f t="shared" ref="E19:E22" si="13">(C19/30)*D19</f>
        <v>1423500</v>
      </c>
      <c r="F19" s="48">
        <v>210000.0</v>
      </c>
      <c r="G19" s="48"/>
      <c r="H19" s="48"/>
      <c r="I19" s="48">
        <f t="shared" si="2"/>
        <v>200000</v>
      </c>
      <c r="J19" s="48">
        <f t="shared" si="3"/>
        <v>1833500</v>
      </c>
      <c r="K19" s="48">
        <f t="shared" si="4"/>
        <v>65340</v>
      </c>
      <c r="L19" s="48">
        <f t="shared" si="5"/>
        <v>65340</v>
      </c>
      <c r="M19" s="48">
        <f t="shared" si="6"/>
        <v>0</v>
      </c>
      <c r="N19" s="48"/>
      <c r="O19" s="48"/>
      <c r="P19" s="48">
        <f t="shared" si="7"/>
        <v>1702820</v>
      </c>
      <c r="Q19" s="48"/>
      <c r="R19" s="1"/>
      <c r="S19" s="48">
        <f t="shared" si="8"/>
        <v>0</v>
      </c>
      <c r="T19" s="48">
        <f t="shared" si="9"/>
        <v>0</v>
      </c>
      <c r="U19" s="48">
        <f t="shared" si="10"/>
        <v>65340</v>
      </c>
      <c r="V19" s="48">
        <f t="shared" si="11"/>
        <v>0</v>
      </c>
      <c r="W19" s="1"/>
      <c r="X19" s="1"/>
      <c r="Y19" s="1"/>
      <c r="Z19" s="1"/>
    </row>
    <row r="20" ht="15.75" customHeight="1">
      <c r="A20" s="1"/>
      <c r="B20" s="48" t="s">
        <v>43</v>
      </c>
      <c r="C20" s="48">
        <v>1423500.0</v>
      </c>
      <c r="D20" s="48">
        <v>30.0</v>
      </c>
      <c r="E20" s="48">
        <f t="shared" si="13"/>
        <v>1423500</v>
      </c>
      <c r="F20" s="48">
        <v>0.0</v>
      </c>
      <c r="G20" s="48"/>
      <c r="H20" s="48"/>
      <c r="I20" s="48">
        <f t="shared" si="2"/>
        <v>200000</v>
      </c>
      <c r="J20" s="48">
        <f t="shared" si="3"/>
        <v>1623500</v>
      </c>
      <c r="K20" s="48">
        <f t="shared" si="4"/>
        <v>56940</v>
      </c>
      <c r="L20" s="48">
        <f t="shared" si="5"/>
        <v>56940</v>
      </c>
      <c r="M20" s="48">
        <f t="shared" si="6"/>
        <v>0</v>
      </c>
      <c r="N20" s="48"/>
      <c r="O20" s="48"/>
      <c r="P20" s="48">
        <f t="shared" si="7"/>
        <v>1509620</v>
      </c>
      <c r="Q20" s="48"/>
      <c r="R20" s="1"/>
      <c r="S20" s="48">
        <f t="shared" si="8"/>
        <v>0</v>
      </c>
      <c r="T20" s="48">
        <f t="shared" si="9"/>
        <v>0</v>
      </c>
      <c r="U20" s="48">
        <f t="shared" si="10"/>
        <v>56940</v>
      </c>
      <c r="V20" s="48">
        <f t="shared" si="11"/>
        <v>0</v>
      </c>
      <c r="W20" s="1"/>
      <c r="X20" s="1"/>
      <c r="Y20" s="1"/>
      <c r="Z20" s="1"/>
    </row>
    <row r="21" ht="15.75" customHeight="1">
      <c r="A21" s="1"/>
      <c r="B21" s="48" t="s">
        <v>44</v>
      </c>
      <c r="C21" s="48">
        <v>1423500.0</v>
      </c>
      <c r="D21" s="48">
        <v>30.0</v>
      </c>
      <c r="E21" s="48">
        <f t="shared" si="13"/>
        <v>1423500</v>
      </c>
      <c r="F21" s="48">
        <v>0.0</v>
      </c>
      <c r="G21" s="48"/>
      <c r="H21" s="48"/>
      <c r="I21" s="48">
        <f t="shared" si="2"/>
        <v>200000</v>
      </c>
      <c r="J21" s="48">
        <f t="shared" si="3"/>
        <v>1623500</v>
      </c>
      <c r="K21" s="48">
        <f t="shared" si="4"/>
        <v>56940</v>
      </c>
      <c r="L21" s="48">
        <f t="shared" si="5"/>
        <v>56940</v>
      </c>
      <c r="M21" s="48">
        <f t="shared" si="6"/>
        <v>0</v>
      </c>
      <c r="N21" s="48"/>
      <c r="O21" s="48"/>
      <c r="P21" s="48">
        <f t="shared" si="7"/>
        <v>1509620</v>
      </c>
      <c r="Q21" s="48"/>
      <c r="R21" s="1"/>
      <c r="S21" s="48">
        <f t="shared" si="8"/>
        <v>0</v>
      </c>
      <c r="T21" s="48">
        <f t="shared" si="9"/>
        <v>0</v>
      </c>
      <c r="U21" s="48">
        <f t="shared" si="10"/>
        <v>56940</v>
      </c>
      <c r="V21" s="48">
        <f t="shared" si="11"/>
        <v>0</v>
      </c>
      <c r="W21" s="1"/>
      <c r="X21" s="1"/>
      <c r="Y21" s="1"/>
      <c r="Z21" s="1"/>
    </row>
    <row r="22" ht="15.75" customHeight="1">
      <c r="A22" s="1"/>
      <c r="B22" s="49" t="s">
        <v>45</v>
      </c>
      <c r="C22" s="49">
        <v>1600000.0</v>
      </c>
      <c r="D22" s="49">
        <v>10.0</v>
      </c>
      <c r="E22" s="49">
        <f t="shared" si="13"/>
        <v>533333.3333</v>
      </c>
      <c r="F22" s="49">
        <v>60000.0</v>
      </c>
      <c r="G22" s="49"/>
      <c r="H22" s="49"/>
      <c r="I22" s="49">
        <f t="shared" si="2"/>
        <v>66666.66667</v>
      </c>
      <c r="J22" s="49">
        <f t="shared" si="3"/>
        <v>660000</v>
      </c>
      <c r="K22" s="48">
        <f t="shared" si="4"/>
        <v>23733.33333</v>
      </c>
      <c r="L22" s="48">
        <f t="shared" si="5"/>
        <v>23733.33333</v>
      </c>
      <c r="M22" s="49">
        <f t="shared" si="6"/>
        <v>0</v>
      </c>
      <c r="N22" s="49"/>
      <c r="O22" s="49"/>
      <c r="P22" s="48">
        <f t="shared" si="7"/>
        <v>612533.3333</v>
      </c>
      <c r="Q22" s="49"/>
      <c r="R22" s="1"/>
      <c r="S22" s="48">
        <f t="shared" si="8"/>
        <v>0</v>
      </c>
      <c r="T22" s="48">
        <f t="shared" si="9"/>
        <v>0</v>
      </c>
      <c r="U22" s="48">
        <f t="shared" si="10"/>
        <v>23733.33333</v>
      </c>
      <c r="V22" s="48">
        <f t="shared" si="11"/>
        <v>0</v>
      </c>
      <c r="W22" s="1"/>
      <c r="X22" s="1"/>
      <c r="Y22" s="1"/>
      <c r="Z22" s="1"/>
    </row>
    <row r="23" ht="15.75" customHeight="1">
      <c r="A23" s="50"/>
      <c r="B23" s="51" t="s">
        <v>46</v>
      </c>
      <c r="C23" s="6"/>
      <c r="D23" s="7"/>
      <c r="E23" s="52">
        <f t="shared" ref="E23:P23" si="14">SUM(E8:E22)</f>
        <v>68484166.67</v>
      </c>
      <c r="F23" s="52">
        <f t="shared" si="14"/>
        <v>850000</v>
      </c>
      <c r="G23" s="52">
        <f t="shared" si="14"/>
        <v>85000</v>
      </c>
      <c r="H23" s="52">
        <f t="shared" si="14"/>
        <v>170000</v>
      </c>
      <c r="I23" s="52">
        <f t="shared" si="14"/>
        <v>1566666.667</v>
      </c>
      <c r="J23" s="52">
        <f t="shared" si="14"/>
        <v>71155833.33</v>
      </c>
      <c r="K23" s="52">
        <f t="shared" si="14"/>
        <v>2783566.667</v>
      </c>
      <c r="L23" s="52">
        <f t="shared" si="14"/>
        <v>2783566.667</v>
      </c>
      <c r="M23" s="52">
        <f t="shared" si="14"/>
        <v>491800</v>
      </c>
      <c r="N23" s="52">
        <f t="shared" si="14"/>
        <v>0</v>
      </c>
      <c r="O23" s="52">
        <f t="shared" si="14"/>
        <v>0</v>
      </c>
      <c r="P23" s="52">
        <f t="shared" si="14"/>
        <v>65096900</v>
      </c>
      <c r="Q23" s="53"/>
      <c r="R23" s="50"/>
      <c r="S23" s="52">
        <f t="shared" ref="S23:V23" si="15">SUM(S8:S22)</f>
        <v>400000</v>
      </c>
      <c r="T23" s="52">
        <f t="shared" si="15"/>
        <v>600000</v>
      </c>
      <c r="U23" s="52">
        <f t="shared" si="15"/>
        <v>2783566.667</v>
      </c>
      <c r="V23" s="52">
        <f t="shared" si="15"/>
        <v>1700000</v>
      </c>
      <c r="W23" s="50"/>
      <c r="X23" s="50"/>
      <c r="Y23" s="50"/>
      <c r="Z23" s="50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54">
        <f>ROUND(P23,0)</f>
        <v>65096900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5" t="s">
        <v>47</v>
      </c>
      <c r="C28" s="56"/>
      <c r="D28" s="57"/>
      <c r="E28" s="57"/>
      <c r="F28" s="57"/>
      <c r="G28" s="57"/>
      <c r="H28" s="58"/>
      <c r="I28" s="1"/>
      <c r="J28" s="59" t="s">
        <v>48</v>
      </c>
      <c r="K28" s="9"/>
      <c r="L28" s="9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60"/>
      <c r="C29" s="60"/>
      <c r="D29" s="60"/>
      <c r="E29" s="60"/>
      <c r="F29" s="60"/>
      <c r="G29" s="60"/>
      <c r="H29" s="60"/>
      <c r="I29" s="1"/>
      <c r="J29" s="61"/>
      <c r="K29" s="23"/>
      <c r="L29" s="23"/>
      <c r="M29" s="2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5" t="s">
        <v>49</v>
      </c>
      <c r="C30" s="62">
        <f>O4</f>
        <v>45687</v>
      </c>
      <c r="D30" s="57"/>
      <c r="E30" s="57"/>
      <c r="F30" s="57"/>
      <c r="G30" s="57"/>
      <c r="H30" s="58"/>
      <c r="I30" s="1"/>
      <c r="J30" s="63" t="s">
        <v>50</v>
      </c>
      <c r="K30" s="6"/>
      <c r="L30" s="7"/>
      <c r="M30" s="48">
        <f>(J23-I23)*0.12</f>
        <v>8350700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60"/>
      <c r="C31" s="60"/>
      <c r="D31" s="60"/>
      <c r="E31" s="60"/>
      <c r="F31" s="60"/>
      <c r="G31" s="60"/>
      <c r="H31" s="60"/>
      <c r="I31" s="1"/>
      <c r="J31" s="63" t="s">
        <v>51</v>
      </c>
      <c r="K31" s="6"/>
      <c r="L31" s="7"/>
      <c r="M31" s="64">
        <f>V23</f>
        <v>1700000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65" t="s">
        <v>52</v>
      </c>
      <c r="C32" s="66"/>
      <c r="D32" s="67"/>
      <c r="E32" s="67"/>
      <c r="F32" s="67"/>
      <c r="G32" s="67"/>
      <c r="H32" s="68"/>
      <c r="I32" s="1"/>
      <c r="J32" s="63" t="s">
        <v>53</v>
      </c>
      <c r="K32" s="6"/>
      <c r="L32" s="7"/>
      <c r="M32" s="48">
        <f>(J23-I23)*0.00522</f>
        <v>363255.45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69"/>
      <c r="C33" s="70"/>
      <c r="H33" s="71"/>
      <c r="I33" s="1"/>
      <c r="J33" s="72" t="s">
        <v>54</v>
      </c>
      <c r="K33" s="6"/>
      <c r="L33" s="7"/>
      <c r="M33" s="48">
        <f>S23</f>
        <v>400000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73"/>
      <c r="C34" s="70"/>
      <c r="H34" s="71"/>
      <c r="I34" s="1"/>
      <c r="J34" s="72" t="s">
        <v>55</v>
      </c>
      <c r="K34" s="6"/>
      <c r="L34" s="7"/>
      <c r="M34" s="48">
        <f>T23</f>
        <v>600000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73"/>
      <c r="C35" s="74"/>
      <c r="D35" s="27"/>
      <c r="E35" s="27"/>
      <c r="F35" s="27"/>
      <c r="G35" s="27"/>
      <c r="H35" s="75"/>
      <c r="I35" s="1"/>
      <c r="J35" s="72" t="s">
        <v>56</v>
      </c>
      <c r="K35" s="6"/>
      <c r="L35" s="7"/>
      <c r="M35" s="64">
        <f>U23</f>
        <v>2783566.667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76"/>
      <c r="C36" s="77"/>
      <c r="D36" s="77"/>
      <c r="E36" s="77"/>
      <c r="F36" s="77"/>
      <c r="G36" s="77"/>
      <c r="H36" s="78"/>
      <c r="I36" s="1"/>
      <c r="J36" s="72" t="s">
        <v>57</v>
      </c>
      <c r="K36" s="6"/>
      <c r="L36" s="7"/>
      <c r="M36" s="48">
        <f>J23*0.0833</f>
        <v>5927280.917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79" t="s">
        <v>58</v>
      </c>
      <c r="C37" s="80" t="s">
        <v>59</v>
      </c>
      <c r="D37" s="81"/>
      <c r="E37" s="81"/>
      <c r="F37" s="82"/>
      <c r="G37" s="80" t="s">
        <v>60</v>
      </c>
      <c r="H37" s="83"/>
      <c r="I37" s="1"/>
      <c r="J37" s="84" t="s">
        <v>61</v>
      </c>
      <c r="K37" s="6"/>
      <c r="L37" s="7"/>
      <c r="M37" s="48">
        <f>J23*0.0833</f>
        <v>5927280.917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85"/>
      <c r="C38" s="86"/>
      <c r="D38" s="6"/>
      <c r="E38" s="6"/>
      <c r="F38" s="7"/>
      <c r="G38" s="86"/>
      <c r="H38" s="87"/>
      <c r="I38" s="1"/>
      <c r="J38" s="88" t="s">
        <v>62</v>
      </c>
      <c r="K38" s="88"/>
      <c r="L38" s="88"/>
      <c r="M38" s="48">
        <f>M37*0.12</f>
        <v>711273.71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89"/>
      <c r="C39" s="90"/>
      <c r="D39" s="6"/>
      <c r="E39" s="6"/>
      <c r="F39" s="7"/>
      <c r="G39" s="90"/>
      <c r="H39" s="87"/>
      <c r="I39" s="1"/>
      <c r="J39" s="84" t="s">
        <v>63</v>
      </c>
      <c r="K39" s="6"/>
      <c r="L39" s="7"/>
      <c r="M39" s="48">
        <f>(J23-F23-H23-I23)*0.0417</f>
        <v>2859334.25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1"/>
      <c r="C40" s="92"/>
      <c r="D40" s="93"/>
      <c r="E40" s="93"/>
      <c r="F40" s="94"/>
      <c r="G40" s="92"/>
      <c r="H40" s="95"/>
      <c r="I40" s="1"/>
      <c r="J40" s="96" t="s">
        <v>64</v>
      </c>
      <c r="K40" s="6"/>
      <c r="L40" s="7"/>
      <c r="M40" s="97">
        <f>SUM(M30:M39)</f>
        <v>29622691.91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3">
    <mergeCell ref="G3:I3"/>
    <mergeCell ref="G4:I4"/>
    <mergeCell ref="K5:O5"/>
    <mergeCell ref="K6:O6"/>
    <mergeCell ref="P6:P7"/>
    <mergeCell ref="Q6:Q7"/>
    <mergeCell ref="S6:V6"/>
    <mergeCell ref="G1:J1"/>
    <mergeCell ref="K1:N4"/>
    <mergeCell ref="O1:Q1"/>
    <mergeCell ref="G2:I2"/>
    <mergeCell ref="O2:Q2"/>
    <mergeCell ref="O3:Q3"/>
    <mergeCell ref="O4:Q4"/>
    <mergeCell ref="B1:F4"/>
    <mergeCell ref="C5:J5"/>
    <mergeCell ref="B6:B7"/>
    <mergeCell ref="C6:J6"/>
    <mergeCell ref="B23:D23"/>
    <mergeCell ref="B25:M26"/>
    <mergeCell ref="J28:M29"/>
    <mergeCell ref="C38:F38"/>
    <mergeCell ref="C39:F39"/>
    <mergeCell ref="G39:H39"/>
    <mergeCell ref="C40:F40"/>
    <mergeCell ref="G40:H40"/>
    <mergeCell ref="C28:H28"/>
    <mergeCell ref="C30:H30"/>
    <mergeCell ref="C32:H35"/>
    <mergeCell ref="B33:B36"/>
    <mergeCell ref="C37:F37"/>
    <mergeCell ref="G37:H37"/>
    <mergeCell ref="G38:H38"/>
    <mergeCell ref="J37:L37"/>
    <mergeCell ref="J39:L39"/>
    <mergeCell ref="J40:L40"/>
    <mergeCell ref="J30:L30"/>
    <mergeCell ref="J31:L31"/>
    <mergeCell ref="J32:L32"/>
    <mergeCell ref="J33:L33"/>
    <mergeCell ref="J34:L34"/>
    <mergeCell ref="J35:L35"/>
    <mergeCell ref="J36:L36"/>
  </mergeCells>
  <dataValidations>
    <dataValidation type="list" allowBlank="1" showErrorMessage="1" sqref="D8:D22">
      <formula1>"0,1,2,3,4,5,6,7,8,9,10,11,12,13,14,15,16,17,18,19,20,21,22,23,24,25,26,27,28,29,30"</formula1>
    </dataValidation>
    <dataValidation type="list" allowBlank="1" showErrorMessage="1" sqref="J4">
      <formula1>"Si,No"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2025-02-08T15:37:09Z</dcterms:created>
  <dc:creator>NATHALY  NIÑO VANEGAS</dc:creator>
</cp:coreProperties>
</file>