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ternus\Downloads\"/>
    </mc:Choice>
  </mc:AlternateContent>
  <xr:revisionPtr revIDLastSave="0" documentId="13_ncr:1_{D8E1DBCF-7182-4096-B494-DA1936328115}" xr6:coauthVersionLast="45" xr6:coauthVersionMax="45" xr10:uidLastSave="{00000000-0000-0000-0000-000000000000}"/>
  <bookViews>
    <workbookView xWindow="-110" yWindow="-110" windowWidth="19420" windowHeight="10420" xr2:uid="{B1A12036-B936-4B6E-814D-D95ADE18F235}"/>
  </bookViews>
  <sheets>
    <sheet name="summary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00" i="3" l="1"/>
  <c r="X135" i="3" l="1"/>
  <c r="Z135" i="3" s="1"/>
  <c r="W135" i="3"/>
  <c r="V135" i="3" s="1"/>
  <c r="T135" i="3"/>
  <c r="R135" i="3"/>
  <c r="AA135" i="3" l="1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W164" i="3"/>
  <c r="R68" i="3" l="1"/>
  <c r="R95" i="3"/>
  <c r="R96" i="3"/>
  <c r="R97" i="3"/>
  <c r="R98" i="3"/>
  <c r="R122" i="3"/>
  <c r="R132" i="3"/>
  <c r="R115" i="3"/>
  <c r="R131" i="3"/>
  <c r="R130" i="3"/>
  <c r="R121" i="3"/>
  <c r="R114" i="3"/>
  <c r="R120" i="3"/>
  <c r="R129" i="3"/>
  <c r="R102" i="3"/>
  <c r="R110" i="3"/>
  <c r="R108" i="3"/>
  <c r="R112" i="3"/>
  <c r="R107" i="3"/>
  <c r="R125" i="3"/>
  <c r="R138" i="3"/>
  <c r="R124" i="3"/>
  <c r="R111" i="3"/>
  <c r="R109" i="3"/>
  <c r="R100" i="3"/>
  <c r="R137" i="3"/>
  <c r="R106" i="3"/>
  <c r="R136" i="3"/>
  <c r="R119" i="3"/>
  <c r="R118" i="3"/>
  <c r="R117" i="3"/>
  <c r="R105" i="3"/>
  <c r="R104" i="3"/>
  <c r="R99" i="3"/>
  <c r="R133" i="3"/>
  <c r="R103" i="3"/>
  <c r="R123" i="3"/>
  <c r="R116" i="3"/>
  <c r="R128" i="3"/>
  <c r="R113" i="3"/>
  <c r="R101" i="3"/>
  <c r="R127" i="3"/>
  <c r="R134" i="3"/>
  <c r="R126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4" i="3"/>
  <c r="R165" i="3"/>
  <c r="R161" i="3"/>
  <c r="R162" i="3"/>
  <c r="R163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80" i="3"/>
  <c r="R181" i="3"/>
  <c r="R178" i="3"/>
  <c r="R179" i="3"/>
  <c r="R182" i="3"/>
  <c r="R184" i="3"/>
  <c r="R183" i="3"/>
  <c r="R54" i="3" l="1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50" i="3"/>
  <c r="R51" i="3"/>
  <c r="R57" i="3"/>
  <c r="R58" i="3"/>
  <c r="R52" i="3"/>
  <c r="R71" i="3"/>
  <c r="R69" i="3"/>
  <c r="R72" i="3"/>
  <c r="R73" i="3"/>
  <c r="R53" i="3"/>
  <c r="R59" i="3"/>
  <c r="R55" i="3"/>
  <c r="R74" i="3"/>
  <c r="R60" i="3"/>
  <c r="R65" i="3"/>
  <c r="R66" i="3"/>
  <c r="R67" i="3"/>
  <c r="R70" i="3"/>
  <c r="R56" i="3"/>
  <c r="R61" i="3"/>
  <c r="R62" i="3"/>
  <c r="R63" i="3"/>
  <c r="R64" i="3"/>
  <c r="R79" i="3"/>
  <c r="L90" i="3" l="1"/>
  <c r="L89" i="3"/>
  <c r="L88" i="3"/>
  <c r="W79" i="3" l="1"/>
  <c r="V79" i="3" s="1"/>
  <c r="W80" i="3"/>
  <c r="V80" i="3" s="1"/>
  <c r="W81" i="3"/>
  <c r="V81" i="3" s="1"/>
  <c r="W82" i="3"/>
  <c r="V82" i="3" s="1"/>
  <c r="W83" i="3"/>
  <c r="V83" i="3" s="1"/>
  <c r="W84" i="3"/>
  <c r="V84" i="3" s="1"/>
  <c r="W85" i="3"/>
  <c r="V85" i="3" s="1"/>
  <c r="W86" i="3"/>
  <c r="W87" i="3"/>
  <c r="V87" i="3" s="1"/>
  <c r="W88" i="3"/>
  <c r="W89" i="3"/>
  <c r="W90" i="3"/>
  <c r="V90" i="3" s="1"/>
  <c r="W91" i="3"/>
  <c r="V91" i="3" s="1"/>
  <c r="W92" i="3"/>
  <c r="W93" i="3"/>
  <c r="V93" i="3" s="1"/>
  <c r="W94" i="3"/>
  <c r="W50" i="3"/>
  <c r="V50" i="3" s="1"/>
  <c r="W51" i="3"/>
  <c r="V51" i="3" s="1"/>
  <c r="W57" i="3"/>
  <c r="V57" i="3" s="1"/>
  <c r="W58" i="3"/>
  <c r="W52" i="3"/>
  <c r="V52" i="3" s="1"/>
  <c r="W71" i="3"/>
  <c r="W69" i="3"/>
  <c r="V69" i="3" s="1"/>
  <c r="W72" i="3"/>
  <c r="W73" i="3"/>
  <c r="W53" i="3"/>
  <c r="V53" i="3" s="1"/>
  <c r="W59" i="3"/>
  <c r="W54" i="3"/>
  <c r="V54" i="3" s="1"/>
  <c r="W55" i="3"/>
  <c r="V55" i="3" s="1"/>
  <c r="W74" i="3"/>
  <c r="W60" i="3"/>
  <c r="V60" i="3" s="1"/>
  <c r="W65" i="3"/>
  <c r="W66" i="3"/>
  <c r="V66" i="3" s="1"/>
  <c r="W67" i="3"/>
  <c r="V67" i="3" s="1"/>
  <c r="W70" i="3"/>
  <c r="V70" i="3" s="1"/>
  <c r="W56" i="3"/>
  <c r="V56" i="3" s="1"/>
  <c r="W61" i="3"/>
  <c r="V61" i="3" s="1"/>
  <c r="W62" i="3"/>
  <c r="V62" i="3" s="1"/>
  <c r="W63" i="3"/>
  <c r="V63" i="3" s="1"/>
  <c r="W64" i="3"/>
  <c r="V64" i="3" s="1"/>
  <c r="W68" i="3"/>
  <c r="V68" i="3" s="1"/>
  <c r="W95" i="3"/>
  <c r="V95" i="3" s="1"/>
  <c r="W96" i="3"/>
  <c r="V96" i="3" s="1"/>
  <c r="W97" i="3"/>
  <c r="V97" i="3" s="1"/>
  <c r="W98" i="3"/>
  <c r="V98" i="3" s="1"/>
  <c r="W122" i="3"/>
  <c r="V122" i="3" s="1"/>
  <c r="W132" i="3"/>
  <c r="V132" i="3" s="1"/>
  <c r="W115" i="3"/>
  <c r="V115" i="3" s="1"/>
  <c r="W131" i="3"/>
  <c r="V131" i="3" s="1"/>
  <c r="W130" i="3"/>
  <c r="V130" i="3" s="1"/>
  <c r="W121" i="3"/>
  <c r="V121" i="3" s="1"/>
  <c r="W114" i="3"/>
  <c r="V114" i="3" s="1"/>
  <c r="W120" i="3"/>
  <c r="V120" i="3" s="1"/>
  <c r="W129" i="3"/>
  <c r="V129" i="3" s="1"/>
  <c r="W102" i="3"/>
  <c r="V102" i="3" s="1"/>
  <c r="W110" i="3"/>
  <c r="W108" i="3"/>
  <c r="V108" i="3" s="1"/>
  <c r="W112" i="3"/>
  <c r="V112" i="3" s="1"/>
  <c r="W107" i="3"/>
  <c r="V107" i="3" s="1"/>
  <c r="W125" i="3"/>
  <c r="V125" i="3" s="1"/>
  <c r="W138" i="3"/>
  <c r="V138" i="3" s="1"/>
  <c r="W124" i="3"/>
  <c r="V124" i="3" s="1"/>
  <c r="W111" i="3"/>
  <c r="V111" i="3" s="1"/>
  <c r="W109" i="3"/>
  <c r="W100" i="3"/>
  <c r="W137" i="3"/>
  <c r="V137" i="3" s="1"/>
  <c r="W106" i="3"/>
  <c r="V106" i="3" s="1"/>
  <c r="W136" i="3"/>
  <c r="V136" i="3" s="1"/>
  <c r="W119" i="3"/>
  <c r="V119" i="3" s="1"/>
  <c r="W118" i="3"/>
  <c r="V118" i="3" s="1"/>
  <c r="W117" i="3"/>
  <c r="V117" i="3" s="1"/>
  <c r="W105" i="3"/>
  <c r="W104" i="3"/>
  <c r="V104" i="3" s="1"/>
  <c r="W99" i="3"/>
  <c r="V99" i="3" s="1"/>
  <c r="W133" i="3"/>
  <c r="V133" i="3" s="1"/>
  <c r="W103" i="3"/>
  <c r="V103" i="3" s="1"/>
  <c r="W123" i="3"/>
  <c r="V123" i="3" s="1"/>
  <c r="W116" i="3"/>
  <c r="V116" i="3" s="1"/>
  <c r="W128" i="3"/>
  <c r="V128" i="3" s="1"/>
  <c r="W113" i="3"/>
  <c r="W101" i="3"/>
  <c r="V101" i="3" s="1"/>
  <c r="W127" i="3"/>
  <c r="V127" i="3" s="1"/>
  <c r="W134" i="3"/>
  <c r="V134" i="3" s="1"/>
  <c r="W126" i="3"/>
  <c r="V126" i="3" s="1"/>
  <c r="W139" i="3"/>
  <c r="V139" i="3" s="1"/>
  <c r="W140" i="3"/>
  <c r="V140" i="3" s="1"/>
  <c r="W141" i="3"/>
  <c r="V141" i="3" s="1"/>
  <c r="W142" i="3"/>
  <c r="V142" i="3" s="1"/>
  <c r="W143" i="3"/>
  <c r="W144" i="3"/>
  <c r="V144" i="3" s="1"/>
  <c r="W145" i="3"/>
  <c r="V145" i="3" s="1"/>
  <c r="W146" i="3"/>
  <c r="V146" i="3" s="1"/>
  <c r="W147" i="3"/>
  <c r="V147" i="3" s="1"/>
  <c r="W148" i="3"/>
  <c r="V148" i="3" s="1"/>
  <c r="W149" i="3"/>
  <c r="V149" i="3" s="1"/>
  <c r="W150" i="3"/>
  <c r="V150" i="3" s="1"/>
  <c r="W151" i="3"/>
  <c r="W152" i="3"/>
  <c r="V152" i="3" s="1"/>
  <c r="W153" i="3"/>
  <c r="V153" i="3" s="1"/>
  <c r="W154" i="3"/>
  <c r="V154" i="3" s="1"/>
  <c r="W155" i="3"/>
  <c r="V155" i="3" s="1"/>
  <c r="W156" i="3"/>
  <c r="V156" i="3" s="1"/>
  <c r="W157" i="3"/>
  <c r="V157" i="3" s="1"/>
  <c r="W158" i="3"/>
  <c r="V158" i="3" s="1"/>
  <c r="W159" i="3"/>
  <c r="W160" i="3"/>
  <c r="V160" i="3" s="1"/>
  <c r="V164" i="3"/>
  <c r="W165" i="3"/>
  <c r="V165" i="3" s="1"/>
  <c r="W161" i="3"/>
  <c r="V161" i="3" s="1"/>
  <c r="W162" i="3"/>
  <c r="V162" i="3" s="1"/>
  <c r="W163" i="3"/>
  <c r="V163" i="3" s="1"/>
  <c r="W166" i="3"/>
  <c r="V166" i="3" s="1"/>
  <c r="W167" i="3"/>
  <c r="W168" i="3"/>
  <c r="V168" i="3" s="1"/>
  <c r="W169" i="3"/>
  <c r="V169" i="3" s="1"/>
  <c r="W170" i="3"/>
  <c r="V170" i="3" s="1"/>
  <c r="W171" i="3"/>
  <c r="V171" i="3" s="1"/>
  <c r="W172" i="3"/>
  <c r="V172" i="3" s="1"/>
  <c r="W173" i="3"/>
  <c r="V173" i="3" s="1"/>
  <c r="W174" i="3"/>
  <c r="V174" i="3" s="1"/>
  <c r="W175" i="3"/>
  <c r="V175" i="3" s="1"/>
  <c r="W176" i="3"/>
  <c r="V176" i="3" s="1"/>
  <c r="W177" i="3"/>
  <c r="V177" i="3" s="1"/>
  <c r="W180" i="3"/>
  <c r="V180" i="3" s="1"/>
  <c r="W181" i="3"/>
  <c r="V181" i="3" s="1"/>
  <c r="W178" i="3"/>
  <c r="V178" i="3" s="1"/>
  <c r="W179" i="3"/>
  <c r="V179" i="3" s="1"/>
  <c r="W182" i="3"/>
  <c r="V182" i="3" s="1"/>
  <c r="W184" i="3"/>
  <c r="W183" i="3"/>
  <c r="V183" i="3" s="1"/>
  <c r="X2" i="3"/>
  <c r="Z2" i="3" s="1"/>
  <c r="X4" i="3"/>
  <c r="Z4" i="3" s="1"/>
  <c r="X5" i="3"/>
  <c r="Z5" i="3" s="1"/>
  <c r="X6" i="3"/>
  <c r="Z6" i="3" s="1"/>
  <c r="X7" i="3"/>
  <c r="Z7" i="3" s="1"/>
  <c r="X8" i="3"/>
  <c r="Z8" i="3" s="1"/>
  <c r="X9" i="3"/>
  <c r="Z9" i="3" s="1"/>
  <c r="X11" i="3"/>
  <c r="Z11" i="3" s="1"/>
  <c r="X10" i="3"/>
  <c r="Z10" i="3" s="1"/>
  <c r="X13" i="3"/>
  <c r="Z13" i="3" s="1"/>
  <c r="X12" i="3"/>
  <c r="Z12" i="3" s="1"/>
  <c r="X14" i="3"/>
  <c r="Z14" i="3" s="1"/>
  <c r="X15" i="3"/>
  <c r="Z15" i="3" s="1"/>
  <c r="X16" i="3"/>
  <c r="Z16" i="3" s="1"/>
  <c r="X17" i="3"/>
  <c r="Z17" i="3" s="1"/>
  <c r="X49" i="3"/>
  <c r="Z49" i="3" s="1"/>
  <c r="X48" i="3"/>
  <c r="Z48" i="3" s="1"/>
  <c r="X32" i="3"/>
  <c r="Z32" i="3" s="1"/>
  <c r="X33" i="3"/>
  <c r="Z33" i="3" s="1"/>
  <c r="X47" i="3"/>
  <c r="Z47" i="3" s="1"/>
  <c r="X46" i="3"/>
  <c r="Z46" i="3" s="1"/>
  <c r="X30" i="3"/>
  <c r="Z30" i="3" s="1"/>
  <c r="X31" i="3"/>
  <c r="Z31" i="3" s="1"/>
  <c r="X45" i="3"/>
  <c r="Z45" i="3" s="1"/>
  <c r="X44" i="3"/>
  <c r="Z44" i="3" s="1"/>
  <c r="X28" i="3"/>
  <c r="Z28" i="3" s="1"/>
  <c r="X29" i="3"/>
  <c r="Z29" i="3" s="1"/>
  <c r="X43" i="3"/>
  <c r="Z43" i="3" s="1"/>
  <c r="X42" i="3"/>
  <c r="Z42" i="3" s="1"/>
  <c r="X26" i="3"/>
  <c r="Z26" i="3" s="1"/>
  <c r="X27" i="3"/>
  <c r="Z27" i="3" s="1"/>
  <c r="X41" i="3"/>
  <c r="Z41" i="3" s="1"/>
  <c r="X40" i="3"/>
  <c r="Z40" i="3" s="1"/>
  <c r="X24" i="3"/>
  <c r="Z24" i="3" s="1"/>
  <c r="X25" i="3"/>
  <c r="Z25" i="3" s="1"/>
  <c r="X39" i="3"/>
  <c r="Z39" i="3" s="1"/>
  <c r="X38" i="3"/>
  <c r="Z38" i="3" s="1"/>
  <c r="X22" i="3"/>
  <c r="Z22" i="3" s="1"/>
  <c r="X23" i="3"/>
  <c r="Z23" i="3" s="1"/>
  <c r="X37" i="3"/>
  <c r="Z37" i="3" s="1"/>
  <c r="X36" i="3"/>
  <c r="Z36" i="3" s="1"/>
  <c r="X20" i="3"/>
  <c r="Z20" i="3" s="1"/>
  <c r="X21" i="3"/>
  <c r="Z21" i="3" s="1"/>
  <c r="X35" i="3"/>
  <c r="Z35" i="3" s="1"/>
  <c r="X34" i="3"/>
  <c r="Z34" i="3" s="1"/>
  <c r="X18" i="3"/>
  <c r="Z18" i="3" s="1"/>
  <c r="X19" i="3"/>
  <c r="Z19" i="3" s="1"/>
  <c r="X75" i="3"/>
  <c r="Z75" i="3" s="1"/>
  <c r="X76" i="3"/>
  <c r="Z76" i="3" s="1"/>
  <c r="X77" i="3"/>
  <c r="Z77" i="3" s="1"/>
  <c r="X78" i="3"/>
  <c r="Z78" i="3" s="1"/>
  <c r="X79" i="3"/>
  <c r="Z79" i="3" s="1"/>
  <c r="X80" i="3"/>
  <c r="Z80" i="3" s="1"/>
  <c r="X81" i="3"/>
  <c r="Z81" i="3" s="1"/>
  <c r="X82" i="3"/>
  <c r="Z82" i="3" s="1"/>
  <c r="X83" i="3"/>
  <c r="Z83" i="3" s="1"/>
  <c r="X84" i="3"/>
  <c r="Z84" i="3" s="1"/>
  <c r="X85" i="3"/>
  <c r="Z85" i="3" s="1"/>
  <c r="X86" i="3"/>
  <c r="Z86" i="3" s="1"/>
  <c r="X87" i="3"/>
  <c r="Z87" i="3" s="1"/>
  <c r="X88" i="3"/>
  <c r="Z88" i="3" s="1"/>
  <c r="X89" i="3"/>
  <c r="Z89" i="3" s="1"/>
  <c r="X90" i="3"/>
  <c r="Z90" i="3" s="1"/>
  <c r="X91" i="3"/>
  <c r="Z91" i="3" s="1"/>
  <c r="X92" i="3"/>
  <c r="Z92" i="3" s="1"/>
  <c r="X93" i="3"/>
  <c r="Z93" i="3" s="1"/>
  <c r="X94" i="3"/>
  <c r="Z94" i="3" s="1"/>
  <c r="X50" i="3"/>
  <c r="Z50" i="3" s="1"/>
  <c r="X51" i="3"/>
  <c r="Z51" i="3" s="1"/>
  <c r="X57" i="3"/>
  <c r="Z57" i="3" s="1"/>
  <c r="X58" i="3"/>
  <c r="Z58" i="3" s="1"/>
  <c r="X52" i="3"/>
  <c r="Z52" i="3" s="1"/>
  <c r="X71" i="3"/>
  <c r="Z71" i="3" s="1"/>
  <c r="X69" i="3"/>
  <c r="Z69" i="3" s="1"/>
  <c r="X72" i="3"/>
  <c r="Z72" i="3" s="1"/>
  <c r="X73" i="3"/>
  <c r="Z73" i="3" s="1"/>
  <c r="X53" i="3"/>
  <c r="Z53" i="3" s="1"/>
  <c r="X59" i="3"/>
  <c r="Z59" i="3" s="1"/>
  <c r="X54" i="3"/>
  <c r="Z54" i="3" s="1"/>
  <c r="X55" i="3"/>
  <c r="Z55" i="3" s="1"/>
  <c r="X74" i="3"/>
  <c r="Z74" i="3" s="1"/>
  <c r="X60" i="3"/>
  <c r="Z60" i="3" s="1"/>
  <c r="X65" i="3"/>
  <c r="Z65" i="3" s="1"/>
  <c r="X66" i="3"/>
  <c r="Z66" i="3" s="1"/>
  <c r="X67" i="3"/>
  <c r="Z67" i="3" s="1"/>
  <c r="X70" i="3"/>
  <c r="Z70" i="3" s="1"/>
  <c r="X56" i="3"/>
  <c r="Z56" i="3" s="1"/>
  <c r="X61" i="3"/>
  <c r="Z61" i="3" s="1"/>
  <c r="X62" i="3"/>
  <c r="Z62" i="3" s="1"/>
  <c r="X63" i="3"/>
  <c r="Z63" i="3" s="1"/>
  <c r="X64" i="3"/>
  <c r="Z64" i="3" s="1"/>
  <c r="X68" i="3"/>
  <c r="Z68" i="3" s="1"/>
  <c r="X95" i="3"/>
  <c r="Z95" i="3" s="1"/>
  <c r="X96" i="3"/>
  <c r="Z96" i="3" s="1"/>
  <c r="X97" i="3"/>
  <c r="Z97" i="3" s="1"/>
  <c r="X98" i="3"/>
  <c r="Z98" i="3" s="1"/>
  <c r="X122" i="3"/>
  <c r="Z122" i="3" s="1"/>
  <c r="X132" i="3"/>
  <c r="Z132" i="3" s="1"/>
  <c r="X115" i="3"/>
  <c r="Z115" i="3" s="1"/>
  <c r="X131" i="3"/>
  <c r="Z131" i="3" s="1"/>
  <c r="X130" i="3"/>
  <c r="Z130" i="3" s="1"/>
  <c r="X121" i="3"/>
  <c r="Z121" i="3" s="1"/>
  <c r="X114" i="3"/>
  <c r="Z114" i="3" s="1"/>
  <c r="X120" i="3"/>
  <c r="Z120" i="3" s="1"/>
  <c r="X129" i="3"/>
  <c r="Z129" i="3" s="1"/>
  <c r="X102" i="3"/>
  <c r="Z102" i="3" s="1"/>
  <c r="X110" i="3"/>
  <c r="Z110" i="3" s="1"/>
  <c r="X108" i="3"/>
  <c r="Z108" i="3" s="1"/>
  <c r="X112" i="3"/>
  <c r="Z112" i="3" s="1"/>
  <c r="X107" i="3"/>
  <c r="Z107" i="3" s="1"/>
  <c r="X125" i="3"/>
  <c r="Z125" i="3" s="1"/>
  <c r="X138" i="3"/>
  <c r="Z138" i="3" s="1"/>
  <c r="X124" i="3"/>
  <c r="Z124" i="3" s="1"/>
  <c r="X111" i="3"/>
  <c r="Z111" i="3" s="1"/>
  <c r="X109" i="3"/>
  <c r="Z109" i="3" s="1"/>
  <c r="Z100" i="3"/>
  <c r="X137" i="3"/>
  <c r="Z137" i="3" s="1"/>
  <c r="X106" i="3"/>
  <c r="Z106" i="3" s="1"/>
  <c r="X136" i="3"/>
  <c r="Z136" i="3" s="1"/>
  <c r="X119" i="3"/>
  <c r="Z119" i="3" s="1"/>
  <c r="X118" i="3"/>
  <c r="Z118" i="3" s="1"/>
  <c r="X117" i="3"/>
  <c r="Z117" i="3" s="1"/>
  <c r="X105" i="3"/>
  <c r="Z105" i="3" s="1"/>
  <c r="X104" i="3"/>
  <c r="Z104" i="3" s="1"/>
  <c r="X99" i="3"/>
  <c r="Z99" i="3" s="1"/>
  <c r="X133" i="3"/>
  <c r="Z133" i="3" s="1"/>
  <c r="X103" i="3"/>
  <c r="Z103" i="3" s="1"/>
  <c r="X123" i="3"/>
  <c r="Z123" i="3" s="1"/>
  <c r="X116" i="3"/>
  <c r="Z116" i="3" s="1"/>
  <c r="X128" i="3"/>
  <c r="Z128" i="3" s="1"/>
  <c r="X113" i="3"/>
  <c r="Z113" i="3" s="1"/>
  <c r="X101" i="3"/>
  <c r="Z101" i="3" s="1"/>
  <c r="X127" i="3"/>
  <c r="Z127" i="3" s="1"/>
  <c r="X134" i="3"/>
  <c r="Z134" i="3" s="1"/>
  <c r="X126" i="3"/>
  <c r="Z126" i="3" s="1"/>
  <c r="X139" i="3"/>
  <c r="Z139" i="3" s="1"/>
  <c r="X140" i="3"/>
  <c r="Z140" i="3" s="1"/>
  <c r="X141" i="3"/>
  <c r="Z141" i="3" s="1"/>
  <c r="X142" i="3"/>
  <c r="Z142" i="3" s="1"/>
  <c r="X143" i="3"/>
  <c r="Z143" i="3" s="1"/>
  <c r="X144" i="3"/>
  <c r="Z144" i="3" s="1"/>
  <c r="X145" i="3"/>
  <c r="Z145" i="3" s="1"/>
  <c r="X146" i="3"/>
  <c r="Z146" i="3" s="1"/>
  <c r="X147" i="3"/>
  <c r="Z147" i="3" s="1"/>
  <c r="X148" i="3"/>
  <c r="Z148" i="3" s="1"/>
  <c r="X149" i="3"/>
  <c r="Z149" i="3" s="1"/>
  <c r="X150" i="3"/>
  <c r="Z150" i="3" s="1"/>
  <c r="X151" i="3"/>
  <c r="Z151" i="3" s="1"/>
  <c r="X152" i="3"/>
  <c r="Z152" i="3" s="1"/>
  <c r="X153" i="3"/>
  <c r="Z153" i="3" s="1"/>
  <c r="X154" i="3"/>
  <c r="Z154" i="3" s="1"/>
  <c r="X155" i="3"/>
  <c r="Z155" i="3" s="1"/>
  <c r="X156" i="3"/>
  <c r="Z156" i="3" s="1"/>
  <c r="X157" i="3"/>
  <c r="Z157" i="3" s="1"/>
  <c r="X158" i="3"/>
  <c r="Z158" i="3" s="1"/>
  <c r="X159" i="3"/>
  <c r="Z159" i="3" s="1"/>
  <c r="X160" i="3"/>
  <c r="Z160" i="3" s="1"/>
  <c r="X164" i="3"/>
  <c r="Z164" i="3" s="1"/>
  <c r="AA164" i="3" s="1"/>
  <c r="X165" i="3"/>
  <c r="Z165" i="3" s="1"/>
  <c r="X161" i="3"/>
  <c r="Z161" i="3" s="1"/>
  <c r="X162" i="3"/>
  <c r="Z162" i="3" s="1"/>
  <c r="X163" i="3"/>
  <c r="Z163" i="3" s="1"/>
  <c r="X166" i="3"/>
  <c r="Z166" i="3" s="1"/>
  <c r="X167" i="3"/>
  <c r="Z167" i="3" s="1"/>
  <c r="X168" i="3"/>
  <c r="Z168" i="3" s="1"/>
  <c r="X169" i="3"/>
  <c r="Z169" i="3" s="1"/>
  <c r="X170" i="3"/>
  <c r="Z170" i="3" s="1"/>
  <c r="X171" i="3"/>
  <c r="Z171" i="3" s="1"/>
  <c r="X172" i="3"/>
  <c r="Z172" i="3" s="1"/>
  <c r="X173" i="3"/>
  <c r="Z173" i="3" s="1"/>
  <c r="X174" i="3"/>
  <c r="Z174" i="3" s="1"/>
  <c r="X175" i="3"/>
  <c r="Z175" i="3" s="1"/>
  <c r="X176" i="3"/>
  <c r="Z176" i="3" s="1"/>
  <c r="X177" i="3"/>
  <c r="Z177" i="3" s="1"/>
  <c r="AA177" i="3" s="1"/>
  <c r="X180" i="3"/>
  <c r="Z180" i="3" s="1"/>
  <c r="X181" i="3"/>
  <c r="Z181" i="3" s="1"/>
  <c r="X178" i="3"/>
  <c r="Z178" i="3" s="1"/>
  <c r="X179" i="3"/>
  <c r="Z179" i="3" s="1"/>
  <c r="X182" i="3"/>
  <c r="Z182" i="3" s="1"/>
  <c r="X184" i="3"/>
  <c r="Z184" i="3" s="1"/>
  <c r="X183" i="3"/>
  <c r="Z183" i="3" s="1"/>
  <c r="X3" i="3"/>
  <c r="Z3" i="3" s="1"/>
  <c r="T2" i="3"/>
  <c r="T4" i="3"/>
  <c r="T5" i="3"/>
  <c r="T6" i="3"/>
  <c r="T7" i="3"/>
  <c r="T8" i="3"/>
  <c r="T9" i="3"/>
  <c r="T11" i="3"/>
  <c r="T10" i="3"/>
  <c r="T13" i="3"/>
  <c r="T12" i="3"/>
  <c r="T14" i="3"/>
  <c r="T15" i="3"/>
  <c r="T16" i="3"/>
  <c r="T17" i="3"/>
  <c r="T49" i="3"/>
  <c r="T48" i="3"/>
  <c r="T32" i="3"/>
  <c r="T33" i="3"/>
  <c r="T47" i="3"/>
  <c r="T46" i="3"/>
  <c r="T30" i="3"/>
  <c r="T31" i="3"/>
  <c r="T45" i="3"/>
  <c r="T44" i="3"/>
  <c r="T28" i="3"/>
  <c r="T29" i="3"/>
  <c r="T43" i="3"/>
  <c r="T42" i="3"/>
  <c r="T26" i="3"/>
  <c r="T27" i="3"/>
  <c r="T41" i="3"/>
  <c r="T40" i="3"/>
  <c r="T24" i="3"/>
  <c r="T25" i="3"/>
  <c r="T39" i="3"/>
  <c r="T38" i="3"/>
  <c r="T22" i="3"/>
  <c r="T23" i="3"/>
  <c r="T37" i="3"/>
  <c r="T36" i="3"/>
  <c r="T20" i="3"/>
  <c r="T21" i="3"/>
  <c r="T35" i="3"/>
  <c r="T34" i="3"/>
  <c r="T18" i="3"/>
  <c r="T19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50" i="3"/>
  <c r="T51" i="3"/>
  <c r="T57" i="3"/>
  <c r="T58" i="3"/>
  <c r="T52" i="3"/>
  <c r="T71" i="3"/>
  <c r="T69" i="3"/>
  <c r="T72" i="3"/>
  <c r="T73" i="3"/>
  <c r="T53" i="3"/>
  <c r="T59" i="3"/>
  <c r="T54" i="3"/>
  <c r="T55" i="3"/>
  <c r="T74" i="3"/>
  <c r="T60" i="3"/>
  <c r="T65" i="3"/>
  <c r="T66" i="3"/>
  <c r="T67" i="3"/>
  <c r="T70" i="3"/>
  <c r="T56" i="3"/>
  <c r="T61" i="3"/>
  <c r="T62" i="3"/>
  <c r="T63" i="3"/>
  <c r="T64" i="3"/>
  <c r="T68" i="3"/>
  <c r="T95" i="3"/>
  <c r="T96" i="3"/>
  <c r="T97" i="3"/>
  <c r="T98" i="3"/>
  <c r="T122" i="3"/>
  <c r="T132" i="3"/>
  <c r="T115" i="3"/>
  <c r="T131" i="3"/>
  <c r="T130" i="3"/>
  <c r="T121" i="3"/>
  <c r="T114" i="3"/>
  <c r="T120" i="3"/>
  <c r="T129" i="3"/>
  <c r="T102" i="3"/>
  <c r="T110" i="3"/>
  <c r="T108" i="3"/>
  <c r="T112" i="3"/>
  <c r="T107" i="3"/>
  <c r="T125" i="3"/>
  <c r="T138" i="3"/>
  <c r="T124" i="3"/>
  <c r="T111" i="3"/>
  <c r="T109" i="3"/>
  <c r="T100" i="3"/>
  <c r="T137" i="3"/>
  <c r="T106" i="3"/>
  <c r="T136" i="3"/>
  <c r="T119" i="3"/>
  <c r="T118" i="3"/>
  <c r="T117" i="3"/>
  <c r="T105" i="3"/>
  <c r="T104" i="3"/>
  <c r="T99" i="3"/>
  <c r="T133" i="3"/>
  <c r="T103" i="3"/>
  <c r="T123" i="3"/>
  <c r="T116" i="3"/>
  <c r="T128" i="3"/>
  <c r="T113" i="3"/>
  <c r="T101" i="3"/>
  <c r="T127" i="3"/>
  <c r="T134" i="3"/>
  <c r="T126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4" i="3"/>
  <c r="T165" i="3"/>
  <c r="T161" i="3"/>
  <c r="T162" i="3"/>
  <c r="T163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80" i="3"/>
  <c r="T181" i="3"/>
  <c r="T178" i="3"/>
  <c r="T179" i="3"/>
  <c r="T182" i="3"/>
  <c r="T184" i="3"/>
  <c r="T183" i="3"/>
  <c r="T3" i="3"/>
  <c r="AA153" i="3" l="1"/>
  <c r="AA145" i="3"/>
  <c r="AA134" i="3"/>
  <c r="AA133" i="3"/>
  <c r="AA183" i="3"/>
  <c r="AA176" i="3"/>
  <c r="AA168" i="3"/>
  <c r="AA160" i="3"/>
  <c r="AA152" i="3"/>
  <c r="AA50" i="3"/>
  <c r="AA87" i="3"/>
  <c r="AA180" i="3"/>
  <c r="AA170" i="3"/>
  <c r="AA165" i="3"/>
  <c r="AA154" i="3"/>
  <c r="AA146" i="3"/>
  <c r="AA126" i="3"/>
  <c r="AA103" i="3"/>
  <c r="AA125" i="3"/>
  <c r="AA114" i="3"/>
  <c r="AA70" i="3"/>
  <c r="AA106" i="3"/>
  <c r="AA96" i="3"/>
  <c r="AA128" i="3"/>
  <c r="AA132" i="3"/>
  <c r="AA178" i="3"/>
  <c r="AA172" i="3"/>
  <c r="AA162" i="3"/>
  <c r="AA156" i="3"/>
  <c r="AA148" i="3"/>
  <c r="AA140" i="3"/>
  <c r="AA123" i="3"/>
  <c r="AA119" i="3"/>
  <c r="AA138" i="3"/>
  <c r="AA98" i="3"/>
  <c r="AA61" i="3"/>
  <c r="AA144" i="3"/>
  <c r="AA169" i="3"/>
  <c r="AA117" i="3"/>
  <c r="AA111" i="3"/>
  <c r="AA182" i="3"/>
  <c r="AA166" i="3"/>
  <c r="AA158" i="3"/>
  <c r="AA150" i="3"/>
  <c r="AA142" i="3"/>
  <c r="AA57" i="3"/>
  <c r="AA91" i="3"/>
  <c r="AA54" i="3"/>
  <c r="AA69" i="3"/>
  <c r="AA85" i="3"/>
  <c r="AA136" i="3"/>
  <c r="AA107" i="3"/>
  <c r="AA102" i="3"/>
  <c r="AA120" i="3"/>
  <c r="AA121" i="3"/>
  <c r="AA97" i="3"/>
  <c r="AA63" i="3"/>
  <c r="AA56" i="3"/>
  <c r="AA101" i="3"/>
  <c r="AA108" i="3"/>
  <c r="AA131" i="3"/>
  <c r="AA68" i="3"/>
  <c r="AA66" i="3"/>
  <c r="AA90" i="3"/>
  <c r="AA100" i="3"/>
  <c r="AA104" i="3"/>
  <c r="AA184" i="3"/>
  <c r="AA167" i="3"/>
  <c r="AA159" i="3"/>
  <c r="AA151" i="3"/>
  <c r="AA143" i="3"/>
  <c r="AA163" i="3"/>
  <c r="AA157" i="3"/>
  <c r="AA149" i="3"/>
  <c r="AA141" i="3"/>
  <c r="AA60" i="3"/>
  <c r="AA93" i="3"/>
  <c r="AA113" i="3"/>
  <c r="AA105" i="3"/>
  <c r="AA109" i="3"/>
  <c r="AA110" i="3"/>
  <c r="AA65" i="3"/>
  <c r="AA72" i="3"/>
  <c r="AA94" i="3"/>
  <c r="AA86" i="3"/>
  <c r="V65" i="3"/>
  <c r="AA83" i="3"/>
  <c r="AA116" i="3"/>
  <c r="AA118" i="3"/>
  <c r="AA124" i="3"/>
  <c r="AA129" i="3"/>
  <c r="AA122" i="3"/>
  <c r="AA62" i="3"/>
  <c r="AA74" i="3"/>
  <c r="AA71" i="3"/>
  <c r="AA92" i="3"/>
  <c r="V167" i="3"/>
  <c r="V159" i="3"/>
  <c r="V151" i="3"/>
  <c r="V143" i="3"/>
  <c r="V100" i="3"/>
  <c r="V94" i="3"/>
  <c r="AA181" i="3"/>
  <c r="AA161" i="3"/>
  <c r="AA155" i="3"/>
  <c r="AA147" i="3"/>
  <c r="AA139" i="3"/>
  <c r="AA55" i="3"/>
  <c r="V113" i="3"/>
  <c r="AA58" i="3"/>
  <c r="V109" i="3"/>
  <c r="AA59" i="3"/>
  <c r="AA89" i="3"/>
  <c r="AA81" i="3"/>
  <c r="V105" i="3"/>
  <c r="V110" i="3"/>
  <c r="V184" i="3"/>
  <c r="AA127" i="3"/>
  <c r="AA99" i="3"/>
  <c r="AA137" i="3"/>
  <c r="AA112" i="3"/>
  <c r="AA130" i="3"/>
  <c r="AA95" i="3"/>
  <c r="AA67" i="3"/>
  <c r="AA53" i="3"/>
  <c r="AA51" i="3"/>
  <c r="AA88" i="3"/>
  <c r="AA73" i="3"/>
  <c r="V74" i="3"/>
  <c r="V59" i="3"/>
  <c r="V73" i="3"/>
  <c r="V72" i="3"/>
  <c r="V71" i="3"/>
  <c r="AA52" i="3"/>
  <c r="V58" i="3"/>
  <c r="V92" i="3"/>
  <c r="V89" i="3"/>
  <c r="V88" i="3"/>
  <c r="AA84" i="3"/>
  <c r="AA82" i="3"/>
  <c r="AA79" i="3"/>
  <c r="V86" i="3"/>
  <c r="AA171" i="3"/>
  <c r="AA175" i="3"/>
  <c r="AA174" i="3"/>
  <c r="AA173" i="3"/>
  <c r="AA80" i="3"/>
  <c r="AA179" i="3"/>
  <c r="AA115" i="3"/>
  <c r="AA64" i="3"/>
  <c r="W28" i="3"/>
  <c r="V28" i="3" s="1"/>
  <c r="W29" i="3"/>
  <c r="V29" i="3" s="1"/>
  <c r="W43" i="3"/>
  <c r="V43" i="3" s="1"/>
  <c r="W42" i="3"/>
  <c r="V42" i="3" s="1"/>
  <c r="W26" i="3"/>
  <c r="V26" i="3" s="1"/>
  <c r="W27" i="3"/>
  <c r="V27" i="3" s="1"/>
  <c r="W41" i="3"/>
  <c r="V41" i="3" s="1"/>
  <c r="W40" i="3"/>
  <c r="V40" i="3" s="1"/>
  <c r="W24" i="3"/>
  <c r="V24" i="3" s="1"/>
  <c r="W25" i="3"/>
  <c r="V25" i="3" s="1"/>
  <c r="W39" i="3"/>
  <c r="V39" i="3" s="1"/>
  <c r="W38" i="3"/>
  <c r="V38" i="3" s="1"/>
  <c r="W22" i="3"/>
  <c r="V22" i="3" s="1"/>
  <c r="W23" i="3"/>
  <c r="V23" i="3" s="1"/>
  <c r="W37" i="3"/>
  <c r="V37" i="3" s="1"/>
  <c r="W36" i="3"/>
  <c r="V36" i="3" s="1"/>
  <c r="W20" i="3"/>
  <c r="V20" i="3" s="1"/>
  <c r="W21" i="3"/>
  <c r="V21" i="3" s="1"/>
  <c r="W35" i="3"/>
  <c r="V35" i="3" s="1"/>
  <c r="W34" i="3"/>
  <c r="V34" i="3" s="1"/>
  <c r="W18" i="3"/>
  <c r="V18" i="3" s="1"/>
  <c r="W19" i="3"/>
  <c r="V19" i="3" s="1"/>
  <c r="W49" i="3"/>
  <c r="V49" i="3" s="1"/>
  <c r="W48" i="3"/>
  <c r="V48" i="3" s="1"/>
  <c r="W32" i="3"/>
  <c r="V32" i="3" s="1"/>
  <c r="W33" i="3"/>
  <c r="V33" i="3" s="1"/>
  <c r="W47" i="3"/>
  <c r="V47" i="3" s="1"/>
  <c r="W46" i="3"/>
  <c r="V46" i="3" s="1"/>
  <c r="W30" i="3"/>
  <c r="V30" i="3" s="1"/>
  <c r="W31" i="3"/>
  <c r="V31" i="3" s="1"/>
  <c r="W45" i="3"/>
  <c r="V45" i="3" s="1"/>
  <c r="W44" i="3"/>
  <c r="V44" i="3" s="1"/>
  <c r="R43" i="3"/>
  <c r="R42" i="3"/>
  <c r="R26" i="3"/>
  <c r="R27" i="3"/>
  <c r="R41" i="3"/>
  <c r="R40" i="3"/>
  <c r="R24" i="3"/>
  <c r="R25" i="3"/>
  <c r="R39" i="3"/>
  <c r="R38" i="3"/>
  <c r="R22" i="3"/>
  <c r="R23" i="3"/>
  <c r="R37" i="3"/>
  <c r="R36" i="3"/>
  <c r="R20" i="3"/>
  <c r="R21" i="3"/>
  <c r="R35" i="3"/>
  <c r="R34" i="3"/>
  <c r="R18" i="3"/>
  <c r="R19" i="3"/>
  <c r="R30" i="3"/>
  <c r="R31" i="3"/>
  <c r="R45" i="3"/>
  <c r="R44" i="3"/>
  <c r="R28" i="3"/>
  <c r="R29" i="3"/>
  <c r="R33" i="3"/>
  <c r="R32" i="3"/>
  <c r="AA23" i="3" l="1"/>
  <c r="AA44" i="3"/>
  <c r="AA41" i="3"/>
  <c r="AA39" i="3"/>
  <c r="AA29" i="3"/>
  <c r="AA27" i="3"/>
  <c r="AA30" i="3"/>
  <c r="AA46" i="3"/>
  <c r="AA20" i="3"/>
  <c r="AA34" i="3"/>
  <c r="AA28" i="3"/>
  <c r="AA43" i="3"/>
  <c r="AA40" i="3"/>
  <c r="AA31" i="3"/>
  <c r="AA48" i="3"/>
  <c r="AA18" i="3"/>
  <c r="AA33" i="3"/>
  <c r="AA24" i="3"/>
  <c r="AA25" i="3"/>
  <c r="AA26" i="3"/>
  <c r="AA21" i="3"/>
  <c r="AA38" i="3"/>
  <c r="AA22" i="3"/>
  <c r="AA47" i="3"/>
  <c r="AA19" i="3"/>
  <c r="AA45" i="3"/>
  <c r="AA35" i="3"/>
  <c r="AA42" i="3"/>
  <c r="AA37" i="3"/>
  <c r="AA36" i="3"/>
  <c r="AA49" i="3"/>
  <c r="AA32" i="3"/>
  <c r="W3" i="3" l="1"/>
  <c r="W2" i="3"/>
  <c r="W4" i="3"/>
  <c r="W5" i="3"/>
  <c r="W6" i="3"/>
  <c r="W7" i="3"/>
  <c r="W8" i="3"/>
  <c r="W9" i="3"/>
  <c r="W11" i="3"/>
  <c r="W10" i="3"/>
  <c r="W13" i="3"/>
  <c r="W12" i="3"/>
  <c r="W14" i="3"/>
  <c r="W16" i="3"/>
  <c r="W17" i="3"/>
  <c r="W75" i="3"/>
  <c r="W76" i="3"/>
  <c r="W77" i="3"/>
  <c r="W78" i="3"/>
  <c r="W15" i="3"/>
  <c r="R77" i="3"/>
  <c r="R76" i="3"/>
  <c r="R75" i="3"/>
  <c r="R78" i="3"/>
  <c r="V17" i="3" l="1"/>
  <c r="AA17" i="3"/>
  <c r="V9" i="3"/>
  <c r="AA9" i="3"/>
  <c r="V16" i="3"/>
  <c r="AA16" i="3"/>
  <c r="V7" i="3"/>
  <c r="AA7" i="3"/>
  <c r="V14" i="3"/>
  <c r="AA14" i="3"/>
  <c r="V6" i="3"/>
  <c r="AA6" i="3"/>
  <c r="V15" i="3"/>
  <c r="AA15" i="3"/>
  <c r="V12" i="3"/>
  <c r="AA12" i="3"/>
  <c r="V5" i="3"/>
  <c r="AA5" i="3"/>
  <c r="V75" i="3"/>
  <c r="AA75" i="3"/>
  <c r="V8" i="3"/>
  <c r="AA8" i="3"/>
  <c r="V78" i="3"/>
  <c r="AA78" i="3"/>
  <c r="V13" i="3"/>
  <c r="AA13" i="3"/>
  <c r="V4" i="3"/>
  <c r="AA4" i="3"/>
  <c r="V77" i="3"/>
  <c r="AA77" i="3"/>
  <c r="V10" i="3"/>
  <c r="AA10" i="3"/>
  <c r="V2" i="3"/>
  <c r="AA2" i="3"/>
  <c r="V76" i="3"/>
  <c r="AA76" i="3"/>
  <c r="V11" i="3"/>
  <c r="AA11" i="3"/>
  <c r="V3" i="3"/>
  <c r="AA3" i="3"/>
  <c r="R46" i="3"/>
  <c r="R47" i="3"/>
  <c r="R48" i="3"/>
  <c r="R49" i="3" l="1"/>
  <c r="R10" i="3"/>
  <c r="R7" i="3"/>
  <c r="R12" i="3"/>
  <c r="R13" i="3"/>
  <c r="R11" i="3"/>
  <c r="R9" i="3"/>
  <c r="R8" i="3"/>
  <c r="R6" i="3"/>
  <c r="R5" i="3"/>
  <c r="R14" i="3"/>
  <c r="R15" i="3"/>
  <c r="R16" i="3"/>
  <c r="R17" i="3"/>
  <c r="R4" i="3" l="1"/>
  <c r="R3" i="3" l="1"/>
  <c r="R2" i="3"/>
</calcChain>
</file>

<file path=xl/sharedStrings.xml><?xml version="1.0" encoding="utf-8"?>
<sst xmlns="http://schemas.openxmlformats.org/spreadsheetml/2006/main" count="1557" uniqueCount="613">
  <si>
    <t>COVID19_BALF_Wu_SRR10971381</t>
  </si>
  <si>
    <t>BALF_Huang_S01_SRR7788525_SRR7638291</t>
  </si>
  <si>
    <t>BALF_Huang_S02_SRR7788526_SRR7638290</t>
  </si>
  <si>
    <t>BALF_Huang_S03_SRR7788523_SRR7638293</t>
  </si>
  <si>
    <t>BALF_Huang_S04_SRR7788524_SRR7638289</t>
  </si>
  <si>
    <t>BALF_Huang_S05_SRR7788529_SRR7638295</t>
  </si>
  <si>
    <t>BALF_Huang_S06_SRR7788530_SRR7638294</t>
  </si>
  <si>
    <t>BALF_Huang_S07_SRR7788527_SRR7638297</t>
  </si>
  <si>
    <t>BALF_Huang_S22_SRR7788531_SRR7638292</t>
  </si>
  <si>
    <t>BALF_Huang_S21_SRR7788522_SRR7638285</t>
  </si>
  <si>
    <t>BALF_Huang_S19_SRR7788521_SRR7638286</t>
  </si>
  <si>
    <t>BALF_Huang_S18_SRR7788518_SRR7638281</t>
  </si>
  <si>
    <t>BALF_Huang_S17_SRR7788517_SRR7638282</t>
  </si>
  <si>
    <t>BALF_Huang_S16_SRR7788520_SRR7638283</t>
  </si>
  <si>
    <t>BALF_Huang_S15_SRR7788519_SRR7638284</t>
  </si>
  <si>
    <t>BALF_Huang_S12_SRR7788516_SRR7638279</t>
  </si>
  <si>
    <t>BALF_Huang_S11_SRR7788515_SRR7638280</t>
  </si>
  <si>
    <t>BALF_Huang_S10_SRR7788533_SRR7638287</t>
  </si>
  <si>
    <t>BALF_Huang_S09_SRR7788532_SRR7638288</t>
  </si>
  <si>
    <t>BALF_Huang_S08_SRR7788528_SRR7638296</t>
  </si>
  <si>
    <t>COVID19_BALF_Zhou_WIV02_SRR11092058</t>
  </si>
  <si>
    <t>COVID19_BALF_Zhou_WIV02_SRR11092063</t>
  </si>
  <si>
    <t>COVID19_BALF_Zhou_WIV04_SRR11092057</t>
  </si>
  <si>
    <t>COVID19_BALF_Zhou_WIV04_SRR11092062</t>
  </si>
  <si>
    <t>COVID19_BALF_Zhou_WIV05_SRR11092061</t>
  </si>
  <si>
    <t>COVID19_BALF_Zhou_WIV06_SRR11092060</t>
  </si>
  <si>
    <t>COVID19_BALF_Zhou_WIV06_SRR11092056</t>
  </si>
  <si>
    <t>COVID19_BALF_Zhou_WIV07_SRR11092059</t>
  </si>
  <si>
    <t>COVID19_BALF_Zhou_WIV07_SRR11092064</t>
  </si>
  <si>
    <t>BALF_Shen_H01_CRR125950</t>
  </si>
  <si>
    <t>BALF_Shen_H02_CRR125951</t>
  </si>
  <si>
    <t>BALF_Shen_H03_CRR125952</t>
  </si>
  <si>
    <t>BALF_Shen_H04_CRR125953</t>
  </si>
  <si>
    <t>BALF_Shen_H05_CRR125954</t>
  </si>
  <si>
    <t>BALF_Shen_H08_CRR125957</t>
  </si>
  <si>
    <t>BALF_Shen_H07_CRR125956</t>
  </si>
  <si>
    <t>BALF_Shen_H06_CRR125955</t>
  </si>
  <si>
    <t>BALF_Shen_nc3_se_CRR125998</t>
  </si>
  <si>
    <t>BALF_Shen_nc3_CRR125997</t>
  </si>
  <si>
    <t>BALF_Shen_nc2_CRR125996</t>
  </si>
  <si>
    <t>BALF_Shen_nc1_CRR125995</t>
  </si>
  <si>
    <t>BALF_Shen_V25_CRR125994</t>
  </si>
  <si>
    <t>BALF_Shen_V24_CRR125993</t>
  </si>
  <si>
    <t>BALF_Shen_V23_CRR125992</t>
  </si>
  <si>
    <t>BALF_Shen_V22_CRR125991</t>
  </si>
  <si>
    <t>BALF_Shen_V21_CRR125990</t>
  </si>
  <si>
    <t>BALF_Shen_V20_CRR125989</t>
  </si>
  <si>
    <t>BALF_Shen_V19_CRR125988</t>
  </si>
  <si>
    <t>BALF_Shen_V12_CRR125981</t>
  </si>
  <si>
    <t>BALF_Shen_V13_CRR125982</t>
  </si>
  <si>
    <t>BALF_Shen_V14_CRR125983</t>
  </si>
  <si>
    <t>BALF_Shen_V15_CRR125984</t>
  </si>
  <si>
    <t>BALF_Shen_V16_CRR125985</t>
  </si>
  <si>
    <t>BALF_Shen_V17_CRR125986</t>
  </si>
  <si>
    <t>BALF_Shen_V18_CRR125987</t>
  </si>
  <si>
    <t>BALF_Shen_V08_CRR125977</t>
  </si>
  <si>
    <t>BALF_Shen_V09_CRR125978</t>
  </si>
  <si>
    <t>BALF_Shen_V10_CRR125979</t>
  </si>
  <si>
    <t>BALF_Shen_V11_CRR125980</t>
  </si>
  <si>
    <t>BALF_Shen_V06_CRR125975</t>
  </si>
  <si>
    <t>BALF_Shen_V07_CRR125976</t>
  </si>
  <si>
    <t>BALF_Shen_H20_CRR125969</t>
  </si>
  <si>
    <t>BALF_Shen_V01_CRR125970</t>
  </si>
  <si>
    <t>BALF_Shen_V02_CRR125971</t>
  </si>
  <si>
    <t>BALF_Shen_V03_CRR125972</t>
  </si>
  <si>
    <t>BALF_Shen_V04_CRR125973</t>
  </si>
  <si>
    <t>BALF_Shen_V05_CRR125974</t>
  </si>
  <si>
    <t>BALF_Shen_H19_CRR125968</t>
  </si>
  <si>
    <t>BALF_Shen_H18_CRR125967</t>
  </si>
  <si>
    <t>BALF_Shen_H17_CRR125966</t>
  </si>
  <si>
    <t>BALF_Shen_H16_CRR125965</t>
  </si>
  <si>
    <t>BALF_Shen_H09_CRR125958</t>
  </si>
  <si>
    <t>BALF_Shen_H10_CRR125959</t>
  </si>
  <si>
    <t>BALF_Shen_H11_CRR125960</t>
  </si>
  <si>
    <t>BALF_Shen_H12_CRR125961</t>
  </si>
  <si>
    <t>BALF_Shen_H13_CRR125962</t>
  </si>
  <si>
    <t>BALF_Shen_H14_CRR125963</t>
  </si>
  <si>
    <t>BALF_Shen_H15_CRR125964</t>
  </si>
  <si>
    <t>BALF_Michalovich_SIB012_SRR10571655</t>
  </si>
  <si>
    <t>BALF_Michalovich_SIB011_SRR10571656</t>
  </si>
  <si>
    <t>BALF_Michalovich_SIB010_SRR10571657</t>
  </si>
  <si>
    <t>BALF_Michalovich_SIB008_SRR10571658</t>
  </si>
  <si>
    <t>BALF_Michalovich_SIB007_SRR10571659</t>
  </si>
  <si>
    <t>BALF_Michalovich_SIB036_SRR10571724</t>
  </si>
  <si>
    <t>BALF_Michalovich_SIB030_SRR10571730</t>
  </si>
  <si>
    <t>BALF_Michalovich_SIB028_SRR10571732</t>
  </si>
  <si>
    <t>BALF_Michalovich_SIB006_SRR10571660</t>
  </si>
  <si>
    <t>COVID19_BALF_Xiong_Patient1_CRR119894</t>
  </si>
  <si>
    <t>COVID19_BALF_Xiong_Patient1_CRR119895</t>
  </si>
  <si>
    <t>COVID19_BALF_Xiong_Patient2_CRR119896</t>
  </si>
  <si>
    <t>COVID19_BALF_Xiong_Patient2_CRR119897</t>
  </si>
  <si>
    <t>COVID19_PBMC_Xiong_P1_CRR119891</t>
  </si>
  <si>
    <t>COVID19_PBMC_Xiong_P2_CRR119892</t>
  </si>
  <si>
    <t>COVID19_PBMC_Xiong_P3_CRR119893</t>
  </si>
  <si>
    <t>BALF_Huang_NC1_SRR7796663</t>
  </si>
  <si>
    <t>BALF_Ren_ANB40_SRR5677652</t>
  </si>
  <si>
    <t>BALF_Ren_ANB33_SRR5677659</t>
  </si>
  <si>
    <t>BALF_Ren_ANB32_SRR5677658</t>
  </si>
  <si>
    <t>BALF_Ren_ANB30_SRR5677661</t>
  </si>
  <si>
    <t>BALF_Ren_ANB23_SRR5677654</t>
  </si>
  <si>
    <t>BALF_Ren_ANB22_SRR5677657</t>
  </si>
  <si>
    <t>BALF_Ren_ANB21_SRR5677656</t>
  </si>
  <si>
    <t>BALF_Ren_ANB26_SRR5677660</t>
  </si>
  <si>
    <t>BALF_Ren_ANB24_SRR5677655</t>
  </si>
  <si>
    <t>read length</t>
  </si>
  <si>
    <t>raw reads</t>
  </si>
  <si>
    <t>filtered reads</t>
  </si>
  <si>
    <t>total trimmed single end reads</t>
  </si>
  <si>
    <t>COVID19_BALF_Shen_nCov1_SRR11059947_PE</t>
  </si>
  <si>
    <t>COVID19_BALF_Shen_nCov2_SRR11059946_PE</t>
  </si>
  <si>
    <t>COVID19_BALF_Shen_nCov3_SRR11059945_PE</t>
  </si>
  <si>
    <t>COVID19_BALF_Shen_nCov8_SRR11059940_PE</t>
  </si>
  <si>
    <t>COVID19_BALF_Shen_nCov7_SRR11059941_PE</t>
  </si>
  <si>
    <t>COVID19_BALF_Shen_nCov6_SRR11059942_PE</t>
  </si>
  <si>
    <t>COVID19_BALF_Shen_nCov5_SRR11059943_PE</t>
  </si>
  <si>
    <t>COVID19_BALF_Shen_nCov4_SRR11059944_PE</t>
  </si>
  <si>
    <t>COVID19_BALF_Shen_nCov8_SRR11059940_SE</t>
  </si>
  <si>
    <t>COVID19_BALF_Shen_nCov7_SRR11059941_SE</t>
  </si>
  <si>
    <t>COVID19_BALF_Shen_nCov6_SRR11059942_SE</t>
  </si>
  <si>
    <t>COVID19_BALF_Shen_nCov5_SRR11059943_SE</t>
  </si>
  <si>
    <t>COVID19_BALF_Shen_nCov4_SRR11059944_SE</t>
  </si>
  <si>
    <t>COVID19_BALF_Shen_nCov3_SRR11059945_SE</t>
  </si>
  <si>
    <t>COVID19_BALF_Shen_nCov2_SRR11059946_SE</t>
  </si>
  <si>
    <t>COVID19_BALF_Shen_nCov1_SRR11059947_SE</t>
  </si>
  <si>
    <t>BALF_Michalovich_SIB029_SRR10571731</t>
  </si>
  <si>
    <t>BALF_Michalovich_SIB031_SRR10571728</t>
  </si>
  <si>
    <t>BALF_Michalovich_SIB032_SRR10571727</t>
  </si>
  <si>
    <t>BALF_Michalovich_SIB033_SRR10571726</t>
  </si>
  <si>
    <t>BALF_Michalovich_SIB035_SRR10571725</t>
  </si>
  <si>
    <t>COVID19_BALF_Shen_nCov3_CRR125947_SE</t>
  </si>
  <si>
    <t>COVID19_BALF_Shen_nCov8_CRR125934_PE</t>
  </si>
  <si>
    <t>COVID19_BALF_Shen_nCov7_CRR125935_PE</t>
  </si>
  <si>
    <t>COVID19_BALF_Shen_nCov8_CRR125942_SE</t>
  </si>
  <si>
    <t>COVID19_BALF_Shen_nCov7_CRR125943_SE</t>
  </si>
  <si>
    <t>COVID19_BALF_Shen_nCov6_CRR125944_SE</t>
  </si>
  <si>
    <t>COVID19_BALF_Shen_nCov5_CRR125945_SE</t>
  </si>
  <si>
    <t>COVID19_BALF_Shen_nCov4_CRR125946_SE</t>
  </si>
  <si>
    <t>COVID19_BALF_Shen_nCov2_CRR125948_SE</t>
  </si>
  <si>
    <t>COVID19_BALF_Shen_nCov1_CRR125949_SE</t>
  </si>
  <si>
    <t>COVID19_BALF_Shen_nCov6_CRR125936_PE</t>
  </si>
  <si>
    <t>COVID19_BALF_Shen_nCov5_CRR125937_PE</t>
  </si>
  <si>
    <t>COVID19_BALF_Shen_nCov4_CRR125938_PE</t>
  </si>
  <si>
    <t>COVID19_BALF_Shen_nCov3_CRR125939_PE</t>
  </si>
  <si>
    <t>COVID19_BALF_Shen_nCov2_CRR125940_PE</t>
  </si>
  <si>
    <t>COVID19_BALF_Shen_nCov1_CRR125941_PE</t>
  </si>
  <si>
    <t>group</t>
  </si>
  <si>
    <t>BALF_Michalovich_SIB005_SRR10571662</t>
  </si>
  <si>
    <t>COVID19_BALF_Chen_P01_SRR10903402</t>
  </si>
  <si>
    <t>COVID19_BALF_Chen_P02_SRR10903401</t>
  </si>
  <si>
    <t>BALF_Michalovich_SIB004_SRR10571663</t>
  </si>
  <si>
    <t>BALF_Michalovich_SIB003_SRR10571664</t>
  </si>
  <si>
    <t>BALF_Michalovich_SIB002_SRR10571665</t>
  </si>
  <si>
    <t>BALF_Michalovich_SIB043_SRR10571719</t>
  </si>
  <si>
    <t>BALF_Michalovich_SIB042_SRR10571720</t>
  </si>
  <si>
    <t>BALF_Michalovich_SIB039_SRR10571721</t>
  </si>
  <si>
    <t>BALF_Michalovich_SIB038_SRR10571722</t>
  </si>
  <si>
    <t>BALF_Michalovich_SIB037_SRR10571723</t>
  </si>
  <si>
    <t>BALF_Michalovich_SIB025_SRR10571734</t>
  </si>
  <si>
    <t>BALF_Michalovich_SIB024_SRR10571735</t>
  </si>
  <si>
    <t>BALF_Michalovich_SIB023_SRR10571736</t>
  </si>
  <si>
    <t>BALF_Michalovich_SIB022_SRR10571737</t>
  </si>
  <si>
    <t>BALF_Michalovich_SIB021_SRR10571738</t>
  </si>
  <si>
    <t>BALF_Michalovich_SIB019_SRR10571739</t>
  </si>
  <si>
    <t>BALF_Michalovich_SIB018_SRR10571741</t>
  </si>
  <si>
    <t>BALF_Michalovich_SIB016_SRR10571742</t>
  </si>
  <si>
    <t>BALF_Michalovich_SIB015_SRR10571743</t>
  </si>
  <si>
    <t>BALF_Michalovich_SIB014_SRR10571744</t>
  </si>
  <si>
    <t>BALF_Michalovich_SIB049_SRR10571752</t>
  </si>
  <si>
    <t>BALF_Michalovich_SIB048_SRR10571753</t>
  </si>
  <si>
    <t>BALF_Michalovich_SIB047_SRR10571754</t>
  </si>
  <si>
    <t>BALF_Michalovich_SIB046_SRR10571755</t>
  </si>
  <si>
    <t>BALF_Michalovich_SIB045_SRR10571756</t>
  </si>
  <si>
    <t>BALF_Michalovich_SIB044_SRR10571757</t>
  </si>
  <si>
    <t>PBMC_Xiong_N1_CRR119890</t>
  </si>
  <si>
    <t>PBMC_Xiong_N2_CRR125445</t>
  </si>
  <si>
    <t>PBMC_Xiong_N3_CRR125446</t>
  </si>
  <si>
    <t>Plaque_Patient15_MGI0_SRR5787581</t>
  </si>
  <si>
    <t>Plaque_Patient15_MGI2_SRR5787582</t>
  </si>
  <si>
    <t>Plaque_Patient4_MGI0_SRR5787583</t>
  </si>
  <si>
    <t>Plaque_Patient4_MGI2_SRR5787584</t>
  </si>
  <si>
    <t>Plaque_Patient3_MGI0_SRR5787585</t>
  </si>
  <si>
    <t>Plaque_Patient3_MGI2_SRR5787586</t>
  </si>
  <si>
    <t>Sputum_EM3_SRR10152593</t>
  </si>
  <si>
    <t>Sputum_EM48_SRR10152587</t>
  </si>
  <si>
    <t>Sputum_EM47_SRR10152588</t>
  </si>
  <si>
    <t>kraken2 classified human reads</t>
  </si>
  <si>
    <t>kraken2 classified phix174  percent</t>
  </si>
  <si>
    <t>kraken2 classified human percent</t>
  </si>
  <si>
    <t>kraken2 classified phix174 reads</t>
  </si>
  <si>
    <t>kraken2 classified SARS-CoV-2 percent</t>
  </si>
  <si>
    <t>kraken2 classified SARS-CoV-2 reads</t>
  </si>
  <si>
    <t>kraken2  filtered percent</t>
  </si>
  <si>
    <t>accession</t>
  </si>
  <si>
    <t>COVID19_BALF</t>
  </si>
  <si>
    <t>publication</t>
  </si>
  <si>
    <t>WIV02</t>
  </si>
  <si>
    <t>WIV04</t>
  </si>
  <si>
    <t>WIV05</t>
  </si>
  <si>
    <t>WIV06</t>
  </si>
  <si>
    <t>WIV07</t>
  </si>
  <si>
    <t>CRR125942</t>
  </si>
  <si>
    <t>CRR125934</t>
  </si>
  <si>
    <t>SRR11059940</t>
  </si>
  <si>
    <t>CRR125943</t>
  </si>
  <si>
    <t>SIB012</t>
  </si>
  <si>
    <t>SIB011</t>
  </si>
  <si>
    <t>SIB010</t>
  </si>
  <si>
    <t>SIB008</t>
  </si>
  <si>
    <t>SIB007</t>
  </si>
  <si>
    <t>SIB006</t>
  </si>
  <si>
    <t>SIB005</t>
  </si>
  <si>
    <t>SIB004</t>
  </si>
  <si>
    <t>SIB003</t>
  </si>
  <si>
    <t>SIB002</t>
  </si>
  <si>
    <t>SIB043</t>
  </si>
  <si>
    <t>SIB042</t>
  </si>
  <si>
    <t>SIB039</t>
  </si>
  <si>
    <t>SIB038</t>
  </si>
  <si>
    <t>SIB037</t>
  </si>
  <si>
    <t>EM3</t>
  </si>
  <si>
    <t>EM48</t>
  </si>
  <si>
    <t>N1</t>
  </si>
  <si>
    <t>N2</t>
  </si>
  <si>
    <t>N3</t>
  </si>
  <si>
    <t>Plaque</t>
  </si>
  <si>
    <t>Sputum</t>
  </si>
  <si>
    <t>na</t>
  </si>
  <si>
    <t>P02</t>
  </si>
  <si>
    <t>P01</t>
  </si>
  <si>
    <t>SRR10903401</t>
  </si>
  <si>
    <t>SRR10903402</t>
  </si>
  <si>
    <t>SRR10971381</t>
  </si>
  <si>
    <t>SRR11092058</t>
  </si>
  <si>
    <t>SRR11092063</t>
  </si>
  <si>
    <t>SRR11092057</t>
  </si>
  <si>
    <t>SRR11092062</t>
  </si>
  <si>
    <t>SRR11092061</t>
  </si>
  <si>
    <t>SRR11092060</t>
  </si>
  <si>
    <t>SRR11092056</t>
  </si>
  <si>
    <t>SRR11092059</t>
  </si>
  <si>
    <t>SRR11092064</t>
  </si>
  <si>
    <t>CRR125935</t>
  </si>
  <si>
    <t>SRR11059941</t>
  </si>
  <si>
    <t>CRR125944</t>
  </si>
  <si>
    <t>CRR125936</t>
  </si>
  <si>
    <t>SRR11059942</t>
  </si>
  <si>
    <t>CRR125945</t>
  </si>
  <si>
    <t>CRR119894</t>
  </si>
  <si>
    <t>CRR119895</t>
  </si>
  <si>
    <t>CRR119896</t>
  </si>
  <si>
    <t>CRR119897</t>
  </si>
  <si>
    <t>nCov8</t>
  </si>
  <si>
    <t>nCov7</t>
  </si>
  <si>
    <t>nCov6</t>
  </si>
  <si>
    <t>nCov5</t>
  </si>
  <si>
    <t>nCov4</t>
  </si>
  <si>
    <t>nCov3</t>
  </si>
  <si>
    <t>nCov2</t>
  </si>
  <si>
    <t>nCov1</t>
  </si>
  <si>
    <t>Healthy_BALF</t>
  </si>
  <si>
    <t>SRR11059947</t>
  </si>
  <si>
    <t>CRR125949</t>
  </si>
  <si>
    <t>CRR125941</t>
  </si>
  <si>
    <t>SRR11059946</t>
  </si>
  <si>
    <t>CRR125940</t>
  </si>
  <si>
    <t>CRR125948</t>
  </si>
  <si>
    <t>CRR125937</t>
  </si>
  <si>
    <t>SRR11059943</t>
  </si>
  <si>
    <t>CRR125946</t>
  </si>
  <si>
    <t>CRR125938</t>
  </si>
  <si>
    <t>SRR11059944</t>
  </si>
  <si>
    <t>CRR125947</t>
  </si>
  <si>
    <t>CRR125939</t>
  </si>
  <si>
    <t>SRR11059945</t>
  </si>
  <si>
    <t>Negative_Control</t>
  </si>
  <si>
    <t>Healthy_PBMC</t>
  </si>
  <si>
    <t>COVID19_PBMC</t>
  </si>
  <si>
    <t>Unknown_BALF</t>
  </si>
  <si>
    <t>SIB036</t>
  </si>
  <si>
    <t>sex</t>
  </si>
  <si>
    <t>age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</si>
  <si>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</si>
  <si>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</si>
  <si>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</si>
  <si>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</si>
  <si>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</si>
  <si>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</si>
  <si>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</si>
  <si>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</si>
  <si>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</si>
  <si>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</si>
  <si>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</si>
  <si>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</si>
  <si>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</si>
  <si>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</si>
  <si>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</si>
  <si>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</si>
  <si>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</si>
  <si>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</si>
  <si>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</si>
  <si>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</si>
  <si>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CRR125950</t>
  </si>
  <si>
    <t>CRR125951</t>
  </si>
  <si>
    <t>CRR125952</t>
  </si>
  <si>
    <t>CRR125953</t>
  </si>
  <si>
    <t>CRR125954</t>
  </si>
  <si>
    <t>CRR125955</t>
  </si>
  <si>
    <t>CRR125969</t>
  </si>
  <si>
    <t>CRR125968</t>
  </si>
  <si>
    <t>CRR125956</t>
  </si>
  <si>
    <t>CRR125957</t>
  </si>
  <si>
    <t>CRR125958</t>
  </si>
  <si>
    <t>CRR125959</t>
  </si>
  <si>
    <t>CRR125960</t>
  </si>
  <si>
    <t>CRR125961</t>
  </si>
  <si>
    <t>CRR125962</t>
  </si>
  <si>
    <t>CRR125963</t>
  </si>
  <si>
    <t>CRR125964</t>
  </si>
  <si>
    <t>CRR125965</t>
  </si>
  <si>
    <t>CRR125966</t>
  </si>
  <si>
    <t>CRR125967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</si>
  <si>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</si>
  <si>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</si>
  <si>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</si>
  <si>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</si>
  <si>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</si>
  <si>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</si>
  <si>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</si>
  <si>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</si>
  <si>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</si>
  <si>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</si>
  <si>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</si>
  <si>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</si>
  <si>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</si>
  <si>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</si>
  <si>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</si>
  <si>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</si>
  <si>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</si>
  <si>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</si>
  <si>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</si>
  <si>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</si>
  <si>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</si>
  <si>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</si>
  <si>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</si>
  <si>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</si>
  <si>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</si>
  <si>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nc1</t>
  </si>
  <si>
    <t>nc2</t>
  </si>
  <si>
    <t>nc3</t>
  </si>
  <si>
    <t>nc3_se</t>
  </si>
  <si>
    <t>CRR125970</t>
  </si>
  <si>
    <t>CRR125971</t>
  </si>
  <si>
    <t>CRR125998</t>
  </si>
  <si>
    <t>CRR125972</t>
  </si>
  <si>
    <t>CRR125973</t>
  </si>
  <si>
    <t>summary_description</t>
  </si>
  <si>
    <t>CRR125997</t>
  </si>
  <si>
    <t>CRR125996</t>
  </si>
  <si>
    <t>CRR125995</t>
  </si>
  <si>
    <t>CRR125994</t>
  </si>
  <si>
    <t>CRR125993</t>
  </si>
  <si>
    <t>CRR125992</t>
  </si>
  <si>
    <t>CRR125974</t>
  </si>
  <si>
    <t>CRR125975</t>
  </si>
  <si>
    <t>CRR125976</t>
  </si>
  <si>
    <t>CRR125977</t>
  </si>
  <si>
    <t>CRR125978</t>
  </si>
  <si>
    <t>CRR125979</t>
  </si>
  <si>
    <t>CRR125991</t>
  </si>
  <si>
    <t>CRR125990</t>
  </si>
  <si>
    <t>CRR125989</t>
  </si>
  <si>
    <t>CRR125980</t>
  </si>
  <si>
    <t>CRR125981</t>
  </si>
  <si>
    <t>CRR125982</t>
  </si>
  <si>
    <t>CRR125983</t>
  </si>
  <si>
    <t>CRR125984</t>
  </si>
  <si>
    <t>CRR125985</t>
  </si>
  <si>
    <t>CRR125986</t>
  </si>
  <si>
    <t>CRR125987</t>
  </si>
  <si>
    <t>CRR125988</t>
  </si>
  <si>
    <t>SIB035</t>
  </si>
  <si>
    <t>SRR10571657</t>
  </si>
  <si>
    <t>SRR10571656</t>
  </si>
  <si>
    <t>SRR10571655</t>
  </si>
  <si>
    <t>SIB033</t>
  </si>
  <si>
    <t>SIB032</t>
  </si>
  <si>
    <t>SIB031</t>
  </si>
  <si>
    <t>SIB030</t>
  </si>
  <si>
    <t>SIB029</t>
  </si>
  <si>
    <t>SIB028</t>
  </si>
  <si>
    <t>SIB025</t>
  </si>
  <si>
    <t>SIB024</t>
  </si>
  <si>
    <t>SIB023</t>
  </si>
  <si>
    <t>SIB022</t>
  </si>
  <si>
    <t>SIB021</t>
  </si>
  <si>
    <t>SIB019</t>
  </si>
  <si>
    <t>SIB018</t>
  </si>
  <si>
    <t>SIB016</t>
  </si>
  <si>
    <t>SIB015</t>
  </si>
  <si>
    <t>SRR10571658</t>
  </si>
  <si>
    <t>SRR10571659</t>
  </si>
  <si>
    <t>SRR10571660</t>
  </si>
  <si>
    <t>SRR10571662</t>
  </si>
  <si>
    <t>SRR10571663</t>
  </si>
  <si>
    <t>SIB014</t>
  </si>
  <si>
    <t>SIB049</t>
  </si>
  <si>
    <t>SIB048</t>
  </si>
  <si>
    <t>SIB047</t>
  </si>
  <si>
    <t>SIB046</t>
  </si>
  <si>
    <t>SRR10571664</t>
  </si>
  <si>
    <t>SRR10571665</t>
  </si>
  <si>
    <t>SRR10571719</t>
  </si>
  <si>
    <t>SRR10571720</t>
  </si>
  <si>
    <t>SRR10571721</t>
  </si>
  <si>
    <t>SRR10571722</t>
  </si>
  <si>
    <t>SRR10571723</t>
  </si>
  <si>
    <t>SRR10571724</t>
  </si>
  <si>
    <t>SRR10571725</t>
  </si>
  <si>
    <t>SRR10571726</t>
  </si>
  <si>
    <t>SIB045</t>
  </si>
  <si>
    <t>SIB044</t>
  </si>
  <si>
    <t>NC1</t>
  </si>
  <si>
    <t>SRR10571727</t>
  </si>
  <si>
    <t>SRR10571728</t>
  </si>
  <si>
    <t>SRR10571730</t>
  </si>
  <si>
    <t>SRR10571731</t>
  </si>
  <si>
    <t>SRR10571732</t>
  </si>
  <si>
    <t>SRR10571734</t>
  </si>
  <si>
    <t>SRR10571735</t>
  </si>
  <si>
    <t>SRR10571736</t>
  </si>
  <si>
    <t>SRR10571737</t>
  </si>
  <si>
    <t>SRR10571738</t>
  </si>
  <si>
    <t>SRR10571739</t>
  </si>
  <si>
    <t>SRR10571741</t>
  </si>
  <si>
    <t>SRR10571742</t>
  </si>
  <si>
    <t>SRR10571743</t>
  </si>
  <si>
    <t>SRR10571744</t>
  </si>
  <si>
    <t>SRR10571752</t>
  </si>
  <si>
    <t>SRR10571753</t>
  </si>
  <si>
    <t>SRR10571754</t>
  </si>
  <si>
    <t>SRR10571755</t>
  </si>
  <si>
    <t>SRR10571756</t>
  </si>
  <si>
    <t>SRR10571757</t>
  </si>
  <si>
    <t>SRR7796663</t>
  </si>
  <si>
    <t>bioproject</t>
  </si>
  <si>
    <t>PRJCA002326</t>
  </si>
  <si>
    <t>male</t>
  </si>
  <si>
    <t>P1</t>
  </si>
  <si>
    <t>P2</t>
  </si>
  <si>
    <t>P3</t>
  </si>
  <si>
    <t>EM47</t>
  </si>
  <si>
    <t>BGISEQ-500_PE</t>
  </si>
  <si>
    <t>Illumina_MiSeq_PE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</si>
  <si>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</si>
  <si>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</si>
  <si>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</si>
  <si>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</si>
  <si>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</si>
  <si>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</si>
  <si>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</si>
  <si>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</si>
  <si>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</si>
  <si>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</si>
  <si>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</si>
  <si>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</si>
  <si>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</si>
  <si>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</si>
  <si>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</si>
  <si>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</si>
  <si>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</si>
  <si>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</si>
  <si>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</si>
  <si>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S21</t>
  </si>
  <si>
    <t>S22</t>
  </si>
  <si>
    <t>ANB24</t>
  </si>
  <si>
    <t>ANB26</t>
  </si>
  <si>
    <t>ANB21</t>
  </si>
  <si>
    <t>SRR7788525_SRR7638291</t>
  </si>
  <si>
    <t>SRR7788526_SRR7638290</t>
  </si>
  <si>
    <t>SRR7788523_SRR7638293</t>
  </si>
  <si>
    <t>SRR7788524_SRR7638289</t>
  </si>
  <si>
    <t>SRR7788531_SRR7638292</t>
  </si>
  <si>
    <t>SRR7788522_SRR7638285</t>
  </si>
  <si>
    <t>SRR7788521_SRR7638286</t>
  </si>
  <si>
    <t>SRR7788529_SRR7638295</t>
  </si>
  <si>
    <t>SRR7788530_SRR7638294</t>
  </si>
  <si>
    <t>SRR7788527_SRR7638297</t>
  </si>
  <si>
    <t>SRR7788528_SRR7638296</t>
  </si>
  <si>
    <t>SRR7788532_SRR7638288</t>
  </si>
  <si>
    <t>SRR7788533_SRR7638287</t>
  </si>
  <si>
    <t>SRR7788515_SRR7638280</t>
  </si>
  <si>
    <t>Patient15_MGI0</t>
  </si>
  <si>
    <t>Patient15_MGI2</t>
  </si>
  <si>
    <t>Patient4_MGI0</t>
  </si>
  <si>
    <t>Patient4_MGI2</t>
  </si>
  <si>
    <t>Patient3_MGI0</t>
  </si>
  <si>
    <t>Patient3_MGI2</t>
  </si>
  <si>
    <t>SRR5787581</t>
  </si>
  <si>
    <t>SRR5787582</t>
  </si>
  <si>
    <t>SRR10152588</t>
  </si>
  <si>
    <t>SRR10152587</t>
  </si>
  <si>
    <t>SRR5787583</t>
  </si>
  <si>
    <t>SRR5787584</t>
  </si>
  <si>
    <t>SRR5787585</t>
  </si>
  <si>
    <t>SRR5787586</t>
  </si>
  <si>
    <t>SRR10152593</t>
  </si>
  <si>
    <t>CRR125446</t>
  </si>
  <si>
    <t>CRR125445</t>
  </si>
  <si>
    <t>CRR119890</t>
  </si>
  <si>
    <t>CRR119893</t>
  </si>
  <si>
    <t>CRR119892</t>
  </si>
  <si>
    <t>CRR119891</t>
  </si>
  <si>
    <t>SRR7788516_SRR7638279</t>
  </si>
  <si>
    <t>ANB22</t>
  </si>
  <si>
    <t>ANB23</t>
  </si>
  <si>
    <t>ANB30</t>
  </si>
  <si>
    <t>ANB32</t>
  </si>
  <si>
    <t>ANB33</t>
  </si>
  <si>
    <t>ANB40</t>
  </si>
  <si>
    <t>SRR7788514_SRR7638277</t>
  </si>
  <si>
    <t>SRR7788513_SRR7638278</t>
  </si>
  <si>
    <t>SRR7788518_SRR7638281</t>
  </si>
  <si>
    <t>SRR7788517_SRR7638282</t>
  </si>
  <si>
    <t>SRR7788520_SRR7638283</t>
  </si>
  <si>
    <t>SRR7788519_SRR7638284</t>
  </si>
  <si>
    <t>SRR5677655</t>
  </si>
  <si>
    <t>SRR5677660</t>
  </si>
  <si>
    <t>SRR5677656</t>
  </si>
  <si>
    <t>SRR5677657</t>
  </si>
  <si>
    <t>SRR5677654</t>
  </si>
  <si>
    <t>SRR5677661</t>
  </si>
  <si>
    <t>SRR5677658</t>
  </si>
  <si>
    <t>SRR5677659</t>
  </si>
  <si>
    <t>SRR5677652</t>
  </si>
  <si>
    <t>PRJNA601736</t>
  </si>
  <si>
    <t>PRJNA603194</t>
  </si>
  <si>
    <t>patient_1</t>
  </si>
  <si>
    <t>female</t>
  </si>
  <si>
    <t>Illumina_MiniSeq_PE</t>
  </si>
  <si>
    <t>PRJNA605983</t>
  </si>
  <si>
    <t>Illumina_NovaSeq_5000_PE</t>
  </si>
  <si>
    <t>Illumina_HiSeq_3000_PE</t>
  </si>
  <si>
    <t>Illumina_HiSeq_1000_PE</t>
  </si>
  <si>
    <t>WIV02-2</t>
  </si>
  <si>
    <t>WIV04-2</t>
  </si>
  <si>
    <t>WIV06-2</t>
  </si>
  <si>
    <t>WIV07-2</t>
  </si>
  <si>
    <t>Patient1_repeat1</t>
  </si>
  <si>
    <t>Patient1_repeat2</t>
  </si>
  <si>
    <t>Patient2_repeat1</t>
  </si>
  <si>
    <t>Patient2_repeat2</t>
  </si>
  <si>
    <t>PRJNA605907</t>
  </si>
  <si>
    <t>Illumina_HiSeq_2500_PE</t>
  </si>
  <si>
    <t>Illumina_HiSeq_2500_SE</t>
  </si>
  <si>
    <t>nCov1_se</t>
  </si>
  <si>
    <t>nCov2_se</t>
  </si>
  <si>
    <t>nCov3_se</t>
  </si>
  <si>
    <t>nCov4_se</t>
  </si>
  <si>
    <t>nCov5_se</t>
  </si>
  <si>
    <t>nCov6_se</t>
  </si>
  <si>
    <t>nCov7_se</t>
  </si>
  <si>
    <t>nCov8_se</t>
  </si>
  <si>
    <t>PRJCA002202</t>
  </si>
  <si>
    <t>Illumina_HiSeq_2000_PE</t>
  </si>
  <si>
    <t>PRJNA484025</t>
  </si>
  <si>
    <t>NextSeq_550_SE</t>
  </si>
  <si>
    <t>Illumina_MiSeq_NextSeq_550_SE</t>
  </si>
  <si>
    <t>PRJNA387475</t>
  </si>
  <si>
    <t>Illumina_HiSeq_4000_SE</t>
  </si>
  <si>
    <t>PRJNA573047</t>
  </si>
  <si>
    <t>Illumina_NextSeq_500_SE</t>
  </si>
  <si>
    <t>CAP_Human_mastadenovirus_B_BALF</t>
  </si>
  <si>
    <t>CAP_Rhinovirus_A_BALF</t>
  </si>
  <si>
    <t>CAP_Rhinovirus_B_BALF</t>
  </si>
  <si>
    <t>CAP_Human_orthopneumovirus_BALF</t>
  </si>
  <si>
    <t>CAP_Influenza_B_virus_BALF</t>
  </si>
  <si>
    <t>CAP_Measles_morbillivirus_BALF</t>
  </si>
  <si>
    <t>CAP_Rhinovirus_C_BALF</t>
  </si>
  <si>
    <t>CAP_Influenza_A_virus_BALF</t>
  </si>
  <si>
    <t>CAP_Enterovirus_D_BALF</t>
  </si>
  <si>
    <t>CAP_Human_coronavirus_HKU1_BALF</t>
  </si>
  <si>
    <t>Chen_2020</t>
  </si>
  <si>
    <t>Wu_2020</t>
  </si>
  <si>
    <t>Zhou_2020</t>
  </si>
  <si>
    <t>Xiong_2020</t>
  </si>
  <si>
    <t>PRJNA390194</t>
  </si>
  <si>
    <t>PRJNA434133</t>
  </si>
  <si>
    <t>Obese_Asthma_BALF</t>
  </si>
  <si>
    <t>Obese_BALF</t>
  </si>
  <si>
    <t>Obese_Smoker_BALF</t>
  </si>
  <si>
    <t>Asthma_BALF</t>
  </si>
  <si>
    <t>Asthma_Smoker_BALF</t>
  </si>
  <si>
    <t>Asthma_Ex-smoker_BALF</t>
  </si>
  <si>
    <t>Shen_2020</t>
  </si>
  <si>
    <t>Smoker_BALF</t>
  </si>
  <si>
    <t>Michalovich_2019</t>
  </si>
  <si>
    <t>Huang_2019</t>
  </si>
  <si>
    <t>Ren_2018</t>
  </si>
  <si>
    <t>Obese_Asthma_Smoker_BALF</t>
  </si>
  <si>
    <t>kraken2 remaining percent</t>
  </si>
  <si>
    <t>kraken2  remaining reads</t>
  </si>
  <si>
    <t>kraken2 remaining unclassified percent</t>
  </si>
  <si>
    <t>kraken2 remaining unclassified reads</t>
  </si>
  <si>
    <t>kraken2 remaining classified percent</t>
  </si>
  <si>
    <t>kraken2 remaining classified reads</t>
  </si>
  <si>
    <t>Bronchial_Biopsy_Michalovich_SIB002_SRR10571760</t>
  </si>
  <si>
    <t>SRR10571760</t>
  </si>
  <si>
    <t>Asthma_Bronchial_Biopsy</t>
  </si>
  <si>
    <t>sequence_type</t>
  </si>
  <si>
    <t>sample_type</t>
  </si>
  <si>
    <t>sample_name</t>
  </si>
  <si>
    <t>BALF_Huang_S13_SRR7788513_SRR7638278</t>
  </si>
  <si>
    <t>BALF_Huang_S14_SRR7788514_SRR7638277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</si>
</sst>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Fill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1" fillId="0" borderId="1" xfId="0" applyNumberFormat="1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left"/>
    </xf>
    <xf numFmtId="10" fontId="1" fillId="0" borderId="1" xfId="0" applyNumberFormat="1" applyFont="1" applyFill="1" applyBorder="1" applyAlignment="1">
      <alignment horizontal="left"/>
    </xf>
    <xf numFmtId="3" fontId="1" fillId="3" borderId="1" xfId="0" applyNumberFormat="1" applyFont="1" applyFill="1" applyBorder="1" applyAlignment="1">
      <alignment horizontal="left"/>
    </xf>
    <xf numFmtId="3" fontId="1" fillId="0" borderId="0" xfId="0" applyNumberFormat="1" applyFont="1" applyFill="1" applyAlignment="1">
      <alignment horizontal="left"/>
    </xf>
    <xf numFmtId="10" fontId="1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3" fontId="3" fillId="0" borderId="1" xfId="0" applyNumberFormat="1" applyFont="1" applyFill="1" applyBorder="1" applyAlignment="1">
      <alignment horizontal="left" vertical="center" wrapText="1"/>
    </xf>
    <xf numFmtId="3" fontId="3" fillId="5" borderId="1" xfId="0" applyNumberFormat="1" applyFont="1" applyFill="1" applyBorder="1" applyAlignment="1">
      <alignment horizontal="left" vertical="center" wrapText="1"/>
    </xf>
    <xf numFmtId="10" fontId="3" fillId="5" borderId="1" xfId="0" applyNumberFormat="1" applyFont="1" applyFill="1" applyBorder="1" applyAlignment="1">
      <alignment horizontal="left" vertical="center" wrapText="1"/>
    </xf>
    <xf numFmtId="3" fontId="3" fillId="4" borderId="1" xfId="0" applyNumberFormat="1" applyFont="1" applyFill="1" applyBorder="1" applyAlignment="1">
      <alignment horizontal="left" vertical="center" wrapText="1"/>
    </xf>
    <xf numFmtId="10" fontId="3" fillId="4" borderId="1" xfId="0" applyNumberFormat="1" applyFont="1" applyFill="1" applyBorder="1" applyAlignment="1">
      <alignment horizontal="left" vertical="center" wrapText="1"/>
    </xf>
    <xf numFmtId="0" fontId="1" fillId="0" borderId="0" xfId="0" applyFont="1"/>
    <xf numFmtId="0" fontId="1" fillId="3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1" fillId="3" borderId="1" xfId="0" applyFont="1" applyFill="1" applyBorder="1"/>
    <xf numFmtId="0" fontId="3" fillId="0" borderId="1" xfId="0" applyFont="1" applyFill="1" applyBorder="1" applyAlignment="1">
      <alignment vertical="center"/>
    </xf>
    <xf numFmtId="0" fontId="1" fillId="0" borderId="1" xfId="0" applyFont="1" applyFill="1" applyBorder="1"/>
    <xf numFmtId="0" fontId="1" fillId="0" borderId="0" xfId="0" applyFont="1" applyFill="1"/>
    <xf numFmtId="0" fontId="4" fillId="0" borderId="0" xfId="0" applyFont="1" applyFill="1" applyAlignment="1">
      <alignment horizontal="left"/>
    </xf>
    <xf numFmtId="3" fontId="4" fillId="0" borderId="0" xfId="0" applyNumberFormat="1" applyFont="1" applyFill="1" applyAlignment="1">
      <alignment horizontal="left"/>
    </xf>
    <xf numFmtId="1" fontId="1" fillId="0" borderId="1" xfId="0" applyNumberFormat="1" applyFont="1" applyBorder="1" applyAlignment="1">
      <alignment horizontal="left" wrapText="1"/>
    </xf>
    <xf numFmtId="14" fontId="1" fillId="3" borderId="1" xfId="0" applyNumberFormat="1" applyFont="1" applyFill="1" applyBorder="1" applyAlignment="1">
      <alignment horizontal="left"/>
    </xf>
    <xf numFmtId="1" fontId="1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7AA68-045A-4D1F-B44E-E66F652DEE7A}">
  <dimension ref="A1:AB184"/>
  <sheetViews>
    <sheetView tabSelected="1" zoomScale="72" zoomScaleNormal="10" workbookViewId="0">
      <pane ySplit="1" topLeftCell="A2" activePane="bottomLeft" state="frozen"/>
      <selection pane="bottomLeft" activeCell="J21" sqref="J21"/>
    </sheetView>
  </sheetViews>
  <sheetFormatPr defaultRowHeight="14.5" x14ac:dyDescent="0.35"/>
  <cols>
    <col min="1" max="1" width="5.90625" style="1" bestFit="1" customWidth="1"/>
    <col min="2" max="2" width="46.26953125" style="1" bestFit="1" customWidth="1"/>
    <col min="3" max="3" width="34.26953125" style="17" customWidth="1"/>
    <col min="4" max="4" width="16.08984375" style="1" customWidth="1"/>
    <col min="5" max="5" width="13" style="1" customWidth="1"/>
    <col min="6" max="6" width="15.81640625" style="23" customWidth="1"/>
    <col min="7" max="7" width="22.26953125" style="1" customWidth="1"/>
    <col min="8" max="9" width="8.08984375" style="1" customWidth="1"/>
    <col min="10" max="10" width="30" style="1" customWidth="1"/>
    <col min="11" max="11" width="11.6328125" style="1" customWidth="1"/>
    <col min="12" max="13" width="11.6328125" style="8" customWidth="1"/>
    <col min="14" max="14" width="11.6328125" style="9" customWidth="1"/>
    <col min="15" max="15" width="11.6328125" style="8" customWidth="1"/>
    <col min="16" max="16" width="11.6328125" style="9" customWidth="1"/>
    <col min="17" max="17" width="11.6328125" style="8" customWidth="1"/>
    <col min="18" max="18" width="11.6328125" style="9" customWidth="1"/>
    <col min="19" max="19" width="11.6328125" style="8" customWidth="1"/>
    <col min="20" max="20" width="11.6328125" style="9" customWidth="1"/>
    <col min="21" max="21" width="11.6328125" style="8" customWidth="1"/>
    <col min="22" max="22" width="11.6328125" style="9" customWidth="1"/>
    <col min="23" max="23" width="11.6328125" style="8" customWidth="1"/>
    <col min="24" max="24" width="11.6328125" style="9" customWidth="1"/>
    <col min="25" max="25" width="11.6328125" style="8" customWidth="1"/>
    <col min="26" max="26" width="11.6328125" style="9" customWidth="1"/>
    <col min="27" max="27" width="11.6328125" style="8" customWidth="1"/>
    <col min="28" max="28" width="26.6328125" style="1" bestFit="1" customWidth="1"/>
    <col min="29" max="16384" width="8.7265625" style="1"/>
  </cols>
  <sheetData>
    <row r="1" spans="1:27" s="10" customFormat="1" ht="58" x14ac:dyDescent="0.35">
      <c r="A1" s="19" t="s">
        <v>145</v>
      </c>
      <c r="B1" s="11" t="s">
        <v>355</v>
      </c>
      <c r="C1" s="11" t="s">
        <v>609</v>
      </c>
      <c r="D1" s="11" t="s">
        <v>194</v>
      </c>
      <c r="E1" s="11" t="s">
        <v>444</v>
      </c>
      <c r="F1" s="21" t="s">
        <v>610</v>
      </c>
      <c r="G1" s="11" t="s">
        <v>192</v>
      </c>
      <c r="H1" s="19" t="s">
        <v>280</v>
      </c>
      <c r="I1" s="19" t="s">
        <v>279</v>
      </c>
      <c r="J1" s="11" t="s">
        <v>608</v>
      </c>
      <c r="K1" s="11" t="s">
        <v>104</v>
      </c>
      <c r="L1" s="12" t="s">
        <v>105</v>
      </c>
      <c r="M1" s="13" t="s">
        <v>107</v>
      </c>
      <c r="N1" s="13" t="s">
        <v>187</v>
      </c>
      <c r="O1" s="13" t="s">
        <v>185</v>
      </c>
      <c r="P1" s="14" t="s">
        <v>186</v>
      </c>
      <c r="Q1" s="13" t="s">
        <v>188</v>
      </c>
      <c r="R1" s="14" t="s">
        <v>191</v>
      </c>
      <c r="S1" s="15" t="s">
        <v>106</v>
      </c>
      <c r="T1" s="16" t="s">
        <v>189</v>
      </c>
      <c r="U1" s="15" t="s">
        <v>190</v>
      </c>
      <c r="V1" s="16" t="s">
        <v>599</v>
      </c>
      <c r="W1" s="15" t="s">
        <v>600</v>
      </c>
      <c r="X1" s="16" t="s">
        <v>601</v>
      </c>
      <c r="Y1" s="15" t="s">
        <v>602</v>
      </c>
      <c r="Z1" s="16" t="s">
        <v>603</v>
      </c>
      <c r="AA1" s="15" t="s">
        <v>604</v>
      </c>
    </row>
    <row r="2" spans="1:27" s="24" customFormat="1" x14ac:dyDescent="0.35">
      <c r="A2" s="3">
        <v>1</v>
      </c>
      <c r="B2" s="2" t="s">
        <v>147</v>
      </c>
      <c r="C2" s="20" t="s">
        <v>193</v>
      </c>
      <c r="D2" s="2" t="s">
        <v>581</v>
      </c>
      <c r="E2" s="18" t="s">
        <v>534</v>
      </c>
      <c r="F2" s="2" t="s">
        <v>228</v>
      </c>
      <c r="G2" s="18" t="s">
        <v>230</v>
      </c>
      <c r="H2" s="2">
        <v>39</v>
      </c>
      <c r="I2" s="18" t="s">
        <v>446</v>
      </c>
      <c r="J2" s="2" t="s">
        <v>452</v>
      </c>
      <c r="K2" s="3">
        <v>150</v>
      </c>
      <c r="L2" s="4">
        <v>1353388</v>
      </c>
      <c r="M2" s="5">
        <v>564164</v>
      </c>
      <c r="N2" s="6">
        <v>0.27250000000000002</v>
      </c>
      <c r="O2" s="5">
        <v>153734</v>
      </c>
      <c r="P2" s="6">
        <v>0.57640000000000002</v>
      </c>
      <c r="Q2" s="5">
        <v>325187</v>
      </c>
      <c r="R2" s="6">
        <f>(1-SUM(N2,P2))</f>
        <v>0.15110000000000001</v>
      </c>
      <c r="S2" s="5">
        <v>85243</v>
      </c>
      <c r="T2" s="6">
        <f>U2/S2</f>
        <v>0.63849231021902086</v>
      </c>
      <c r="U2" s="7">
        <v>54427</v>
      </c>
      <c r="V2" s="6">
        <f>W2/S2</f>
        <v>0.36150768978097908</v>
      </c>
      <c r="W2" s="7">
        <f>M2-(O2+Q2+U2)</f>
        <v>30816</v>
      </c>
      <c r="X2" s="6">
        <f>Y2/S2</f>
        <v>0.12594582546367444</v>
      </c>
      <c r="Y2" s="7">
        <v>10736</v>
      </c>
      <c r="Z2" s="6">
        <f>1-X2</f>
        <v>0.8740541745363255</v>
      </c>
      <c r="AA2" s="7">
        <f>Z2*W2</f>
        <v>26934.853442511405</v>
      </c>
    </row>
    <row r="3" spans="1:27" s="24" customFormat="1" x14ac:dyDescent="0.35">
      <c r="A3" s="3">
        <v>1</v>
      </c>
      <c r="B3" s="2" t="s">
        <v>148</v>
      </c>
      <c r="C3" s="20" t="s">
        <v>193</v>
      </c>
      <c r="D3" s="2" t="s">
        <v>581</v>
      </c>
      <c r="E3" s="18" t="s">
        <v>534</v>
      </c>
      <c r="F3" s="2" t="s">
        <v>227</v>
      </c>
      <c r="G3" s="18" t="s">
        <v>229</v>
      </c>
      <c r="H3" s="2">
        <v>21</v>
      </c>
      <c r="I3" s="18" t="s">
        <v>537</v>
      </c>
      <c r="J3" s="2" t="s">
        <v>452</v>
      </c>
      <c r="K3" s="3">
        <v>150</v>
      </c>
      <c r="L3" s="4">
        <v>953264</v>
      </c>
      <c r="M3" s="5">
        <v>384587</v>
      </c>
      <c r="N3" s="6">
        <v>0.29239999999999999</v>
      </c>
      <c r="O3" s="5">
        <v>112461</v>
      </c>
      <c r="P3" s="6">
        <v>0.6361</v>
      </c>
      <c r="Q3" s="5">
        <v>244638</v>
      </c>
      <c r="R3" s="6">
        <f>(1-SUM(N3,P3))</f>
        <v>7.1500000000000008E-2</v>
      </c>
      <c r="S3" s="5">
        <v>27488</v>
      </c>
      <c r="T3" s="6">
        <f>U3/S3</f>
        <v>0.50265570430733408</v>
      </c>
      <c r="U3" s="7">
        <v>13817</v>
      </c>
      <c r="V3" s="6">
        <f>W3/S3</f>
        <v>0.49734429569266592</v>
      </c>
      <c r="W3" s="7">
        <f>M3-(O3+Q3+U3)</f>
        <v>13671</v>
      </c>
      <c r="X3" s="6">
        <f>Y3/S3</f>
        <v>0.29867578579743886</v>
      </c>
      <c r="Y3" s="7">
        <v>8210</v>
      </c>
      <c r="Z3" s="6">
        <f>1-X3</f>
        <v>0.70132421420256108</v>
      </c>
      <c r="AA3" s="7">
        <f>Z3*W3</f>
        <v>9587.8033323632117</v>
      </c>
    </row>
    <row r="4" spans="1:27" s="24" customFormat="1" x14ac:dyDescent="0.35">
      <c r="A4" s="3">
        <v>2</v>
      </c>
      <c r="B4" s="2" t="s">
        <v>0</v>
      </c>
      <c r="C4" s="20" t="s">
        <v>193</v>
      </c>
      <c r="D4" s="2" t="s">
        <v>582</v>
      </c>
      <c r="E4" s="18" t="s">
        <v>535</v>
      </c>
      <c r="F4" s="2" t="s">
        <v>536</v>
      </c>
      <c r="G4" s="18" t="s">
        <v>231</v>
      </c>
      <c r="H4" s="2">
        <v>41</v>
      </c>
      <c r="I4" s="18" t="s">
        <v>446</v>
      </c>
      <c r="J4" s="2" t="s">
        <v>538</v>
      </c>
      <c r="K4" s="3">
        <v>150</v>
      </c>
      <c r="L4" s="4">
        <v>56565928</v>
      </c>
      <c r="M4" s="5">
        <v>12862472</v>
      </c>
      <c r="N4" s="6">
        <v>0.1399</v>
      </c>
      <c r="O4" s="5">
        <v>1798961</v>
      </c>
      <c r="P4" s="6">
        <v>0</v>
      </c>
      <c r="Q4" s="5">
        <v>0</v>
      </c>
      <c r="R4" s="6">
        <f>(1-SUM(N4,P4))</f>
        <v>0.86009999999999998</v>
      </c>
      <c r="S4" s="5">
        <v>11063511</v>
      </c>
      <c r="T4" s="6">
        <f>U4/S4</f>
        <v>4.9715682480905021E-3</v>
      </c>
      <c r="U4" s="7">
        <v>55003</v>
      </c>
      <c r="V4" s="6">
        <f>W4/S4</f>
        <v>0.99502843175190947</v>
      </c>
      <c r="W4" s="7">
        <f>M4-(O4+Q4+U4)</f>
        <v>11008508</v>
      </c>
      <c r="X4" s="6">
        <f>Y4/S4</f>
        <v>0.23424281857721296</v>
      </c>
      <c r="Y4" s="7">
        <v>2591548</v>
      </c>
      <c r="Z4" s="6">
        <f>1-X4</f>
        <v>0.76575718142278704</v>
      </c>
      <c r="AA4" s="7">
        <f>Z4*W4</f>
        <v>8429844.0577502027</v>
      </c>
    </row>
    <row r="5" spans="1:27" s="24" customFormat="1" x14ac:dyDescent="0.35">
      <c r="A5" s="3">
        <v>3</v>
      </c>
      <c r="B5" s="2" t="s">
        <v>20</v>
      </c>
      <c r="C5" s="20" t="s">
        <v>193</v>
      </c>
      <c r="D5" s="2" t="s">
        <v>583</v>
      </c>
      <c r="E5" s="18" t="s">
        <v>539</v>
      </c>
      <c r="F5" s="2" t="s">
        <v>195</v>
      </c>
      <c r="G5" s="18" t="s">
        <v>232</v>
      </c>
      <c r="H5" s="2">
        <v>32</v>
      </c>
      <c r="I5" s="18" t="s">
        <v>446</v>
      </c>
      <c r="J5" s="2" t="s">
        <v>452</v>
      </c>
      <c r="K5" s="3">
        <v>150</v>
      </c>
      <c r="L5" s="4">
        <v>16534058</v>
      </c>
      <c r="M5" s="5">
        <v>7969411</v>
      </c>
      <c r="N5" s="6">
        <v>0.95909999999999995</v>
      </c>
      <c r="O5" s="5">
        <v>7643724</v>
      </c>
      <c r="P5" s="6">
        <v>8.0000000000000004E-4</v>
      </c>
      <c r="Q5" s="5">
        <v>6250</v>
      </c>
      <c r="R5" s="6">
        <f>(1-SUM(N5,P5))</f>
        <v>4.0100000000000025E-2</v>
      </c>
      <c r="S5" s="5">
        <v>319437</v>
      </c>
      <c r="T5" s="6">
        <f>U5/S5</f>
        <v>6.2923205514702429E-4</v>
      </c>
      <c r="U5" s="7">
        <v>201</v>
      </c>
      <c r="V5" s="6">
        <f>W5/S5</f>
        <v>0.99937076794485302</v>
      </c>
      <c r="W5" s="7">
        <f>M5-(O5+Q5+U5)</f>
        <v>319236</v>
      </c>
      <c r="X5" s="6">
        <f>Y5/S5</f>
        <v>0.82198680804039603</v>
      </c>
      <c r="Y5" s="7">
        <v>262573</v>
      </c>
      <c r="Z5" s="6">
        <f>1-X5</f>
        <v>0.17801319195960397</v>
      </c>
      <c r="AA5" s="7">
        <f>Z5*W5</f>
        <v>56828.219348416133</v>
      </c>
    </row>
    <row r="6" spans="1:27" s="24" customFormat="1" x14ac:dyDescent="0.35">
      <c r="A6" s="3">
        <v>3</v>
      </c>
      <c r="B6" s="2" t="s">
        <v>21</v>
      </c>
      <c r="C6" s="20" t="s">
        <v>193</v>
      </c>
      <c r="D6" s="2" t="s">
        <v>583</v>
      </c>
      <c r="E6" s="18" t="s">
        <v>539</v>
      </c>
      <c r="F6" s="2" t="s">
        <v>543</v>
      </c>
      <c r="G6" s="18" t="s">
        <v>233</v>
      </c>
      <c r="H6" s="2">
        <v>32</v>
      </c>
      <c r="I6" s="18" t="s">
        <v>446</v>
      </c>
      <c r="J6" s="2" t="s">
        <v>541</v>
      </c>
      <c r="K6" s="3">
        <v>150</v>
      </c>
      <c r="L6" s="4">
        <v>134166390</v>
      </c>
      <c r="M6" s="5">
        <v>61926382</v>
      </c>
      <c r="N6" s="6">
        <v>0.91949999999999998</v>
      </c>
      <c r="O6" s="5">
        <v>56941664</v>
      </c>
      <c r="P6" s="6">
        <v>0</v>
      </c>
      <c r="Q6" s="5">
        <v>0</v>
      </c>
      <c r="R6" s="6">
        <f>(1-SUM(N6,P6))</f>
        <v>8.0500000000000016E-2</v>
      </c>
      <c r="S6" s="5">
        <v>4984718</v>
      </c>
      <c r="T6" s="6">
        <f>U6/S6</f>
        <v>2.2568979829952265E-4</v>
      </c>
      <c r="U6" s="7">
        <v>1125</v>
      </c>
      <c r="V6" s="6">
        <f>W6/S6</f>
        <v>0.99977431020170049</v>
      </c>
      <c r="W6" s="7">
        <f>M6-(O6+Q6+U6)</f>
        <v>4983593</v>
      </c>
      <c r="X6" s="6">
        <f>Y6/S6</f>
        <v>0.82737619259504747</v>
      </c>
      <c r="Y6" s="7">
        <v>4124237</v>
      </c>
      <c r="Z6" s="6">
        <f>1-X6</f>
        <v>0.17262380740495253</v>
      </c>
      <c r="AA6" s="7">
        <f>Z6*W6</f>
        <v>860286.79821666959</v>
      </c>
    </row>
    <row r="7" spans="1:27" s="24" customFormat="1" x14ac:dyDescent="0.35">
      <c r="A7" s="3">
        <v>3</v>
      </c>
      <c r="B7" s="2" t="s">
        <v>22</v>
      </c>
      <c r="C7" s="20" t="s">
        <v>193</v>
      </c>
      <c r="D7" s="2" t="s">
        <v>583</v>
      </c>
      <c r="E7" s="18" t="s">
        <v>539</v>
      </c>
      <c r="F7" s="2" t="s">
        <v>196</v>
      </c>
      <c r="G7" s="18" t="s">
        <v>234</v>
      </c>
      <c r="H7" s="2">
        <v>49</v>
      </c>
      <c r="I7" s="18" t="s">
        <v>537</v>
      </c>
      <c r="J7" s="2" t="s">
        <v>452</v>
      </c>
      <c r="K7" s="3">
        <v>150</v>
      </c>
      <c r="L7" s="4">
        <v>10369818</v>
      </c>
      <c r="M7" s="5">
        <v>4992420</v>
      </c>
      <c r="N7" s="6">
        <v>0.9617</v>
      </c>
      <c r="O7" s="5">
        <v>4801326</v>
      </c>
      <c r="P7" s="6">
        <v>8.0000000000000004E-4</v>
      </c>
      <c r="Q7" s="5">
        <v>4070</v>
      </c>
      <c r="R7" s="6">
        <f>(1-SUM(N7,P7))</f>
        <v>3.7499999999999978E-2</v>
      </c>
      <c r="S7" s="5">
        <v>187024</v>
      </c>
      <c r="T7" s="6">
        <f>U7/S7</f>
        <v>8.6299084609461896E-3</v>
      </c>
      <c r="U7" s="7">
        <v>1614</v>
      </c>
      <c r="V7" s="6">
        <f>W7/S7</f>
        <v>0.99137009153905387</v>
      </c>
      <c r="W7" s="7">
        <f>M7-(O7+Q7+U7)</f>
        <v>185410</v>
      </c>
      <c r="X7" s="6">
        <f>Y7/S7</f>
        <v>0.78811275558217131</v>
      </c>
      <c r="Y7" s="7">
        <v>147396</v>
      </c>
      <c r="Z7" s="6">
        <f>1-X7</f>
        <v>0.21188724441782869</v>
      </c>
      <c r="AA7" s="7">
        <f>Z7*W7</f>
        <v>39286.013987509621</v>
      </c>
    </row>
    <row r="8" spans="1:27" s="24" customFormat="1" x14ac:dyDescent="0.35">
      <c r="A8" s="3">
        <v>3</v>
      </c>
      <c r="B8" s="2" t="s">
        <v>23</v>
      </c>
      <c r="C8" s="20" t="s">
        <v>193</v>
      </c>
      <c r="D8" s="2" t="s">
        <v>583</v>
      </c>
      <c r="E8" s="18" t="s">
        <v>539</v>
      </c>
      <c r="F8" s="2" t="s">
        <v>544</v>
      </c>
      <c r="G8" s="18" t="s">
        <v>235</v>
      </c>
      <c r="H8" s="2">
        <v>49</v>
      </c>
      <c r="I8" s="18" t="s">
        <v>537</v>
      </c>
      <c r="J8" s="2" t="s">
        <v>542</v>
      </c>
      <c r="K8" s="3">
        <v>150</v>
      </c>
      <c r="L8" s="4">
        <v>122608060</v>
      </c>
      <c r="M8" s="5">
        <v>56763636</v>
      </c>
      <c r="N8" s="6">
        <v>0.91279999999999994</v>
      </c>
      <c r="O8" s="5">
        <v>51813342</v>
      </c>
      <c r="P8" s="6">
        <v>0</v>
      </c>
      <c r="Q8" s="5">
        <v>0</v>
      </c>
      <c r="R8" s="6">
        <f>(1-SUM(N8,P8))</f>
        <v>8.7200000000000055E-2</v>
      </c>
      <c r="S8" s="5">
        <v>4950294</v>
      </c>
      <c r="T8" s="6">
        <f>U8/S8</f>
        <v>2.9612382618082887E-3</v>
      </c>
      <c r="U8" s="7">
        <v>14659</v>
      </c>
      <c r="V8" s="6">
        <f>W8/S8</f>
        <v>0.99703876173819173</v>
      </c>
      <c r="W8" s="7">
        <f>M8-(O8+Q8+U8)</f>
        <v>4935635</v>
      </c>
      <c r="X8" s="6">
        <f>Y8/S8</f>
        <v>0.75130709408370489</v>
      </c>
      <c r="Y8" s="7">
        <v>3719191</v>
      </c>
      <c r="Z8" s="6">
        <f>1-X8</f>
        <v>0.24869290591629511</v>
      </c>
      <c r="AA8" s="7">
        <f>Z8*W8</f>
        <v>1227457.4106921733</v>
      </c>
    </row>
    <row r="9" spans="1:27" s="24" customFormat="1" x14ac:dyDescent="0.35">
      <c r="A9" s="3">
        <v>3</v>
      </c>
      <c r="B9" s="2" t="s">
        <v>24</v>
      </c>
      <c r="C9" s="20" t="s">
        <v>193</v>
      </c>
      <c r="D9" s="2" t="s">
        <v>583</v>
      </c>
      <c r="E9" s="18" t="s">
        <v>539</v>
      </c>
      <c r="F9" s="2" t="s">
        <v>197</v>
      </c>
      <c r="G9" s="18" t="s">
        <v>236</v>
      </c>
      <c r="H9" s="2">
        <v>52</v>
      </c>
      <c r="I9" s="18" t="s">
        <v>537</v>
      </c>
      <c r="J9" s="2" t="s">
        <v>541</v>
      </c>
      <c r="K9" s="3">
        <v>150</v>
      </c>
      <c r="L9" s="4">
        <v>68511686</v>
      </c>
      <c r="M9" s="5">
        <v>31593862</v>
      </c>
      <c r="N9" s="6">
        <v>0.89829999999999999</v>
      </c>
      <c r="O9" s="5">
        <v>28380208</v>
      </c>
      <c r="P9" s="6">
        <v>0</v>
      </c>
      <c r="Q9" s="5">
        <v>0</v>
      </c>
      <c r="R9" s="6">
        <f>(1-SUM(N9,P9))</f>
        <v>0.10170000000000001</v>
      </c>
      <c r="S9" s="5">
        <v>3213654</v>
      </c>
      <c r="T9" s="6">
        <f>U9/S9</f>
        <v>1.8234694836469638E-4</v>
      </c>
      <c r="U9" s="7">
        <v>586</v>
      </c>
      <c r="V9" s="6">
        <f>W9/S9</f>
        <v>0.99981765305163528</v>
      </c>
      <c r="W9" s="7">
        <f>M9-(O9+Q9+U9)</f>
        <v>3213068</v>
      </c>
      <c r="X9" s="6">
        <f>Y9/S9</f>
        <v>0.55858751439949661</v>
      </c>
      <c r="Y9" s="7">
        <v>1795107</v>
      </c>
      <c r="Z9" s="6">
        <f>1-X9</f>
        <v>0.44141248560050339</v>
      </c>
      <c r="AA9" s="7">
        <f>Z9*W9</f>
        <v>1418288.3322834382</v>
      </c>
    </row>
    <row r="10" spans="1:27" s="24" customFormat="1" x14ac:dyDescent="0.35">
      <c r="A10" s="3">
        <v>3</v>
      </c>
      <c r="B10" s="2" t="s">
        <v>26</v>
      </c>
      <c r="C10" s="20" t="s">
        <v>193</v>
      </c>
      <c r="D10" s="2" t="s">
        <v>583</v>
      </c>
      <c r="E10" s="18" t="s">
        <v>539</v>
      </c>
      <c r="F10" s="2" t="s">
        <v>198</v>
      </c>
      <c r="G10" s="18" t="s">
        <v>238</v>
      </c>
      <c r="H10" s="2">
        <v>40</v>
      </c>
      <c r="I10" s="18" t="s">
        <v>446</v>
      </c>
      <c r="J10" s="2" t="s">
        <v>452</v>
      </c>
      <c r="K10" s="3">
        <v>150</v>
      </c>
      <c r="L10" s="4">
        <v>10479446</v>
      </c>
      <c r="M10" s="5">
        <v>5021331</v>
      </c>
      <c r="N10" s="6">
        <v>0.96350000000000002</v>
      </c>
      <c r="O10" s="5">
        <v>4838212</v>
      </c>
      <c r="P10" s="6">
        <v>1.1000000000000001E-3</v>
      </c>
      <c r="Q10" s="5">
        <v>5335</v>
      </c>
      <c r="R10" s="6">
        <f>(1-SUM(N10,P10))</f>
        <v>3.5399999999999987E-2</v>
      </c>
      <c r="S10" s="5">
        <v>177784</v>
      </c>
      <c r="T10" s="6">
        <f>U10/S10</f>
        <v>3.9373621923232684E-4</v>
      </c>
      <c r="U10" s="7">
        <v>70</v>
      </c>
      <c r="V10" s="6">
        <f>W10/S10</f>
        <v>0.99960626378076767</v>
      </c>
      <c r="W10" s="7">
        <f>M10-(O10+Q10+U10)</f>
        <v>177714</v>
      </c>
      <c r="X10" s="6">
        <f>Y10/S10</f>
        <v>0.80395311164109251</v>
      </c>
      <c r="Y10" s="7">
        <v>142930</v>
      </c>
      <c r="Z10" s="6">
        <f>1-X10</f>
        <v>0.19604688835890749</v>
      </c>
      <c r="AA10" s="7">
        <f>Z10*W10</f>
        <v>34840.276717814886</v>
      </c>
    </row>
    <row r="11" spans="1:27" s="24" customFormat="1" x14ac:dyDescent="0.35">
      <c r="A11" s="3">
        <v>3</v>
      </c>
      <c r="B11" s="2" t="s">
        <v>25</v>
      </c>
      <c r="C11" s="20" t="s">
        <v>193</v>
      </c>
      <c r="D11" s="2" t="s">
        <v>583</v>
      </c>
      <c r="E11" s="18" t="s">
        <v>539</v>
      </c>
      <c r="F11" s="2" t="s">
        <v>545</v>
      </c>
      <c r="G11" s="18" t="s">
        <v>237</v>
      </c>
      <c r="H11" s="2">
        <v>40</v>
      </c>
      <c r="I11" s="18" t="s">
        <v>446</v>
      </c>
      <c r="J11" s="2" t="s">
        <v>541</v>
      </c>
      <c r="K11" s="3">
        <v>150</v>
      </c>
      <c r="L11" s="4">
        <v>59351668</v>
      </c>
      <c r="M11" s="5">
        <v>27384667</v>
      </c>
      <c r="N11" s="6">
        <v>0.87949999999999995</v>
      </c>
      <c r="O11" s="5">
        <v>24086088</v>
      </c>
      <c r="P11" s="6">
        <v>0</v>
      </c>
      <c r="Q11" s="5">
        <v>0</v>
      </c>
      <c r="R11" s="6">
        <f>(1-SUM(N11,P11))</f>
        <v>0.12050000000000005</v>
      </c>
      <c r="S11" s="5">
        <v>3298579</v>
      </c>
      <c r="T11" s="6">
        <f>U11/S11</f>
        <v>3.2953583952362515E-4</v>
      </c>
      <c r="U11" s="7">
        <v>1087</v>
      </c>
      <c r="V11" s="6">
        <f>W11/S11</f>
        <v>0.99967046416047634</v>
      </c>
      <c r="W11" s="7">
        <f>M11-(O11+Q11+U11)</f>
        <v>3297492</v>
      </c>
      <c r="X11" s="6">
        <f>Y11/S11</f>
        <v>0.52940311570527798</v>
      </c>
      <c r="Y11" s="7">
        <v>1746278</v>
      </c>
      <c r="Z11" s="6">
        <f>1-X11</f>
        <v>0.47059688429472202</v>
      </c>
      <c r="AA11" s="7">
        <f>Z11*W11</f>
        <v>1551789.4611867715</v>
      </c>
    </row>
    <row r="12" spans="1:27" s="24" customFormat="1" x14ac:dyDescent="0.35">
      <c r="A12" s="3">
        <v>3</v>
      </c>
      <c r="B12" s="2" t="s">
        <v>28</v>
      </c>
      <c r="C12" s="20" t="s">
        <v>193</v>
      </c>
      <c r="D12" s="2" t="s">
        <v>583</v>
      </c>
      <c r="E12" s="18" t="s">
        <v>539</v>
      </c>
      <c r="F12" s="2" t="s">
        <v>199</v>
      </c>
      <c r="G12" s="18" t="s">
        <v>240</v>
      </c>
      <c r="H12" s="2">
        <v>56</v>
      </c>
      <c r="I12" s="18" t="s">
        <v>446</v>
      </c>
      <c r="J12" s="2" t="s">
        <v>452</v>
      </c>
      <c r="K12" s="3">
        <v>150</v>
      </c>
      <c r="L12" s="4">
        <v>7133166</v>
      </c>
      <c r="M12" s="5">
        <v>3371151</v>
      </c>
      <c r="N12" s="6">
        <v>0.90139999999999998</v>
      </c>
      <c r="O12" s="5">
        <v>3038784</v>
      </c>
      <c r="P12" s="6">
        <v>1E-3</v>
      </c>
      <c r="Q12" s="5">
        <v>3386</v>
      </c>
      <c r="R12" s="6">
        <f>(1-SUM(N12,P12))</f>
        <v>9.760000000000002E-2</v>
      </c>
      <c r="S12" s="5">
        <v>328981</v>
      </c>
      <c r="T12" s="6">
        <f>U12/S12</f>
        <v>1.0426134032056563E-3</v>
      </c>
      <c r="U12" s="7">
        <v>343</v>
      </c>
      <c r="V12" s="6">
        <f>W12/S12</f>
        <v>0.99895738659679434</v>
      </c>
      <c r="W12" s="7">
        <f>M12-(O12+Q12+U12)</f>
        <v>328638</v>
      </c>
      <c r="X12" s="6">
        <f>Y12/S12</f>
        <v>0.59340509026357147</v>
      </c>
      <c r="Y12" s="7">
        <v>195219</v>
      </c>
      <c r="Z12" s="6">
        <f>1-X12</f>
        <v>0.40659490973642853</v>
      </c>
      <c r="AA12" s="7">
        <f>Z12*W12</f>
        <v>133622.53794596039</v>
      </c>
    </row>
    <row r="13" spans="1:27" s="24" customFormat="1" x14ac:dyDescent="0.35">
      <c r="A13" s="3">
        <v>3</v>
      </c>
      <c r="B13" s="2" t="s">
        <v>27</v>
      </c>
      <c r="C13" s="20" t="s">
        <v>193</v>
      </c>
      <c r="D13" s="2" t="s">
        <v>583</v>
      </c>
      <c r="E13" s="18" t="s">
        <v>539</v>
      </c>
      <c r="F13" s="2" t="s">
        <v>546</v>
      </c>
      <c r="G13" s="18" t="s">
        <v>239</v>
      </c>
      <c r="H13" s="2">
        <v>56</v>
      </c>
      <c r="I13" s="18" t="s">
        <v>446</v>
      </c>
      <c r="J13" s="2" t="s">
        <v>541</v>
      </c>
      <c r="K13" s="3">
        <v>150</v>
      </c>
      <c r="L13" s="4">
        <v>76928376</v>
      </c>
      <c r="M13" s="5">
        <v>35762408</v>
      </c>
      <c r="N13" s="6">
        <v>0.38929999999999998</v>
      </c>
      <c r="O13" s="5">
        <v>13921762</v>
      </c>
      <c r="P13" s="6">
        <v>0</v>
      </c>
      <c r="Q13" s="5">
        <v>0</v>
      </c>
      <c r="R13" s="6">
        <f>(1-SUM(N13,P13))</f>
        <v>0.61070000000000002</v>
      </c>
      <c r="S13" s="5">
        <v>21840646</v>
      </c>
      <c r="T13" s="6">
        <f>U13/S13</f>
        <v>1.0572031614815789E-4</v>
      </c>
      <c r="U13" s="7">
        <v>2309</v>
      </c>
      <c r="V13" s="6">
        <f>W13/S13</f>
        <v>0.99989427968385181</v>
      </c>
      <c r="W13" s="7">
        <f>M13-(O13+Q13+U13)</f>
        <v>21838337</v>
      </c>
      <c r="X13" s="6">
        <f>Y13/S13</f>
        <v>0.13578270532840467</v>
      </c>
      <c r="Y13" s="7">
        <v>2965582</v>
      </c>
      <c r="Z13" s="6">
        <f>1-X13</f>
        <v>0.86421729467159536</v>
      </c>
      <c r="AA13" s="7">
        <f>Z13*W13</f>
        <v>18873068.522266604</v>
      </c>
    </row>
    <row r="14" spans="1:27" s="24" customFormat="1" x14ac:dyDescent="0.35">
      <c r="A14" s="3">
        <v>4</v>
      </c>
      <c r="B14" s="2" t="s">
        <v>87</v>
      </c>
      <c r="C14" s="20" t="s">
        <v>193</v>
      </c>
      <c r="D14" s="2" t="s">
        <v>584</v>
      </c>
      <c r="E14" s="18" t="s">
        <v>445</v>
      </c>
      <c r="F14" s="2" t="s">
        <v>547</v>
      </c>
      <c r="G14" s="18" t="s">
        <v>247</v>
      </c>
      <c r="H14" s="2">
        <v>74</v>
      </c>
      <c r="I14" s="18" t="s">
        <v>446</v>
      </c>
      <c r="J14" s="2" t="s">
        <v>452</v>
      </c>
      <c r="K14" s="3">
        <v>150</v>
      </c>
      <c r="L14" s="4">
        <v>16890638</v>
      </c>
      <c r="M14" s="5">
        <v>8377172</v>
      </c>
      <c r="N14" s="6">
        <v>0.96850000000000003</v>
      </c>
      <c r="O14" s="5">
        <v>8113585</v>
      </c>
      <c r="P14" s="6">
        <v>2.9999999999999997E-4</v>
      </c>
      <c r="Q14" s="5">
        <v>2236</v>
      </c>
      <c r="R14" s="6">
        <f>(1-SUM(N14,P14))</f>
        <v>3.1200000000000006E-2</v>
      </c>
      <c r="S14" s="5">
        <v>261351</v>
      </c>
      <c r="T14" s="6">
        <f>U14/S14</f>
        <v>0.53312594939372726</v>
      </c>
      <c r="U14" s="7">
        <v>139333</v>
      </c>
      <c r="V14" s="6">
        <f>W14/S14</f>
        <v>0.46687405060627279</v>
      </c>
      <c r="W14" s="7">
        <f>M14-(O14+Q14+U14)</f>
        <v>122018</v>
      </c>
      <c r="X14" s="6">
        <f>Y14/S14</f>
        <v>0.2529969275036254</v>
      </c>
      <c r="Y14" s="7">
        <v>66121</v>
      </c>
      <c r="Z14" s="6">
        <f>1-X14</f>
        <v>0.74700307249637454</v>
      </c>
      <c r="AA14" s="7">
        <f>Z14*W14</f>
        <v>91147.820899862636</v>
      </c>
    </row>
    <row r="15" spans="1:27" s="24" customFormat="1" x14ac:dyDescent="0.35">
      <c r="A15" s="3">
        <v>4</v>
      </c>
      <c r="B15" s="2" t="s">
        <v>88</v>
      </c>
      <c r="C15" s="20" t="s">
        <v>193</v>
      </c>
      <c r="D15" s="2" t="s">
        <v>584</v>
      </c>
      <c r="E15" s="18" t="s">
        <v>445</v>
      </c>
      <c r="F15" s="2" t="s">
        <v>548</v>
      </c>
      <c r="G15" s="18" t="s">
        <v>248</v>
      </c>
      <c r="H15" s="2">
        <v>74</v>
      </c>
      <c r="I15" s="18" t="s">
        <v>446</v>
      </c>
      <c r="J15" s="2" t="s">
        <v>452</v>
      </c>
      <c r="K15" s="3">
        <v>150</v>
      </c>
      <c r="L15" s="4">
        <v>7369020</v>
      </c>
      <c r="M15" s="5">
        <v>3629965</v>
      </c>
      <c r="N15" s="6">
        <v>0.88260000000000005</v>
      </c>
      <c r="O15" s="5">
        <v>3203738</v>
      </c>
      <c r="P15" s="6">
        <v>8.9599999999999999E-2</v>
      </c>
      <c r="Q15" s="5">
        <v>325189</v>
      </c>
      <c r="R15" s="6">
        <f>(1-SUM(N15,P15))</f>
        <v>2.7799999999999936E-2</v>
      </c>
      <c r="S15" s="5">
        <v>101038</v>
      </c>
      <c r="T15" s="6">
        <f>U15/S15</f>
        <v>0.53901502405035728</v>
      </c>
      <c r="U15" s="7">
        <v>54461</v>
      </c>
      <c r="V15" s="6">
        <f>W15/S15</f>
        <v>0.46098497594964272</v>
      </c>
      <c r="W15" s="7">
        <f>M15-(O15+Q15+U15)</f>
        <v>46577</v>
      </c>
      <c r="X15" s="6">
        <f>Y15/S15</f>
        <v>0.24558087056355035</v>
      </c>
      <c r="Y15" s="7">
        <v>24813</v>
      </c>
      <c r="Z15" s="6">
        <f>1-X15</f>
        <v>0.75441912943644962</v>
      </c>
      <c r="AA15" s="7">
        <f>Z15*W15</f>
        <v>35138.579791761513</v>
      </c>
    </row>
    <row r="16" spans="1:27" s="24" customFormat="1" x14ac:dyDescent="0.35">
      <c r="A16" s="3">
        <v>4</v>
      </c>
      <c r="B16" s="2" t="s">
        <v>89</v>
      </c>
      <c r="C16" s="20" t="s">
        <v>193</v>
      </c>
      <c r="D16" s="2" t="s">
        <v>584</v>
      </c>
      <c r="E16" s="18" t="s">
        <v>445</v>
      </c>
      <c r="F16" s="2" t="s">
        <v>549</v>
      </c>
      <c r="G16" s="18" t="s">
        <v>249</v>
      </c>
      <c r="H16" s="2">
        <v>37</v>
      </c>
      <c r="I16" s="18" t="s">
        <v>446</v>
      </c>
      <c r="J16" s="2" t="s">
        <v>452</v>
      </c>
      <c r="K16" s="3">
        <v>150</v>
      </c>
      <c r="L16" s="4">
        <v>9530006</v>
      </c>
      <c r="M16" s="5">
        <v>4719810</v>
      </c>
      <c r="N16" s="6">
        <v>0.97950000000000004</v>
      </c>
      <c r="O16" s="5">
        <v>4623167</v>
      </c>
      <c r="P16" s="6">
        <v>2.9999999999999997E-4</v>
      </c>
      <c r="Q16" s="5">
        <v>1643</v>
      </c>
      <c r="R16" s="6">
        <f>(1-SUM(N16,P16))</f>
        <v>2.0199999999999996E-2</v>
      </c>
      <c r="S16" s="5">
        <v>95000</v>
      </c>
      <c r="T16" s="6">
        <f>U16/S16</f>
        <v>0.34382105263157897</v>
      </c>
      <c r="U16" s="7">
        <v>32663</v>
      </c>
      <c r="V16" s="6">
        <f>W16/S16</f>
        <v>0.65617894736842108</v>
      </c>
      <c r="W16" s="7">
        <f>M16-(O16+Q16+U16)</f>
        <v>62337</v>
      </c>
      <c r="X16" s="6">
        <f>Y16/S16</f>
        <v>0.4739263157894737</v>
      </c>
      <c r="Y16" s="7">
        <v>45023</v>
      </c>
      <c r="Z16" s="6">
        <f>1-X16</f>
        <v>0.52607368421052625</v>
      </c>
      <c r="AA16" s="7">
        <f>Z16*W16</f>
        <v>32793.855252631576</v>
      </c>
    </row>
    <row r="17" spans="1:28" s="24" customFormat="1" x14ac:dyDescent="0.35">
      <c r="A17" s="3">
        <v>4</v>
      </c>
      <c r="B17" s="2" t="s">
        <v>90</v>
      </c>
      <c r="C17" s="20" t="s">
        <v>193</v>
      </c>
      <c r="D17" s="2" t="s">
        <v>584</v>
      </c>
      <c r="E17" s="18" t="s">
        <v>445</v>
      </c>
      <c r="F17" s="2" t="s">
        <v>550</v>
      </c>
      <c r="G17" s="18" t="s">
        <v>250</v>
      </c>
      <c r="H17" s="2">
        <v>37</v>
      </c>
      <c r="I17" s="18" t="s">
        <v>446</v>
      </c>
      <c r="J17" s="2" t="s">
        <v>452</v>
      </c>
      <c r="K17" s="3">
        <v>150</v>
      </c>
      <c r="L17" s="4">
        <v>4522558</v>
      </c>
      <c r="M17" s="5">
        <v>2226024</v>
      </c>
      <c r="N17" s="6">
        <v>0.872</v>
      </c>
      <c r="O17" s="5">
        <v>1941201</v>
      </c>
      <c r="P17" s="6">
        <v>0.1099</v>
      </c>
      <c r="Q17" s="5">
        <v>244642</v>
      </c>
      <c r="R17" s="6">
        <f>(1-SUM(N17,P17))</f>
        <v>1.8100000000000005E-2</v>
      </c>
      <c r="S17" s="5">
        <v>40181</v>
      </c>
      <c r="T17" s="6">
        <f>U17/S17</f>
        <v>0.34406809188422388</v>
      </c>
      <c r="U17" s="7">
        <v>13825</v>
      </c>
      <c r="V17" s="6">
        <f>W17/S17</f>
        <v>0.65593190811577606</v>
      </c>
      <c r="W17" s="7">
        <f>M17-(O17+Q17+U17)</f>
        <v>26356</v>
      </c>
      <c r="X17" s="6">
        <f>Y17/S17</f>
        <v>0.46678778527164583</v>
      </c>
      <c r="Y17" s="7">
        <v>18756</v>
      </c>
      <c r="Z17" s="6">
        <f>1-X17</f>
        <v>0.53321221472835423</v>
      </c>
      <c r="AA17" s="7">
        <f>Z17*W17</f>
        <v>14053.341131380505</v>
      </c>
    </row>
    <row r="18" spans="1:28" s="24" customFormat="1" x14ac:dyDescent="0.35">
      <c r="A18" s="3">
        <v>5</v>
      </c>
      <c r="B18" s="2" t="s">
        <v>108</v>
      </c>
      <c r="C18" s="20" t="s">
        <v>193</v>
      </c>
      <c r="D18" s="2" t="s">
        <v>593</v>
      </c>
      <c r="E18" s="18" t="s">
        <v>551</v>
      </c>
      <c r="F18" s="2" t="s">
        <v>258</v>
      </c>
      <c r="G18" s="18" t="s">
        <v>260</v>
      </c>
      <c r="H18" s="2">
        <v>49</v>
      </c>
      <c r="I18" s="18" t="s">
        <v>537</v>
      </c>
      <c r="J18" s="2" t="s">
        <v>552</v>
      </c>
      <c r="K18" s="3">
        <v>100</v>
      </c>
      <c r="L18" s="4">
        <v>58724452</v>
      </c>
      <c r="M18" s="5">
        <v>28692865</v>
      </c>
      <c r="N18" s="6">
        <v>2.9999999999999997E-4</v>
      </c>
      <c r="O18" s="5">
        <v>8748</v>
      </c>
      <c r="P18" s="6">
        <v>0</v>
      </c>
      <c r="Q18" s="5">
        <v>0</v>
      </c>
      <c r="R18" s="6">
        <f>(1-SUM(N18,P18))</f>
        <v>0.99970000000000003</v>
      </c>
      <c r="S18" s="5">
        <v>28684117</v>
      </c>
      <c r="T18" s="6">
        <f>U18/S18</f>
        <v>0.98667241526033378</v>
      </c>
      <c r="U18" s="7">
        <v>28301827</v>
      </c>
      <c r="V18" s="6">
        <f>W18/S18</f>
        <v>1.3327584739666207E-2</v>
      </c>
      <c r="W18" s="7">
        <f>M18-(O18+Q18+U18)</f>
        <v>382290</v>
      </c>
      <c r="X18" s="6">
        <f>Y18/S18</f>
        <v>9.195820809125831E-3</v>
      </c>
      <c r="Y18" s="7">
        <v>263774</v>
      </c>
      <c r="Z18" s="6">
        <f>1-X18</f>
        <v>0.99080417919087416</v>
      </c>
      <c r="AA18" s="7">
        <f>Z18*W18</f>
        <v>378774.5296628793</v>
      </c>
    </row>
    <row r="19" spans="1:28" s="24" customFormat="1" x14ac:dyDescent="0.35">
      <c r="A19" s="3">
        <v>5</v>
      </c>
      <c r="B19" s="2" t="s">
        <v>123</v>
      </c>
      <c r="C19" s="20" t="s">
        <v>193</v>
      </c>
      <c r="D19" s="2" t="s">
        <v>593</v>
      </c>
      <c r="E19" s="18" t="s">
        <v>551</v>
      </c>
      <c r="F19" s="2" t="s">
        <v>554</v>
      </c>
      <c r="G19" s="18" t="s">
        <v>260</v>
      </c>
      <c r="H19" s="2">
        <v>49</v>
      </c>
      <c r="I19" s="18" t="s">
        <v>537</v>
      </c>
      <c r="J19" s="2" t="s">
        <v>553</v>
      </c>
      <c r="K19" s="3">
        <v>100</v>
      </c>
      <c r="L19" s="4">
        <v>36680848</v>
      </c>
      <c r="M19" s="5">
        <v>35229699</v>
      </c>
      <c r="N19" s="6">
        <v>1E-4</v>
      </c>
      <c r="O19" s="5">
        <v>3502</v>
      </c>
      <c r="P19" s="6">
        <v>0</v>
      </c>
      <c r="Q19" s="5">
        <v>0</v>
      </c>
      <c r="R19" s="6">
        <f>(1-SUM(N19,P19))</f>
        <v>0.99990000000000001</v>
      </c>
      <c r="S19" s="5">
        <v>35226197</v>
      </c>
      <c r="T19" s="6">
        <f>U19/S19</f>
        <v>0.97659046192241528</v>
      </c>
      <c r="U19" s="7">
        <v>34401568</v>
      </c>
      <c r="V19" s="6">
        <f>W19/S19</f>
        <v>2.3409538077584703E-2</v>
      </c>
      <c r="W19" s="7">
        <f>M19-(O19+Q19+U19)</f>
        <v>824629</v>
      </c>
      <c r="X19" s="6">
        <f>Y19/S19</f>
        <v>1.7729220102868329E-2</v>
      </c>
      <c r="Y19" s="7">
        <v>624533</v>
      </c>
      <c r="Z19" s="6">
        <f>1-X19</f>
        <v>0.98227077989713163</v>
      </c>
      <c r="AA19" s="7">
        <f>Z19*W19</f>
        <v>810008.97095579177</v>
      </c>
      <c r="AB19" s="25"/>
    </row>
    <row r="20" spans="1:28" s="24" customFormat="1" x14ac:dyDescent="0.35">
      <c r="A20" s="3">
        <v>5</v>
      </c>
      <c r="B20" s="2" t="s">
        <v>109</v>
      </c>
      <c r="C20" s="20" t="s">
        <v>193</v>
      </c>
      <c r="D20" s="2" t="s">
        <v>593</v>
      </c>
      <c r="E20" s="18" t="s">
        <v>551</v>
      </c>
      <c r="F20" s="2" t="s">
        <v>257</v>
      </c>
      <c r="G20" s="18" t="s">
        <v>263</v>
      </c>
      <c r="H20" s="2">
        <v>52</v>
      </c>
      <c r="I20" s="18" t="s">
        <v>537</v>
      </c>
      <c r="J20" s="2" t="s">
        <v>552</v>
      </c>
      <c r="K20" s="3">
        <v>100</v>
      </c>
      <c r="L20" s="4">
        <v>5163220</v>
      </c>
      <c r="M20" s="5">
        <v>2519249</v>
      </c>
      <c r="N20" s="6">
        <v>3.3999999999999998E-3</v>
      </c>
      <c r="O20" s="5">
        <v>8559</v>
      </c>
      <c r="P20" s="6">
        <v>0</v>
      </c>
      <c r="Q20" s="5">
        <v>0</v>
      </c>
      <c r="R20" s="6">
        <f>(1-SUM(N20,P20))</f>
        <v>0.99660000000000004</v>
      </c>
      <c r="S20" s="5">
        <v>2510690</v>
      </c>
      <c r="T20" s="6">
        <f>U20/S20</f>
        <v>0.94562570448761096</v>
      </c>
      <c r="U20" s="7">
        <v>2374173</v>
      </c>
      <c r="V20" s="6">
        <f>W20/S20</f>
        <v>5.4374295512389023E-2</v>
      </c>
      <c r="W20" s="7">
        <f>M20-(O20+Q20+U20)</f>
        <v>136517</v>
      </c>
      <c r="X20" s="6">
        <f>Y20/S20</f>
        <v>1.1002154786134489E-2</v>
      </c>
      <c r="Y20" s="7">
        <v>27623</v>
      </c>
      <c r="Z20" s="6">
        <f>1-X20</f>
        <v>0.98899784521386547</v>
      </c>
      <c r="AA20" s="7">
        <f>Z20*W20</f>
        <v>135015.01883506126</v>
      </c>
    </row>
    <row r="21" spans="1:28" s="24" customFormat="1" x14ac:dyDescent="0.35">
      <c r="A21" s="3">
        <v>5</v>
      </c>
      <c r="B21" s="2" t="s">
        <v>122</v>
      </c>
      <c r="C21" s="20" t="s">
        <v>193</v>
      </c>
      <c r="D21" s="2" t="s">
        <v>593</v>
      </c>
      <c r="E21" s="18" t="s">
        <v>551</v>
      </c>
      <c r="F21" s="2" t="s">
        <v>555</v>
      </c>
      <c r="G21" s="18" t="s">
        <v>263</v>
      </c>
      <c r="H21" s="2">
        <v>52</v>
      </c>
      <c r="I21" s="18" t="s">
        <v>537</v>
      </c>
      <c r="J21" s="2" t="s">
        <v>553</v>
      </c>
      <c r="K21" s="3">
        <v>100</v>
      </c>
      <c r="L21" s="4">
        <v>2666005</v>
      </c>
      <c r="M21" s="5">
        <v>2538422</v>
      </c>
      <c r="N21" s="6">
        <v>1.4E-3</v>
      </c>
      <c r="O21" s="5">
        <v>3662</v>
      </c>
      <c r="P21" s="6">
        <v>0</v>
      </c>
      <c r="Q21" s="5">
        <v>0</v>
      </c>
      <c r="R21" s="6">
        <f>(1-SUM(N21,P21))</f>
        <v>0.99860000000000004</v>
      </c>
      <c r="S21" s="5">
        <v>2534760</v>
      </c>
      <c r="T21" s="6">
        <f>U21/S21</f>
        <v>0.92455025327841689</v>
      </c>
      <c r="U21" s="7">
        <v>2343513</v>
      </c>
      <c r="V21" s="6">
        <f>W21/S21</f>
        <v>7.5449746721583111E-2</v>
      </c>
      <c r="W21" s="7">
        <f>M21-(O21+Q21+U21)</f>
        <v>191247</v>
      </c>
      <c r="X21" s="6">
        <f>Y21/S21</f>
        <v>2.2634884565008128E-2</v>
      </c>
      <c r="Y21" s="7">
        <v>57374</v>
      </c>
      <c r="Z21" s="6">
        <f>1-X21</f>
        <v>0.97736511543499183</v>
      </c>
      <c r="AA21" s="7">
        <f>Z21*W21</f>
        <v>186918.14623159589</v>
      </c>
    </row>
    <row r="22" spans="1:28" s="24" customFormat="1" x14ac:dyDescent="0.35">
      <c r="A22" s="3">
        <v>5</v>
      </c>
      <c r="B22" s="2" t="s">
        <v>110</v>
      </c>
      <c r="C22" s="20" t="s">
        <v>193</v>
      </c>
      <c r="D22" s="2" t="s">
        <v>593</v>
      </c>
      <c r="E22" s="18" t="s">
        <v>551</v>
      </c>
      <c r="F22" s="2" t="s">
        <v>256</v>
      </c>
      <c r="G22" s="18" t="s">
        <v>273</v>
      </c>
      <c r="H22" s="2">
        <v>40</v>
      </c>
      <c r="I22" s="18" t="s">
        <v>446</v>
      </c>
      <c r="J22" s="2" t="s">
        <v>552</v>
      </c>
      <c r="K22" s="3">
        <v>150</v>
      </c>
      <c r="L22" s="4">
        <v>151472</v>
      </c>
      <c r="M22" s="5">
        <v>73230</v>
      </c>
      <c r="N22" s="6">
        <v>6.6E-3</v>
      </c>
      <c r="O22" s="5">
        <v>480</v>
      </c>
      <c r="P22" s="6">
        <v>0</v>
      </c>
      <c r="Q22" s="5">
        <v>0</v>
      </c>
      <c r="R22" s="6">
        <f>(1-SUM(N22,P22))</f>
        <v>0.99339999999999995</v>
      </c>
      <c r="S22" s="5">
        <v>72750</v>
      </c>
      <c r="T22" s="6">
        <f>U22/S22</f>
        <v>0.76204810996563577</v>
      </c>
      <c r="U22" s="7">
        <v>55439</v>
      </c>
      <c r="V22" s="6">
        <f>W22/S22</f>
        <v>0.23795189003436426</v>
      </c>
      <c r="W22" s="7">
        <f>M22-(O22+Q22+U22)</f>
        <v>17311</v>
      </c>
      <c r="X22" s="6">
        <f>Y22/S22</f>
        <v>2.0178694158075602E-2</v>
      </c>
      <c r="Y22" s="7">
        <v>1468</v>
      </c>
      <c r="Z22" s="6">
        <f>1-X22</f>
        <v>0.97982130584192439</v>
      </c>
      <c r="AA22" s="7">
        <f>Z22*W22</f>
        <v>16961.686625429553</v>
      </c>
    </row>
    <row r="23" spans="1:28" s="24" customFormat="1" x14ac:dyDescent="0.35">
      <c r="A23" s="3">
        <v>5</v>
      </c>
      <c r="B23" s="2" t="s">
        <v>121</v>
      </c>
      <c r="C23" s="20" t="s">
        <v>193</v>
      </c>
      <c r="D23" s="2" t="s">
        <v>593</v>
      </c>
      <c r="E23" s="18" t="s">
        <v>551</v>
      </c>
      <c r="F23" s="2" t="s">
        <v>556</v>
      </c>
      <c r="G23" s="18" t="s">
        <v>273</v>
      </c>
      <c r="H23" s="2">
        <v>40</v>
      </c>
      <c r="I23" s="18" t="s">
        <v>446</v>
      </c>
      <c r="J23" s="2" t="s">
        <v>553</v>
      </c>
      <c r="K23" s="3">
        <v>150</v>
      </c>
      <c r="L23" s="4">
        <v>110840</v>
      </c>
      <c r="M23" s="5">
        <v>101598</v>
      </c>
      <c r="N23" s="6">
        <v>1.1999999999999999E-3</v>
      </c>
      <c r="O23" s="5">
        <v>126</v>
      </c>
      <c r="P23" s="6">
        <v>0</v>
      </c>
      <c r="Q23" s="5">
        <v>0</v>
      </c>
      <c r="R23" s="6">
        <f>(1-SUM(N23,P23))</f>
        <v>0.99880000000000002</v>
      </c>
      <c r="S23" s="5">
        <v>101472</v>
      </c>
      <c r="T23" s="6">
        <f>U23/S23</f>
        <v>0.69921751813308108</v>
      </c>
      <c r="U23" s="7">
        <v>70951</v>
      </c>
      <c r="V23" s="6">
        <f>W23/S23</f>
        <v>0.30078248186691897</v>
      </c>
      <c r="W23" s="7">
        <f>M23-(O23+Q23+U23)</f>
        <v>30521</v>
      </c>
      <c r="X23" s="6">
        <f>Y23/S23</f>
        <v>3.5665011037527596E-2</v>
      </c>
      <c r="Y23" s="7">
        <v>3619</v>
      </c>
      <c r="Z23" s="6">
        <f>1-X23</f>
        <v>0.96433498896247238</v>
      </c>
      <c r="AA23" s="7">
        <f>Z23*W23</f>
        <v>29432.468198123621</v>
      </c>
    </row>
    <row r="24" spans="1:28" s="24" customFormat="1" x14ac:dyDescent="0.35">
      <c r="A24" s="3">
        <v>5</v>
      </c>
      <c r="B24" s="2" t="s">
        <v>115</v>
      </c>
      <c r="C24" s="20" t="s">
        <v>193</v>
      </c>
      <c r="D24" s="2" t="s">
        <v>593</v>
      </c>
      <c r="E24" s="18" t="s">
        <v>551</v>
      </c>
      <c r="F24" s="2" t="s">
        <v>255</v>
      </c>
      <c r="G24" s="18" t="s">
        <v>270</v>
      </c>
      <c r="H24" s="2">
        <v>61</v>
      </c>
      <c r="I24" s="18" t="s">
        <v>446</v>
      </c>
      <c r="J24" s="2" t="s">
        <v>552</v>
      </c>
      <c r="K24" s="3">
        <v>100</v>
      </c>
      <c r="L24" s="4">
        <v>899308</v>
      </c>
      <c r="M24" s="5">
        <v>437488</v>
      </c>
      <c r="N24" s="6">
        <v>1.2200000000000001E-2</v>
      </c>
      <c r="O24" s="5">
        <v>5359</v>
      </c>
      <c r="P24" s="6">
        <v>0</v>
      </c>
      <c r="Q24" s="5">
        <v>0</v>
      </c>
      <c r="R24" s="6">
        <f>(1-SUM(N24,P24))</f>
        <v>0.98780000000000001</v>
      </c>
      <c r="S24" s="5">
        <v>432129</v>
      </c>
      <c r="T24" s="6">
        <f>U24/S24</f>
        <v>0.98415288027417736</v>
      </c>
      <c r="U24" s="7">
        <v>425281</v>
      </c>
      <c r="V24" s="6">
        <f>W24/S24</f>
        <v>1.5847119725822614E-2</v>
      </c>
      <c r="W24" s="7">
        <f>M24-(O24+Q24+U24)</f>
        <v>6848</v>
      </c>
      <c r="X24" s="6">
        <f>Y24/S24</f>
        <v>1.0209914169148564E-2</v>
      </c>
      <c r="Y24" s="7">
        <v>4412</v>
      </c>
      <c r="Z24" s="6">
        <f>1-X24</f>
        <v>0.98979008583085148</v>
      </c>
      <c r="AA24" s="7">
        <f>Z24*W24</f>
        <v>6778.0825077696709</v>
      </c>
    </row>
    <row r="25" spans="1:28" s="24" customFormat="1" x14ac:dyDescent="0.35">
      <c r="A25" s="3">
        <v>5</v>
      </c>
      <c r="B25" s="2" t="s">
        <v>120</v>
      </c>
      <c r="C25" s="20" t="s">
        <v>193</v>
      </c>
      <c r="D25" s="2" t="s">
        <v>593</v>
      </c>
      <c r="E25" s="18" t="s">
        <v>551</v>
      </c>
      <c r="F25" s="2" t="s">
        <v>557</v>
      </c>
      <c r="G25" s="18" t="s">
        <v>270</v>
      </c>
      <c r="H25" s="2">
        <v>61</v>
      </c>
      <c r="I25" s="18" t="s">
        <v>446</v>
      </c>
      <c r="J25" s="2" t="s">
        <v>553</v>
      </c>
      <c r="K25" s="3">
        <v>100</v>
      </c>
      <c r="L25" s="4">
        <v>562917</v>
      </c>
      <c r="M25" s="5">
        <v>534154</v>
      </c>
      <c r="N25" s="6">
        <v>2.5999999999999999E-3</v>
      </c>
      <c r="O25" s="5">
        <v>1395</v>
      </c>
      <c r="P25" s="6">
        <v>0</v>
      </c>
      <c r="Q25" s="5">
        <v>0</v>
      </c>
      <c r="R25" s="6">
        <f>(1-SUM(N25,P25))</f>
        <v>0.99739999999999995</v>
      </c>
      <c r="S25" s="5">
        <v>532759</v>
      </c>
      <c r="T25" s="6">
        <f>U25/S25</f>
        <v>0.97316610324743458</v>
      </c>
      <c r="U25" s="7">
        <v>518463</v>
      </c>
      <c r="V25" s="6">
        <f>W25/S25</f>
        <v>2.6833896752565419E-2</v>
      </c>
      <c r="W25" s="7">
        <f>M25-(O25+Q25+U25)</f>
        <v>14296</v>
      </c>
      <c r="X25" s="6">
        <f>Y25/S25</f>
        <v>1.7484453570939206E-2</v>
      </c>
      <c r="Y25" s="7">
        <v>9315</v>
      </c>
      <c r="Z25" s="6">
        <f>1-X25</f>
        <v>0.9825155464290608</v>
      </c>
      <c r="AA25" s="7">
        <f>Z25*W25</f>
        <v>14046.042251749854</v>
      </c>
    </row>
    <row r="26" spans="1:28" s="24" customFormat="1" x14ac:dyDescent="0.35">
      <c r="A26" s="3">
        <v>5</v>
      </c>
      <c r="B26" s="2" t="s">
        <v>114</v>
      </c>
      <c r="C26" s="20" t="s">
        <v>193</v>
      </c>
      <c r="D26" s="2" t="s">
        <v>593</v>
      </c>
      <c r="E26" s="18" t="s">
        <v>551</v>
      </c>
      <c r="F26" s="2" t="s">
        <v>254</v>
      </c>
      <c r="G26" s="18" t="s">
        <v>267</v>
      </c>
      <c r="H26" s="2">
        <v>40</v>
      </c>
      <c r="I26" s="18" t="s">
        <v>446</v>
      </c>
      <c r="J26" s="2" t="s">
        <v>552</v>
      </c>
      <c r="K26" s="3">
        <v>150</v>
      </c>
      <c r="L26" s="4">
        <v>15732</v>
      </c>
      <c r="M26" s="5">
        <v>7766</v>
      </c>
      <c r="N26" s="6">
        <v>0.15160000000000001</v>
      </c>
      <c r="O26" s="5">
        <v>1177</v>
      </c>
      <c r="P26" s="6">
        <v>0</v>
      </c>
      <c r="Q26" s="5">
        <v>0</v>
      </c>
      <c r="R26" s="6">
        <f>(1-SUM(N26,P26))</f>
        <v>0.84840000000000004</v>
      </c>
      <c r="S26" s="5">
        <v>6589</v>
      </c>
      <c r="T26" s="6">
        <f>U26/S26</f>
        <v>0.83775990286841706</v>
      </c>
      <c r="U26" s="7">
        <v>5520</v>
      </c>
      <c r="V26" s="6">
        <f>W26/S26</f>
        <v>0.16224009713158294</v>
      </c>
      <c r="W26" s="7">
        <f>M26-(O26+Q26+U26)</f>
        <v>1069</v>
      </c>
      <c r="X26" s="6">
        <f>Y26/S26</f>
        <v>2.9898315374108364E-2</v>
      </c>
      <c r="Y26" s="7">
        <v>197</v>
      </c>
      <c r="Z26" s="6">
        <f>1-X26</f>
        <v>0.97010168462589164</v>
      </c>
      <c r="AA26" s="7">
        <f>Z26*W26</f>
        <v>1037.0387008650782</v>
      </c>
    </row>
    <row r="27" spans="1:28" s="24" customFormat="1" x14ac:dyDescent="0.35">
      <c r="A27" s="3">
        <v>5</v>
      </c>
      <c r="B27" s="2" t="s">
        <v>119</v>
      </c>
      <c r="C27" s="20" t="s">
        <v>193</v>
      </c>
      <c r="D27" s="2" t="s">
        <v>593</v>
      </c>
      <c r="E27" s="18" t="s">
        <v>551</v>
      </c>
      <c r="F27" s="2" t="s">
        <v>558</v>
      </c>
      <c r="G27" s="18" t="s">
        <v>267</v>
      </c>
      <c r="H27" s="2">
        <v>40</v>
      </c>
      <c r="I27" s="18" t="s">
        <v>446</v>
      </c>
      <c r="J27" s="2" t="s">
        <v>553</v>
      </c>
      <c r="K27" s="3">
        <v>150</v>
      </c>
      <c r="L27" s="4">
        <v>174362</v>
      </c>
      <c r="M27" s="5">
        <v>170898</v>
      </c>
      <c r="N27" s="6">
        <v>4.7000000000000002E-3</v>
      </c>
      <c r="O27" s="5">
        <v>802</v>
      </c>
      <c r="P27" s="6">
        <v>0</v>
      </c>
      <c r="Q27" s="5">
        <v>0</v>
      </c>
      <c r="R27" s="6">
        <f>(1-SUM(N27,P27))</f>
        <v>0.99529999999999996</v>
      </c>
      <c r="S27" s="5">
        <v>170096</v>
      </c>
      <c r="T27" s="6">
        <f>U27/S27</f>
        <v>0.87454731445771794</v>
      </c>
      <c r="U27" s="7">
        <v>148757</v>
      </c>
      <c r="V27" s="6">
        <f>W27/S27</f>
        <v>0.12545268554228201</v>
      </c>
      <c r="W27" s="7">
        <f>M27-(O27+Q27+U27)</f>
        <v>21339</v>
      </c>
      <c r="X27" s="6">
        <f>Y27/S27</f>
        <v>9.9590819302041202E-3</v>
      </c>
      <c r="Y27" s="7">
        <v>1694</v>
      </c>
      <c r="Z27" s="6">
        <f>1-X27</f>
        <v>0.99004091806979588</v>
      </c>
      <c r="AA27" s="7">
        <f>Z27*W27</f>
        <v>21126.483150691376</v>
      </c>
    </row>
    <row r="28" spans="1:28" s="24" customFormat="1" x14ac:dyDescent="0.35">
      <c r="A28" s="3">
        <v>5</v>
      </c>
      <c r="B28" s="2" t="s">
        <v>113</v>
      </c>
      <c r="C28" s="20" t="s">
        <v>193</v>
      </c>
      <c r="D28" s="2" t="s">
        <v>593</v>
      </c>
      <c r="E28" s="18" t="s">
        <v>551</v>
      </c>
      <c r="F28" s="2" t="s">
        <v>253</v>
      </c>
      <c r="G28" s="18" t="s">
        <v>245</v>
      </c>
      <c r="H28" s="2">
        <v>56</v>
      </c>
      <c r="I28" s="18" t="s">
        <v>446</v>
      </c>
      <c r="J28" s="2" t="s">
        <v>552</v>
      </c>
      <c r="K28" s="3">
        <v>150</v>
      </c>
      <c r="L28" s="4">
        <v>138434</v>
      </c>
      <c r="M28" s="5">
        <v>68362</v>
      </c>
      <c r="N28" s="6">
        <v>1.4E-2</v>
      </c>
      <c r="O28" s="5">
        <v>959</v>
      </c>
      <c r="P28" s="6">
        <v>0</v>
      </c>
      <c r="Q28" s="5">
        <v>0</v>
      </c>
      <c r="R28" s="6">
        <f>(1-SUM(N28,P28))</f>
        <v>0.98599999999999999</v>
      </c>
      <c r="S28" s="5">
        <v>67403</v>
      </c>
      <c r="T28" s="6">
        <f>U28/S28</f>
        <v>0.9549723306084299</v>
      </c>
      <c r="U28" s="7">
        <v>64368</v>
      </c>
      <c r="V28" s="6">
        <f>W28/S28</f>
        <v>4.5027669391570109E-2</v>
      </c>
      <c r="W28" s="7">
        <f>M28-(O28+Q28+U28)</f>
        <v>3035</v>
      </c>
      <c r="X28" s="6">
        <f>Y28/S28</f>
        <v>6.0531430351764759E-3</v>
      </c>
      <c r="Y28" s="7">
        <v>408</v>
      </c>
      <c r="Z28" s="6">
        <f>1-X28</f>
        <v>0.99394685696482354</v>
      </c>
      <c r="AA28" s="7">
        <f>Z28*W28</f>
        <v>3016.6287108882393</v>
      </c>
    </row>
    <row r="29" spans="1:28" s="24" customFormat="1" x14ac:dyDescent="0.35">
      <c r="A29" s="3">
        <v>5</v>
      </c>
      <c r="B29" s="2" t="s">
        <v>118</v>
      </c>
      <c r="C29" s="20" t="s">
        <v>193</v>
      </c>
      <c r="D29" s="2" t="s">
        <v>593</v>
      </c>
      <c r="E29" s="18" t="s">
        <v>551</v>
      </c>
      <c r="F29" s="2" t="s">
        <v>559</v>
      </c>
      <c r="G29" s="18" t="s">
        <v>245</v>
      </c>
      <c r="H29" s="2">
        <v>56</v>
      </c>
      <c r="I29" s="18" t="s">
        <v>446</v>
      </c>
      <c r="J29" s="2" t="s">
        <v>553</v>
      </c>
      <c r="K29" s="3">
        <v>150</v>
      </c>
      <c r="L29" s="4">
        <v>1905421</v>
      </c>
      <c r="M29" s="5">
        <v>1881725</v>
      </c>
      <c r="N29" s="6">
        <v>1.6999999999999999E-3</v>
      </c>
      <c r="O29" s="5">
        <v>3267</v>
      </c>
      <c r="P29" s="6">
        <v>0</v>
      </c>
      <c r="Q29" s="5">
        <v>0</v>
      </c>
      <c r="R29" s="6">
        <f>(1-SUM(N29,P29))</f>
        <v>0.99829999999999997</v>
      </c>
      <c r="S29" s="5">
        <v>1878458</v>
      </c>
      <c r="T29" s="6">
        <f>U29/S29</f>
        <v>0.95013356700016716</v>
      </c>
      <c r="U29" s="7">
        <v>1784786</v>
      </c>
      <c r="V29" s="6">
        <f>W29/S29</f>
        <v>4.9866432999832844E-2</v>
      </c>
      <c r="W29" s="7">
        <f>M29-(O29+Q29+U29)</f>
        <v>93672</v>
      </c>
      <c r="X29" s="6">
        <f>Y29/S29</f>
        <v>6.2322394219088209E-3</v>
      </c>
      <c r="Y29" s="7">
        <v>11707</v>
      </c>
      <c r="Z29" s="6">
        <f>1-X29</f>
        <v>0.99376776057809113</v>
      </c>
      <c r="AA29" s="7">
        <f>Z29*W29</f>
        <v>93088.213668870958</v>
      </c>
    </row>
    <row r="30" spans="1:28" s="24" customFormat="1" x14ac:dyDescent="0.35">
      <c r="A30" s="3">
        <v>5</v>
      </c>
      <c r="B30" s="2" t="s">
        <v>112</v>
      </c>
      <c r="C30" s="20" t="s">
        <v>193</v>
      </c>
      <c r="D30" s="2" t="s">
        <v>593</v>
      </c>
      <c r="E30" s="18" t="s">
        <v>551</v>
      </c>
      <c r="F30" s="2" t="s">
        <v>252</v>
      </c>
      <c r="G30" s="18" t="s">
        <v>242</v>
      </c>
      <c r="H30" s="2">
        <v>53</v>
      </c>
      <c r="I30" s="18" t="s">
        <v>537</v>
      </c>
      <c r="J30" s="2" t="s">
        <v>552</v>
      </c>
      <c r="K30" s="3">
        <v>150</v>
      </c>
      <c r="L30" s="4">
        <v>1324</v>
      </c>
      <c r="M30" s="5">
        <v>622</v>
      </c>
      <c r="N30" s="6">
        <v>1.4500000000000001E-2</v>
      </c>
      <c r="O30" s="5">
        <v>9</v>
      </c>
      <c r="P30" s="6">
        <v>0</v>
      </c>
      <c r="Q30" s="5">
        <v>0</v>
      </c>
      <c r="R30" s="6">
        <f>(1-SUM(N30,P30))</f>
        <v>0.98550000000000004</v>
      </c>
      <c r="S30" s="5">
        <v>613</v>
      </c>
      <c r="T30" s="6">
        <f>U30/S30</f>
        <v>0.30505709624796085</v>
      </c>
      <c r="U30" s="7">
        <v>187</v>
      </c>
      <c r="V30" s="6">
        <f>W30/S30</f>
        <v>0.69494290375203915</v>
      </c>
      <c r="W30" s="7">
        <f>M30-(O30+Q30+U30)</f>
        <v>426</v>
      </c>
      <c r="X30" s="6">
        <f>Y30/S30</f>
        <v>0.28874388254486133</v>
      </c>
      <c r="Y30" s="7">
        <v>177</v>
      </c>
      <c r="Z30" s="6">
        <f>1-X30</f>
        <v>0.71125611745513861</v>
      </c>
      <c r="AA30" s="7">
        <f>Z30*W30</f>
        <v>302.99510603588902</v>
      </c>
    </row>
    <row r="31" spans="1:28" s="24" customFormat="1" x14ac:dyDescent="0.35">
      <c r="A31" s="3">
        <v>5</v>
      </c>
      <c r="B31" s="2" t="s">
        <v>117</v>
      </c>
      <c r="C31" s="20" t="s">
        <v>193</v>
      </c>
      <c r="D31" s="2" t="s">
        <v>593</v>
      </c>
      <c r="E31" s="18" t="s">
        <v>551</v>
      </c>
      <c r="F31" s="2" t="s">
        <v>560</v>
      </c>
      <c r="G31" s="18" t="s">
        <v>242</v>
      </c>
      <c r="H31" s="2">
        <v>53</v>
      </c>
      <c r="I31" s="18" t="s">
        <v>537</v>
      </c>
      <c r="J31" s="2" t="s">
        <v>553</v>
      </c>
      <c r="K31" s="3">
        <v>150</v>
      </c>
      <c r="L31" s="4">
        <v>12386</v>
      </c>
      <c r="M31" s="5">
        <v>11238</v>
      </c>
      <c r="N31" s="6">
        <v>2.3999999999999998E-3</v>
      </c>
      <c r="O31" s="5">
        <v>27</v>
      </c>
      <c r="P31" s="6">
        <v>0</v>
      </c>
      <c r="Q31" s="5">
        <v>0</v>
      </c>
      <c r="R31" s="6">
        <f>(1-SUM(N31,P31))</f>
        <v>0.99760000000000004</v>
      </c>
      <c r="S31" s="5">
        <v>11211</v>
      </c>
      <c r="T31" s="6">
        <f>U31/S31</f>
        <v>0.55133351172955136</v>
      </c>
      <c r="U31" s="7">
        <v>6181</v>
      </c>
      <c r="V31" s="6">
        <f>W31/S31</f>
        <v>0.44866648827044869</v>
      </c>
      <c r="W31" s="7">
        <f>M31-(O31+Q31+U31)</f>
        <v>5030</v>
      </c>
      <c r="X31" s="6">
        <f>Y31/S31</f>
        <v>0.16109178485416109</v>
      </c>
      <c r="Y31" s="7">
        <v>1806</v>
      </c>
      <c r="Z31" s="6">
        <f>1-X31</f>
        <v>0.83890821514583891</v>
      </c>
      <c r="AA31" s="7">
        <f>Z31*W31</f>
        <v>4219.7083221835701</v>
      </c>
    </row>
    <row r="32" spans="1:28" s="24" customFormat="1" x14ac:dyDescent="0.35">
      <c r="A32" s="3">
        <v>5</v>
      </c>
      <c r="B32" s="2" t="s">
        <v>111</v>
      </c>
      <c r="C32" s="20" t="s">
        <v>193</v>
      </c>
      <c r="D32" s="2" t="s">
        <v>593</v>
      </c>
      <c r="E32" s="18" t="s">
        <v>551</v>
      </c>
      <c r="F32" s="2" t="s">
        <v>251</v>
      </c>
      <c r="G32" s="18" t="s">
        <v>202</v>
      </c>
      <c r="H32" s="2">
        <v>41</v>
      </c>
      <c r="I32" s="18" t="s">
        <v>446</v>
      </c>
      <c r="J32" s="2" t="s">
        <v>552</v>
      </c>
      <c r="K32" s="3">
        <v>150</v>
      </c>
      <c r="L32" s="4">
        <v>5894</v>
      </c>
      <c r="M32" s="5">
        <v>2909</v>
      </c>
      <c r="N32" s="6">
        <v>4.9500000000000002E-2</v>
      </c>
      <c r="O32" s="5">
        <v>144</v>
      </c>
      <c r="P32" s="6">
        <v>0</v>
      </c>
      <c r="Q32" s="5">
        <v>0</v>
      </c>
      <c r="R32" s="6">
        <f>(1-SUM(N32,P32))</f>
        <v>0.95050000000000001</v>
      </c>
      <c r="S32" s="5">
        <v>2765</v>
      </c>
      <c r="T32" s="6">
        <f>U32/S32</f>
        <v>0.9529837251356239</v>
      </c>
      <c r="U32" s="7">
        <v>2635</v>
      </c>
      <c r="V32" s="6">
        <f>W32/S32</f>
        <v>4.701627486437613E-2</v>
      </c>
      <c r="W32" s="7">
        <f>M32-(O32+Q32+U32)</f>
        <v>130</v>
      </c>
      <c r="X32" s="6">
        <f>Y32/S32</f>
        <v>1.1934900542495479E-2</v>
      </c>
      <c r="Y32" s="7">
        <v>33</v>
      </c>
      <c r="Z32" s="6">
        <f>1-X32</f>
        <v>0.98806509945750454</v>
      </c>
      <c r="AA32" s="7">
        <f>Z32*W32</f>
        <v>128.4484629294756</v>
      </c>
    </row>
    <row r="33" spans="1:28" s="24" customFormat="1" x14ac:dyDescent="0.35">
      <c r="A33" s="3">
        <v>5</v>
      </c>
      <c r="B33" s="2" t="s">
        <v>116</v>
      </c>
      <c r="C33" s="20" t="s">
        <v>193</v>
      </c>
      <c r="D33" s="2" t="s">
        <v>593</v>
      </c>
      <c r="E33" s="18" t="s">
        <v>551</v>
      </c>
      <c r="F33" s="2" t="s">
        <v>561</v>
      </c>
      <c r="G33" s="18" t="s">
        <v>202</v>
      </c>
      <c r="H33" s="2">
        <v>41</v>
      </c>
      <c r="I33" s="18" t="s">
        <v>446</v>
      </c>
      <c r="J33" s="2" t="s">
        <v>553</v>
      </c>
      <c r="K33" s="3">
        <v>150</v>
      </c>
      <c r="L33" s="4">
        <v>73793</v>
      </c>
      <c r="M33" s="5">
        <v>72803</v>
      </c>
      <c r="N33" s="6">
        <v>2.8E-3</v>
      </c>
      <c r="O33" s="5">
        <v>207</v>
      </c>
      <c r="P33" s="6">
        <v>0</v>
      </c>
      <c r="Q33" s="5">
        <v>0</v>
      </c>
      <c r="R33" s="6">
        <f>(1-SUM(N33,P33))</f>
        <v>0.99719999999999998</v>
      </c>
      <c r="S33" s="5">
        <v>72596</v>
      </c>
      <c r="T33" s="6">
        <f>U33/S33</f>
        <v>0.93319191140007718</v>
      </c>
      <c r="U33" s="7">
        <v>67746</v>
      </c>
      <c r="V33" s="6">
        <f>W33/S33</f>
        <v>6.6808088599922863E-2</v>
      </c>
      <c r="W33" s="7">
        <f>M33-(O33+Q33+U33)</f>
        <v>4850</v>
      </c>
      <c r="X33" s="6">
        <f>Y33/S33</f>
        <v>1.3967711719653976E-2</v>
      </c>
      <c r="Y33" s="7">
        <v>1014</v>
      </c>
      <c r="Z33" s="6">
        <f>1-X33</f>
        <v>0.98603228828034606</v>
      </c>
      <c r="AA33" s="7">
        <f>Z33*W33</f>
        <v>4782.2565981596781</v>
      </c>
    </row>
    <row r="34" spans="1:28" s="24" customFormat="1" x14ac:dyDescent="0.35">
      <c r="A34" s="3">
        <v>6</v>
      </c>
      <c r="B34" s="2" t="s">
        <v>144</v>
      </c>
      <c r="C34" s="20" t="s">
        <v>193</v>
      </c>
      <c r="D34" s="2" t="s">
        <v>593</v>
      </c>
      <c r="E34" s="18" t="s">
        <v>562</v>
      </c>
      <c r="F34" s="2" t="s">
        <v>258</v>
      </c>
      <c r="G34" s="18" t="s">
        <v>262</v>
      </c>
      <c r="H34" s="2">
        <v>49</v>
      </c>
      <c r="I34" s="18" t="s">
        <v>537</v>
      </c>
      <c r="J34" s="2" t="s">
        <v>552</v>
      </c>
      <c r="K34" s="3">
        <v>100</v>
      </c>
      <c r="L34" s="4">
        <v>68447432</v>
      </c>
      <c r="M34" s="5">
        <v>33359647</v>
      </c>
      <c r="N34" s="6">
        <v>3.44E-2</v>
      </c>
      <c r="O34" s="5">
        <v>1149018</v>
      </c>
      <c r="P34" s="6">
        <v>8.9999999999999998E-4</v>
      </c>
      <c r="Q34" s="5">
        <v>29303</v>
      </c>
      <c r="R34" s="6">
        <f>(1-SUM(N34,P34))</f>
        <v>0.9647</v>
      </c>
      <c r="S34" s="5">
        <v>32181326</v>
      </c>
      <c r="T34" s="6">
        <f>U34/S34</f>
        <v>0.88804625390513736</v>
      </c>
      <c r="U34" s="7">
        <v>28578506</v>
      </c>
      <c r="V34" s="6">
        <f>W34/S34</f>
        <v>0.1119537460948626</v>
      </c>
      <c r="W34" s="7">
        <f>M34-(O34+Q34+U34)</f>
        <v>3602820</v>
      </c>
      <c r="X34" s="6">
        <f>Y34/S34</f>
        <v>2.1911278609215792E-2</v>
      </c>
      <c r="Y34" s="7">
        <v>705134</v>
      </c>
      <c r="Z34" s="6">
        <f>1-X34</f>
        <v>0.97808872139078418</v>
      </c>
      <c r="AA34" s="7">
        <f>Z34*W34</f>
        <v>3523877.607201145</v>
      </c>
      <c r="AB34" s="25"/>
    </row>
    <row r="35" spans="1:28" s="24" customFormat="1" x14ac:dyDescent="0.35">
      <c r="A35" s="3">
        <v>6</v>
      </c>
      <c r="B35" s="2" t="s">
        <v>138</v>
      </c>
      <c r="C35" s="20" t="s">
        <v>193</v>
      </c>
      <c r="D35" s="2" t="s">
        <v>593</v>
      </c>
      <c r="E35" s="18" t="s">
        <v>562</v>
      </c>
      <c r="F35" s="2" t="s">
        <v>554</v>
      </c>
      <c r="G35" s="18" t="s">
        <v>261</v>
      </c>
      <c r="H35" s="2">
        <v>49</v>
      </c>
      <c r="I35" s="18" t="s">
        <v>537</v>
      </c>
      <c r="J35" s="2" t="s">
        <v>553</v>
      </c>
      <c r="K35" s="3">
        <v>75</v>
      </c>
      <c r="L35" s="4">
        <v>40445791</v>
      </c>
      <c r="M35" s="5">
        <v>38696960</v>
      </c>
      <c r="N35" s="6">
        <v>9.1000000000000004E-3</v>
      </c>
      <c r="O35" s="5">
        <v>353198</v>
      </c>
      <c r="P35" s="6">
        <v>0</v>
      </c>
      <c r="Q35" s="5">
        <v>87</v>
      </c>
      <c r="R35" s="6">
        <f>(1-SUM(N35,P35))</f>
        <v>0.9909</v>
      </c>
      <c r="S35" s="5">
        <v>38343675</v>
      </c>
      <c r="T35" s="6">
        <f>U35/S35</f>
        <v>0.88900464026987502</v>
      </c>
      <c r="U35" s="7">
        <v>34087705</v>
      </c>
      <c r="V35" s="6">
        <f>W35/S35</f>
        <v>0.11099535973012498</v>
      </c>
      <c r="W35" s="7">
        <f>M35-(O35+Q35+U35)</f>
        <v>4255970</v>
      </c>
      <c r="X35" s="6">
        <f>Y35/S35</f>
        <v>3.1418323882622098E-2</v>
      </c>
      <c r="Y35" s="7">
        <v>1204694</v>
      </c>
      <c r="Z35" s="6">
        <f>1-X35</f>
        <v>0.96858167611737789</v>
      </c>
      <c r="AA35" s="7">
        <f>Z35*W35</f>
        <v>4122254.5561052766</v>
      </c>
    </row>
    <row r="36" spans="1:28" s="24" customFormat="1" x14ac:dyDescent="0.35">
      <c r="A36" s="3">
        <v>6</v>
      </c>
      <c r="B36" s="2" t="s">
        <v>143</v>
      </c>
      <c r="C36" s="20" t="s">
        <v>193</v>
      </c>
      <c r="D36" s="2" t="s">
        <v>593</v>
      </c>
      <c r="E36" s="18" t="s">
        <v>562</v>
      </c>
      <c r="F36" s="2" t="s">
        <v>257</v>
      </c>
      <c r="G36" s="18" t="s">
        <v>264</v>
      </c>
      <c r="H36" s="2">
        <v>52</v>
      </c>
      <c r="I36" s="18" t="s">
        <v>537</v>
      </c>
      <c r="J36" s="2" t="s">
        <v>552</v>
      </c>
      <c r="K36" s="3">
        <v>100</v>
      </c>
      <c r="L36" s="4">
        <v>55500474</v>
      </c>
      <c r="M36" s="5">
        <v>26876110</v>
      </c>
      <c r="N36" s="6">
        <v>0.36840000000000001</v>
      </c>
      <c r="O36" s="5">
        <v>9902195</v>
      </c>
      <c r="P36" s="6">
        <v>1.2999999999999999E-3</v>
      </c>
      <c r="Q36" s="5">
        <v>35373</v>
      </c>
      <c r="R36" s="6">
        <f>(1-SUM(N36,P36))</f>
        <v>0.63029999999999997</v>
      </c>
      <c r="S36" s="7">
        <v>16938542</v>
      </c>
      <c r="T36" s="6">
        <f>U36/S36</f>
        <v>0.14228219878664883</v>
      </c>
      <c r="U36" s="7">
        <v>2410053</v>
      </c>
      <c r="V36" s="6">
        <f>W36/S36</f>
        <v>0.85771780121335117</v>
      </c>
      <c r="W36" s="7">
        <f>M36-(O36+Q36+U36)</f>
        <v>14528489</v>
      </c>
      <c r="X36" s="6">
        <f>Y36/S36</f>
        <v>0.10979764374052974</v>
      </c>
      <c r="Y36" s="7">
        <v>1859812</v>
      </c>
      <c r="Z36" s="6">
        <f>1-X36</f>
        <v>0.89020235625947031</v>
      </c>
      <c r="AA36" s="7">
        <f>Z36*W36</f>
        <v>12933295.140689796</v>
      </c>
    </row>
    <row r="37" spans="1:28" s="24" customFormat="1" x14ac:dyDescent="0.35">
      <c r="A37" s="3">
        <v>6</v>
      </c>
      <c r="B37" s="2" t="s">
        <v>137</v>
      </c>
      <c r="C37" s="20" t="s">
        <v>193</v>
      </c>
      <c r="D37" s="2" t="s">
        <v>593</v>
      </c>
      <c r="E37" s="18" t="s">
        <v>562</v>
      </c>
      <c r="F37" s="2" t="s">
        <v>555</v>
      </c>
      <c r="G37" s="18" t="s">
        <v>265</v>
      </c>
      <c r="H37" s="2">
        <v>52</v>
      </c>
      <c r="I37" s="18" t="s">
        <v>537</v>
      </c>
      <c r="J37" s="2" t="s">
        <v>553</v>
      </c>
      <c r="K37" s="3">
        <v>75</v>
      </c>
      <c r="L37" s="4">
        <v>20029226</v>
      </c>
      <c r="M37" s="5">
        <v>18642100</v>
      </c>
      <c r="N37" s="6">
        <v>0.1399</v>
      </c>
      <c r="O37" s="5">
        <v>2608834</v>
      </c>
      <c r="P37" s="6">
        <v>0</v>
      </c>
      <c r="Q37" s="5">
        <v>94</v>
      </c>
      <c r="R37" s="6">
        <f>(1-SUM(N37,P37))</f>
        <v>0.86009999999999998</v>
      </c>
      <c r="S37" s="5">
        <v>16033172</v>
      </c>
      <c r="T37" s="6">
        <f>U37/S37</f>
        <v>0.14363895054578096</v>
      </c>
      <c r="U37" s="7">
        <v>2302988</v>
      </c>
      <c r="V37" s="6">
        <f>W37/S37</f>
        <v>0.85636104945421909</v>
      </c>
      <c r="W37" s="7">
        <f>M37-(O37+Q37+U37)</f>
        <v>13730184</v>
      </c>
      <c r="X37" s="6">
        <f>Y37/S37</f>
        <v>0.16182749115396505</v>
      </c>
      <c r="Y37" s="7">
        <v>2594608</v>
      </c>
      <c r="Z37" s="6">
        <f>1-X37</f>
        <v>0.838172508846035</v>
      </c>
      <c r="AA37" s="7">
        <f>Z37*W37</f>
        <v>11508262.770197688</v>
      </c>
    </row>
    <row r="38" spans="1:28" s="24" customFormat="1" x14ac:dyDescent="0.35">
      <c r="A38" s="3">
        <v>6</v>
      </c>
      <c r="B38" s="2" t="s">
        <v>142</v>
      </c>
      <c r="C38" s="20" t="s">
        <v>193</v>
      </c>
      <c r="D38" s="2" t="s">
        <v>593</v>
      </c>
      <c r="E38" s="18" t="s">
        <v>562</v>
      </c>
      <c r="F38" s="2" t="s">
        <v>256</v>
      </c>
      <c r="G38" s="18" t="s">
        <v>272</v>
      </c>
      <c r="H38" s="2">
        <v>40</v>
      </c>
      <c r="I38" s="18" t="s">
        <v>446</v>
      </c>
      <c r="J38" s="2" t="s">
        <v>552</v>
      </c>
      <c r="K38" s="3">
        <v>100</v>
      </c>
      <c r="L38" s="4">
        <v>42388564</v>
      </c>
      <c r="M38" s="5">
        <v>20497796</v>
      </c>
      <c r="N38" s="6">
        <v>0.22</v>
      </c>
      <c r="O38" s="5">
        <v>4509594</v>
      </c>
      <c r="P38" s="6">
        <v>1E-3</v>
      </c>
      <c r="Q38" s="5">
        <v>21324</v>
      </c>
      <c r="R38" s="6">
        <f>(1-SUM(N38,P38))</f>
        <v>0.77900000000000003</v>
      </c>
      <c r="S38" s="5">
        <v>15966878</v>
      </c>
      <c r="T38" s="6">
        <f>U38/S38</f>
        <v>4.0383599098082921E-3</v>
      </c>
      <c r="U38" s="7">
        <v>64480</v>
      </c>
      <c r="V38" s="6">
        <f>W38/S38</f>
        <v>0.99596164009019172</v>
      </c>
      <c r="W38" s="7">
        <f>M38-(O38+Q38+U38)</f>
        <v>15902398</v>
      </c>
      <c r="X38" s="6">
        <f>Y38/S38</f>
        <v>0.12839473064176979</v>
      </c>
      <c r="Y38" s="7">
        <v>2050063</v>
      </c>
      <c r="Z38" s="6">
        <f>1-X38</f>
        <v>0.87160526935823024</v>
      </c>
      <c r="AA38" s="7">
        <f>Z38*W38</f>
        <v>13860613.892231781</v>
      </c>
    </row>
    <row r="39" spans="1:28" s="24" customFormat="1" x14ac:dyDescent="0.35">
      <c r="A39" s="3">
        <v>6</v>
      </c>
      <c r="B39" s="2" t="s">
        <v>129</v>
      </c>
      <c r="C39" s="20" t="s">
        <v>193</v>
      </c>
      <c r="D39" s="2" t="s">
        <v>593</v>
      </c>
      <c r="E39" s="18" t="s">
        <v>562</v>
      </c>
      <c r="F39" s="2" t="s">
        <v>556</v>
      </c>
      <c r="G39" s="18" t="s">
        <v>271</v>
      </c>
      <c r="H39" s="2">
        <v>40</v>
      </c>
      <c r="I39" s="18" t="s">
        <v>446</v>
      </c>
      <c r="J39" s="2" t="s">
        <v>553</v>
      </c>
      <c r="K39" s="3">
        <v>75</v>
      </c>
      <c r="L39" s="4">
        <v>20061683</v>
      </c>
      <c r="M39" s="5">
        <v>18776786</v>
      </c>
      <c r="N39" s="6">
        <v>7.7499999999999999E-2</v>
      </c>
      <c r="O39" s="5">
        <v>1455436</v>
      </c>
      <c r="P39" s="6">
        <v>0</v>
      </c>
      <c r="Q39" s="5">
        <v>62</v>
      </c>
      <c r="R39" s="6">
        <f>(1-SUM(N39,P39))</f>
        <v>0.92249999999999999</v>
      </c>
      <c r="S39" s="5">
        <v>17321288</v>
      </c>
      <c r="T39" s="6">
        <f>U39/S39</f>
        <v>3.5438473166660585E-3</v>
      </c>
      <c r="U39" s="7">
        <v>61384</v>
      </c>
      <c r="V39" s="6">
        <f>W39/S39</f>
        <v>0.99645615268333398</v>
      </c>
      <c r="W39" s="7">
        <f>M39-(O39+Q39+U39)</f>
        <v>17259904</v>
      </c>
      <c r="X39" s="6">
        <f>Y39/S39</f>
        <v>0.17214360733451231</v>
      </c>
      <c r="Y39" s="7">
        <v>2981749</v>
      </c>
      <c r="Z39" s="6">
        <f>1-X39</f>
        <v>0.82785639266548772</v>
      </c>
      <c r="AA39" s="7">
        <f>Z39*W39</f>
        <v>14288721.863192622</v>
      </c>
    </row>
    <row r="40" spans="1:28" s="24" customFormat="1" x14ac:dyDescent="0.35">
      <c r="A40" s="3">
        <v>6</v>
      </c>
      <c r="B40" s="2" t="s">
        <v>141</v>
      </c>
      <c r="C40" s="20" t="s">
        <v>193</v>
      </c>
      <c r="D40" s="2" t="s">
        <v>593</v>
      </c>
      <c r="E40" s="18" t="s">
        <v>562</v>
      </c>
      <c r="F40" s="2" t="s">
        <v>255</v>
      </c>
      <c r="G40" s="18" t="s">
        <v>269</v>
      </c>
      <c r="H40" s="2">
        <v>61</v>
      </c>
      <c r="I40" s="18" t="s">
        <v>446</v>
      </c>
      <c r="J40" s="2" t="s">
        <v>552</v>
      </c>
      <c r="K40" s="3">
        <v>100</v>
      </c>
      <c r="L40" s="4">
        <v>24027662</v>
      </c>
      <c r="M40" s="5">
        <v>11541032</v>
      </c>
      <c r="N40" s="6">
        <v>0.89970000000000006</v>
      </c>
      <c r="O40" s="5">
        <v>10383971</v>
      </c>
      <c r="P40" s="6">
        <v>1.9E-3</v>
      </c>
      <c r="Q40" s="5">
        <v>21636</v>
      </c>
      <c r="R40" s="6">
        <f>(1-SUM(N40,P40))</f>
        <v>9.8399999999999932E-2</v>
      </c>
      <c r="S40" s="5">
        <v>1135425</v>
      </c>
      <c r="T40" s="6">
        <f>U40/S40</f>
        <v>0.3876363476231367</v>
      </c>
      <c r="U40" s="7">
        <v>440132</v>
      </c>
      <c r="V40" s="6">
        <f>W40/S40</f>
        <v>0.6123636523768633</v>
      </c>
      <c r="W40" s="7">
        <f>M40-(O40+Q40+U40)</f>
        <v>695293</v>
      </c>
      <c r="X40" s="6">
        <f>Y40/S40</f>
        <v>0.37274588810357356</v>
      </c>
      <c r="Y40" s="7">
        <v>423225</v>
      </c>
      <c r="Z40" s="6">
        <f>1-X40</f>
        <v>0.62725411189642644</v>
      </c>
      <c r="AA40" s="7">
        <f>Z40*W40</f>
        <v>436125.39322280203</v>
      </c>
    </row>
    <row r="41" spans="1:28" s="24" customFormat="1" x14ac:dyDescent="0.35">
      <c r="A41" s="3">
        <v>6</v>
      </c>
      <c r="B41" s="2" t="s">
        <v>136</v>
      </c>
      <c r="C41" s="20" t="s">
        <v>193</v>
      </c>
      <c r="D41" s="2" t="s">
        <v>593</v>
      </c>
      <c r="E41" s="18" t="s">
        <v>562</v>
      </c>
      <c r="F41" s="2" t="s">
        <v>557</v>
      </c>
      <c r="G41" s="18" t="s">
        <v>268</v>
      </c>
      <c r="H41" s="2">
        <v>61</v>
      </c>
      <c r="I41" s="18" t="s">
        <v>446</v>
      </c>
      <c r="J41" s="2" t="s">
        <v>553</v>
      </c>
      <c r="K41" s="3">
        <v>75</v>
      </c>
      <c r="L41" s="4">
        <v>5134397</v>
      </c>
      <c r="M41" s="5">
        <v>4628776</v>
      </c>
      <c r="N41" s="6">
        <v>0.73260000000000003</v>
      </c>
      <c r="O41" s="5">
        <v>3391190</v>
      </c>
      <c r="P41" s="6">
        <v>0</v>
      </c>
      <c r="Q41" s="5">
        <v>87</v>
      </c>
      <c r="R41" s="6">
        <f>(1-SUM(N41,P41))</f>
        <v>0.26739999999999997</v>
      </c>
      <c r="S41" s="5">
        <v>1237499</v>
      </c>
      <c r="T41" s="6">
        <f>U41/S41</f>
        <v>0.40612962111484535</v>
      </c>
      <c r="U41" s="7">
        <v>502585</v>
      </c>
      <c r="V41" s="6">
        <f>W41/S41</f>
        <v>0.5938703788851547</v>
      </c>
      <c r="W41" s="7">
        <f>M41-(O41+Q41+U41)</f>
        <v>734914</v>
      </c>
      <c r="X41" s="6">
        <f>Y41/S41</f>
        <v>0.53481012913949832</v>
      </c>
      <c r="Y41" s="7">
        <v>661827</v>
      </c>
      <c r="Z41" s="6">
        <f>1-X41</f>
        <v>0.46518987086050168</v>
      </c>
      <c r="AA41" s="7">
        <f>Z41*W41</f>
        <v>341874.54875357472</v>
      </c>
    </row>
    <row r="42" spans="1:28" s="24" customFormat="1" x14ac:dyDescent="0.35">
      <c r="A42" s="3">
        <v>6</v>
      </c>
      <c r="B42" s="2" t="s">
        <v>140</v>
      </c>
      <c r="C42" s="20" t="s">
        <v>193</v>
      </c>
      <c r="D42" s="2" t="s">
        <v>593</v>
      </c>
      <c r="E42" s="18" t="s">
        <v>562</v>
      </c>
      <c r="F42" s="2" t="s">
        <v>254</v>
      </c>
      <c r="G42" s="18" t="s">
        <v>266</v>
      </c>
      <c r="H42" s="2">
        <v>40</v>
      </c>
      <c r="I42" s="18" t="s">
        <v>446</v>
      </c>
      <c r="J42" s="2" t="s">
        <v>552</v>
      </c>
      <c r="K42" s="3">
        <v>150</v>
      </c>
      <c r="L42" s="4">
        <v>1189104</v>
      </c>
      <c r="M42" s="5">
        <v>584695</v>
      </c>
      <c r="N42" s="6">
        <v>0.68149999999999999</v>
      </c>
      <c r="O42" s="5">
        <v>398484</v>
      </c>
      <c r="P42" s="6">
        <v>0</v>
      </c>
      <c r="Q42" s="5">
        <v>0</v>
      </c>
      <c r="R42" s="6">
        <f>(1-SUM(N42,P42))</f>
        <v>0.31850000000000001</v>
      </c>
      <c r="S42" s="5">
        <v>186211</v>
      </c>
      <c r="T42" s="6">
        <f>U42/S42</f>
        <v>3.0325813190413026E-2</v>
      </c>
      <c r="U42" s="7">
        <v>5647</v>
      </c>
      <c r="V42" s="6">
        <f>W42/S42</f>
        <v>0.96967418680958695</v>
      </c>
      <c r="W42" s="7">
        <f>M42-(O42+Q42+U42)</f>
        <v>180564</v>
      </c>
      <c r="X42" s="6">
        <f>Y42/S42</f>
        <v>0.70429781269634983</v>
      </c>
      <c r="Y42" s="7">
        <v>131148</v>
      </c>
      <c r="Z42" s="6">
        <f>1-X42</f>
        <v>0.29570218730365017</v>
      </c>
      <c r="AA42" s="7">
        <f>Z42*W42</f>
        <v>53393.169748296292</v>
      </c>
    </row>
    <row r="43" spans="1:28" s="24" customFormat="1" x14ac:dyDescent="0.35">
      <c r="A43" s="3">
        <v>6</v>
      </c>
      <c r="B43" s="2" t="s">
        <v>135</v>
      </c>
      <c r="C43" s="20" t="s">
        <v>193</v>
      </c>
      <c r="D43" s="2" t="s">
        <v>593</v>
      </c>
      <c r="E43" s="18" t="s">
        <v>562</v>
      </c>
      <c r="F43" s="2" t="s">
        <v>558</v>
      </c>
      <c r="G43" s="18" t="s">
        <v>246</v>
      </c>
      <c r="H43" s="2">
        <v>40</v>
      </c>
      <c r="I43" s="18" t="s">
        <v>446</v>
      </c>
      <c r="J43" s="2" t="s">
        <v>553</v>
      </c>
      <c r="K43" s="3">
        <v>100</v>
      </c>
      <c r="L43" s="4">
        <v>6354763</v>
      </c>
      <c r="M43" s="5">
        <v>6228723</v>
      </c>
      <c r="N43" s="6">
        <v>0.50860000000000005</v>
      </c>
      <c r="O43" s="5">
        <v>3167810</v>
      </c>
      <c r="P43" s="6">
        <v>0</v>
      </c>
      <c r="Q43" s="5">
        <v>0</v>
      </c>
      <c r="R43" s="6">
        <f>(1-SUM(N43,P43))</f>
        <v>0.49139999999999995</v>
      </c>
      <c r="S43" s="5">
        <v>3060913</v>
      </c>
      <c r="T43" s="6">
        <f>U43/S43</f>
        <v>4.8545973047910869E-2</v>
      </c>
      <c r="U43" s="7">
        <v>148595</v>
      </c>
      <c r="V43" s="6">
        <f>W43/S43</f>
        <v>0.95145402695208914</v>
      </c>
      <c r="W43" s="7">
        <f>M43-(O43+Q43+U43)</f>
        <v>2912318</v>
      </c>
      <c r="X43" s="6">
        <f>Y43/S43</f>
        <v>0.62099608842198395</v>
      </c>
      <c r="Y43" s="7">
        <v>1900815</v>
      </c>
      <c r="Z43" s="6">
        <f>1-X43</f>
        <v>0.37900391157801605</v>
      </c>
      <c r="AA43" s="7">
        <f>Z43*W43</f>
        <v>1103779.9137590646</v>
      </c>
    </row>
    <row r="44" spans="1:28" s="24" customFormat="1" x14ac:dyDescent="0.35">
      <c r="A44" s="3">
        <v>6</v>
      </c>
      <c r="B44" s="2" t="s">
        <v>139</v>
      </c>
      <c r="C44" s="20" t="s">
        <v>193</v>
      </c>
      <c r="D44" s="2" t="s">
        <v>593</v>
      </c>
      <c r="E44" s="18" t="s">
        <v>562</v>
      </c>
      <c r="F44" s="2" t="s">
        <v>253</v>
      </c>
      <c r="G44" s="18" t="s">
        <v>244</v>
      </c>
      <c r="H44" s="2">
        <v>56</v>
      </c>
      <c r="I44" s="18" t="s">
        <v>446</v>
      </c>
      <c r="J44" s="2" t="s">
        <v>552</v>
      </c>
      <c r="K44" s="3">
        <v>150</v>
      </c>
      <c r="L44" s="4">
        <v>2329876</v>
      </c>
      <c r="M44" s="5">
        <v>1143352</v>
      </c>
      <c r="N44" s="6">
        <v>0.78459999999999996</v>
      </c>
      <c r="O44" s="5">
        <v>897129</v>
      </c>
      <c r="P44" s="6">
        <v>0</v>
      </c>
      <c r="Q44" s="5">
        <v>0</v>
      </c>
      <c r="R44" s="6">
        <f>(1-SUM(N44,P44))</f>
        <v>0.21540000000000004</v>
      </c>
      <c r="S44" s="5">
        <v>246223</v>
      </c>
      <c r="T44" s="6">
        <f>U44/S44</f>
        <v>0.26383400413446345</v>
      </c>
      <c r="U44" s="7">
        <v>64962</v>
      </c>
      <c r="V44" s="6">
        <f>W44/S44</f>
        <v>0.73616599586553655</v>
      </c>
      <c r="W44" s="7">
        <f>M44-(O44+Q44+U44)</f>
        <v>181261</v>
      </c>
      <c r="X44" s="6">
        <f>Y44/S44</f>
        <v>0.16502926209168112</v>
      </c>
      <c r="Y44" s="7">
        <v>40634</v>
      </c>
      <c r="Z44" s="6">
        <f>1-X44</f>
        <v>0.83497073790831888</v>
      </c>
      <c r="AA44" s="7">
        <f>Z44*W44</f>
        <v>151347.63092399979</v>
      </c>
    </row>
    <row r="45" spans="1:28" s="24" customFormat="1" x14ac:dyDescent="0.35">
      <c r="A45" s="3">
        <v>6</v>
      </c>
      <c r="B45" s="2" t="s">
        <v>134</v>
      </c>
      <c r="C45" s="20" t="s">
        <v>193</v>
      </c>
      <c r="D45" s="2" t="s">
        <v>593</v>
      </c>
      <c r="E45" s="18" t="s">
        <v>562</v>
      </c>
      <c r="F45" s="2" t="s">
        <v>559</v>
      </c>
      <c r="G45" s="18" t="s">
        <v>243</v>
      </c>
      <c r="H45" s="2">
        <v>56</v>
      </c>
      <c r="I45" s="18" t="s">
        <v>446</v>
      </c>
      <c r="J45" s="2" t="s">
        <v>553</v>
      </c>
      <c r="K45" s="3">
        <v>100</v>
      </c>
      <c r="L45" s="4">
        <v>15064019</v>
      </c>
      <c r="M45" s="5">
        <v>14772527</v>
      </c>
      <c r="N45" s="6">
        <v>0.56810000000000005</v>
      </c>
      <c r="O45" s="5">
        <v>8392947</v>
      </c>
      <c r="P45" s="6">
        <v>0</v>
      </c>
      <c r="Q45" s="5">
        <v>0</v>
      </c>
      <c r="R45" s="6">
        <f>(1-SUM(N45,P45))</f>
        <v>0.43189999999999995</v>
      </c>
      <c r="S45" s="5">
        <v>6379580</v>
      </c>
      <c r="T45" s="6">
        <f>U45/S45</f>
        <v>0.27964536850388272</v>
      </c>
      <c r="U45" s="7">
        <v>1784020</v>
      </c>
      <c r="V45" s="6">
        <f>W45/S45</f>
        <v>0.72035463149611734</v>
      </c>
      <c r="W45" s="7">
        <f>M45-(O45+Q45+U45)</f>
        <v>4595560</v>
      </c>
      <c r="X45" s="6">
        <f>Y45/S45</f>
        <v>0.15274547854247458</v>
      </c>
      <c r="Y45" s="7">
        <v>974452</v>
      </c>
      <c r="Z45" s="6">
        <f>1-X45</f>
        <v>0.84725452145752544</v>
      </c>
      <c r="AA45" s="7">
        <f>Z45*W45</f>
        <v>3893608.9886293458</v>
      </c>
    </row>
    <row r="46" spans="1:28" s="24" customFormat="1" x14ac:dyDescent="0.35">
      <c r="A46" s="3">
        <v>6</v>
      </c>
      <c r="B46" s="2" t="s">
        <v>131</v>
      </c>
      <c r="C46" s="20" t="s">
        <v>193</v>
      </c>
      <c r="D46" s="2" t="s">
        <v>593</v>
      </c>
      <c r="E46" s="18" t="s">
        <v>562</v>
      </c>
      <c r="F46" s="2" t="s">
        <v>252</v>
      </c>
      <c r="G46" s="18" t="s">
        <v>241</v>
      </c>
      <c r="H46" s="2">
        <v>53</v>
      </c>
      <c r="I46" s="18" t="s">
        <v>537</v>
      </c>
      <c r="J46" s="2" t="s">
        <v>552</v>
      </c>
      <c r="K46" s="3">
        <v>150</v>
      </c>
      <c r="L46" s="4">
        <v>5537446</v>
      </c>
      <c r="M46" s="5">
        <v>2727728</v>
      </c>
      <c r="N46" s="6">
        <v>1.4999999999999999E-2</v>
      </c>
      <c r="O46" s="5">
        <v>40810</v>
      </c>
      <c r="P46" s="6">
        <v>0</v>
      </c>
      <c r="Q46" s="5">
        <v>0</v>
      </c>
      <c r="R46" s="6">
        <f>(1-SUM(N46,P46))</f>
        <v>0.98499999999999999</v>
      </c>
      <c r="S46" s="5">
        <v>2686918</v>
      </c>
      <c r="T46" s="6">
        <f>U46/S46</f>
        <v>7.8528633921839071E-5</v>
      </c>
      <c r="U46" s="7">
        <v>211</v>
      </c>
      <c r="V46" s="6">
        <f>W46/S46</f>
        <v>0.99992147136607812</v>
      </c>
      <c r="W46" s="7">
        <f>M46-(O46+Q46+U46)</f>
        <v>2686707</v>
      </c>
      <c r="X46" s="6">
        <f>Y46/S46</f>
        <v>8.9940221473078077E-2</v>
      </c>
      <c r="Y46" s="7">
        <v>241662</v>
      </c>
      <c r="Z46" s="6">
        <f>1-X46</f>
        <v>0.91005977852692188</v>
      </c>
      <c r="AA46" s="7">
        <f>Z46*W46</f>
        <v>2445063.9773867307</v>
      </c>
    </row>
    <row r="47" spans="1:28" s="24" customFormat="1" x14ac:dyDescent="0.35">
      <c r="A47" s="3">
        <v>6</v>
      </c>
      <c r="B47" s="2" t="s">
        <v>133</v>
      </c>
      <c r="C47" s="20" t="s">
        <v>193</v>
      </c>
      <c r="D47" s="2" t="s">
        <v>593</v>
      </c>
      <c r="E47" s="18" t="s">
        <v>562</v>
      </c>
      <c r="F47" s="2" t="s">
        <v>560</v>
      </c>
      <c r="G47" s="18" t="s">
        <v>203</v>
      </c>
      <c r="H47" s="2">
        <v>53</v>
      </c>
      <c r="I47" s="18" t="s">
        <v>537</v>
      </c>
      <c r="J47" s="2" t="s">
        <v>553</v>
      </c>
      <c r="K47" s="3">
        <v>100</v>
      </c>
      <c r="L47" s="4">
        <v>75318006</v>
      </c>
      <c r="M47" s="5">
        <v>74270614</v>
      </c>
      <c r="N47" s="6">
        <v>4.3E-3</v>
      </c>
      <c r="O47" s="5">
        <v>322987</v>
      </c>
      <c r="P47" s="6">
        <v>0</v>
      </c>
      <c r="Q47" s="5">
        <v>1</v>
      </c>
      <c r="R47" s="6">
        <f>(1-SUM(N47,P47))</f>
        <v>0.99570000000000003</v>
      </c>
      <c r="S47" s="5">
        <v>73947626</v>
      </c>
      <c r="T47" s="6">
        <f>U47/S47</f>
        <v>8.319401626226648E-5</v>
      </c>
      <c r="U47" s="7">
        <v>6152</v>
      </c>
      <c r="V47" s="6">
        <f>W47/S47</f>
        <v>0.99991680598373778</v>
      </c>
      <c r="W47" s="7">
        <f>M47-(O47+Q47+U47)</f>
        <v>73941474</v>
      </c>
      <c r="X47" s="6">
        <f>Y47/S47</f>
        <v>0.12000175637822369</v>
      </c>
      <c r="Y47" s="7">
        <v>8873845</v>
      </c>
      <c r="Z47" s="6">
        <f>1-X47</f>
        <v>0.87999824362177637</v>
      </c>
      <c r="AA47" s="7">
        <f>Z47*W47</f>
        <v>65068367.250805244</v>
      </c>
    </row>
    <row r="48" spans="1:28" s="24" customFormat="1" x14ac:dyDescent="0.35">
      <c r="A48" s="3">
        <v>6</v>
      </c>
      <c r="B48" s="2" t="s">
        <v>130</v>
      </c>
      <c r="C48" s="20" t="s">
        <v>193</v>
      </c>
      <c r="D48" s="2" t="s">
        <v>593</v>
      </c>
      <c r="E48" s="18" t="s">
        <v>562</v>
      </c>
      <c r="F48" s="2" t="s">
        <v>251</v>
      </c>
      <c r="G48" s="18" t="s">
        <v>201</v>
      </c>
      <c r="H48" s="2">
        <v>41</v>
      </c>
      <c r="I48" s="18" t="s">
        <v>446</v>
      </c>
      <c r="J48" s="2" t="s">
        <v>552</v>
      </c>
      <c r="K48" s="3">
        <v>150</v>
      </c>
      <c r="L48" s="4">
        <v>1797732</v>
      </c>
      <c r="M48" s="5">
        <v>884844</v>
      </c>
      <c r="N48" s="6">
        <v>0.2102</v>
      </c>
      <c r="O48" s="5">
        <v>185981</v>
      </c>
      <c r="P48" s="6">
        <v>0</v>
      </c>
      <c r="Q48" s="5">
        <v>0</v>
      </c>
      <c r="R48" s="6">
        <f>(1-SUM(N48,P48))</f>
        <v>0.78980000000000006</v>
      </c>
      <c r="S48" s="5">
        <v>698863</v>
      </c>
      <c r="T48" s="6">
        <f>U48/S48</f>
        <v>3.8133368056400183E-3</v>
      </c>
      <c r="U48" s="7">
        <v>2665</v>
      </c>
      <c r="V48" s="6">
        <f>W48/S48</f>
        <v>0.99618666319436</v>
      </c>
      <c r="W48" s="7">
        <f>M48-(O48+Q48+U48)</f>
        <v>696198</v>
      </c>
      <c r="X48" s="6">
        <f>Y48/S48</f>
        <v>4.2939746416679664E-2</v>
      </c>
      <c r="Y48" s="7">
        <v>30009</v>
      </c>
      <c r="Z48" s="6">
        <f>1-X48</f>
        <v>0.95706025358332036</v>
      </c>
      <c r="AA48" s="7">
        <f>Z48*W48</f>
        <v>666303.43442420044</v>
      </c>
    </row>
    <row r="49" spans="1:27" s="24" customFormat="1" x14ac:dyDescent="0.35">
      <c r="A49" s="3">
        <v>6</v>
      </c>
      <c r="B49" s="2" t="s">
        <v>132</v>
      </c>
      <c r="C49" s="20" t="s">
        <v>193</v>
      </c>
      <c r="D49" s="2" t="s">
        <v>593</v>
      </c>
      <c r="E49" s="18" t="s">
        <v>562</v>
      </c>
      <c r="F49" s="2" t="s">
        <v>561</v>
      </c>
      <c r="G49" s="18" t="s">
        <v>200</v>
      </c>
      <c r="H49" s="2">
        <v>41</v>
      </c>
      <c r="I49" s="18" t="s">
        <v>446</v>
      </c>
      <c r="J49" s="2" t="s">
        <v>553</v>
      </c>
      <c r="K49" s="3">
        <v>100</v>
      </c>
      <c r="L49" s="4">
        <v>19147216</v>
      </c>
      <c r="M49" s="5">
        <v>18872515</v>
      </c>
      <c r="N49" s="6">
        <v>7.5399999999999995E-2</v>
      </c>
      <c r="O49" s="5">
        <v>1422375</v>
      </c>
      <c r="P49" s="6">
        <v>0</v>
      </c>
      <c r="Q49" s="5">
        <v>1</v>
      </c>
      <c r="R49" s="6">
        <f>(1-SUM(N49,P49))</f>
        <v>0.92459999999999998</v>
      </c>
      <c r="S49" s="5">
        <v>17450139</v>
      </c>
      <c r="T49" s="6">
        <f>U49/S49</f>
        <v>3.8798544813883717E-3</v>
      </c>
      <c r="U49" s="7">
        <v>67704</v>
      </c>
      <c r="V49" s="6">
        <f>W49/S49</f>
        <v>0.99612014551861161</v>
      </c>
      <c r="W49" s="7">
        <f>M49-(O49+Q49+U49)</f>
        <v>17382435</v>
      </c>
      <c r="X49" s="6">
        <f>Y49/S49</f>
        <v>7.4300554282117751E-2</v>
      </c>
      <c r="Y49" s="7">
        <v>1296555</v>
      </c>
      <c r="Z49" s="6">
        <f>1-X49</f>
        <v>0.92569944571788221</v>
      </c>
      <c r="AA49" s="7">
        <f>Z49*W49</f>
        <v>16090910.444727115</v>
      </c>
    </row>
    <row r="50" spans="1:27" s="24" customFormat="1" x14ac:dyDescent="0.35">
      <c r="A50" s="3">
        <v>7</v>
      </c>
      <c r="B50" s="2" t="s">
        <v>62</v>
      </c>
      <c r="C50" s="20" t="s">
        <v>571</v>
      </c>
      <c r="D50" s="2" t="s">
        <v>593</v>
      </c>
      <c r="E50" s="18" t="s">
        <v>562</v>
      </c>
      <c r="F50" s="22" t="s">
        <v>321</v>
      </c>
      <c r="G50" s="18" t="s">
        <v>350</v>
      </c>
      <c r="H50" s="2">
        <v>76</v>
      </c>
      <c r="I50" s="18" t="s">
        <v>537</v>
      </c>
      <c r="J50" s="2" t="s">
        <v>552</v>
      </c>
      <c r="K50" s="3">
        <v>150</v>
      </c>
      <c r="L50" s="4">
        <v>36652574</v>
      </c>
      <c r="M50" s="5">
        <v>18000012</v>
      </c>
      <c r="N50" s="6">
        <v>0.71789999999999998</v>
      </c>
      <c r="O50" s="5">
        <v>12921359</v>
      </c>
      <c r="P50" s="6">
        <v>0</v>
      </c>
      <c r="Q50" s="5">
        <v>0</v>
      </c>
      <c r="R50" s="6">
        <f>(1-SUM(N50,P50))</f>
        <v>0.28210000000000002</v>
      </c>
      <c r="S50" s="5">
        <v>5078653</v>
      </c>
      <c r="T50" s="6">
        <f>U50/S50</f>
        <v>0</v>
      </c>
      <c r="U50" s="7">
        <v>0</v>
      </c>
      <c r="V50" s="6">
        <f>W50/S50</f>
        <v>1</v>
      </c>
      <c r="W50" s="7">
        <f>M50-(O50+Q50+U50)</f>
        <v>5078653</v>
      </c>
      <c r="X50" s="6">
        <f>Y50/S50</f>
        <v>0.23503239933895859</v>
      </c>
      <c r="Y50" s="7">
        <v>1193648</v>
      </c>
      <c r="Z50" s="6">
        <f>1-X50</f>
        <v>0.76496760066104141</v>
      </c>
      <c r="AA50" s="7">
        <f>Z50*W50</f>
        <v>3885005</v>
      </c>
    </row>
    <row r="51" spans="1:27" s="24" customFormat="1" x14ac:dyDescent="0.35">
      <c r="A51" s="3">
        <v>8</v>
      </c>
      <c r="B51" s="2" t="s">
        <v>63</v>
      </c>
      <c r="C51" s="20" t="s">
        <v>572</v>
      </c>
      <c r="D51" s="2" t="s">
        <v>593</v>
      </c>
      <c r="E51" s="18" t="s">
        <v>562</v>
      </c>
      <c r="F51" s="22" t="s">
        <v>322</v>
      </c>
      <c r="G51" s="18" t="s">
        <v>351</v>
      </c>
      <c r="H51" s="2" t="s">
        <v>226</v>
      </c>
      <c r="I51" s="18" t="s">
        <v>226</v>
      </c>
      <c r="J51" s="2" t="s">
        <v>552</v>
      </c>
      <c r="K51" s="3">
        <v>150</v>
      </c>
      <c r="L51" s="4">
        <v>44474338</v>
      </c>
      <c r="M51" s="5">
        <v>21749391</v>
      </c>
      <c r="N51" s="6">
        <v>0.74880000000000002</v>
      </c>
      <c r="O51" s="5">
        <v>16285168</v>
      </c>
      <c r="P51" s="6">
        <v>0</v>
      </c>
      <c r="Q51" s="5">
        <v>0</v>
      </c>
      <c r="R51" s="6">
        <f>(1-SUM(N51,P51))</f>
        <v>0.25119999999999998</v>
      </c>
      <c r="S51" s="5">
        <v>5464223</v>
      </c>
      <c r="T51" s="6">
        <f>U51/S51</f>
        <v>0</v>
      </c>
      <c r="U51" s="7">
        <v>0</v>
      </c>
      <c r="V51" s="6">
        <f>W51/S51</f>
        <v>1</v>
      </c>
      <c r="W51" s="7">
        <f>M51-(O51+Q51+U51)</f>
        <v>5464223</v>
      </c>
      <c r="X51" s="6">
        <f>Y51/S51</f>
        <v>0.4114288527389896</v>
      </c>
      <c r="Y51" s="7">
        <v>2248139</v>
      </c>
      <c r="Z51" s="6">
        <f>1-X51</f>
        <v>0.58857114726101045</v>
      </c>
      <c r="AA51" s="7">
        <f>Z51*W51</f>
        <v>3216084.0000000005</v>
      </c>
    </row>
    <row r="52" spans="1:27" s="24" customFormat="1" x14ac:dyDescent="0.35">
      <c r="A52" s="3">
        <v>8</v>
      </c>
      <c r="B52" s="2" t="s">
        <v>66</v>
      </c>
      <c r="C52" s="20" t="s">
        <v>572</v>
      </c>
      <c r="D52" s="2" t="s">
        <v>593</v>
      </c>
      <c r="E52" s="18" t="s">
        <v>562</v>
      </c>
      <c r="F52" s="22" t="s">
        <v>325</v>
      </c>
      <c r="G52" s="18" t="s">
        <v>362</v>
      </c>
      <c r="H52" s="2">
        <v>59</v>
      </c>
      <c r="I52" s="18" t="s">
        <v>446</v>
      </c>
      <c r="J52" s="2" t="s">
        <v>552</v>
      </c>
      <c r="K52" s="3">
        <v>150</v>
      </c>
      <c r="L52" s="4">
        <v>83146024</v>
      </c>
      <c r="M52" s="5">
        <v>40537156</v>
      </c>
      <c r="N52" s="6">
        <v>0.12989999999999999</v>
      </c>
      <c r="O52" s="5">
        <v>5263938</v>
      </c>
      <c r="P52" s="6">
        <v>0</v>
      </c>
      <c r="Q52" s="5">
        <v>0</v>
      </c>
      <c r="R52" s="6">
        <f>(1-SUM(N52,P52))</f>
        <v>0.87009999999999998</v>
      </c>
      <c r="S52" s="5">
        <v>35273218</v>
      </c>
      <c r="T52" s="6">
        <f>U52/S52</f>
        <v>0</v>
      </c>
      <c r="U52" s="7">
        <v>0</v>
      </c>
      <c r="V52" s="6">
        <f>W52/S52</f>
        <v>1</v>
      </c>
      <c r="W52" s="7">
        <f>M52-(O52+Q52+U52)</f>
        <v>35273218</v>
      </c>
      <c r="X52" s="6">
        <f>Y52/S52</f>
        <v>0.1621636846402843</v>
      </c>
      <c r="Y52" s="7">
        <v>5720035</v>
      </c>
      <c r="Z52" s="6">
        <f>1-X52</f>
        <v>0.8378363153597157</v>
      </c>
      <c r="AA52" s="7">
        <f>Z52*W52</f>
        <v>29553183</v>
      </c>
    </row>
    <row r="53" spans="1:27" s="24" customFormat="1" x14ac:dyDescent="0.35">
      <c r="A53" s="3">
        <v>8</v>
      </c>
      <c r="B53" s="2" t="s">
        <v>57</v>
      </c>
      <c r="C53" s="20" t="s">
        <v>572</v>
      </c>
      <c r="D53" s="2" t="s">
        <v>593</v>
      </c>
      <c r="E53" s="18" t="s">
        <v>562</v>
      </c>
      <c r="F53" s="22" t="s">
        <v>330</v>
      </c>
      <c r="G53" s="18" t="s">
        <v>367</v>
      </c>
      <c r="H53" s="2">
        <v>23</v>
      </c>
      <c r="I53" s="18" t="s">
        <v>446</v>
      </c>
      <c r="J53" s="2" t="s">
        <v>552</v>
      </c>
      <c r="K53" s="3">
        <v>150</v>
      </c>
      <c r="L53" s="4">
        <v>44168308</v>
      </c>
      <c r="M53" s="5">
        <v>21530714</v>
      </c>
      <c r="N53" s="6">
        <v>0.4027</v>
      </c>
      <c r="O53" s="5">
        <v>8669557</v>
      </c>
      <c r="P53" s="6">
        <v>0</v>
      </c>
      <c r="Q53" s="5">
        <v>0</v>
      </c>
      <c r="R53" s="6">
        <f>(1-SUM(N53,P53))</f>
        <v>0.59729999999999994</v>
      </c>
      <c r="S53" s="5">
        <v>12861157</v>
      </c>
      <c r="T53" s="6">
        <f>U53/S53</f>
        <v>0</v>
      </c>
      <c r="U53" s="7">
        <v>0</v>
      </c>
      <c r="V53" s="6">
        <f>W53/S53</f>
        <v>1</v>
      </c>
      <c r="W53" s="7">
        <f>M53-(O53+Q53+U53)</f>
        <v>12861157</v>
      </c>
      <c r="X53" s="6">
        <f>Y53/S53</f>
        <v>0.11179103093135399</v>
      </c>
      <c r="Y53" s="7">
        <v>1437762</v>
      </c>
      <c r="Z53" s="6">
        <f>1-X53</f>
        <v>0.88820896906864599</v>
      </c>
      <c r="AA53" s="7">
        <f>Z53*W53</f>
        <v>11423395</v>
      </c>
    </row>
    <row r="54" spans="1:27" s="24" customFormat="1" x14ac:dyDescent="0.35">
      <c r="A54" s="3">
        <v>8</v>
      </c>
      <c r="B54" s="2" t="s">
        <v>48</v>
      </c>
      <c r="C54" s="20" t="s">
        <v>572</v>
      </c>
      <c r="D54" s="2" t="s">
        <v>593</v>
      </c>
      <c r="E54" s="18" t="s">
        <v>562</v>
      </c>
      <c r="F54" s="22" t="s">
        <v>332</v>
      </c>
      <c r="G54" s="18" t="s">
        <v>372</v>
      </c>
      <c r="H54" s="2">
        <v>46</v>
      </c>
      <c r="I54" s="18" t="s">
        <v>446</v>
      </c>
      <c r="J54" s="2" t="s">
        <v>552</v>
      </c>
      <c r="K54" s="3">
        <v>100</v>
      </c>
      <c r="L54" s="4">
        <v>27725296</v>
      </c>
      <c r="M54" s="5">
        <v>13671169</v>
      </c>
      <c r="N54" s="6">
        <v>0.8488</v>
      </c>
      <c r="O54" s="5">
        <v>11603961</v>
      </c>
      <c r="P54" s="6">
        <v>0</v>
      </c>
      <c r="Q54" s="5">
        <v>0</v>
      </c>
      <c r="R54" s="6">
        <f>(1-SUM(N54,P54))</f>
        <v>0.1512</v>
      </c>
      <c r="S54" s="5">
        <v>2067208</v>
      </c>
      <c r="T54" s="6">
        <f>U54/S54</f>
        <v>0</v>
      </c>
      <c r="U54" s="7">
        <v>0</v>
      </c>
      <c r="V54" s="6">
        <f>W54/S54</f>
        <v>1</v>
      </c>
      <c r="W54" s="7">
        <f>M54-(O54+Q54+U54)</f>
        <v>2067208</v>
      </c>
      <c r="X54" s="6">
        <f>Y54/S54</f>
        <v>0.39889309638894588</v>
      </c>
      <c r="Y54" s="7">
        <v>824595</v>
      </c>
      <c r="Z54" s="6">
        <f>1-X54</f>
        <v>0.60110690361105412</v>
      </c>
      <c r="AA54" s="7">
        <f>Z54*W54</f>
        <v>1242613</v>
      </c>
    </row>
    <row r="55" spans="1:27" s="24" customFormat="1" x14ac:dyDescent="0.35">
      <c r="A55" s="3">
        <v>8</v>
      </c>
      <c r="B55" s="2" t="s">
        <v>49</v>
      </c>
      <c r="C55" s="20" t="s">
        <v>572</v>
      </c>
      <c r="D55" s="2" t="s">
        <v>593</v>
      </c>
      <c r="E55" s="18" t="s">
        <v>562</v>
      </c>
      <c r="F55" s="22" t="s">
        <v>333</v>
      </c>
      <c r="G55" s="18" t="s">
        <v>373</v>
      </c>
      <c r="H55" s="2">
        <v>22</v>
      </c>
      <c r="I55" s="18" t="s">
        <v>537</v>
      </c>
      <c r="J55" s="2" t="s">
        <v>552</v>
      </c>
      <c r="K55" s="3">
        <v>150</v>
      </c>
      <c r="L55" s="4">
        <v>21185664</v>
      </c>
      <c r="M55" s="5">
        <v>10473783</v>
      </c>
      <c r="N55" s="6">
        <v>0.83199999999999996</v>
      </c>
      <c r="O55" s="5">
        <v>8713790</v>
      </c>
      <c r="P55" s="6">
        <v>0</v>
      </c>
      <c r="Q55" s="5">
        <v>0</v>
      </c>
      <c r="R55" s="6">
        <f>(1-SUM(N55,P55))</f>
        <v>0.16800000000000004</v>
      </c>
      <c r="S55" s="5">
        <v>1759993</v>
      </c>
      <c r="T55" s="6">
        <f>U55/S55</f>
        <v>0</v>
      </c>
      <c r="U55" s="7">
        <v>0</v>
      </c>
      <c r="V55" s="6">
        <f>W55/S55</f>
        <v>1</v>
      </c>
      <c r="W55" s="7">
        <f>M55-(O55+Q55+U55)</f>
        <v>1759993</v>
      </c>
      <c r="X55" s="6">
        <f>Y55/S55</f>
        <v>0.33253768622943386</v>
      </c>
      <c r="Y55" s="7">
        <v>585264</v>
      </c>
      <c r="Z55" s="6">
        <f>1-X55</f>
        <v>0.6674623137705662</v>
      </c>
      <c r="AA55" s="7">
        <f>Z55*W55</f>
        <v>1174729</v>
      </c>
    </row>
    <row r="56" spans="1:27" s="24" customFormat="1" x14ac:dyDescent="0.35">
      <c r="A56" s="3">
        <v>8</v>
      </c>
      <c r="B56" s="2" t="s">
        <v>46</v>
      </c>
      <c r="C56" s="20" t="s">
        <v>572</v>
      </c>
      <c r="D56" s="2" t="s">
        <v>593</v>
      </c>
      <c r="E56" s="18" t="s">
        <v>562</v>
      </c>
      <c r="F56" s="22" t="s">
        <v>340</v>
      </c>
      <c r="G56" s="18" t="s">
        <v>370</v>
      </c>
      <c r="H56" s="2" t="s">
        <v>226</v>
      </c>
      <c r="I56" s="18" t="s">
        <v>226</v>
      </c>
      <c r="J56" s="2" t="s">
        <v>552</v>
      </c>
      <c r="K56" s="3">
        <v>150</v>
      </c>
      <c r="L56" s="4">
        <v>28052716</v>
      </c>
      <c r="M56" s="5">
        <v>13405054</v>
      </c>
      <c r="N56" s="6">
        <v>0.64539999999999997</v>
      </c>
      <c r="O56" s="5">
        <v>8651645</v>
      </c>
      <c r="P56" s="6">
        <v>0</v>
      </c>
      <c r="Q56" s="5">
        <v>0</v>
      </c>
      <c r="R56" s="6">
        <f>(1-SUM(N56,P56))</f>
        <v>0.35460000000000003</v>
      </c>
      <c r="S56" s="5">
        <v>4753409</v>
      </c>
      <c r="T56" s="6">
        <f>U56/S56</f>
        <v>0</v>
      </c>
      <c r="U56" s="7">
        <v>0</v>
      </c>
      <c r="V56" s="6">
        <f>W56/S56</f>
        <v>1</v>
      </c>
      <c r="W56" s="7">
        <f>M56-(O56+Q56+U56)</f>
        <v>4753409</v>
      </c>
      <c r="X56" s="6">
        <f>Y56/S56</f>
        <v>0.15980888663273032</v>
      </c>
      <c r="Y56" s="7">
        <v>759637</v>
      </c>
      <c r="Z56" s="6">
        <f>1-X56</f>
        <v>0.8401911133672697</v>
      </c>
      <c r="AA56" s="7">
        <f>Z56*W56</f>
        <v>3993772</v>
      </c>
    </row>
    <row r="57" spans="1:27" s="24" customFormat="1" x14ac:dyDescent="0.35">
      <c r="A57" s="3">
        <v>9</v>
      </c>
      <c r="B57" s="2" t="s">
        <v>64</v>
      </c>
      <c r="C57" s="20" t="s">
        <v>573</v>
      </c>
      <c r="D57" s="2" t="s">
        <v>593</v>
      </c>
      <c r="E57" s="18" t="s">
        <v>562</v>
      </c>
      <c r="F57" s="22" t="s">
        <v>323</v>
      </c>
      <c r="G57" s="18" t="s">
        <v>353</v>
      </c>
      <c r="H57" s="2">
        <v>74</v>
      </c>
      <c r="I57" s="18" t="s">
        <v>446</v>
      </c>
      <c r="J57" s="2" t="s">
        <v>552</v>
      </c>
      <c r="K57" s="3">
        <v>150</v>
      </c>
      <c r="L57" s="4">
        <v>36203970</v>
      </c>
      <c r="M57" s="5">
        <v>17724193</v>
      </c>
      <c r="N57" s="6">
        <v>0.77480000000000004</v>
      </c>
      <c r="O57" s="5">
        <v>13732818</v>
      </c>
      <c r="P57" s="6">
        <v>0</v>
      </c>
      <c r="Q57" s="5">
        <v>0</v>
      </c>
      <c r="R57" s="6">
        <f>(1-SUM(N57,P57))</f>
        <v>0.22519999999999996</v>
      </c>
      <c r="S57" s="5">
        <v>3991375</v>
      </c>
      <c r="T57" s="6">
        <f>U57/S57</f>
        <v>0</v>
      </c>
      <c r="U57" s="7">
        <v>0</v>
      </c>
      <c r="V57" s="6">
        <f>W57/S57</f>
        <v>1</v>
      </c>
      <c r="W57" s="7">
        <f>M57-(O57+Q57+U57)</f>
        <v>3991375</v>
      </c>
      <c r="X57" s="6">
        <f>Y57/S57</f>
        <v>0.42740684601171275</v>
      </c>
      <c r="Y57" s="7">
        <v>1705941</v>
      </c>
      <c r="Z57" s="6">
        <f>1-X57</f>
        <v>0.57259315398828725</v>
      </c>
      <c r="AA57" s="7">
        <f>Z57*W57</f>
        <v>2285434</v>
      </c>
    </row>
    <row r="58" spans="1:27" s="24" customFormat="1" x14ac:dyDescent="0.35">
      <c r="A58" s="3">
        <v>9</v>
      </c>
      <c r="B58" s="2" t="s">
        <v>65</v>
      </c>
      <c r="C58" s="20" t="s">
        <v>573</v>
      </c>
      <c r="D58" s="2" t="s">
        <v>593</v>
      </c>
      <c r="E58" s="18" t="s">
        <v>562</v>
      </c>
      <c r="F58" s="22" t="s">
        <v>324</v>
      </c>
      <c r="G58" s="18" t="s">
        <v>354</v>
      </c>
      <c r="H58" s="2">
        <v>51</v>
      </c>
      <c r="I58" s="18" t="s">
        <v>537</v>
      </c>
      <c r="J58" s="2" t="s">
        <v>552</v>
      </c>
      <c r="K58" s="3">
        <v>150</v>
      </c>
      <c r="L58" s="4">
        <v>76552270</v>
      </c>
      <c r="M58" s="5">
        <v>37358451</v>
      </c>
      <c r="N58" s="6">
        <v>1.18E-2</v>
      </c>
      <c r="O58" s="5">
        <v>441047</v>
      </c>
      <c r="P58" s="6">
        <v>0</v>
      </c>
      <c r="Q58" s="5">
        <v>0</v>
      </c>
      <c r="R58" s="6">
        <f>(1-SUM(N58,P58))</f>
        <v>0.98819999999999997</v>
      </c>
      <c r="S58" s="5">
        <v>36917404</v>
      </c>
      <c r="T58" s="6">
        <f>U58/S58</f>
        <v>0</v>
      </c>
      <c r="U58" s="7">
        <v>0</v>
      </c>
      <c r="V58" s="6">
        <f>W58/S58</f>
        <v>1</v>
      </c>
      <c r="W58" s="7">
        <f>M58-(O58+Q58+U58)</f>
        <v>36917404</v>
      </c>
      <c r="X58" s="6">
        <f>Y58/S58</f>
        <v>4.4243766436014839E-2</v>
      </c>
      <c r="Y58" s="7">
        <v>1633365</v>
      </c>
      <c r="Z58" s="6">
        <f>1-X58</f>
        <v>0.9557562335639852</v>
      </c>
      <c r="AA58" s="7">
        <f>Z58*W58</f>
        <v>35284039</v>
      </c>
    </row>
    <row r="59" spans="1:27" s="24" customFormat="1" x14ac:dyDescent="0.35">
      <c r="A59" s="3">
        <v>9</v>
      </c>
      <c r="B59" s="2" t="s">
        <v>58</v>
      </c>
      <c r="C59" s="20" t="s">
        <v>573</v>
      </c>
      <c r="D59" s="2" t="s">
        <v>593</v>
      </c>
      <c r="E59" s="18" t="s">
        <v>562</v>
      </c>
      <c r="F59" s="22" t="s">
        <v>331</v>
      </c>
      <c r="G59" s="18" t="s">
        <v>371</v>
      </c>
      <c r="H59" s="2">
        <v>45</v>
      </c>
      <c r="I59" s="18" t="s">
        <v>537</v>
      </c>
      <c r="J59" s="2" t="s">
        <v>552</v>
      </c>
      <c r="K59" s="3">
        <v>150</v>
      </c>
      <c r="L59" s="4">
        <v>84560130</v>
      </c>
      <c r="M59" s="5">
        <v>41112361</v>
      </c>
      <c r="N59" s="6">
        <v>6.9199999999999998E-2</v>
      </c>
      <c r="O59" s="5">
        <v>2845544</v>
      </c>
      <c r="P59" s="6">
        <v>0</v>
      </c>
      <c r="Q59" s="5">
        <v>0</v>
      </c>
      <c r="R59" s="6">
        <f>(1-SUM(N59,P59))</f>
        <v>0.93079999999999996</v>
      </c>
      <c r="S59" s="5">
        <v>38266817</v>
      </c>
      <c r="T59" s="6">
        <f>U59/S59</f>
        <v>0</v>
      </c>
      <c r="U59" s="7">
        <v>0</v>
      </c>
      <c r="V59" s="6">
        <f>W59/S59</f>
        <v>1</v>
      </c>
      <c r="W59" s="7">
        <f>M59-(O59+Q59+U59)</f>
        <v>38266817</v>
      </c>
      <c r="X59" s="6">
        <f>Y59/S59</f>
        <v>4.1030405011213765E-2</v>
      </c>
      <c r="Y59" s="7">
        <v>1570103</v>
      </c>
      <c r="Z59" s="6">
        <f>1-X59</f>
        <v>0.9589695949887862</v>
      </c>
      <c r="AA59" s="7">
        <f>Z59*W59</f>
        <v>36696714</v>
      </c>
    </row>
    <row r="60" spans="1:27" s="24" customFormat="1" x14ac:dyDescent="0.35">
      <c r="A60" s="3">
        <v>10</v>
      </c>
      <c r="B60" s="2" t="s">
        <v>51</v>
      </c>
      <c r="C60" s="20" t="s">
        <v>577</v>
      </c>
      <c r="D60" s="2" t="s">
        <v>593</v>
      </c>
      <c r="E60" s="18" t="s">
        <v>562</v>
      </c>
      <c r="F60" s="22" t="s">
        <v>335</v>
      </c>
      <c r="G60" s="18" t="s">
        <v>375</v>
      </c>
      <c r="H60" s="2">
        <v>58</v>
      </c>
      <c r="I60" s="18" t="s">
        <v>537</v>
      </c>
      <c r="J60" s="2" t="s">
        <v>552</v>
      </c>
      <c r="K60" s="3">
        <v>150</v>
      </c>
      <c r="L60" s="4">
        <v>33050622</v>
      </c>
      <c r="M60" s="5">
        <v>16153234</v>
      </c>
      <c r="N60" s="6">
        <v>0.62949999999999995</v>
      </c>
      <c r="O60" s="5">
        <v>10169178</v>
      </c>
      <c r="P60" s="6">
        <v>0</v>
      </c>
      <c r="Q60" s="5">
        <v>0</v>
      </c>
      <c r="R60" s="6">
        <f>(1-SUM(N60,P60))</f>
        <v>0.37050000000000005</v>
      </c>
      <c r="S60" s="5">
        <v>5984056</v>
      </c>
      <c r="T60" s="6">
        <f>U60/S60</f>
        <v>0</v>
      </c>
      <c r="U60" s="7">
        <v>0</v>
      </c>
      <c r="V60" s="6">
        <f>W60/S60</f>
        <v>1</v>
      </c>
      <c r="W60" s="7">
        <f>M60-(O60+Q60+U60)</f>
        <v>5984056</v>
      </c>
      <c r="X60" s="6">
        <f>Y60/S60</f>
        <v>0.28042050408619168</v>
      </c>
      <c r="Y60" s="7">
        <v>1678052</v>
      </c>
      <c r="Z60" s="6">
        <f>1-X60</f>
        <v>0.71957949591380832</v>
      </c>
      <c r="AA60" s="7">
        <f>Z60*W60</f>
        <v>4306004</v>
      </c>
    </row>
    <row r="61" spans="1:27" s="24" customFormat="1" x14ac:dyDescent="0.35">
      <c r="A61" s="3">
        <v>11</v>
      </c>
      <c r="B61" s="2" t="s">
        <v>45</v>
      </c>
      <c r="C61" s="20" t="s">
        <v>579</v>
      </c>
      <c r="D61" s="2" t="s">
        <v>593</v>
      </c>
      <c r="E61" s="18" t="s">
        <v>562</v>
      </c>
      <c r="F61" s="22" t="s">
        <v>341</v>
      </c>
      <c r="G61" s="18" t="s">
        <v>369</v>
      </c>
      <c r="H61" s="2">
        <v>35</v>
      </c>
      <c r="I61" s="18" t="s">
        <v>446</v>
      </c>
      <c r="J61" s="2" t="s">
        <v>552</v>
      </c>
      <c r="K61" s="3">
        <v>150</v>
      </c>
      <c r="L61" s="4">
        <v>37470288</v>
      </c>
      <c r="M61" s="5">
        <v>18428440</v>
      </c>
      <c r="N61" s="6">
        <v>0.72940000000000005</v>
      </c>
      <c r="O61" s="5">
        <v>13442267</v>
      </c>
      <c r="P61" s="6">
        <v>0</v>
      </c>
      <c r="Q61" s="5">
        <v>0</v>
      </c>
      <c r="R61" s="6">
        <f>(1-SUM(N61,P61))</f>
        <v>0.27059999999999995</v>
      </c>
      <c r="S61" s="5">
        <v>4986173</v>
      </c>
      <c r="T61" s="6">
        <f>U61/S61</f>
        <v>0</v>
      </c>
      <c r="U61" s="7">
        <v>0</v>
      </c>
      <c r="V61" s="6">
        <f>W61/S61</f>
        <v>1</v>
      </c>
      <c r="W61" s="7">
        <f>M61-(O61+Q61+U61)</f>
        <v>4986173</v>
      </c>
      <c r="X61" s="6">
        <f>Y61/S61</f>
        <v>0.20541224702793104</v>
      </c>
      <c r="Y61" s="7">
        <v>1024221</v>
      </c>
      <c r="Z61" s="6">
        <f>1-X61</f>
        <v>0.79458775297206896</v>
      </c>
      <c r="AA61" s="7">
        <f>Z61*W61</f>
        <v>3961952</v>
      </c>
    </row>
    <row r="62" spans="1:27" s="24" customFormat="1" x14ac:dyDescent="0.35">
      <c r="A62" s="3">
        <v>11</v>
      </c>
      <c r="B62" s="2" t="s">
        <v>44</v>
      </c>
      <c r="C62" s="20" t="s">
        <v>579</v>
      </c>
      <c r="D62" s="2" t="s">
        <v>593</v>
      </c>
      <c r="E62" s="18" t="s">
        <v>562</v>
      </c>
      <c r="F62" s="22" t="s">
        <v>342</v>
      </c>
      <c r="G62" s="18" t="s">
        <v>368</v>
      </c>
      <c r="H62" s="2">
        <v>35</v>
      </c>
      <c r="I62" s="18" t="s">
        <v>446</v>
      </c>
      <c r="J62" s="2" t="s">
        <v>552</v>
      </c>
      <c r="K62" s="3">
        <v>150</v>
      </c>
      <c r="L62" s="4">
        <v>26333590</v>
      </c>
      <c r="M62" s="5">
        <v>12558772</v>
      </c>
      <c r="N62" s="6">
        <v>0.5232</v>
      </c>
      <c r="O62" s="5">
        <v>6571113</v>
      </c>
      <c r="P62" s="6">
        <v>0</v>
      </c>
      <c r="Q62" s="5">
        <v>0</v>
      </c>
      <c r="R62" s="6">
        <f>(1-SUM(N62,P62))</f>
        <v>0.4768</v>
      </c>
      <c r="S62" s="5">
        <v>5987659</v>
      </c>
      <c r="T62" s="6">
        <f>U62/S62</f>
        <v>0</v>
      </c>
      <c r="U62" s="7">
        <v>0</v>
      </c>
      <c r="V62" s="6">
        <f>W62/S62</f>
        <v>1</v>
      </c>
      <c r="W62" s="7">
        <f>M62-(O62+Q62+U62)</f>
        <v>5987659</v>
      </c>
      <c r="X62" s="6">
        <f>Y62/S62</f>
        <v>0.1262797363710926</v>
      </c>
      <c r="Y62" s="7">
        <v>756120</v>
      </c>
      <c r="Z62" s="6">
        <f>1-X62</f>
        <v>0.87372026362890742</v>
      </c>
      <c r="AA62" s="7">
        <f>Z62*W62</f>
        <v>5231539</v>
      </c>
    </row>
    <row r="63" spans="1:27" s="24" customFormat="1" x14ac:dyDescent="0.35">
      <c r="A63" s="3">
        <v>11</v>
      </c>
      <c r="B63" s="2" t="s">
        <v>43</v>
      </c>
      <c r="C63" s="20" t="s">
        <v>579</v>
      </c>
      <c r="D63" s="2" t="s">
        <v>593</v>
      </c>
      <c r="E63" s="18" t="s">
        <v>562</v>
      </c>
      <c r="F63" s="22" t="s">
        <v>343</v>
      </c>
      <c r="G63" s="18" t="s">
        <v>361</v>
      </c>
      <c r="H63" s="2">
        <v>85</v>
      </c>
      <c r="I63" s="18" t="s">
        <v>446</v>
      </c>
      <c r="J63" s="2" t="s">
        <v>552</v>
      </c>
      <c r="K63" s="3">
        <v>150</v>
      </c>
      <c r="L63" s="4">
        <v>30243250</v>
      </c>
      <c r="M63" s="5">
        <v>14864024</v>
      </c>
      <c r="N63" s="6">
        <v>0.49569999999999997</v>
      </c>
      <c r="O63" s="5">
        <v>7368759</v>
      </c>
      <c r="P63" s="6">
        <v>0</v>
      </c>
      <c r="Q63" s="5">
        <v>0</v>
      </c>
      <c r="R63" s="6">
        <f>(1-SUM(N63,P63))</f>
        <v>0.50429999999999997</v>
      </c>
      <c r="S63" s="5">
        <v>7495265</v>
      </c>
      <c r="T63" s="6">
        <f>U63/S63</f>
        <v>0</v>
      </c>
      <c r="U63" s="7">
        <v>0</v>
      </c>
      <c r="V63" s="6">
        <f>W63/S63</f>
        <v>1</v>
      </c>
      <c r="W63" s="7">
        <f>M63-(O63+Q63+U63)</f>
        <v>7495265</v>
      </c>
      <c r="X63" s="6">
        <f>Y63/S63</f>
        <v>0.12609387393240934</v>
      </c>
      <c r="Y63" s="7">
        <v>945107</v>
      </c>
      <c r="Z63" s="6">
        <f>1-X63</f>
        <v>0.87390612606759066</v>
      </c>
      <c r="AA63" s="7">
        <f>Z63*W63</f>
        <v>6550158</v>
      </c>
    </row>
    <row r="64" spans="1:27" s="24" customFormat="1" x14ac:dyDescent="0.35">
      <c r="A64" s="3">
        <v>12</v>
      </c>
      <c r="B64" s="2" t="s">
        <v>42</v>
      </c>
      <c r="C64" s="20" t="s">
        <v>580</v>
      </c>
      <c r="D64" s="2" t="s">
        <v>593</v>
      </c>
      <c r="E64" s="18" t="s">
        <v>562</v>
      </c>
      <c r="F64" s="22" t="s">
        <v>344</v>
      </c>
      <c r="G64" s="18" t="s">
        <v>360</v>
      </c>
      <c r="H64" s="2">
        <v>72</v>
      </c>
      <c r="I64" s="18" t="s">
        <v>446</v>
      </c>
      <c r="J64" s="2" t="s">
        <v>552</v>
      </c>
      <c r="K64" s="3">
        <v>150</v>
      </c>
      <c r="L64" s="4">
        <v>27839558</v>
      </c>
      <c r="M64" s="5">
        <v>13718624</v>
      </c>
      <c r="N64" s="6">
        <v>0.8619</v>
      </c>
      <c r="O64" s="5">
        <v>11824739</v>
      </c>
      <c r="P64" s="6">
        <v>0</v>
      </c>
      <c r="Q64" s="5">
        <v>0</v>
      </c>
      <c r="R64" s="6">
        <f>(1-SUM(N64,P64))</f>
        <v>0.1381</v>
      </c>
      <c r="S64" s="5">
        <v>1893885</v>
      </c>
      <c r="T64" s="6">
        <f>U64/S64</f>
        <v>0</v>
      </c>
      <c r="U64" s="7">
        <v>0</v>
      </c>
      <c r="V64" s="6">
        <f>W64/S64</f>
        <v>1</v>
      </c>
      <c r="W64" s="7">
        <f>M64-(O64+Q64+U64)</f>
        <v>1893885</v>
      </c>
      <c r="X64" s="6">
        <f>Y64/S64</f>
        <v>0.37317894169920562</v>
      </c>
      <c r="Y64" s="7">
        <v>706758</v>
      </c>
      <c r="Z64" s="6">
        <f>1-X64</f>
        <v>0.62682105830079438</v>
      </c>
      <c r="AA64" s="7">
        <f>Z64*W64</f>
        <v>1187127</v>
      </c>
    </row>
    <row r="65" spans="1:27" s="24" customFormat="1" x14ac:dyDescent="0.35">
      <c r="A65" s="3">
        <v>13</v>
      </c>
      <c r="B65" s="2" t="s">
        <v>52</v>
      </c>
      <c r="C65" s="20" t="s">
        <v>578</v>
      </c>
      <c r="D65" s="2" t="s">
        <v>593</v>
      </c>
      <c r="E65" s="18" t="s">
        <v>562</v>
      </c>
      <c r="F65" s="22" t="s">
        <v>336</v>
      </c>
      <c r="G65" s="18" t="s">
        <v>376</v>
      </c>
      <c r="H65" s="2" t="s">
        <v>226</v>
      </c>
      <c r="I65" s="18" t="s">
        <v>226</v>
      </c>
      <c r="J65" s="2" t="s">
        <v>552</v>
      </c>
      <c r="K65" s="3">
        <v>150</v>
      </c>
      <c r="L65" s="4">
        <v>26605770</v>
      </c>
      <c r="M65" s="5">
        <v>13039638</v>
      </c>
      <c r="N65" s="6">
        <v>0.91479999999999995</v>
      </c>
      <c r="O65" s="5">
        <v>11928864</v>
      </c>
      <c r="P65" s="6">
        <v>0</v>
      </c>
      <c r="Q65" s="5">
        <v>0</v>
      </c>
      <c r="R65" s="6">
        <f>(1-SUM(N65,P65))</f>
        <v>8.5200000000000053E-2</v>
      </c>
      <c r="S65" s="5">
        <v>1110774</v>
      </c>
      <c r="T65" s="6">
        <f>U65/S65</f>
        <v>0</v>
      </c>
      <c r="U65" s="7">
        <v>0</v>
      </c>
      <c r="V65" s="6">
        <f>W65/S65</f>
        <v>1</v>
      </c>
      <c r="W65" s="7">
        <f>M65-(O65+Q65+U65)</f>
        <v>1110774</v>
      </c>
      <c r="X65" s="6">
        <f>Y65/S65</f>
        <v>0.67799930498913374</v>
      </c>
      <c r="Y65" s="7">
        <v>753104</v>
      </c>
      <c r="Z65" s="6">
        <f>1-X65</f>
        <v>0.32200069501086626</v>
      </c>
      <c r="AA65" s="7">
        <f>Z65*W65</f>
        <v>357669.99999999994</v>
      </c>
    </row>
    <row r="66" spans="1:27" s="24" customFormat="1" x14ac:dyDescent="0.35">
      <c r="A66" s="3">
        <v>13</v>
      </c>
      <c r="B66" s="2" t="s">
        <v>53</v>
      </c>
      <c r="C66" s="20" t="s">
        <v>578</v>
      </c>
      <c r="D66" s="2" t="s">
        <v>593</v>
      </c>
      <c r="E66" s="18" t="s">
        <v>562</v>
      </c>
      <c r="F66" s="22" t="s">
        <v>337</v>
      </c>
      <c r="G66" s="18" t="s">
        <v>377</v>
      </c>
      <c r="H66" s="2" t="s">
        <v>226</v>
      </c>
      <c r="I66" s="18" t="s">
        <v>226</v>
      </c>
      <c r="J66" s="2" t="s">
        <v>552</v>
      </c>
      <c r="K66" s="3">
        <v>150</v>
      </c>
      <c r="L66" s="4">
        <v>21090950</v>
      </c>
      <c r="M66" s="5">
        <v>10234882</v>
      </c>
      <c r="N66" s="6">
        <v>0.90280000000000005</v>
      </c>
      <c r="O66" s="5">
        <v>9240064</v>
      </c>
      <c r="P66" s="6">
        <v>0</v>
      </c>
      <c r="Q66" s="5">
        <v>0</v>
      </c>
      <c r="R66" s="6">
        <f>(1-SUM(N66,P66))</f>
        <v>9.7199999999999953E-2</v>
      </c>
      <c r="S66" s="5">
        <v>994818</v>
      </c>
      <c r="T66" s="6">
        <f>U66/S66</f>
        <v>0</v>
      </c>
      <c r="U66" s="7">
        <v>0</v>
      </c>
      <c r="V66" s="6">
        <f>W66/S66</f>
        <v>1</v>
      </c>
      <c r="W66" s="7">
        <f>M66-(O66+Q66+U66)</f>
        <v>994818</v>
      </c>
      <c r="X66" s="6">
        <f>Y66/S66</f>
        <v>0.43129497053732441</v>
      </c>
      <c r="Y66" s="7">
        <v>429060</v>
      </c>
      <c r="Z66" s="6">
        <f>1-X66</f>
        <v>0.56870502946267565</v>
      </c>
      <c r="AA66" s="7">
        <f>Z66*W66</f>
        <v>565758.00000000012</v>
      </c>
    </row>
    <row r="67" spans="1:27" s="24" customFormat="1" x14ac:dyDescent="0.35">
      <c r="A67" s="3">
        <v>13</v>
      </c>
      <c r="B67" s="2" t="s">
        <v>54</v>
      </c>
      <c r="C67" s="20" t="s">
        <v>578</v>
      </c>
      <c r="D67" s="2" t="s">
        <v>593</v>
      </c>
      <c r="E67" s="18" t="s">
        <v>562</v>
      </c>
      <c r="F67" s="22" t="s">
        <v>338</v>
      </c>
      <c r="G67" s="18" t="s">
        <v>378</v>
      </c>
      <c r="H67" s="2" t="s">
        <v>226</v>
      </c>
      <c r="I67" s="18" t="s">
        <v>226</v>
      </c>
      <c r="J67" s="2" t="s">
        <v>552</v>
      </c>
      <c r="K67" s="3">
        <v>150</v>
      </c>
      <c r="L67" s="4">
        <v>14087432</v>
      </c>
      <c r="M67" s="5">
        <v>6838576</v>
      </c>
      <c r="N67" s="6">
        <v>0.88590000000000002</v>
      </c>
      <c r="O67" s="5">
        <v>6058400</v>
      </c>
      <c r="P67" s="6">
        <v>0</v>
      </c>
      <c r="Q67" s="5">
        <v>0</v>
      </c>
      <c r="R67" s="6">
        <f>(1-SUM(N67,P67))</f>
        <v>0.11409999999999998</v>
      </c>
      <c r="S67" s="5">
        <v>780176</v>
      </c>
      <c r="T67" s="6">
        <f>U67/S67</f>
        <v>0</v>
      </c>
      <c r="U67" s="7">
        <v>0</v>
      </c>
      <c r="V67" s="6">
        <f>W67/S67</f>
        <v>1</v>
      </c>
      <c r="W67" s="7">
        <f>M67-(O67+Q67+U67)</f>
        <v>780176</v>
      </c>
      <c r="X67" s="6">
        <f>Y67/S67</f>
        <v>0.44007377822440064</v>
      </c>
      <c r="Y67" s="7">
        <v>343335</v>
      </c>
      <c r="Z67" s="6">
        <f>1-X67</f>
        <v>0.55992622177559936</v>
      </c>
      <c r="AA67" s="7">
        <f>Z67*W67</f>
        <v>436841</v>
      </c>
    </row>
    <row r="68" spans="1:27" s="24" customFormat="1" x14ac:dyDescent="0.35">
      <c r="A68" s="3">
        <v>13</v>
      </c>
      <c r="B68" s="2" t="s">
        <v>41</v>
      </c>
      <c r="C68" s="20" t="s">
        <v>578</v>
      </c>
      <c r="D68" s="2" t="s">
        <v>593</v>
      </c>
      <c r="E68" s="18" t="s">
        <v>562</v>
      </c>
      <c r="F68" s="22" t="s">
        <v>345</v>
      </c>
      <c r="G68" s="18" t="s">
        <v>359</v>
      </c>
      <c r="H68" s="2" t="s">
        <v>226</v>
      </c>
      <c r="I68" s="18" t="s">
        <v>226</v>
      </c>
      <c r="J68" s="2" t="s">
        <v>552</v>
      </c>
      <c r="K68" s="3">
        <v>150</v>
      </c>
      <c r="L68" s="4">
        <v>34822064</v>
      </c>
      <c r="M68" s="5">
        <v>17162261</v>
      </c>
      <c r="N68" s="6">
        <v>0.89859999999999995</v>
      </c>
      <c r="O68" s="5">
        <v>15422307</v>
      </c>
      <c r="P68" s="6">
        <v>0</v>
      </c>
      <c r="Q68" s="5">
        <v>0</v>
      </c>
      <c r="R68" s="6">
        <f>(1-SUM(N68,P68))</f>
        <v>0.10140000000000005</v>
      </c>
      <c r="S68" s="5">
        <v>1739954</v>
      </c>
      <c r="T68" s="6">
        <f>U68/S68</f>
        <v>0</v>
      </c>
      <c r="U68" s="7">
        <v>0</v>
      </c>
      <c r="V68" s="6">
        <f>W68/S68</f>
        <v>1</v>
      </c>
      <c r="W68" s="7">
        <f>M68-(O68+Q68+U68)</f>
        <v>1739954</v>
      </c>
      <c r="X68" s="6">
        <f>Y68/S68</f>
        <v>0.46407548705310603</v>
      </c>
      <c r="Y68" s="7">
        <v>807470</v>
      </c>
      <c r="Z68" s="6">
        <f>1-X68</f>
        <v>0.53592451294689392</v>
      </c>
      <c r="AA68" s="7">
        <f>Z68*W68</f>
        <v>932483.99999999988</v>
      </c>
    </row>
    <row r="69" spans="1:27" s="24" customFormat="1" x14ac:dyDescent="0.35">
      <c r="A69" s="3">
        <v>14</v>
      </c>
      <c r="B69" s="2" t="s">
        <v>60</v>
      </c>
      <c r="C69" s="20" t="s">
        <v>575</v>
      </c>
      <c r="D69" s="2" t="s">
        <v>593</v>
      </c>
      <c r="E69" s="18" t="s">
        <v>562</v>
      </c>
      <c r="F69" s="22" t="s">
        <v>327</v>
      </c>
      <c r="G69" s="18" t="s">
        <v>364</v>
      </c>
      <c r="H69" s="2" t="s">
        <v>226</v>
      </c>
      <c r="I69" s="18" t="s">
        <v>446</v>
      </c>
      <c r="J69" s="2" t="s">
        <v>552</v>
      </c>
      <c r="K69" s="3">
        <v>150</v>
      </c>
      <c r="L69" s="4">
        <v>24282408</v>
      </c>
      <c r="M69" s="5">
        <v>12011736</v>
      </c>
      <c r="N69" s="6">
        <v>0.92049999999999998</v>
      </c>
      <c r="O69" s="5">
        <v>11057324</v>
      </c>
      <c r="P69" s="6">
        <v>0</v>
      </c>
      <c r="Q69" s="5">
        <v>0</v>
      </c>
      <c r="R69" s="6">
        <f>(1-SUM(N69,P69))</f>
        <v>7.9500000000000015E-2</v>
      </c>
      <c r="S69" s="5">
        <v>954412</v>
      </c>
      <c r="T69" s="6">
        <f>U69/S69</f>
        <v>0</v>
      </c>
      <c r="U69" s="7">
        <v>0</v>
      </c>
      <c r="V69" s="6">
        <f>W69/S69</f>
        <v>1</v>
      </c>
      <c r="W69" s="7">
        <f>M69-(O69+Q69+U69)</f>
        <v>954412</v>
      </c>
      <c r="X69" s="6">
        <f>Y69/S69</f>
        <v>0.48124499691956935</v>
      </c>
      <c r="Y69" s="7">
        <v>459306</v>
      </c>
      <c r="Z69" s="6">
        <f>1-X69</f>
        <v>0.51875500308043065</v>
      </c>
      <c r="AA69" s="7">
        <f>Z69*W69</f>
        <v>495106</v>
      </c>
    </row>
    <row r="70" spans="1:27" s="24" customFormat="1" x14ac:dyDescent="0.35">
      <c r="A70" s="3">
        <v>14</v>
      </c>
      <c r="B70" s="2" t="s">
        <v>47</v>
      </c>
      <c r="C70" s="20" t="s">
        <v>575</v>
      </c>
      <c r="D70" s="2" t="s">
        <v>593</v>
      </c>
      <c r="E70" s="18" t="s">
        <v>562</v>
      </c>
      <c r="F70" s="22" t="s">
        <v>339</v>
      </c>
      <c r="G70" s="18" t="s">
        <v>379</v>
      </c>
      <c r="H70" s="2">
        <v>68</v>
      </c>
      <c r="I70" s="18" t="s">
        <v>446</v>
      </c>
      <c r="J70" s="2" t="s">
        <v>552</v>
      </c>
      <c r="K70" s="3">
        <v>150</v>
      </c>
      <c r="L70" s="4">
        <v>22283002</v>
      </c>
      <c r="M70" s="5">
        <v>11022312</v>
      </c>
      <c r="N70" s="6">
        <v>0.74790000000000001</v>
      </c>
      <c r="O70" s="5">
        <v>8243480</v>
      </c>
      <c r="P70" s="6">
        <v>0</v>
      </c>
      <c r="Q70" s="5">
        <v>0</v>
      </c>
      <c r="R70" s="6">
        <f>(1-SUM(N70,P70))</f>
        <v>0.25209999999999999</v>
      </c>
      <c r="S70" s="5">
        <v>2778832</v>
      </c>
      <c r="T70" s="6">
        <f>U70/S70</f>
        <v>0</v>
      </c>
      <c r="U70" s="7">
        <v>0</v>
      </c>
      <c r="V70" s="6">
        <f>W70/S70</f>
        <v>1</v>
      </c>
      <c r="W70" s="7">
        <f>M70-(O70+Q70+U70)</f>
        <v>2778832</v>
      </c>
      <c r="X70" s="6">
        <f>Y70/S70</f>
        <v>0.17267254731484308</v>
      </c>
      <c r="Y70" s="7">
        <v>479828</v>
      </c>
      <c r="Z70" s="6">
        <f>1-X70</f>
        <v>0.82732745268515695</v>
      </c>
      <c r="AA70" s="7">
        <f>Z70*W70</f>
        <v>2299004</v>
      </c>
    </row>
    <row r="71" spans="1:27" s="24" customFormat="1" x14ac:dyDescent="0.35">
      <c r="A71" s="3">
        <v>15</v>
      </c>
      <c r="B71" s="2" t="s">
        <v>59</v>
      </c>
      <c r="C71" s="20" t="s">
        <v>574</v>
      </c>
      <c r="D71" s="2" t="s">
        <v>593</v>
      </c>
      <c r="E71" s="18" t="s">
        <v>562</v>
      </c>
      <c r="F71" s="22" t="s">
        <v>326</v>
      </c>
      <c r="G71" s="18" t="s">
        <v>363</v>
      </c>
      <c r="H71" s="2" t="s">
        <v>226</v>
      </c>
      <c r="I71" s="18" t="s">
        <v>537</v>
      </c>
      <c r="J71" s="2" t="s">
        <v>552</v>
      </c>
      <c r="K71" s="3">
        <v>150</v>
      </c>
      <c r="L71" s="4">
        <v>24787634</v>
      </c>
      <c r="M71" s="5">
        <v>12185083</v>
      </c>
      <c r="N71" s="6">
        <v>0.87560000000000004</v>
      </c>
      <c r="O71" s="5">
        <v>10669570</v>
      </c>
      <c r="P71" s="6">
        <v>0</v>
      </c>
      <c r="Q71" s="5">
        <v>0</v>
      </c>
      <c r="R71" s="6">
        <f>(1-SUM(N71,P71))</f>
        <v>0.12439999999999996</v>
      </c>
      <c r="S71" s="5">
        <v>1515513</v>
      </c>
      <c r="T71" s="6">
        <f>U71/S71</f>
        <v>0</v>
      </c>
      <c r="U71" s="7">
        <v>0</v>
      </c>
      <c r="V71" s="6">
        <f>W71/S71</f>
        <v>1</v>
      </c>
      <c r="W71" s="7">
        <f>M71-(O71+Q71+U71)</f>
        <v>1515513</v>
      </c>
      <c r="X71" s="6">
        <f>Y71/S71</f>
        <v>0.57900130186940002</v>
      </c>
      <c r="Y71" s="7">
        <v>877484</v>
      </c>
      <c r="Z71" s="6">
        <f>1-X71</f>
        <v>0.42099869813059998</v>
      </c>
      <c r="AA71" s="7">
        <f>Z71*W71</f>
        <v>638029</v>
      </c>
    </row>
    <row r="72" spans="1:27" s="24" customFormat="1" x14ac:dyDescent="0.35">
      <c r="A72" s="3">
        <v>15</v>
      </c>
      <c r="B72" s="2" t="s">
        <v>55</v>
      </c>
      <c r="C72" s="20" t="s">
        <v>574</v>
      </c>
      <c r="D72" s="2" t="s">
        <v>593</v>
      </c>
      <c r="E72" s="18" t="s">
        <v>562</v>
      </c>
      <c r="F72" s="22" t="s">
        <v>328</v>
      </c>
      <c r="G72" s="18" t="s">
        <v>365</v>
      </c>
      <c r="H72" s="2">
        <v>39</v>
      </c>
      <c r="I72" s="18" t="s">
        <v>537</v>
      </c>
      <c r="J72" s="2" t="s">
        <v>552</v>
      </c>
      <c r="K72" s="3">
        <v>150</v>
      </c>
      <c r="L72" s="4">
        <v>47864816</v>
      </c>
      <c r="M72" s="5">
        <v>23209438</v>
      </c>
      <c r="N72" s="6">
        <v>0.1096</v>
      </c>
      <c r="O72" s="5">
        <v>2542722</v>
      </c>
      <c r="P72" s="6">
        <v>0</v>
      </c>
      <c r="Q72" s="5">
        <v>0</v>
      </c>
      <c r="R72" s="6">
        <f>(1-SUM(N72,P72))</f>
        <v>0.89039999999999997</v>
      </c>
      <c r="S72" s="5">
        <v>20666716</v>
      </c>
      <c r="T72" s="6">
        <f>U72/S72</f>
        <v>0</v>
      </c>
      <c r="U72" s="7">
        <v>0</v>
      </c>
      <c r="V72" s="6">
        <f>W72/S72</f>
        <v>1</v>
      </c>
      <c r="W72" s="7">
        <f>M72-(O72+Q72+U72)</f>
        <v>20666716</v>
      </c>
      <c r="X72" s="6">
        <f>Y72/S72</f>
        <v>0.22126664923445022</v>
      </c>
      <c r="Y72" s="7">
        <v>4572855</v>
      </c>
      <c r="Z72" s="6">
        <f>1-X72</f>
        <v>0.77873335076554984</v>
      </c>
      <c r="AA72" s="7">
        <f>Z72*W72</f>
        <v>16093861.000000002</v>
      </c>
    </row>
    <row r="73" spans="1:27" s="24" customFormat="1" x14ac:dyDescent="0.35">
      <c r="A73" s="3">
        <v>15</v>
      </c>
      <c r="B73" s="2" t="s">
        <v>56</v>
      </c>
      <c r="C73" s="20" t="s">
        <v>574</v>
      </c>
      <c r="D73" s="2" t="s">
        <v>593</v>
      </c>
      <c r="E73" s="18" t="s">
        <v>562</v>
      </c>
      <c r="F73" s="22" t="s">
        <v>329</v>
      </c>
      <c r="G73" s="18" t="s">
        <v>366</v>
      </c>
      <c r="H73" s="2">
        <v>57</v>
      </c>
      <c r="I73" s="18" t="s">
        <v>446</v>
      </c>
      <c r="J73" s="2" t="s">
        <v>552</v>
      </c>
      <c r="K73" s="3">
        <v>150</v>
      </c>
      <c r="L73" s="4">
        <v>42703742</v>
      </c>
      <c r="M73" s="5">
        <v>20822610</v>
      </c>
      <c r="N73" s="6">
        <v>0.32879999999999998</v>
      </c>
      <c r="O73" s="5">
        <v>6845874</v>
      </c>
      <c r="P73" s="6">
        <v>0</v>
      </c>
      <c r="Q73" s="5">
        <v>0</v>
      </c>
      <c r="R73" s="6">
        <f>(1-SUM(N73,P73))</f>
        <v>0.67120000000000002</v>
      </c>
      <c r="S73" s="5">
        <v>13976736</v>
      </c>
      <c r="T73" s="6">
        <f>U73/S73</f>
        <v>0</v>
      </c>
      <c r="U73" s="7">
        <v>0</v>
      </c>
      <c r="V73" s="6">
        <f>W73/S73</f>
        <v>1</v>
      </c>
      <c r="W73" s="7">
        <f>M73-(O73+Q73+U73)</f>
        <v>13976736</v>
      </c>
      <c r="X73" s="6">
        <f>Y73/S73</f>
        <v>0.17140067609490514</v>
      </c>
      <c r="Y73" s="7">
        <v>2395622</v>
      </c>
      <c r="Z73" s="6">
        <f>1-X73</f>
        <v>0.82859932390509483</v>
      </c>
      <c r="AA73" s="7">
        <f>Z73*W73</f>
        <v>11581114</v>
      </c>
    </row>
    <row r="74" spans="1:27" s="24" customFormat="1" x14ac:dyDescent="0.35">
      <c r="A74" s="3">
        <v>16</v>
      </c>
      <c r="B74" s="2" t="s">
        <v>50</v>
      </c>
      <c r="C74" s="20" t="s">
        <v>576</v>
      </c>
      <c r="D74" s="2" t="s">
        <v>593</v>
      </c>
      <c r="E74" s="18" t="s">
        <v>562</v>
      </c>
      <c r="F74" s="22" t="s">
        <v>334</v>
      </c>
      <c r="G74" s="18" t="s">
        <v>374</v>
      </c>
      <c r="H74" s="2">
        <v>24</v>
      </c>
      <c r="I74" s="18" t="s">
        <v>537</v>
      </c>
      <c r="J74" s="2" t="s">
        <v>552</v>
      </c>
      <c r="K74" s="3">
        <v>150</v>
      </c>
      <c r="L74" s="4">
        <v>26536872</v>
      </c>
      <c r="M74" s="5">
        <v>13084311</v>
      </c>
      <c r="N74" s="6">
        <v>0.89290000000000003</v>
      </c>
      <c r="O74" s="5">
        <v>11682681</v>
      </c>
      <c r="P74" s="6">
        <v>0</v>
      </c>
      <c r="Q74" s="5">
        <v>0</v>
      </c>
      <c r="R74" s="6">
        <f>(1-SUM(N74,P74))</f>
        <v>0.10709999999999997</v>
      </c>
      <c r="S74" s="5">
        <v>1401630</v>
      </c>
      <c r="T74" s="6">
        <f>U74/S74</f>
        <v>0</v>
      </c>
      <c r="U74" s="7">
        <v>0</v>
      </c>
      <c r="V74" s="6">
        <f>W74/S74</f>
        <v>1</v>
      </c>
      <c r="W74" s="7">
        <f>M74-(O74+Q74+U74)</f>
        <v>1401630</v>
      </c>
      <c r="X74" s="6">
        <f>Y74/S74</f>
        <v>0.43813274544637315</v>
      </c>
      <c r="Y74" s="7">
        <v>614100</v>
      </c>
      <c r="Z74" s="6">
        <f>1-X74</f>
        <v>0.56186725455362685</v>
      </c>
      <c r="AA74" s="7">
        <f>Z74*W74</f>
        <v>787530</v>
      </c>
    </row>
    <row r="75" spans="1:27" s="24" customFormat="1" x14ac:dyDescent="0.35">
      <c r="A75" s="3">
        <v>17</v>
      </c>
      <c r="B75" s="2" t="s">
        <v>29</v>
      </c>
      <c r="C75" s="20" t="s">
        <v>259</v>
      </c>
      <c r="D75" s="2" t="s">
        <v>593</v>
      </c>
      <c r="E75" s="18" t="s">
        <v>562</v>
      </c>
      <c r="F75" s="22" t="s">
        <v>281</v>
      </c>
      <c r="G75" s="18" t="s">
        <v>301</v>
      </c>
      <c r="H75" s="2" t="s">
        <v>226</v>
      </c>
      <c r="I75" s="18" t="s">
        <v>226</v>
      </c>
      <c r="J75" s="2" t="s">
        <v>552</v>
      </c>
      <c r="K75" s="3">
        <v>150</v>
      </c>
      <c r="L75" s="4">
        <v>23336012</v>
      </c>
      <c r="M75" s="5">
        <v>11065390</v>
      </c>
      <c r="N75" s="6">
        <v>0.78910000000000002</v>
      </c>
      <c r="O75" s="5">
        <v>8731436</v>
      </c>
      <c r="P75" s="6">
        <v>0</v>
      </c>
      <c r="Q75" s="5">
        <v>0</v>
      </c>
      <c r="R75" s="6">
        <f>(1-SUM(N75,P75))</f>
        <v>0.21089999999999998</v>
      </c>
      <c r="S75" s="5">
        <v>2333954</v>
      </c>
      <c r="T75" s="6">
        <f>U75/S75</f>
        <v>0</v>
      </c>
      <c r="U75" s="7">
        <v>0</v>
      </c>
      <c r="V75" s="6">
        <f>W75/S75</f>
        <v>1</v>
      </c>
      <c r="W75" s="7">
        <f>M75-(O75+Q75+U75)</f>
        <v>2333954</v>
      </c>
      <c r="X75" s="6">
        <f>Y75/S75</f>
        <v>0.48081581727831824</v>
      </c>
      <c r="Y75" s="7">
        <v>1122202</v>
      </c>
      <c r="Z75" s="6">
        <f>1-X75</f>
        <v>0.51918418272168176</v>
      </c>
      <c r="AA75" s="7">
        <f>Z75*W75</f>
        <v>1211752</v>
      </c>
    </row>
    <row r="76" spans="1:27" s="24" customFormat="1" x14ac:dyDescent="0.35">
      <c r="A76" s="3">
        <v>17</v>
      </c>
      <c r="B76" s="2" t="s">
        <v>30</v>
      </c>
      <c r="C76" s="20" t="s">
        <v>259</v>
      </c>
      <c r="D76" s="2" t="s">
        <v>593</v>
      </c>
      <c r="E76" s="18" t="s">
        <v>562</v>
      </c>
      <c r="F76" s="22" t="s">
        <v>282</v>
      </c>
      <c r="G76" s="18" t="s">
        <v>302</v>
      </c>
      <c r="H76" s="2" t="s">
        <v>226</v>
      </c>
      <c r="I76" s="18" t="s">
        <v>226</v>
      </c>
      <c r="J76" s="2" t="s">
        <v>552</v>
      </c>
      <c r="K76" s="3">
        <v>150</v>
      </c>
      <c r="L76" s="4">
        <v>16050700</v>
      </c>
      <c r="M76" s="5">
        <v>7612808</v>
      </c>
      <c r="N76" s="6">
        <v>0.84830000000000005</v>
      </c>
      <c r="O76" s="5">
        <v>6457838</v>
      </c>
      <c r="P76" s="6">
        <v>0</v>
      </c>
      <c r="Q76" s="5">
        <v>0</v>
      </c>
      <c r="R76" s="6">
        <f>(1-SUM(N76,P76))</f>
        <v>0.15169999999999995</v>
      </c>
      <c r="S76" s="5">
        <v>1154970</v>
      </c>
      <c r="T76" s="6">
        <f>U76/S76</f>
        <v>0</v>
      </c>
      <c r="U76" s="7">
        <v>0</v>
      </c>
      <c r="V76" s="6">
        <f>W76/S76</f>
        <v>1</v>
      </c>
      <c r="W76" s="7">
        <f>M76-(O76+Q76+U76)</f>
        <v>1154970</v>
      </c>
      <c r="X76" s="6">
        <f>Y76/S76</f>
        <v>0.68834774929218945</v>
      </c>
      <c r="Y76" s="7">
        <v>795021</v>
      </c>
      <c r="Z76" s="6">
        <f>1-X76</f>
        <v>0.31165225070781055</v>
      </c>
      <c r="AA76" s="7">
        <f>Z76*W76</f>
        <v>359948.99999999994</v>
      </c>
    </row>
    <row r="77" spans="1:27" x14ac:dyDescent="0.35">
      <c r="A77" s="3">
        <v>17</v>
      </c>
      <c r="B77" s="2" t="s">
        <v>31</v>
      </c>
      <c r="C77" s="20" t="s">
        <v>259</v>
      </c>
      <c r="D77" s="2" t="s">
        <v>593</v>
      </c>
      <c r="E77" s="18" t="s">
        <v>562</v>
      </c>
      <c r="F77" s="22" t="s">
        <v>283</v>
      </c>
      <c r="G77" s="18" t="s">
        <v>303</v>
      </c>
      <c r="H77" s="2" t="s">
        <v>226</v>
      </c>
      <c r="I77" s="18" t="s">
        <v>226</v>
      </c>
      <c r="J77" s="2" t="s">
        <v>552</v>
      </c>
      <c r="K77" s="3">
        <v>150</v>
      </c>
      <c r="L77" s="4">
        <v>22300714</v>
      </c>
      <c r="M77" s="5">
        <v>10567171</v>
      </c>
      <c r="N77" s="6">
        <v>0.73580000000000001</v>
      </c>
      <c r="O77" s="5">
        <v>7775245</v>
      </c>
      <c r="P77" s="6">
        <v>0</v>
      </c>
      <c r="Q77" s="5">
        <v>1</v>
      </c>
      <c r="R77" s="6">
        <f>(1-SUM(N77,P77))</f>
        <v>0.26419999999999999</v>
      </c>
      <c r="S77" s="5">
        <v>2791925</v>
      </c>
      <c r="T77" s="6">
        <f>U77/S77</f>
        <v>0</v>
      </c>
      <c r="U77" s="7">
        <v>0</v>
      </c>
      <c r="V77" s="6">
        <f>W77/S77</f>
        <v>1</v>
      </c>
      <c r="W77" s="7">
        <f>M77-(O77+Q77+U77)</f>
        <v>2791925</v>
      </c>
      <c r="X77" s="6">
        <f>Y77/S77</f>
        <v>0.4309102142786787</v>
      </c>
      <c r="Y77" s="7">
        <v>1203069</v>
      </c>
      <c r="Z77" s="6">
        <f>1-X77</f>
        <v>0.5690897857213213</v>
      </c>
      <c r="AA77" s="7">
        <f>Z77*W77</f>
        <v>1588856</v>
      </c>
    </row>
    <row r="78" spans="1:27" x14ac:dyDescent="0.35">
      <c r="A78" s="3">
        <v>17</v>
      </c>
      <c r="B78" s="2" t="s">
        <v>32</v>
      </c>
      <c r="C78" s="20" t="s">
        <v>259</v>
      </c>
      <c r="D78" s="2" t="s">
        <v>593</v>
      </c>
      <c r="E78" s="18" t="s">
        <v>562</v>
      </c>
      <c r="F78" s="22" t="s">
        <v>284</v>
      </c>
      <c r="G78" s="18" t="s">
        <v>304</v>
      </c>
      <c r="H78" s="2" t="s">
        <v>226</v>
      </c>
      <c r="I78" s="18" t="s">
        <v>226</v>
      </c>
      <c r="J78" s="2" t="s">
        <v>552</v>
      </c>
      <c r="K78" s="3">
        <v>150</v>
      </c>
      <c r="L78" s="4">
        <v>16943140</v>
      </c>
      <c r="M78" s="5">
        <v>8040352</v>
      </c>
      <c r="N78" s="6">
        <v>0.81499999999999995</v>
      </c>
      <c r="O78" s="5">
        <v>6552599</v>
      </c>
      <c r="P78" s="6">
        <v>0</v>
      </c>
      <c r="Q78" s="5">
        <v>0</v>
      </c>
      <c r="R78" s="6">
        <f>(1-SUM(N78,P78))</f>
        <v>0.18500000000000005</v>
      </c>
      <c r="S78" s="5">
        <v>1487753</v>
      </c>
      <c r="T78" s="6">
        <f>U78/S78</f>
        <v>0</v>
      </c>
      <c r="U78" s="7">
        <v>0</v>
      </c>
      <c r="V78" s="6">
        <f>W78/S78</f>
        <v>1</v>
      </c>
      <c r="W78" s="7">
        <f>M78-(O78+Q78+U78)</f>
        <v>1487753</v>
      </c>
      <c r="X78" s="6">
        <f>Y78/S78</f>
        <v>0.51274505915968582</v>
      </c>
      <c r="Y78" s="7">
        <v>762838</v>
      </c>
      <c r="Z78" s="6">
        <f>1-X78</f>
        <v>0.48725494084031418</v>
      </c>
      <c r="AA78" s="7">
        <f>Z78*W78</f>
        <v>724914.99999999988</v>
      </c>
    </row>
    <row r="79" spans="1:27" x14ac:dyDescent="0.35">
      <c r="A79" s="3">
        <v>17</v>
      </c>
      <c r="B79" s="2" t="s">
        <v>33</v>
      </c>
      <c r="C79" s="20" t="s">
        <v>259</v>
      </c>
      <c r="D79" s="2" t="s">
        <v>593</v>
      </c>
      <c r="E79" s="18" t="s">
        <v>562</v>
      </c>
      <c r="F79" s="22" t="s">
        <v>285</v>
      </c>
      <c r="G79" s="18" t="s">
        <v>305</v>
      </c>
      <c r="H79" s="2" t="s">
        <v>226</v>
      </c>
      <c r="I79" s="18" t="s">
        <v>226</v>
      </c>
      <c r="J79" s="2" t="s">
        <v>552</v>
      </c>
      <c r="K79" s="3">
        <v>150</v>
      </c>
      <c r="L79" s="4">
        <v>21224366</v>
      </c>
      <c r="M79" s="5">
        <v>10088280</v>
      </c>
      <c r="N79" s="6">
        <v>0.84840000000000004</v>
      </c>
      <c r="O79" s="5">
        <v>8558572</v>
      </c>
      <c r="P79" s="6">
        <v>0</v>
      </c>
      <c r="Q79" s="5">
        <v>0</v>
      </c>
      <c r="R79" s="6">
        <f>(1-SUM(N79,P79))</f>
        <v>0.15159999999999996</v>
      </c>
      <c r="S79" s="5">
        <v>1529708</v>
      </c>
      <c r="T79" s="6">
        <f>U79/S79</f>
        <v>0</v>
      </c>
      <c r="U79" s="7">
        <v>0</v>
      </c>
      <c r="V79" s="6">
        <f>W79/S79</f>
        <v>1</v>
      </c>
      <c r="W79" s="7">
        <f>M79-(O79+Q79+U79)</f>
        <v>1529708</v>
      </c>
      <c r="X79" s="6">
        <f>Y79/S79</f>
        <v>0.70335122781602766</v>
      </c>
      <c r="Y79" s="7">
        <v>1075922</v>
      </c>
      <c r="Z79" s="6">
        <f>1-X79</f>
        <v>0.29664877218397234</v>
      </c>
      <c r="AA79" s="7">
        <f>Z79*W79</f>
        <v>453785.99999999994</v>
      </c>
    </row>
    <row r="80" spans="1:27" x14ac:dyDescent="0.35">
      <c r="A80" s="3">
        <v>17</v>
      </c>
      <c r="B80" s="2" t="s">
        <v>36</v>
      </c>
      <c r="C80" s="20" t="s">
        <v>259</v>
      </c>
      <c r="D80" s="2" t="s">
        <v>593</v>
      </c>
      <c r="E80" s="18" t="s">
        <v>562</v>
      </c>
      <c r="F80" s="22" t="s">
        <v>286</v>
      </c>
      <c r="G80" s="18" t="s">
        <v>306</v>
      </c>
      <c r="H80" s="2" t="s">
        <v>226</v>
      </c>
      <c r="I80" s="18" t="s">
        <v>226</v>
      </c>
      <c r="J80" s="2" t="s">
        <v>552</v>
      </c>
      <c r="K80" s="3">
        <v>150</v>
      </c>
      <c r="L80" s="4">
        <v>21186312</v>
      </c>
      <c r="M80" s="5">
        <v>10073716</v>
      </c>
      <c r="N80" s="6">
        <v>0.77190000000000003</v>
      </c>
      <c r="O80" s="5">
        <v>7775888</v>
      </c>
      <c r="P80" s="6">
        <v>0</v>
      </c>
      <c r="Q80" s="5">
        <v>0</v>
      </c>
      <c r="R80" s="6">
        <f>(1-SUM(N80,P80))</f>
        <v>0.22809999999999997</v>
      </c>
      <c r="S80" s="5">
        <v>2297828</v>
      </c>
      <c r="T80" s="6">
        <f>U80/S80</f>
        <v>0</v>
      </c>
      <c r="U80" s="7">
        <v>0</v>
      </c>
      <c r="V80" s="6">
        <f>W80/S80</f>
        <v>1</v>
      </c>
      <c r="W80" s="7">
        <f>M80-(O80+Q80+U80)</f>
        <v>2297828</v>
      </c>
      <c r="X80" s="6">
        <f>Y80/S80</f>
        <v>0.23072832257244669</v>
      </c>
      <c r="Y80" s="7">
        <v>530174</v>
      </c>
      <c r="Z80" s="6">
        <f>1-X80</f>
        <v>0.76927167742755331</v>
      </c>
      <c r="AA80" s="7">
        <f>Z80*W80</f>
        <v>1767654</v>
      </c>
    </row>
    <row r="81" spans="1:27" x14ac:dyDescent="0.35">
      <c r="A81" s="3">
        <v>17</v>
      </c>
      <c r="B81" s="2" t="s">
        <v>35</v>
      </c>
      <c r="C81" s="20" t="s">
        <v>259</v>
      </c>
      <c r="D81" s="2" t="s">
        <v>593</v>
      </c>
      <c r="E81" s="18" t="s">
        <v>562</v>
      </c>
      <c r="F81" s="22" t="s">
        <v>287</v>
      </c>
      <c r="G81" s="18" t="s">
        <v>309</v>
      </c>
      <c r="H81" s="2" t="s">
        <v>226</v>
      </c>
      <c r="I81" s="18" t="s">
        <v>226</v>
      </c>
      <c r="J81" s="2" t="s">
        <v>552</v>
      </c>
      <c r="K81" s="3">
        <v>150</v>
      </c>
      <c r="L81" s="4">
        <v>29010602</v>
      </c>
      <c r="M81" s="5">
        <v>13821920</v>
      </c>
      <c r="N81" s="6">
        <v>0.57079999999999997</v>
      </c>
      <c r="O81" s="5">
        <v>7889743</v>
      </c>
      <c r="P81" s="6">
        <v>0</v>
      </c>
      <c r="Q81" s="5">
        <v>0</v>
      </c>
      <c r="R81" s="6">
        <f>(1-SUM(N81,P81))</f>
        <v>0.42920000000000003</v>
      </c>
      <c r="S81" s="5">
        <v>5932177</v>
      </c>
      <c r="T81" s="6">
        <f>U81/S81</f>
        <v>0</v>
      </c>
      <c r="U81" s="7">
        <v>0</v>
      </c>
      <c r="V81" s="6">
        <f>W81/S81</f>
        <v>1</v>
      </c>
      <c r="W81" s="7">
        <f>M81-(O81+Q81+U81)</f>
        <v>5932177</v>
      </c>
      <c r="X81" s="6">
        <f>Y81/S81</f>
        <v>0.24056143301186056</v>
      </c>
      <c r="Y81" s="7">
        <v>1427053</v>
      </c>
      <c r="Z81" s="6">
        <f>1-X81</f>
        <v>0.75943856698813939</v>
      </c>
      <c r="AA81" s="7">
        <f>Z81*W81</f>
        <v>4505124</v>
      </c>
    </row>
    <row r="82" spans="1:27" x14ac:dyDescent="0.35">
      <c r="A82" s="3">
        <v>17</v>
      </c>
      <c r="B82" s="2" t="s">
        <v>34</v>
      </c>
      <c r="C82" s="20" t="s">
        <v>259</v>
      </c>
      <c r="D82" s="2" t="s">
        <v>593</v>
      </c>
      <c r="E82" s="18" t="s">
        <v>562</v>
      </c>
      <c r="F82" s="22" t="s">
        <v>288</v>
      </c>
      <c r="G82" s="18" t="s">
        <v>310</v>
      </c>
      <c r="H82" s="2" t="s">
        <v>226</v>
      </c>
      <c r="I82" s="18" t="s">
        <v>226</v>
      </c>
      <c r="J82" s="2" t="s">
        <v>552</v>
      </c>
      <c r="K82" s="3">
        <v>150</v>
      </c>
      <c r="L82" s="4">
        <v>21096280</v>
      </c>
      <c r="M82" s="5">
        <v>10030249</v>
      </c>
      <c r="N82" s="6">
        <v>0.71730000000000005</v>
      </c>
      <c r="O82" s="5">
        <v>7194761</v>
      </c>
      <c r="P82" s="6">
        <v>0</v>
      </c>
      <c r="Q82" s="5">
        <v>0</v>
      </c>
      <c r="R82" s="6">
        <f>(1-SUM(N82,P82))</f>
        <v>0.28269999999999995</v>
      </c>
      <c r="S82" s="5">
        <v>2835488</v>
      </c>
      <c r="T82" s="6">
        <f>U82/S82</f>
        <v>0</v>
      </c>
      <c r="U82" s="7">
        <v>0</v>
      </c>
      <c r="V82" s="6">
        <f>W82/S82</f>
        <v>1</v>
      </c>
      <c r="W82" s="7">
        <f>M82-(O82+Q82+U82)</f>
        <v>2835488</v>
      </c>
      <c r="X82" s="6">
        <f>Y82/S82</f>
        <v>0.20705606936090012</v>
      </c>
      <c r="Y82" s="7">
        <v>587105</v>
      </c>
      <c r="Z82" s="6">
        <f>1-X82</f>
        <v>0.79294393063909985</v>
      </c>
      <c r="AA82" s="7">
        <f>Z82*W82</f>
        <v>2248383</v>
      </c>
    </row>
    <row r="83" spans="1:27" x14ac:dyDescent="0.35">
      <c r="A83" s="3">
        <v>17</v>
      </c>
      <c r="B83" s="2" t="s">
        <v>71</v>
      </c>
      <c r="C83" s="20" t="s">
        <v>259</v>
      </c>
      <c r="D83" s="2" t="s">
        <v>593</v>
      </c>
      <c r="E83" s="18" t="s">
        <v>562</v>
      </c>
      <c r="F83" s="22" t="s">
        <v>289</v>
      </c>
      <c r="G83" s="18" t="s">
        <v>311</v>
      </c>
      <c r="H83" s="2" t="s">
        <v>226</v>
      </c>
      <c r="I83" s="18" t="s">
        <v>226</v>
      </c>
      <c r="J83" s="2" t="s">
        <v>552</v>
      </c>
      <c r="K83" s="3">
        <v>150</v>
      </c>
      <c r="L83" s="4">
        <v>19026922</v>
      </c>
      <c r="M83" s="5">
        <v>9061926</v>
      </c>
      <c r="N83" s="6">
        <v>0.71640000000000004</v>
      </c>
      <c r="O83" s="5">
        <v>6491787</v>
      </c>
      <c r="P83" s="6">
        <v>0</v>
      </c>
      <c r="Q83" s="5">
        <v>0</v>
      </c>
      <c r="R83" s="6">
        <f>(1-SUM(N83,P83))</f>
        <v>0.28359999999999996</v>
      </c>
      <c r="S83" s="5">
        <v>2570139</v>
      </c>
      <c r="T83" s="6">
        <f>U83/S83</f>
        <v>0</v>
      </c>
      <c r="U83" s="7">
        <v>0</v>
      </c>
      <c r="V83" s="6">
        <f>W83/S83</f>
        <v>1</v>
      </c>
      <c r="W83" s="7">
        <f>M83-(O83+Q83+U83)</f>
        <v>2570139</v>
      </c>
      <c r="X83" s="6">
        <f>Y83/S83</f>
        <v>0.33307614879973418</v>
      </c>
      <c r="Y83" s="7">
        <v>856052</v>
      </c>
      <c r="Z83" s="6">
        <f>1-X83</f>
        <v>0.66692385120026576</v>
      </c>
      <c r="AA83" s="7">
        <f>Z83*W83</f>
        <v>1714086.9999999998</v>
      </c>
    </row>
    <row r="84" spans="1:27" x14ac:dyDescent="0.35">
      <c r="A84" s="3">
        <v>17</v>
      </c>
      <c r="B84" s="2" t="s">
        <v>72</v>
      </c>
      <c r="C84" s="20" t="s">
        <v>259</v>
      </c>
      <c r="D84" s="2" t="s">
        <v>593</v>
      </c>
      <c r="E84" s="18" t="s">
        <v>562</v>
      </c>
      <c r="F84" s="22" t="s">
        <v>290</v>
      </c>
      <c r="G84" s="18" t="s">
        <v>312</v>
      </c>
      <c r="H84" s="2" t="s">
        <v>226</v>
      </c>
      <c r="I84" s="18" t="s">
        <v>226</v>
      </c>
      <c r="J84" s="2" t="s">
        <v>552</v>
      </c>
      <c r="K84" s="3">
        <v>150</v>
      </c>
      <c r="L84" s="4">
        <v>21718600</v>
      </c>
      <c r="M84" s="5">
        <v>10393415</v>
      </c>
      <c r="N84" s="6">
        <v>0.8135</v>
      </c>
      <c r="O84" s="5">
        <v>8454982</v>
      </c>
      <c r="P84" s="6">
        <v>0</v>
      </c>
      <c r="Q84" s="5">
        <v>0</v>
      </c>
      <c r="R84" s="6">
        <f>(1-SUM(N84,P84))</f>
        <v>0.1865</v>
      </c>
      <c r="S84" s="5">
        <v>1938433</v>
      </c>
      <c r="T84" s="6">
        <f>U84/S84</f>
        <v>0</v>
      </c>
      <c r="U84" s="7">
        <v>0</v>
      </c>
      <c r="V84" s="6">
        <f>W84/S84</f>
        <v>1</v>
      </c>
      <c r="W84" s="7">
        <f>M84-(O84+Q84+U84)</f>
        <v>1938433</v>
      </c>
      <c r="X84" s="6">
        <f>Y84/S84</f>
        <v>0.29515180560793175</v>
      </c>
      <c r="Y84" s="7">
        <v>572132</v>
      </c>
      <c r="Z84" s="6">
        <f>1-X84</f>
        <v>0.70484819439206825</v>
      </c>
      <c r="AA84" s="7">
        <f>Z84*W84</f>
        <v>1366301</v>
      </c>
    </row>
    <row r="85" spans="1:27" x14ac:dyDescent="0.35">
      <c r="A85" s="3">
        <v>17</v>
      </c>
      <c r="B85" s="2" t="s">
        <v>73</v>
      </c>
      <c r="C85" s="20" t="s">
        <v>259</v>
      </c>
      <c r="D85" s="2" t="s">
        <v>593</v>
      </c>
      <c r="E85" s="18" t="s">
        <v>562</v>
      </c>
      <c r="F85" s="22" t="s">
        <v>291</v>
      </c>
      <c r="G85" s="18" t="s">
        <v>313</v>
      </c>
      <c r="H85" s="2" t="s">
        <v>226</v>
      </c>
      <c r="I85" s="18" t="s">
        <v>226</v>
      </c>
      <c r="J85" s="2" t="s">
        <v>552</v>
      </c>
      <c r="K85" s="3">
        <v>150</v>
      </c>
      <c r="L85" s="4">
        <v>22133720</v>
      </c>
      <c r="M85" s="5">
        <v>10510136</v>
      </c>
      <c r="N85" s="6">
        <v>0.77910000000000001</v>
      </c>
      <c r="O85" s="5">
        <v>8188450</v>
      </c>
      <c r="P85" s="6">
        <v>0</v>
      </c>
      <c r="Q85" s="5">
        <v>0</v>
      </c>
      <c r="R85" s="6">
        <f>(1-SUM(N85,P85))</f>
        <v>0.22089999999999999</v>
      </c>
      <c r="S85" s="5">
        <v>2321686</v>
      </c>
      <c r="T85" s="6">
        <f>U85/S85</f>
        <v>0</v>
      </c>
      <c r="U85" s="7">
        <v>0</v>
      </c>
      <c r="V85" s="6">
        <f>W85/S85</f>
        <v>1</v>
      </c>
      <c r="W85" s="7">
        <f>M85-(O85+Q85+U85)</f>
        <v>2321686</v>
      </c>
      <c r="X85" s="6">
        <f>Y85/S85</f>
        <v>0.38706052411911002</v>
      </c>
      <c r="Y85" s="7">
        <v>898633</v>
      </c>
      <c r="Z85" s="6">
        <f>1-X85</f>
        <v>0.61293947588088993</v>
      </c>
      <c r="AA85" s="7">
        <f>Z85*W85</f>
        <v>1423052.9999999998</v>
      </c>
    </row>
    <row r="86" spans="1:27" x14ac:dyDescent="0.35">
      <c r="A86" s="3">
        <v>17</v>
      </c>
      <c r="B86" s="2" t="s">
        <v>74</v>
      </c>
      <c r="C86" s="20" t="s">
        <v>259</v>
      </c>
      <c r="D86" s="2" t="s">
        <v>593</v>
      </c>
      <c r="E86" s="18" t="s">
        <v>562</v>
      </c>
      <c r="F86" s="22" t="s">
        <v>292</v>
      </c>
      <c r="G86" s="18" t="s">
        <v>314</v>
      </c>
      <c r="H86" s="2" t="s">
        <v>226</v>
      </c>
      <c r="I86" s="18" t="s">
        <v>226</v>
      </c>
      <c r="J86" s="2" t="s">
        <v>552</v>
      </c>
      <c r="K86" s="3">
        <v>150</v>
      </c>
      <c r="L86" s="4">
        <v>27436186</v>
      </c>
      <c r="M86" s="5">
        <v>13047740</v>
      </c>
      <c r="N86" s="6">
        <v>0.55789999999999995</v>
      </c>
      <c r="O86" s="5">
        <v>7279532</v>
      </c>
      <c r="P86" s="6">
        <v>0</v>
      </c>
      <c r="Q86" s="5">
        <v>0</v>
      </c>
      <c r="R86" s="6">
        <f>(1-SUM(N86,P86))</f>
        <v>0.44210000000000005</v>
      </c>
      <c r="S86" s="5">
        <v>5768208</v>
      </c>
      <c r="T86" s="6">
        <f>U86/S86</f>
        <v>0</v>
      </c>
      <c r="U86" s="7">
        <v>0</v>
      </c>
      <c r="V86" s="6">
        <f>W86/S86</f>
        <v>1</v>
      </c>
      <c r="W86" s="7">
        <f>M86-(O86+Q86+U86)</f>
        <v>5768208</v>
      </c>
      <c r="X86" s="6">
        <f>Y86/S86</f>
        <v>0.63942458385689283</v>
      </c>
      <c r="Y86" s="7">
        <v>3688334</v>
      </c>
      <c r="Z86" s="6">
        <f>1-X86</f>
        <v>0.36057541614310717</v>
      </c>
      <c r="AA86" s="7">
        <f>Z86*W86</f>
        <v>2079874</v>
      </c>
    </row>
    <row r="87" spans="1:27" x14ac:dyDescent="0.35">
      <c r="A87" s="3">
        <v>17</v>
      </c>
      <c r="B87" s="2" t="s">
        <v>75</v>
      </c>
      <c r="C87" s="20" t="s">
        <v>259</v>
      </c>
      <c r="D87" s="2" t="s">
        <v>593</v>
      </c>
      <c r="E87" s="18" t="s">
        <v>562</v>
      </c>
      <c r="F87" s="22" t="s">
        <v>293</v>
      </c>
      <c r="G87" s="18" t="s">
        <v>315</v>
      </c>
      <c r="H87" s="2" t="s">
        <v>226</v>
      </c>
      <c r="I87" s="18" t="s">
        <v>226</v>
      </c>
      <c r="J87" s="2" t="s">
        <v>552</v>
      </c>
      <c r="K87" s="3">
        <v>150</v>
      </c>
      <c r="L87" s="4">
        <v>21088042</v>
      </c>
      <c r="M87" s="5">
        <v>10070111</v>
      </c>
      <c r="N87" s="6">
        <v>0.8599</v>
      </c>
      <c r="O87" s="5">
        <v>8659258</v>
      </c>
      <c r="P87" s="6">
        <v>0</v>
      </c>
      <c r="Q87" s="5">
        <v>0</v>
      </c>
      <c r="R87" s="6">
        <f>(1-SUM(N87,P87))</f>
        <v>0.1401</v>
      </c>
      <c r="S87" s="5">
        <v>1410853</v>
      </c>
      <c r="T87" s="6">
        <f>U87/S87</f>
        <v>0</v>
      </c>
      <c r="U87" s="7">
        <v>0</v>
      </c>
      <c r="V87" s="6">
        <f>W87/S87</f>
        <v>1</v>
      </c>
      <c r="W87" s="7">
        <f>M87-(O87+Q87+U87)</f>
        <v>1410853</v>
      </c>
      <c r="X87" s="6">
        <f>Y87/S87</f>
        <v>0.73493978465509868</v>
      </c>
      <c r="Y87" s="7">
        <v>1036892</v>
      </c>
      <c r="Z87" s="6">
        <f>1-X87</f>
        <v>0.26506021534490132</v>
      </c>
      <c r="AA87" s="7">
        <f>Z87*W87</f>
        <v>373961.00000000006</v>
      </c>
    </row>
    <row r="88" spans="1:27" x14ac:dyDescent="0.35">
      <c r="A88" s="3">
        <v>17</v>
      </c>
      <c r="B88" s="2" t="s">
        <v>76</v>
      </c>
      <c r="C88" s="20" t="s">
        <v>259</v>
      </c>
      <c r="D88" s="2" t="s">
        <v>593</v>
      </c>
      <c r="E88" s="18" t="s">
        <v>562</v>
      </c>
      <c r="F88" s="22" t="s">
        <v>294</v>
      </c>
      <c r="G88" s="18" t="s">
        <v>316</v>
      </c>
      <c r="H88" s="2" t="s">
        <v>226</v>
      </c>
      <c r="I88" s="18" t="s">
        <v>226</v>
      </c>
      <c r="J88" s="2" t="s">
        <v>552</v>
      </c>
      <c r="K88" s="3">
        <v>150</v>
      </c>
      <c r="L88" s="4">
        <f>9345912*2</f>
        <v>18691824</v>
      </c>
      <c r="M88" s="5">
        <v>8887971</v>
      </c>
      <c r="N88" s="6">
        <v>0.84589999999999999</v>
      </c>
      <c r="O88" s="5">
        <v>7517946</v>
      </c>
      <c r="P88" s="6">
        <v>0</v>
      </c>
      <c r="Q88" s="5">
        <v>0</v>
      </c>
      <c r="R88" s="6">
        <f>(1-SUM(N88,P88))</f>
        <v>0.15410000000000001</v>
      </c>
      <c r="S88" s="5">
        <v>1370025</v>
      </c>
      <c r="T88" s="6">
        <f>U88/S88</f>
        <v>0</v>
      </c>
      <c r="U88" s="7">
        <v>0</v>
      </c>
      <c r="V88" s="6">
        <f>W88/S88</f>
        <v>1</v>
      </c>
      <c r="W88" s="7">
        <f>M88-(O88+Q88+U88)</f>
        <v>1370025</v>
      </c>
      <c r="X88" s="6">
        <f>Y88/S88</f>
        <v>0.52714877465739673</v>
      </c>
      <c r="Y88" s="7">
        <v>722207</v>
      </c>
      <c r="Z88" s="6">
        <f>1-X88</f>
        <v>0.47285122534260327</v>
      </c>
      <c r="AA88" s="7">
        <f>Z88*W88</f>
        <v>647818</v>
      </c>
    </row>
    <row r="89" spans="1:27" x14ac:dyDescent="0.35">
      <c r="A89" s="3">
        <v>17</v>
      </c>
      <c r="B89" s="2" t="s">
        <v>77</v>
      </c>
      <c r="C89" s="20" t="s">
        <v>259</v>
      </c>
      <c r="D89" s="2" t="s">
        <v>593</v>
      </c>
      <c r="E89" s="18" t="s">
        <v>562</v>
      </c>
      <c r="F89" s="22" t="s">
        <v>295</v>
      </c>
      <c r="G89" s="18" t="s">
        <v>317</v>
      </c>
      <c r="H89" s="2" t="s">
        <v>226</v>
      </c>
      <c r="I89" s="18" t="s">
        <v>226</v>
      </c>
      <c r="J89" s="2" t="s">
        <v>552</v>
      </c>
      <c r="K89" s="3">
        <v>150</v>
      </c>
      <c r="L89" s="4">
        <f>13483708*2</f>
        <v>26967416</v>
      </c>
      <c r="M89" s="5">
        <v>12792487</v>
      </c>
      <c r="N89" s="6">
        <v>0.6754</v>
      </c>
      <c r="O89" s="5">
        <v>8639724</v>
      </c>
      <c r="P89" s="6">
        <v>0</v>
      </c>
      <c r="Q89" s="5">
        <v>0</v>
      </c>
      <c r="R89" s="6">
        <f>(1-SUM(N89,P89))</f>
        <v>0.3246</v>
      </c>
      <c r="S89" s="5">
        <v>4152763</v>
      </c>
      <c r="T89" s="6">
        <f>U89/S89</f>
        <v>0</v>
      </c>
      <c r="U89" s="7">
        <v>0</v>
      </c>
      <c r="V89" s="6">
        <f>W89/S89</f>
        <v>1</v>
      </c>
      <c r="W89" s="7">
        <f>M89-(O89+Q89+U89)</f>
        <v>4152763</v>
      </c>
      <c r="X89" s="6">
        <f>Y89/S89</f>
        <v>0.27643691681899496</v>
      </c>
      <c r="Y89" s="7">
        <v>1147977</v>
      </c>
      <c r="Z89" s="6">
        <f>1-X89</f>
        <v>0.72356308318100504</v>
      </c>
      <c r="AA89" s="7">
        <f>Z89*W89</f>
        <v>3004786</v>
      </c>
    </row>
    <row r="90" spans="1:27" x14ac:dyDescent="0.35">
      <c r="A90" s="3">
        <v>17</v>
      </c>
      <c r="B90" s="2" t="s">
        <v>70</v>
      </c>
      <c r="C90" s="20" t="s">
        <v>259</v>
      </c>
      <c r="D90" s="2" t="s">
        <v>593</v>
      </c>
      <c r="E90" s="18" t="s">
        <v>562</v>
      </c>
      <c r="F90" s="22" t="s">
        <v>296</v>
      </c>
      <c r="G90" s="18" t="s">
        <v>318</v>
      </c>
      <c r="H90" s="2" t="s">
        <v>226</v>
      </c>
      <c r="I90" s="18" t="s">
        <v>226</v>
      </c>
      <c r="J90" s="2" t="s">
        <v>552</v>
      </c>
      <c r="K90" s="3">
        <v>150</v>
      </c>
      <c r="L90" s="4">
        <f>10945971*2</f>
        <v>21891942</v>
      </c>
      <c r="M90" s="5">
        <v>10454400</v>
      </c>
      <c r="N90" s="6">
        <v>0.81169999999999998</v>
      </c>
      <c r="O90" s="5">
        <v>8485572</v>
      </c>
      <c r="P90" s="6">
        <v>0</v>
      </c>
      <c r="Q90" s="5">
        <v>0</v>
      </c>
      <c r="R90" s="6">
        <f>(1-SUM(N90,P90))</f>
        <v>0.18830000000000002</v>
      </c>
      <c r="S90" s="5">
        <v>1968828</v>
      </c>
      <c r="T90" s="6">
        <f>U90/S90</f>
        <v>0</v>
      </c>
      <c r="U90" s="7">
        <v>0</v>
      </c>
      <c r="V90" s="6">
        <f>W90/S90</f>
        <v>1</v>
      </c>
      <c r="W90" s="7">
        <f>M90-(O90+Q90+U90)</f>
        <v>1968828</v>
      </c>
      <c r="X90" s="6">
        <f>Y90/S90</f>
        <v>0.52201461986521935</v>
      </c>
      <c r="Y90" s="7">
        <v>1027757</v>
      </c>
      <c r="Z90" s="6">
        <f>1-X90</f>
        <v>0.47798538013478065</v>
      </c>
      <c r="AA90" s="7">
        <f>Z90*W90</f>
        <v>941070.99999999988</v>
      </c>
    </row>
    <row r="91" spans="1:27" x14ac:dyDescent="0.35">
      <c r="A91" s="3">
        <v>17</v>
      </c>
      <c r="B91" s="2" t="s">
        <v>69</v>
      </c>
      <c r="C91" s="20" t="s">
        <v>259</v>
      </c>
      <c r="D91" s="2" t="s">
        <v>593</v>
      </c>
      <c r="E91" s="18" t="s">
        <v>562</v>
      </c>
      <c r="F91" s="22" t="s">
        <v>297</v>
      </c>
      <c r="G91" s="18" t="s">
        <v>319</v>
      </c>
      <c r="H91" s="2" t="s">
        <v>226</v>
      </c>
      <c r="I91" s="18" t="s">
        <v>226</v>
      </c>
      <c r="J91" s="2" t="s">
        <v>552</v>
      </c>
      <c r="K91" s="3">
        <v>150</v>
      </c>
      <c r="L91" s="4">
        <v>25226708</v>
      </c>
      <c r="M91" s="5">
        <v>12066763</v>
      </c>
      <c r="N91" s="6">
        <v>0.67169999999999996</v>
      </c>
      <c r="O91" s="5">
        <v>8105717</v>
      </c>
      <c r="P91" s="6">
        <v>0</v>
      </c>
      <c r="Q91" s="5">
        <v>0</v>
      </c>
      <c r="R91" s="6">
        <f>(1-SUM(N91,P91))</f>
        <v>0.32830000000000004</v>
      </c>
      <c r="S91" s="5">
        <v>3961046</v>
      </c>
      <c r="T91" s="6">
        <f>U91/S91</f>
        <v>0</v>
      </c>
      <c r="U91" s="7">
        <v>0</v>
      </c>
      <c r="V91" s="6">
        <f>W91/S91</f>
        <v>1</v>
      </c>
      <c r="W91" s="7">
        <f>M91-(O91+Q91+U91)</f>
        <v>3961046</v>
      </c>
      <c r="X91" s="6">
        <f>Y91/S91</f>
        <v>0.37438923960994142</v>
      </c>
      <c r="Y91" s="7">
        <v>1482973</v>
      </c>
      <c r="Z91" s="6">
        <f>1-X91</f>
        <v>0.62561076039005858</v>
      </c>
      <c r="AA91" s="7">
        <f>Z91*W91</f>
        <v>2478073</v>
      </c>
    </row>
    <row r="92" spans="1:27" x14ac:dyDescent="0.35">
      <c r="A92" s="3">
        <v>17</v>
      </c>
      <c r="B92" s="2" t="s">
        <v>68</v>
      </c>
      <c r="C92" s="20" t="s">
        <v>259</v>
      </c>
      <c r="D92" s="2" t="s">
        <v>593</v>
      </c>
      <c r="E92" s="18" t="s">
        <v>562</v>
      </c>
      <c r="F92" s="22" t="s">
        <v>298</v>
      </c>
      <c r="G92" s="18" t="s">
        <v>320</v>
      </c>
      <c r="H92" s="2" t="s">
        <v>226</v>
      </c>
      <c r="I92" s="18" t="s">
        <v>226</v>
      </c>
      <c r="J92" s="2" t="s">
        <v>552</v>
      </c>
      <c r="K92" s="3">
        <v>150</v>
      </c>
      <c r="L92" s="4">
        <v>23175724</v>
      </c>
      <c r="M92" s="5">
        <v>10989580</v>
      </c>
      <c r="N92" s="6">
        <v>0.75229999999999997</v>
      </c>
      <c r="O92" s="5">
        <v>8267429</v>
      </c>
      <c r="P92" s="6">
        <v>0</v>
      </c>
      <c r="Q92" s="5">
        <v>0</v>
      </c>
      <c r="R92" s="6">
        <f>(1-SUM(N92,P92))</f>
        <v>0.24770000000000003</v>
      </c>
      <c r="S92" s="5">
        <v>2722151</v>
      </c>
      <c r="T92" s="6">
        <f>U92/S92</f>
        <v>0</v>
      </c>
      <c r="U92" s="7">
        <v>0</v>
      </c>
      <c r="V92" s="6">
        <f>W92/S92</f>
        <v>1</v>
      </c>
      <c r="W92" s="7">
        <f>M92-(O92+Q92+U92)</f>
        <v>2722151</v>
      </c>
      <c r="X92" s="6">
        <f>Y92/S92</f>
        <v>0.39783502090809802</v>
      </c>
      <c r="Y92" s="7">
        <v>1082967</v>
      </c>
      <c r="Z92" s="6">
        <f>1-X92</f>
        <v>0.60216497909190192</v>
      </c>
      <c r="AA92" s="7">
        <f>Z92*W92</f>
        <v>1639184</v>
      </c>
    </row>
    <row r="93" spans="1:27" x14ac:dyDescent="0.35">
      <c r="A93" s="3">
        <v>17</v>
      </c>
      <c r="B93" s="2" t="s">
        <v>67</v>
      </c>
      <c r="C93" s="20" t="s">
        <v>259</v>
      </c>
      <c r="D93" s="2" t="s">
        <v>593</v>
      </c>
      <c r="E93" s="18" t="s">
        <v>562</v>
      </c>
      <c r="F93" s="22" t="s">
        <v>299</v>
      </c>
      <c r="G93" s="18" t="s">
        <v>308</v>
      </c>
      <c r="H93" s="2" t="s">
        <v>226</v>
      </c>
      <c r="I93" s="18" t="s">
        <v>226</v>
      </c>
      <c r="J93" s="2" t="s">
        <v>552</v>
      </c>
      <c r="K93" s="3">
        <v>150</v>
      </c>
      <c r="L93" s="4">
        <v>23669738</v>
      </c>
      <c r="M93" s="5">
        <v>11363892</v>
      </c>
      <c r="N93" s="6">
        <v>0.74339999999999995</v>
      </c>
      <c r="O93" s="5">
        <v>8447997</v>
      </c>
      <c r="P93" s="6">
        <v>0</v>
      </c>
      <c r="Q93" s="5">
        <v>0</v>
      </c>
      <c r="R93" s="6">
        <f>(1-SUM(N93,P93))</f>
        <v>0.25660000000000005</v>
      </c>
      <c r="S93" s="5">
        <v>2915895</v>
      </c>
      <c r="T93" s="6">
        <f>U93/S93</f>
        <v>0</v>
      </c>
      <c r="U93" s="7">
        <v>0</v>
      </c>
      <c r="V93" s="6">
        <f>W93/S93</f>
        <v>1</v>
      </c>
      <c r="W93" s="7">
        <f>M93-(O93+Q93+U93)</f>
        <v>2915895</v>
      </c>
      <c r="X93" s="6">
        <f>Y93/S93</f>
        <v>0.27883720092801695</v>
      </c>
      <c r="Y93" s="7">
        <v>813060</v>
      </c>
      <c r="Z93" s="6">
        <f>1-X93</f>
        <v>0.72116279907198311</v>
      </c>
      <c r="AA93" s="7">
        <f>Z93*W93</f>
        <v>2102835</v>
      </c>
    </row>
    <row r="94" spans="1:27" x14ac:dyDescent="0.35">
      <c r="A94" s="3">
        <v>17</v>
      </c>
      <c r="B94" s="2" t="s">
        <v>61</v>
      </c>
      <c r="C94" s="20" t="s">
        <v>259</v>
      </c>
      <c r="D94" s="2" t="s">
        <v>593</v>
      </c>
      <c r="E94" s="18" t="s">
        <v>562</v>
      </c>
      <c r="F94" s="22" t="s">
        <v>300</v>
      </c>
      <c r="G94" s="18" t="s">
        <v>307</v>
      </c>
      <c r="H94" s="2" t="s">
        <v>226</v>
      </c>
      <c r="I94" s="18" t="s">
        <v>226</v>
      </c>
      <c r="J94" s="2" t="s">
        <v>552</v>
      </c>
      <c r="K94" s="3">
        <v>150</v>
      </c>
      <c r="L94" s="4">
        <v>18045274</v>
      </c>
      <c r="M94" s="5">
        <v>8594359</v>
      </c>
      <c r="N94" s="6">
        <v>0.84870000000000001</v>
      </c>
      <c r="O94" s="5">
        <v>7294313</v>
      </c>
      <c r="P94" s="6">
        <v>0</v>
      </c>
      <c r="Q94" s="5">
        <v>0</v>
      </c>
      <c r="R94" s="6">
        <f>(1-SUM(N94,P94))</f>
        <v>0.15129999999999999</v>
      </c>
      <c r="S94" s="5">
        <v>1300046</v>
      </c>
      <c r="T94" s="6">
        <f>U94/S94</f>
        <v>0</v>
      </c>
      <c r="U94" s="7">
        <v>0</v>
      </c>
      <c r="V94" s="6">
        <f>W94/S94</f>
        <v>1</v>
      </c>
      <c r="W94" s="7">
        <f>M94-(O94+Q94+U94)</f>
        <v>1300046</v>
      </c>
      <c r="X94" s="6">
        <f>Y94/S94</f>
        <v>0.77789478218463037</v>
      </c>
      <c r="Y94" s="7">
        <v>1011299</v>
      </c>
      <c r="Z94" s="6">
        <f>1-X94</f>
        <v>0.22210521781536963</v>
      </c>
      <c r="AA94" s="7">
        <f>Z94*W94</f>
        <v>288747</v>
      </c>
    </row>
    <row r="95" spans="1:27" x14ac:dyDescent="0.35">
      <c r="A95" s="3">
        <v>18</v>
      </c>
      <c r="B95" s="2" t="s">
        <v>40</v>
      </c>
      <c r="C95" s="20" t="s">
        <v>274</v>
      </c>
      <c r="D95" s="2" t="s">
        <v>593</v>
      </c>
      <c r="E95" s="18" t="s">
        <v>562</v>
      </c>
      <c r="F95" s="22" t="s">
        <v>346</v>
      </c>
      <c r="G95" s="18" t="s">
        <v>358</v>
      </c>
      <c r="H95" s="2" t="s">
        <v>226</v>
      </c>
      <c r="I95" s="18" t="s">
        <v>226</v>
      </c>
      <c r="J95" s="2" t="s">
        <v>552</v>
      </c>
      <c r="K95" s="3">
        <v>150</v>
      </c>
      <c r="L95" s="4">
        <v>53456412</v>
      </c>
      <c r="M95" s="5">
        <v>26057009</v>
      </c>
      <c r="N95" s="6">
        <v>7.0000000000000001E-3</v>
      </c>
      <c r="O95" s="5">
        <v>181567</v>
      </c>
      <c r="P95" s="6">
        <v>0</v>
      </c>
      <c r="Q95" s="5">
        <v>0</v>
      </c>
      <c r="R95" s="6">
        <f>(1-SUM(N95,P95))</f>
        <v>0.99299999999999999</v>
      </c>
      <c r="S95" s="5">
        <v>25875442</v>
      </c>
      <c r="T95" s="6">
        <f>U95/S95</f>
        <v>0</v>
      </c>
      <c r="U95" s="7">
        <v>0</v>
      </c>
      <c r="V95" s="6">
        <f>W95/S95</f>
        <v>1</v>
      </c>
      <c r="W95" s="7">
        <f>M95-(O95+Q95+U95)</f>
        <v>25875442</v>
      </c>
      <c r="X95" s="6">
        <f>Y95/S95</f>
        <v>9.4185366959142189E-2</v>
      </c>
      <c r="Y95" s="7">
        <v>2437088</v>
      </c>
      <c r="Z95" s="6">
        <f>1-X95</f>
        <v>0.90581463304085785</v>
      </c>
      <c r="AA95" s="7">
        <f>Z95*W95</f>
        <v>23438354</v>
      </c>
    </row>
    <row r="96" spans="1:27" x14ac:dyDescent="0.35">
      <c r="A96" s="3">
        <v>18</v>
      </c>
      <c r="B96" s="2" t="s">
        <v>39</v>
      </c>
      <c r="C96" s="20" t="s">
        <v>274</v>
      </c>
      <c r="D96" s="2" t="s">
        <v>593</v>
      </c>
      <c r="E96" s="18" t="s">
        <v>562</v>
      </c>
      <c r="F96" s="22" t="s">
        <v>347</v>
      </c>
      <c r="G96" s="18" t="s">
        <v>357</v>
      </c>
      <c r="H96" s="2" t="s">
        <v>226</v>
      </c>
      <c r="I96" s="18" t="s">
        <v>226</v>
      </c>
      <c r="J96" s="2" t="s">
        <v>552</v>
      </c>
      <c r="K96" s="3">
        <v>150</v>
      </c>
      <c r="L96" s="4">
        <v>53295436</v>
      </c>
      <c r="M96" s="5">
        <v>25977686</v>
      </c>
      <c r="N96" s="6">
        <v>2.0400000000000001E-2</v>
      </c>
      <c r="O96" s="5">
        <v>530731</v>
      </c>
      <c r="P96" s="6">
        <v>0</v>
      </c>
      <c r="Q96" s="5">
        <v>0</v>
      </c>
      <c r="R96" s="6">
        <f>(1-SUM(N96,P96))</f>
        <v>0.97960000000000003</v>
      </c>
      <c r="S96" s="5">
        <v>25446955</v>
      </c>
      <c r="T96" s="6">
        <f>U96/S96</f>
        <v>0</v>
      </c>
      <c r="U96" s="7">
        <v>0</v>
      </c>
      <c r="V96" s="6">
        <f>W96/S96</f>
        <v>1</v>
      </c>
      <c r="W96" s="7">
        <f>M96-(O96+Q96+U96)</f>
        <v>25446955</v>
      </c>
      <c r="X96" s="6">
        <f>Y96/S96</f>
        <v>0.12395781734985581</v>
      </c>
      <c r="Y96" s="7">
        <v>3154349</v>
      </c>
      <c r="Z96" s="6">
        <f>1-X96</f>
        <v>0.87604218265014422</v>
      </c>
      <c r="AA96" s="7">
        <f>Z96*W96</f>
        <v>22292606</v>
      </c>
    </row>
    <row r="97" spans="1:27" x14ac:dyDescent="0.35">
      <c r="A97" s="3">
        <v>18</v>
      </c>
      <c r="B97" s="2" t="s">
        <v>38</v>
      </c>
      <c r="C97" s="20" t="s">
        <v>274</v>
      </c>
      <c r="D97" s="2" t="s">
        <v>593</v>
      </c>
      <c r="E97" s="18" t="s">
        <v>562</v>
      </c>
      <c r="F97" s="22" t="s">
        <v>348</v>
      </c>
      <c r="G97" s="18" t="s">
        <v>356</v>
      </c>
      <c r="H97" s="2" t="s">
        <v>226</v>
      </c>
      <c r="I97" s="18" t="s">
        <v>226</v>
      </c>
      <c r="J97" s="2" t="s">
        <v>552</v>
      </c>
      <c r="K97" s="3">
        <v>100</v>
      </c>
      <c r="L97" s="4">
        <v>51602552</v>
      </c>
      <c r="M97" s="5">
        <v>24835164</v>
      </c>
      <c r="N97" s="6">
        <v>1.6299999999999999E-2</v>
      </c>
      <c r="O97" s="5">
        <v>405553</v>
      </c>
      <c r="P97" s="6">
        <v>0</v>
      </c>
      <c r="Q97" s="5">
        <v>0</v>
      </c>
      <c r="R97" s="6">
        <f>(1-SUM(N97,P97))</f>
        <v>0.98370000000000002</v>
      </c>
      <c r="S97" s="5">
        <v>24413310</v>
      </c>
      <c r="T97" s="6">
        <f>U97/S97</f>
        <v>2.6534705863318E-4</v>
      </c>
      <c r="U97" s="7">
        <v>6478</v>
      </c>
      <c r="V97" s="6">
        <f>W97/S97</f>
        <v>1.0004023624817773</v>
      </c>
      <c r="W97" s="7">
        <f>M97-(O97+Q97+U97)</f>
        <v>24423133</v>
      </c>
      <c r="X97" s="6">
        <f>Y97/S97</f>
        <v>9.6537667362598514E-2</v>
      </c>
      <c r="Y97" s="7">
        <v>2356804</v>
      </c>
      <c r="Z97" s="6">
        <f>1-X97</f>
        <v>0.9034623326374015</v>
      </c>
      <c r="AA97" s="7">
        <f>Z97*W97</f>
        <v>22065380.710493498</v>
      </c>
    </row>
    <row r="98" spans="1:27" x14ac:dyDescent="0.35">
      <c r="A98" s="3">
        <v>18</v>
      </c>
      <c r="B98" s="2" t="s">
        <v>37</v>
      </c>
      <c r="C98" s="20" t="s">
        <v>274</v>
      </c>
      <c r="D98" s="2" t="s">
        <v>593</v>
      </c>
      <c r="E98" s="18" t="s">
        <v>562</v>
      </c>
      <c r="F98" s="22" t="s">
        <v>349</v>
      </c>
      <c r="G98" s="18" t="s">
        <v>352</v>
      </c>
      <c r="H98" s="2" t="s">
        <v>226</v>
      </c>
      <c r="I98" s="18" t="s">
        <v>226</v>
      </c>
      <c r="J98" s="2" t="s">
        <v>553</v>
      </c>
      <c r="K98" s="3">
        <v>100</v>
      </c>
      <c r="L98" s="4">
        <v>28136306</v>
      </c>
      <c r="M98" s="5">
        <v>26655305</v>
      </c>
      <c r="N98" s="6">
        <v>7.4000000000000003E-3</v>
      </c>
      <c r="O98" s="5">
        <v>197271</v>
      </c>
      <c r="P98" s="6">
        <v>0</v>
      </c>
      <c r="Q98" s="5">
        <v>67</v>
      </c>
      <c r="R98" s="6">
        <f>(1-SUM(N98,P98))</f>
        <v>0.99260000000000004</v>
      </c>
      <c r="S98" s="5">
        <v>26457967</v>
      </c>
      <c r="T98" s="6">
        <f>U98/S98</f>
        <v>3.0614597107933501E-6</v>
      </c>
      <c r="U98" s="7">
        <v>81</v>
      </c>
      <c r="V98" s="6">
        <f>W98/S98</f>
        <v>0.99999693854028926</v>
      </c>
      <c r="W98" s="7">
        <f>M98-(O98+Q98+U98)</f>
        <v>26457886</v>
      </c>
      <c r="X98" s="6">
        <f>Y98/S98</f>
        <v>0.12897789917116459</v>
      </c>
      <c r="Y98" s="7">
        <v>3412493</v>
      </c>
      <c r="Z98" s="6">
        <f>1-X98</f>
        <v>0.87102210082883547</v>
      </c>
      <c r="AA98" s="7">
        <f>Z98*W98</f>
        <v>23045403.447209835</v>
      </c>
    </row>
    <row r="99" spans="1:27" x14ac:dyDescent="0.35">
      <c r="A99" s="3">
        <v>19</v>
      </c>
      <c r="B99" s="2" t="s">
        <v>162</v>
      </c>
      <c r="C99" s="20" t="s">
        <v>594</v>
      </c>
      <c r="D99" s="2" t="s">
        <v>595</v>
      </c>
      <c r="E99" s="18" t="s">
        <v>586</v>
      </c>
      <c r="F99" s="22" t="s">
        <v>395</v>
      </c>
      <c r="G99" s="18" t="s">
        <v>432</v>
      </c>
      <c r="H99" s="2">
        <v>41</v>
      </c>
      <c r="I99" s="18" t="s">
        <v>446</v>
      </c>
      <c r="J99" s="2" t="s">
        <v>563</v>
      </c>
      <c r="K99" s="3">
        <v>50</v>
      </c>
      <c r="L99" s="4">
        <v>129163004</v>
      </c>
      <c r="M99" s="5">
        <v>60417386</v>
      </c>
      <c r="N99" s="6">
        <v>0.91</v>
      </c>
      <c r="O99" s="5">
        <v>54979766</v>
      </c>
      <c r="P99" s="6">
        <v>2.0000000000000001E-4</v>
      </c>
      <c r="Q99" s="5">
        <v>14118</v>
      </c>
      <c r="R99" s="6">
        <f>(1-SUM(N99,P99))</f>
        <v>8.9799999999999991E-2</v>
      </c>
      <c r="S99" s="5">
        <v>5423502</v>
      </c>
      <c r="T99" s="6">
        <f>U99/S99</f>
        <v>0</v>
      </c>
      <c r="U99" s="7">
        <v>0</v>
      </c>
      <c r="V99" s="6">
        <f>W99/S99</f>
        <v>1</v>
      </c>
      <c r="W99" s="7">
        <f>M99-(O99+Q99+U99)</f>
        <v>5423502</v>
      </c>
      <c r="X99" s="6">
        <f>Y99/S99</f>
        <v>0.95822219665448638</v>
      </c>
      <c r="Y99" s="7">
        <v>5196920</v>
      </c>
      <c r="Z99" s="6">
        <f>1-X99</f>
        <v>4.177780334551362E-2</v>
      </c>
      <c r="AA99" s="7">
        <f>Z99*W99</f>
        <v>226581.9999999998</v>
      </c>
    </row>
    <row r="100" spans="1:27" x14ac:dyDescent="0.35">
      <c r="A100" s="3">
        <v>19</v>
      </c>
      <c r="B100" s="2" t="s">
        <v>125</v>
      </c>
      <c r="C100" s="20" t="s">
        <v>594</v>
      </c>
      <c r="D100" s="2" t="s">
        <v>595</v>
      </c>
      <c r="E100" s="18" t="s">
        <v>586</v>
      </c>
      <c r="F100" s="22" t="s">
        <v>386</v>
      </c>
      <c r="G100" s="18" t="s">
        <v>423</v>
      </c>
      <c r="H100" s="2">
        <v>43</v>
      </c>
      <c r="I100" s="18" t="s">
        <v>446</v>
      </c>
      <c r="J100" s="2" t="s">
        <v>563</v>
      </c>
      <c r="K100" s="3">
        <v>50</v>
      </c>
      <c r="L100" s="4">
        <v>127508028</v>
      </c>
      <c r="M100" s="5">
        <v>60326733</v>
      </c>
      <c r="N100" s="6">
        <v>0.91200000000000003</v>
      </c>
      <c r="O100" s="5">
        <v>55017074</v>
      </c>
      <c r="P100" s="6">
        <v>2.0000000000000001E-4</v>
      </c>
      <c r="Q100" s="5">
        <v>11544</v>
      </c>
      <c r="R100" s="6">
        <f>(1-SUM(N100,P100))</f>
        <v>8.7799999999999989E-2</v>
      </c>
      <c r="S100" s="5">
        <v>5298115</v>
      </c>
      <c r="T100" s="6">
        <f>U100/S100</f>
        <v>0</v>
      </c>
      <c r="U100" s="7">
        <v>0</v>
      </c>
      <c r="V100" s="6">
        <f>W100/S100</f>
        <v>1</v>
      </c>
      <c r="W100" s="7">
        <f>M100-(O100+Q100+U100)</f>
        <v>5298115</v>
      </c>
      <c r="X100" s="6">
        <f>Y100/S100</f>
        <v>0.95894973967156238</v>
      </c>
      <c r="Y100" s="7">
        <v>5080626</v>
      </c>
      <c r="Z100" s="6">
        <f>1-X100</f>
        <v>4.1050260328437616E-2</v>
      </c>
      <c r="AA100" s="7">
        <f>Z100*W100</f>
        <v>217489.00000000026</v>
      </c>
    </row>
    <row r="101" spans="1:27" x14ac:dyDescent="0.35">
      <c r="A101" s="3">
        <v>19</v>
      </c>
      <c r="B101" s="2" t="s">
        <v>169</v>
      </c>
      <c r="C101" s="20" t="s">
        <v>594</v>
      </c>
      <c r="D101" s="2" t="s">
        <v>595</v>
      </c>
      <c r="E101" s="18" t="s">
        <v>586</v>
      </c>
      <c r="F101" s="22" t="s">
        <v>407</v>
      </c>
      <c r="G101" s="18" t="s">
        <v>439</v>
      </c>
      <c r="H101" s="2">
        <v>52</v>
      </c>
      <c r="I101" s="18" t="s">
        <v>537</v>
      </c>
      <c r="J101" s="2" t="s">
        <v>563</v>
      </c>
      <c r="K101" s="3">
        <v>50</v>
      </c>
      <c r="L101" s="4">
        <v>124701906</v>
      </c>
      <c r="M101" s="5">
        <v>57960869</v>
      </c>
      <c r="N101" s="6">
        <v>0.90410000000000001</v>
      </c>
      <c r="O101" s="5">
        <v>52402703</v>
      </c>
      <c r="P101" s="6">
        <v>1E-4</v>
      </c>
      <c r="Q101" s="5">
        <v>7347</v>
      </c>
      <c r="R101" s="6">
        <f>(1-SUM(N101,P101))</f>
        <v>9.5799999999999996E-2</v>
      </c>
      <c r="S101" s="5">
        <v>5550819</v>
      </c>
      <c r="T101" s="6">
        <f>U101/S101</f>
        <v>0</v>
      </c>
      <c r="U101" s="7">
        <v>0</v>
      </c>
      <c r="V101" s="6">
        <f>W101/S101</f>
        <v>1</v>
      </c>
      <c r="W101" s="7">
        <f>M101-(O101+Q101+U101)</f>
        <v>5550819</v>
      </c>
      <c r="X101" s="6">
        <f>Y101/S101</f>
        <v>0.96088811398822405</v>
      </c>
      <c r="Y101" s="7">
        <v>5333716</v>
      </c>
      <c r="Z101" s="6">
        <f>1-X101</f>
        <v>3.9111886011775954E-2</v>
      </c>
      <c r="AA101" s="7">
        <f>Z101*W101</f>
        <v>217103.00000000017</v>
      </c>
    </row>
    <row r="102" spans="1:27" x14ac:dyDescent="0.35">
      <c r="A102" s="3">
        <v>20</v>
      </c>
      <c r="B102" s="2" t="s">
        <v>151</v>
      </c>
      <c r="C102" s="20" t="s">
        <v>590</v>
      </c>
      <c r="D102" s="2" t="s">
        <v>595</v>
      </c>
      <c r="E102" s="18" t="s">
        <v>586</v>
      </c>
      <c r="F102" s="22" t="s">
        <v>213</v>
      </c>
      <c r="G102" s="18" t="s">
        <v>410</v>
      </c>
      <c r="H102" s="2">
        <v>34</v>
      </c>
      <c r="I102" s="18" t="s">
        <v>446</v>
      </c>
      <c r="J102" s="2" t="s">
        <v>563</v>
      </c>
      <c r="K102" s="3">
        <v>50</v>
      </c>
      <c r="L102" s="4">
        <v>124876486</v>
      </c>
      <c r="M102" s="5">
        <v>58481282</v>
      </c>
      <c r="N102" s="6">
        <v>0.90569999999999995</v>
      </c>
      <c r="O102" s="5">
        <v>52139547</v>
      </c>
      <c r="P102" s="6">
        <v>1E-4</v>
      </c>
      <c r="Q102" s="5">
        <v>8148</v>
      </c>
      <c r="R102" s="6">
        <f>(1-SUM(N102,P102))</f>
        <v>9.4200000000000061E-2</v>
      </c>
      <c r="S102" s="5">
        <v>5256623</v>
      </c>
      <c r="T102" s="6">
        <f>U102/S102</f>
        <v>0</v>
      </c>
      <c r="U102" s="7">
        <v>0</v>
      </c>
      <c r="V102" s="6">
        <f>W102/S102</f>
        <v>1.2048775421026008</v>
      </c>
      <c r="W102" s="7">
        <f>M102-(O102+Q102+U102)</f>
        <v>6333587</v>
      </c>
      <c r="X102" s="6">
        <f>Y102/S102</f>
        <v>0.94287092682887852</v>
      </c>
      <c r="Y102" s="7">
        <v>4956317</v>
      </c>
      <c r="Z102" s="6">
        <f>1-X102</f>
        <v>5.7129073171121481E-2</v>
      </c>
      <c r="AA102" s="7">
        <f>Z102*W102</f>
        <v>361831.9551586638</v>
      </c>
    </row>
    <row r="103" spans="1:27" x14ac:dyDescent="0.35">
      <c r="A103" s="3">
        <v>20</v>
      </c>
      <c r="B103" s="2" t="s">
        <v>164</v>
      </c>
      <c r="C103" s="20" t="s">
        <v>590</v>
      </c>
      <c r="D103" s="2" t="s">
        <v>595</v>
      </c>
      <c r="E103" s="18" t="s">
        <v>586</v>
      </c>
      <c r="F103" s="22" t="s">
        <v>397</v>
      </c>
      <c r="G103" s="18" t="s">
        <v>434</v>
      </c>
      <c r="H103" s="2">
        <v>30</v>
      </c>
      <c r="I103" s="18" t="s">
        <v>537</v>
      </c>
      <c r="J103" s="2" t="s">
        <v>563</v>
      </c>
      <c r="K103" s="3">
        <v>50</v>
      </c>
      <c r="L103" s="4">
        <v>136517822</v>
      </c>
      <c r="M103" s="5">
        <v>64053705</v>
      </c>
      <c r="N103" s="6">
        <v>0.91069999999999995</v>
      </c>
      <c r="O103" s="5">
        <v>58333881</v>
      </c>
      <c r="P103" s="6">
        <v>1E-4</v>
      </c>
      <c r="Q103" s="5">
        <v>6161</v>
      </c>
      <c r="R103" s="6">
        <f>(1-SUM(N103,P103))</f>
        <v>8.9200000000000057E-2</v>
      </c>
      <c r="S103" s="5">
        <v>5713663</v>
      </c>
      <c r="T103" s="6">
        <f>U103/S103</f>
        <v>0</v>
      </c>
      <c r="U103" s="7">
        <v>0</v>
      </c>
      <c r="V103" s="6">
        <f>W103/S103</f>
        <v>1</v>
      </c>
      <c r="W103" s="7">
        <f>M103-(O103+Q103+U103)</f>
        <v>5713663</v>
      </c>
      <c r="X103" s="6">
        <f>Y103/S103</f>
        <v>0.95791123837720216</v>
      </c>
      <c r="Y103" s="7">
        <v>5473182</v>
      </c>
      <c r="Z103" s="6">
        <f>1-X103</f>
        <v>4.2088761622797843E-2</v>
      </c>
      <c r="AA103" s="7">
        <f>Z103*W103</f>
        <v>240481</v>
      </c>
    </row>
    <row r="104" spans="1:27" x14ac:dyDescent="0.35">
      <c r="A104" s="3">
        <v>20</v>
      </c>
      <c r="B104" s="2" t="s">
        <v>161</v>
      </c>
      <c r="C104" s="20" t="s">
        <v>590</v>
      </c>
      <c r="D104" s="2" t="s">
        <v>595</v>
      </c>
      <c r="E104" s="18" t="s">
        <v>586</v>
      </c>
      <c r="F104" s="22" t="s">
        <v>394</v>
      </c>
      <c r="G104" s="18" t="s">
        <v>431</v>
      </c>
      <c r="H104" s="2">
        <v>25</v>
      </c>
      <c r="I104" s="18" t="s">
        <v>446</v>
      </c>
      <c r="J104" s="2" t="s">
        <v>563</v>
      </c>
      <c r="K104" s="3">
        <v>50</v>
      </c>
      <c r="L104" s="4">
        <v>123009262</v>
      </c>
      <c r="M104" s="5">
        <v>57629554</v>
      </c>
      <c r="N104" s="6">
        <v>0.9093</v>
      </c>
      <c r="O104" s="5">
        <v>52405399</v>
      </c>
      <c r="P104" s="6">
        <v>2.0000000000000001E-4</v>
      </c>
      <c r="Q104" s="5">
        <v>12187</v>
      </c>
      <c r="R104" s="6">
        <f>(1-SUM(N104,P104))</f>
        <v>9.0500000000000025E-2</v>
      </c>
      <c r="S104" s="5">
        <v>5211968</v>
      </c>
      <c r="T104" s="6">
        <f>U104/S104</f>
        <v>0</v>
      </c>
      <c r="U104" s="7">
        <v>0</v>
      </c>
      <c r="V104" s="6">
        <f>W104/S104</f>
        <v>1</v>
      </c>
      <c r="W104" s="7">
        <f>M104-(O104+Q104+U104)</f>
        <v>5211968</v>
      </c>
      <c r="X104" s="6">
        <f>Y104/S104</f>
        <v>0.95783512101378976</v>
      </c>
      <c r="Y104" s="7">
        <v>4992206</v>
      </c>
      <c r="Z104" s="6">
        <f>1-X104</f>
        <v>4.2164878986210241E-2</v>
      </c>
      <c r="AA104" s="7">
        <f>Z104*W104</f>
        <v>219762.00000000023</v>
      </c>
    </row>
    <row r="105" spans="1:27" ht="13.5" customHeight="1" x14ac:dyDescent="0.35">
      <c r="A105" s="3">
        <v>20</v>
      </c>
      <c r="B105" s="2" t="s">
        <v>160</v>
      </c>
      <c r="C105" s="20" t="s">
        <v>590</v>
      </c>
      <c r="D105" s="2" t="s">
        <v>595</v>
      </c>
      <c r="E105" s="18" t="s">
        <v>586</v>
      </c>
      <c r="F105" s="22" t="s">
        <v>393</v>
      </c>
      <c r="G105" s="18" t="s">
        <v>430</v>
      </c>
      <c r="H105" s="2">
        <v>26</v>
      </c>
      <c r="I105" s="18" t="s">
        <v>446</v>
      </c>
      <c r="J105" s="2" t="s">
        <v>563</v>
      </c>
      <c r="K105" s="3">
        <v>50</v>
      </c>
      <c r="L105" s="4">
        <v>112931722</v>
      </c>
      <c r="M105" s="5">
        <v>52551710</v>
      </c>
      <c r="N105" s="6">
        <v>0.90990000000000004</v>
      </c>
      <c r="O105" s="5">
        <v>47815885</v>
      </c>
      <c r="P105" s="6">
        <v>2.0000000000000001E-4</v>
      </c>
      <c r="Q105" s="5">
        <v>9227</v>
      </c>
      <c r="R105" s="6">
        <f>(1-SUM(N105,P105))</f>
        <v>8.989999999999998E-2</v>
      </c>
      <c r="S105" s="5">
        <v>4726598</v>
      </c>
      <c r="T105" s="6">
        <f>U105/S105</f>
        <v>0</v>
      </c>
      <c r="U105" s="7">
        <v>0</v>
      </c>
      <c r="V105" s="6">
        <f>W105/S105</f>
        <v>1</v>
      </c>
      <c r="W105" s="7">
        <f>M105-(O105+Q105+U105)</f>
        <v>4726598</v>
      </c>
      <c r="X105" s="6">
        <f>Y105/S105</f>
        <v>0.95988340874345568</v>
      </c>
      <c r="Y105" s="7">
        <v>4536983</v>
      </c>
      <c r="Z105" s="6">
        <f>1-X105</f>
        <v>4.0116591256544321E-2</v>
      </c>
      <c r="AA105" s="7">
        <f>Z105*W105</f>
        <v>189614.99999999988</v>
      </c>
    </row>
    <row r="106" spans="1:27" x14ac:dyDescent="0.35">
      <c r="A106" s="3">
        <v>20</v>
      </c>
      <c r="B106" s="2" t="s">
        <v>124</v>
      </c>
      <c r="C106" s="20" t="s">
        <v>590</v>
      </c>
      <c r="D106" s="2" t="s">
        <v>595</v>
      </c>
      <c r="E106" s="18" t="s">
        <v>586</v>
      </c>
      <c r="F106" s="22" t="s">
        <v>388</v>
      </c>
      <c r="G106" s="18" t="s">
        <v>425</v>
      </c>
      <c r="H106" s="2">
        <v>40</v>
      </c>
      <c r="I106" s="18" t="s">
        <v>537</v>
      </c>
      <c r="J106" s="2" t="s">
        <v>563</v>
      </c>
      <c r="K106" s="3">
        <v>50</v>
      </c>
      <c r="L106" s="4">
        <v>123571166</v>
      </c>
      <c r="M106" s="5">
        <v>57415334</v>
      </c>
      <c r="N106" s="6">
        <v>0.90759999999999996</v>
      </c>
      <c r="O106" s="5">
        <v>52110099</v>
      </c>
      <c r="P106" s="6">
        <v>1E-4</v>
      </c>
      <c r="Q106" s="5">
        <v>8566</v>
      </c>
      <c r="R106" s="6">
        <f>(1-SUM(N106,P106))</f>
        <v>9.2300000000000049E-2</v>
      </c>
      <c r="S106" s="5">
        <v>5296669</v>
      </c>
      <c r="T106" s="6">
        <f>U106/S106</f>
        <v>0</v>
      </c>
      <c r="U106" s="7">
        <v>0</v>
      </c>
      <c r="V106" s="6">
        <f>W106/S106</f>
        <v>1</v>
      </c>
      <c r="W106" s="7">
        <f>M106-(O106+Q106+U106)</f>
        <v>5296669</v>
      </c>
      <c r="X106" s="6">
        <f>Y106/S106</f>
        <v>0.95091613238433437</v>
      </c>
      <c r="Y106" s="7">
        <v>5036688</v>
      </c>
      <c r="Z106" s="6">
        <f>1-X106</f>
        <v>4.9083867615665633E-2</v>
      </c>
      <c r="AA106" s="7">
        <f>Z106*W106</f>
        <v>259981.00000000006</v>
      </c>
    </row>
    <row r="107" spans="1:27" x14ac:dyDescent="0.35">
      <c r="A107" s="3">
        <v>20</v>
      </c>
      <c r="B107" s="2" t="s">
        <v>155</v>
      </c>
      <c r="C107" s="20" t="s">
        <v>590</v>
      </c>
      <c r="D107" s="2" t="s">
        <v>595</v>
      </c>
      <c r="E107" s="18" t="s">
        <v>586</v>
      </c>
      <c r="F107" s="22" t="s">
        <v>217</v>
      </c>
      <c r="G107" s="18" t="s">
        <v>414</v>
      </c>
      <c r="H107" s="2">
        <v>47</v>
      </c>
      <c r="I107" s="18" t="s">
        <v>537</v>
      </c>
      <c r="J107" s="2" t="s">
        <v>563</v>
      </c>
      <c r="K107" s="3">
        <v>50</v>
      </c>
      <c r="L107" s="4">
        <v>124281308</v>
      </c>
      <c r="M107" s="5">
        <v>57853399</v>
      </c>
      <c r="N107" s="6">
        <v>0.90900000000000003</v>
      </c>
      <c r="O107" s="5">
        <v>52587287</v>
      </c>
      <c r="P107" s="6">
        <v>1E-4</v>
      </c>
      <c r="Q107" s="5">
        <v>6727</v>
      </c>
      <c r="R107" s="6">
        <f>(1-SUM(N107,P107))</f>
        <v>9.0899999999999981E-2</v>
      </c>
      <c r="S107" s="5">
        <v>5259385</v>
      </c>
      <c r="T107" s="6">
        <f>U107/S107</f>
        <v>0</v>
      </c>
      <c r="U107" s="7">
        <v>0</v>
      </c>
      <c r="V107" s="6">
        <f>W107/S107</f>
        <v>1</v>
      </c>
      <c r="W107" s="7">
        <f>M107-(O107+Q107+U107)</f>
        <v>5259385</v>
      </c>
      <c r="X107" s="6">
        <f>Y107/S107</f>
        <v>0.96149264600328743</v>
      </c>
      <c r="Y107" s="7">
        <v>5056860</v>
      </c>
      <c r="Z107" s="6">
        <f>1-X107</f>
        <v>3.8507353996712568E-2</v>
      </c>
      <c r="AA107" s="7">
        <f>Z107*W107</f>
        <v>202525.00000000012</v>
      </c>
    </row>
    <row r="108" spans="1:27" x14ac:dyDescent="0.35">
      <c r="A108" s="3">
        <v>20</v>
      </c>
      <c r="B108" s="2" t="s">
        <v>153</v>
      </c>
      <c r="C108" s="20" t="s">
        <v>590</v>
      </c>
      <c r="D108" s="2" t="s">
        <v>595</v>
      </c>
      <c r="E108" s="18" t="s">
        <v>586</v>
      </c>
      <c r="F108" s="22" t="s">
        <v>215</v>
      </c>
      <c r="G108" s="18" t="s">
        <v>412</v>
      </c>
      <c r="H108" s="2">
        <v>54</v>
      </c>
      <c r="I108" s="18" t="s">
        <v>537</v>
      </c>
      <c r="J108" s="2" t="s">
        <v>563</v>
      </c>
      <c r="K108" s="3">
        <v>50</v>
      </c>
      <c r="L108" s="4">
        <v>122563022</v>
      </c>
      <c r="M108" s="5">
        <v>57640477</v>
      </c>
      <c r="N108" s="6">
        <v>0.91</v>
      </c>
      <c r="O108" s="5">
        <v>52454720</v>
      </c>
      <c r="P108" s="6">
        <v>1E-4</v>
      </c>
      <c r="Q108" s="5">
        <v>6572</v>
      </c>
      <c r="R108" s="6">
        <f>(1-SUM(N108,P108))</f>
        <v>8.989999999999998E-2</v>
      </c>
      <c r="S108" s="5">
        <v>5179185</v>
      </c>
      <c r="T108" s="6">
        <f>U108/S108</f>
        <v>0</v>
      </c>
      <c r="U108" s="7">
        <v>0</v>
      </c>
      <c r="V108" s="6">
        <f>W108/S108</f>
        <v>1</v>
      </c>
      <c r="W108" s="7">
        <f>M108-(O108+Q108+U108)</f>
        <v>5179185</v>
      </c>
      <c r="X108" s="6">
        <f>Y108/S108</f>
        <v>0.94939667148402695</v>
      </c>
      <c r="Y108" s="7">
        <v>4917101</v>
      </c>
      <c r="Z108" s="6">
        <f>1-X108</f>
        <v>5.0603328515973045E-2</v>
      </c>
      <c r="AA108" s="7">
        <f>Z108*W108</f>
        <v>262083.99999999985</v>
      </c>
    </row>
    <row r="109" spans="1:27" x14ac:dyDescent="0.35">
      <c r="A109" s="3">
        <v>21</v>
      </c>
      <c r="B109" s="2" t="s">
        <v>126</v>
      </c>
      <c r="C109" s="20" t="s">
        <v>591</v>
      </c>
      <c r="D109" s="2" t="s">
        <v>595</v>
      </c>
      <c r="E109" s="18" t="s">
        <v>586</v>
      </c>
      <c r="F109" s="22" t="s">
        <v>385</v>
      </c>
      <c r="G109" s="18" t="s">
        <v>422</v>
      </c>
      <c r="H109" s="2">
        <v>39</v>
      </c>
      <c r="I109" s="18" t="s">
        <v>537</v>
      </c>
      <c r="J109" s="2" t="s">
        <v>563</v>
      </c>
      <c r="K109" s="3">
        <v>50</v>
      </c>
      <c r="L109" s="4">
        <v>119825454</v>
      </c>
      <c r="M109" s="5">
        <v>56061177</v>
      </c>
      <c r="N109" s="6">
        <v>0.9093</v>
      </c>
      <c r="O109" s="5">
        <v>50979162</v>
      </c>
      <c r="P109" s="6">
        <v>1E-4</v>
      </c>
      <c r="Q109" s="5">
        <v>5765</v>
      </c>
      <c r="R109" s="6">
        <f>(1-SUM(N109,P109))</f>
        <v>9.0600000000000014E-2</v>
      </c>
      <c r="S109" s="5">
        <v>5076250</v>
      </c>
      <c r="T109" s="6">
        <f>U109/S109</f>
        <v>0</v>
      </c>
      <c r="U109" s="7">
        <v>0</v>
      </c>
      <c r="V109" s="6">
        <f>W109/S109</f>
        <v>1</v>
      </c>
      <c r="W109" s="7">
        <f>M109-(O109+Q109+U109)</f>
        <v>5076250</v>
      </c>
      <c r="X109" s="6">
        <f>Y109/S109</f>
        <v>0.96427146023147003</v>
      </c>
      <c r="Y109" s="7">
        <v>4894883</v>
      </c>
      <c r="Z109" s="6">
        <f>1-X109</f>
        <v>3.5728539768529965E-2</v>
      </c>
      <c r="AA109" s="7">
        <f>Z109*W109</f>
        <v>181367.00000000023</v>
      </c>
    </row>
    <row r="110" spans="1:27" x14ac:dyDescent="0.35">
      <c r="A110" s="3">
        <v>21</v>
      </c>
      <c r="B110" s="2" t="s">
        <v>152</v>
      </c>
      <c r="C110" s="20" t="s">
        <v>591</v>
      </c>
      <c r="D110" s="2" t="s">
        <v>595</v>
      </c>
      <c r="E110" s="18" t="s">
        <v>586</v>
      </c>
      <c r="F110" s="22" t="s">
        <v>214</v>
      </c>
      <c r="G110" s="18" t="s">
        <v>411</v>
      </c>
      <c r="H110" s="2">
        <v>52</v>
      </c>
      <c r="I110" s="18" t="s">
        <v>537</v>
      </c>
      <c r="J110" s="2" t="s">
        <v>563</v>
      </c>
      <c r="K110" s="3">
        <v>50</v>
      </c>
      <c r="L110" s="4">
        <v>118841710</v>
      </c>
      <c r="M110" s="5">
        <v>56056856</v>
      </c>
      <c r="N110" s="6">
        <v>0.91110000000000002</v>
      </c>
      <c r="O110" s="5">
        <v>51071147</v>
      </c>
      <c r="P110" s="6">
        <v>2.0000000000000001E-4</v>
      </c>
      <c r="Q110" s="5">
        <v>9496</v>
      </c>
      <c r="R110" s="6">
        <f>(1-SUM(N110,P110))</f>
        <v>8.8700000000000001E-2</v>
      </c>
      <c r="S110" s="5">
        <v>4976213</v>
      </c>
      <c r="T110" s="6">
        <f>U110/S110</f>
        <v>0</v>
      </c>
      <c r="U110" s="7">
        <v>0</v>
      </c>
      <c r="V110" s="6">
        <f>W110/S110</f>
        <v>1</v>
      </c>
      <c r="W110" s="7">
        <f>M110-(O110+Q110+U110)</f>
        <v>4976213</v>
      </c>
      <c r="X110" s="6">
        <f>Y110/S110</f>
        <v>0.95553928258296017</v>
      </c>
      <c r="Y110" s="7">
        <v>4754967</v>
      </c>
      <c r="Z110" s="6">
        <f>1-X110</f>
        <v>4.446071741703983E-2</v>
      </c>
      <c r="AA110" s="7">
        <f>Z110*W110</f>
        <v>221246.00000000003</v>
      </c>
    </row>
    <row r="111" spans="1:27" x14ac:dyDescent="0.35">
      <c r="A111" s="3">
        <v>22</v>
      </c>
      <c r="B111" s="2" t="s">
        <v>127</v>
      </c>
      <c r="C111" s="20" t="s">
        <v>592</v>
      </c>
      <c r="D111" s="2" t="s">
        <v>595</v>
      </c>
      <c r="E111" s="18" t="s">
        <v>586</v>
      </c>
      <c r="F111" s="22" t="s">
        <v>384</v>
      </c>
      <c r="G111" s="18" t="s">
        <v>418</v>
      </c>
      <c r="H111" s="2">
        <v>47</v>
      </c>
      <c r="I111" s="18" t="s">
        <v>537</v>
      </c>
      <c r="J111" s="2" t="s">
        <v>563</v>
      </c>
      <c r="K111" s="3">
        <v>50</v>
      </c>
      <c r="L111" s="4">
        <v>129112760</v>
      </c>
      <c r="M111" s="5">
        <v>60822736</v>
      </c>
      <c r="N111" s="6">
        <v>0.90980000000000005</v>
      </c>
      <c r="O111" s="5">
        <v>55334289</v>
      </c>
      <c r="P111" s="6">
        <v>1E-4</v>
      </c>
      <c r="Q111" s="5">
        <v>3872</v>
      </c>
      <c r="R111" s="6">
        <f>(1-SUM(N111,P111))</f>
        <v>9.0099999999999958E-2</v>
      </c>
      <c r="S111" s="5">
        <v>5484575</v>
      </c>
      <c r="T111" s="6">
        <f>U111/S111</f>
        <v>0</v>
      </c>
      <c r="U111" s="7">
        <v>0</v>
      </c>
      <c r="V111" s="6">
        <f>W111/S111</f>
        <v>1</v>
      </c>
      <c r="W111" s="7">
        <f>M111-(O111+Q111+U111)</f>
        <v>5484575</v>
      </c>
      <c r="X111" s="6">
        <f>Y111/S111</f>
        <v>0.95980818933098733</v>
      </c>
      <c r="Y111" s="7">
        <v>5264140</v>
      </c>
      <c r="Z111" s="6">
        <f>1-X111</f>
        <v>4.0191810669012673E-2</v>
      </c>
      <c r="AA111" s="7">
        <f>Z111*W111</f>
        <v>220435.00000000017</v>
      </c>
    </row>
    <row r="112" spans="1:27" x14ac:dyDescent="0.35">
      <c r="A112" s="3">
        <v>22</v>
      </c>
      <c r="B112" s="2" t="s">
        <v>154</v>
      </c>
      <c r="C112" s="20" t="s">
        <v>592</v>
      </c>
      <c r="D112" s="2" t="s">
        <v>595</v>
      </c>
      <c r="E112" s="18" t="s">
        <v>586</v>
      </c>
      <c r="F112" s="22" t="s">
        <v>216</v>
      </c>
      <c r="G112" s="18" t="s">
        <v>413</v>
      </c>
      <c r="H112" s="2">
        <v>43</v>
      </c>
      <c r="I112" s="18" t="s">
        <v>446</v>
      </c>
      <c r="J112" s="2" t="s">
        <v>563</v>
      </c>
      <c r="K112" s="3">
        <v>50</v>
      </c>
      <c r="L112" s="4">
        <v>107671564</v>
      </c>
      <c r="M112" s="5">
        <v>49108795</v>
      </c>
      <c r="N112" s="6">
        <v>0.91120000000000001</v>
      </c>
      <c r="O112" s="5">
        <v>44750347</v>
      </c>
      <c r="P112" s="6">
        <v>1E-4</v>
      </c>
      <c r="Q112" s="5">
        <v>4155</v>
      </c>
      <c r="R112" s="6">
        <f>(1-SUM(N112,P112))</f>
        <v>8.8700000000000001E-2</v>
      </c>
      <c r="S112" s="5">
        <v>4354293</v>
      </c>
      <c r="T112" s="6">
        <f>U112/S112</f>
        <v>0</v>
      </c>
      <c r="U112" s="7">
        <v>0</v>
      </c>
      <c r="V112" s="6">
        <f>W112/S112</f>
        <v>1</v>
      </c>
      <c r="W112" s="7">
        <f>M112-(O112+Q112+U112)</f>
        <v>4354293</v>
      </c>
      <c r="X112" s="6">
        <f>Y112/S112</f>
        <v>0.95890630235494023</v>
      </c>
      <c r="Y112" s="7">
        <v>4175359</v>
      </c>
      <c r="Z112" s="6">
        <f>1-X112</f>
        <v>4.1093697645059768E-2</v>
      </c>
      <c r="AA112" s="7">
        <f>Z112*W112</f>
        <v>178934.00000000023</v>
      </c>
    </row>
    <row r="113" spans="1:27" x14ac:dyDescent="0.35">
      <c r="A113" s="3">
        <v>22</v>
      </c>
      <c r="B113" s="2" t="s">
        <v>168</v>
      </c>
      <c r="C113" s="20" t="s">
        <v>592</v>
      </c>
      <c r="D113" s="2" t="s">
        <v>595</v>
      </c>
      <c r="E113" s="18" t="s">
        <v>586</v>
      </c>
      <c r="F113" s="22" t="s">
        <v>406</v>
      </c>
      <c r="G113" s="18" t="s">
        <v>438</v>
      </c>
      <c r="H113" s="2">
        <v>59</v>
      </c>
      <c r="I113" s="18" t="s">
        <v>537</v>
      </c>
      <c r="J113" s="2" t="s">
        <v>563</v>
      </c>
      <c r="K113" s="3">
        <v>50</v>
      </c>
      <c r="L113" s="4">
        <v>118211412</v>
      </c>
      <c r="M113" s="5">
        <v>55061395</v>
      </c>
      <c r="N113" s="6">
        <v>0.90380000000000005</v>
      </c>
      <c r="O113" s="5">
        <v>49762482</v>
      </c>
      <c r="P113" s="6">
        <v>1E-4</v>
      </c>
      <c r="Q113" s="5">
        <v>6717</v>
      </c>
      <c r="R113" s="6">
        <f>(1-SUM(N113,P113))</f>
        <v>9.6099999999999963E-2</v>
      </c>
      <c r="S113" s="5">
        <v>5292196</v>
      </c>
      <c r="T113" s="6">
        <f>U113/S113</f>
        <v>0</v>
      </c>
      <c r="U113" s="7">
        <v>0</v>
      </c>
      <c r="V113" s="6">
        <f>W113/S113</f>
        <v>1</v>
      </c>
      <c r="W113" s="7">
        <f>M113-(O113+Q113+U113)</f>
        <v>5292196</v>
      </c>
      <c r="X113" s="6">
        <f>Y113/S113</f>
        <v>0.96287363506567025</v>
      </c>
      <c r="Y113" s="7">
        <v>5095716</v>
      </c>
      <c r="Z113" s="6">
        <f>1-X113</f>
        <v>3.7126364934329747E-2</v>
      </c>
      <c r="AA113" s="7">
        <f>Z113*W113</f>
        <v>196480.00000000015</v>
      </c>
    </row>
    <row r="114" spans="1:27" x14ac:dyDescent="0.35">
      <c r="A114" s="3">
        <v>23</v>
      </c>
      <c r="B114" s="2" t="s">
        <v>146</v>
      </c>
      <c r="C114" s="20" t="s">
        <v>588</v>
      </c>
      <c r="D114" s="2" t="s">
        <v>595</v>
      </c>
      <c r="E114" s="18" t="s">
        <v>586</v>
      </c>
      <c r="F114" s="22" t="s">
        <v>210</v>
      </c>
      <c r="G114" s="18" t="s">
        <v>402</v>
      </c>
      <c r="H114" s="2">
        <v>33</v>
      </c>
      <c r="I114" s="18" t="s">
        <v>537</v>
      </c>
      <c r="J114" s="2" t="s">
        <v>563</v>
      </c>
      <c r="K114" s="3">
        <v>50</v>
      </c>
      <c r="L114" s="4">
        <v>136708960</v>
      </c>
      <c r="M114" s="5">
        <v>63983918</v>
      </c>
      <c r="N114" s="6">
        <v>0.90690000000000004</v>
      </c>
      <c r="O114" s="5">
        <v>58024857</v>
      </c>
      <c r="P114" s="6">
        <v>2.0000000000000001E-4</v>
      </c>
      <c r="Q114" s="5">
        <v>10101</v>
      </c>
      <c r="R114" s="6">
        <f>(1-SUM(N114,P114))</f>
        <v>9.2899999999999983E-2</v>
      </c>
      <c r="S114" s="5">
        <v>5948960</v>
      </c>
      <c r="T114" s="6">
        <f>U114/S114</f>
        <v>0</v>
      </c>
      <c r="U114" s="7">
        <v>0</v>
      </c>
      <c r="V114" s="6">
        <f>W114/S114</f>
        <v>1</v>
      </c>
      <c r="W114" s="7">
        <f>M114-(O114+Q114+U114)</f>
        <v>5948960</v>
      </c>
      <c r="X114" s="6">
        <f>Y114/S114</f>
        <v>0.96238720717570803</v>
      </c>
      <c r="Y114" s="7">
        <v>5725203</v>
      </c>
      <c r="Z114" s="6">
        <f>1-X114</f>
        <v>3.7612792824291974E-2</v>
      </c>
      <c r="AA114" s="7">
        <f>Z114*W114</f>
        <v>223756.99999999997</v>
      </c>
    </row>
    <row r="115" spans="1:27" x14ac:dyDescent="0.35">
      <c r="A115" s="3">
        <v>23</v>
      </c>
      <c r="B115" s="2" t="s">
        <v>80</v>
      </c>
      <c r="C115" s="20" t="s">
        <v>588</v>
      </c>
      <c r="D115" s="2" t="s">
        <v>595</v>
      </c>
      <c r="E115" s="18" t="s">
        <v>586</v>
      </c>
      <c r="F115" s="22" t="s">
        <v>206</v>
      </c>
      <c r="G115" s="18" t="s">
        <v>381</v>
      </c>
      <c r="H115" s="2">
        <v>58</v>
      </c>
      <c r="I115" s="18" t="s">
        <v>537</v>
      </c>
      <c r="J115" s="2" t="s">
        <v>563</v>
      </c>
      <c r="K115" s="3">
        <v>50</v>
      </c>
      <c r="L115" s="4">
        <v>129598330</v>
      </c>
      <c r="M115" s="5">
        <v>60343443</v>
      </c>
      <c r="N115" s="6">
        <v>0.90849999999999997</v>
      </c>
      <c r="O115" s="5">
        <v>52134392</v>
      </c>
      <c r="P115" s="6">
        <v>5.0000000000000001E-4</v>
      </c>
      <c r="Q115" s="5">
        <v>26932</v>
      </c>
      <c r="R115" s="6">
        <f>(1-SUM(N115,P115))</f>
        <v>9.1000000000000081E-2</v>
      </c>
      <c r="S115" s="5">
        <v>5618804</v>
      </c>
      <c r="T115" s="6">
        <f>U115/S115</f>
        <v>0</v>
      </c>
      <c r="U115" s="7">
        <v>0</v>
      </c>
      <c r="V115" s="6">
        <f>W115/S115</f>
        <v>1.4562029570705795</v>
      </c>
      <c r="W115" s="7">
        <f>M115-(O115+Q115+U115)</f>
        <v>8182119</v>
      </c>
      <c r="X115" s="6">
        <f>Y115/S115</f>
        <v>0.95678154995262332</v>
      </c>
      <c r="Y115" s="7">
        <v>5375968</v>
      </c>
      <c r="Z115" s="6">
        <f>1-X115</f>
        <v>4.3218450047376678E-2</v>
      </c>
      <c r="AA115" s="7">
        <f>Z115*W115</f>
        <v>353618.50128319161</v>
      </c>
    </row>
    <row r="116" spans="1:27" x14ac:dyDescent="0.35">
      <c r="A116" s="3">
        <v>23</v>
      </c>
      <c r="B116" s="2" t="s">
        <v>166</v>
      </c>
      <c r="C116" s="20" t="s">
        <v>588</v>
      </c>
      <c r="D116" s="2" t="s">
        <v>595</v>
      </c>
      <c r="E116" s="18" t="s">
        <v>586</v>
      </c>
      <c r="F116" s="22" t="s">
        <v>404</v>
      </c>
      <c r="G116" s="18" t="s">
        <v>436</v>
      </c>
      <c r="H116" s="2">
        <v>60</v>
      </c>
      <c r="I116" s="18" t="s">
        <v>537</v>
      </c>
      <c r="J116" s="2" t="s">
        <v>563</v>
      </c>
      <c r="K116" s="3">
        <v>50</v>
      </c>
      <c r="L116" s="4">
        <v>128086000</v>
      </c>
      <c r="M116" s="5">
        <v>60267900</v>
      </c>
      <c r="N116" s="6">
        <v>0.90890000000000004</v>
      </c>
      <c r="O116" s="5">
        <v>54777579</v>
      </c>
      <c r="P116" s="6">
        <v>2.0000000000000001E-4</v>
      </c>
      <c r="Q116" s="5">
        <v>10057</v>
      </c>
      <c r="R116" s="6">
        <f>(1-SUM(N116,P116))</f>
        <v>9.0899999999999981E-2</v>
      </c>
      <c r="S116" s="5">
        <v>5480264</v>
      </c>
      <c r="T116" s="6">
        <f>U116/S116</f>
        <v>0</v>
      </c>
      <c r="U116" s="7">
        <v>0</v>
      </c>
      <c r="V116" s="6">
        <f>W116/S116</f>
        <v>1</v>
      </c>
      <c r="W116" s="7">
        <f>M116-(O116+Q116+U116)</f>
        <v>5480264</v>
      </c>
      <c r="X116" s="6">
        <f>Y116/S116</f>
        <v>0.96123416682116047</v>
      </c>
      <c r="Y116" s="7">
        <v>5267817</v>
      </c>
      <c r="Z116" s="6">
        <f>1-X116</f>
        <v>3.8765833178839526E-2</v>
      </c>
      <c r="AA116" s="7">
        <f>Z116*W116</f>
        <v>212446.99999999983</v>
      </c>
    </row>
    <row r="117" spans="1:27" x14ac:dyDescent="0.35">
      <c r="A117" s="3">
        <v>23</v>
      </c>
      <c r="B117" s="2" t="s">
        <v>159</v>
      </c>
      <c r="C117" s="20" t="s">
        <v>588</v>
      </c>
      <c r="D117" s="2" t="s">
        <v>595</v>
      </c>
      <c r="E117" s="18" t="s">
        <v>586</v>
      </c>
      <c r="F117" s="22" t="s">
        <v>392</v>
      </c>
      <c r="G117" s="18" t="s">
        <v>429</v>
      </c>
      <c r="H117" s="2">
        <v>57</v>
      </c>
      <c r="I117" s="18" t="s">
        <v>446</v>
      </c>
      <c r="J117" s="2" t="s">
        <v>563</v>
      </c>
      <c r="K117" s="3">
        <v>50</v>
      </c>
      <c r="L117" s="4">
        <v>121866940</v>
      </c>
      <c r="M117" s="5">
        <v>56831845</v>
      </c>
      <c r="N117" s="6">
        <v>0.90869999999999995</v>
      </c>
      <c r="O117" s="5">
        <v>51645853</v>
      </c>
      <c r="P117" s="6">
        <v>1E-4</v>
      </c>
      <c r="Q117" s="5">
        <v>3848</v>
      </c>
      <c r="R117" s="6">
        <f>(1-SUM(N117,P117))</f>
        <v>9.1200000000000059E-2</v>
      </c>
      <c r="S117" s="5">
        <v>5182144</v>
      </c>
      <c r="T117" s="6">
        <f>U117/S117</f>
        <v>0</v>
      </c>
      <c r="U117" s="7">
        <v>0</v>
      </c>
      <c r="V117" s="6">
        <f>W117/S117</f>
        <v>1</v>
      </c>
      <c r="W117" s="7">
        <f>M117-(O117+Q117+U117)</f>
        <v>5182144</v>
      </c>
      <c r="X117" s="6">
        <f>Y117/S117</f>
        <v>0.95484127805016605</v>
      </c>
      <c r="Y117" s="7">
        <v>4948125</v>
      </c>
      <c r="Z117" s="6">
        <f>1-X117</f>
        <v>4.5158721949833946E-2</v>
      </c>
      <c r="AA117" s="7">
        <f>Z117*W117</f>
        <v>234019.00000000029</v>
      </c>
    </row>
    <row r="118" spans="1:27" x14ac:dyDescent="0.35">
      <c r="A118" s="3">
        <v>23</v>
      </c>
      <c r="B118" s="2" t="s">
        <v>158</v>
      </c>
      <c r="C118" s="20" t="s">
        <v>588</v>
      </c>
      <c r="D118" s="2" t="s">
        <v>595</v>
      </c>
      <c r="E118" s="18" t="s">
        <v>586</v>
      </c>
      <c r="F118" s="22" t="s">
        <v>391</v>
      </c>
      <c r="G118" s="18" t="s">
        <v>428</v>
      </c>
      <c r="H118" s="2">
        <v>21</v>
      </c>
      <c r="I118" s="18" t="s">
        <v>537</v>
      </c>
      <c r="J118" s="2" t="s">
        <v>563</v>
      </c>
      <c r="K118" s="3">
        <v>50</v>
      </c>
      <c r="L118" s="4">
        <v>120844004</v>
      </c>
      <c r="M118" s="5">
        <v>56959759</v>
      </c>
      <c r="N118" s="6">
        <v>0.91069999999999995</v>
      </c>
      <c r="O118" s="5">
        <v>51873069</v>
      </c>
      <c r="P118" s="6">
        <v>2.0000000000000001E-4</v>
      </c>
      <c r="Q118" s="5">
        <v>13336</v>
      </c>
      <c r="R118" s="6">
        <f>(1-SUM(N118,P118))</f>
        <v>8.9100000000000068E-2</v>
      </c>
      <c r="S118" s="5">
        <v>5073354</v>
      </c>
      <c r="T118" s="6">
        <f>U118/S118</f>
        <v>0</v>
      </c>
      <c r="U118" s="7">
        <v>0</v>
      </c>
      <c r="V118" s="6">
        <f>W118/S118</f>
        <v>1</v>
      </c>
      <c r="W118" s="7">
        <f>M118-(O118+Q118+U118)</f>
        <v>5073354</v>
      </c>
      <c r="X118" s="6">
        <f>Y118/S118</f>
        <v>0.95806975030719321</v>
      </c>
      <c r="Y118" s="7">
        <v>4860627</v>
      </c>
      <c r="Z118" s="6">
        <f>1-X118</f>
        <v>4.1930249692806787E-2</v>
      </c>
      <c r="AA118" s="7">
        <f>Z118*W118</f>
        <v>212727.00000000009</v>
      </c>
    </row>
    <row r="119" spans="1:27" s="24" customFormat="1" x14ac:dyDescent="0.35">
      <c r="A119" s="3">
        <v>23</v>
      </c>
      <c r="B119" s="2" t="s">
        <v>157</v>
      </c>
      <c r="C119" s="20" t="s">
        <v>588</v>
      </c>
      <c r="D119" s="2" t="s">
        <v>595</v>
      </c>
      <c r="E119" s="18" t="s">
        <v>586</v>
      </c>
      <c r="F119" s="22" t="s">
        <v>390</v>
      </c>
      <c r="G119" s="18" t="s">
        <v>427</v>
      </c>
      <c r="H119" s="2">
        <v>37</v>
      </c>
      <c r="I119" s="18" t="s">
        <v>537</v>
      </c>
      <c r="J119" s="2" t="s">
        <v>563</v>
      </c>
      <c r="K119" s="3">
        <v>50</v>
      </c>
      <c r="L119" s="4">
        <v>117776348</v>
      </c>
      <c r="M119" s="5">
        <v>55554301</v>
      </c>
      <c r="N119" s="6">
        <v>0.91010000000000002</v>
      </c>
      <c r="O119" s="5">
        <v>50558432</v>
      </c>
      <c r="P119" s="6">
        <v>2.0000000000000001E-4</v>
      </c>
      <c r="Q119" s="5">
        <v>8628</v>
      </c>
      <c r="R119" s="6">
        <f>(1-SUM(N119,P119))</f>
        <v>8.9700000000000002E-2</v>
      </c>
      <c r="S119" s="5">
        <v>4987241</v>
      </c>
      <c r="T119" s="6">
        <f>U119/S119</f>
        <v>0</v>
      </c>
      <c r="U119" s="7">
        <v>0</v>
      </c>
      <c r="V119" s="6">
        <f>W119/S119</f>
        <v>1</v>
      </c>
      <c r="W119" s="7">
        <f>M119-(O119+Q119+U119)</f>
        <v>4987241</v>
      </c>
      <c r="X119" s="6">
        <f>Y119/S119</f>
        <v>0.94939245967860786</v>
      </c>
      <c r="Y119" s="7">
        <v>4734849</v>
      </c>
      <c r="Z119" s="6">
        <f>1-X119</f>
        <v>5.0607540321392142E-2</v>
      </c>
      <c r="AA119" s="7">
        <f>Z119*W119</f>
        <v>252392.00000000006</v>
      </c>
    </row>
    <row r="120" spans="1:27" x14ac:dyDescent="0.35">
      <c r="A120" s="3">
        <v>24</v>
      </c>
      <c r="B120" s="2" t="s">
        <v>149</v>
      </c>
      <c r="C120" s="20" t="s">
        <v>587</v>
      </c>
      <c r="D120" s="2" t="s">
        <v>595</v>
      </c>
      <c r="E120" s="18" t="s">
        <v>586</v>
      </c>
      <c r="F120" s="22" t="s">
        <v>211</v>
      </c>
      <c r="G120" s="18" t="s">
        <v>403</v>
      </c>
      <c r="H120" s="2">
        <v>54</v>
      </c>
      <c r="I120" s="18" t="s">
        <v>446</v>
      </c>
      <c r="J120" s="2" t="s">
        <v>563</v>
      </c>
      <c r="K120" s="3">
        <v>50</v>
      </c>
      <c r="L120" s="4">
        <v>122747604</v>
      </c>
      <c r="M120" s="5">
        <v>57560693</v>
      </c>
      <c r="N120" s="6">
        <v>0.90810000000000002</v>
      </c>
      <c r="O120" s="5">
        <v>52273021</v>
      </c>
      <c r="P120" s="6">
        <v>2.0000000000000001E-4</v>
      </c>
      <c r="Q120" s="5">
        <v>13604</v>
      </c>
      <c r="R120" s="6">
        <f>(1-SUM(N120,P120))</f>
        <v>9.1700000000000004E-2</v>
      </c>
      <c r="S120" s="5">
        <v>5274068</v>
      </c>
      <c r="T120" s="6">
        <f>U120/S120</f>
        <v>0</v>
      </c>
      <c r="U120" s="7">
        <v>0</v>
      </c>
      <c r="V120" s="6">
        <f>W120/S120</f>
        <v>1</v>
      </c>
      <c r="W120" s="7">
        <f>M120-(O120+Q120+U120)</f>
        <v>5274068</v>
      </c>
      <c r="X120" s="6">
        <f>Y120/S120</f>
        <v>0.94433443027279895</v>
      </c>
      <c r="Y120" s="7">
        <v>4980484</v>
      </c>
      <c r="Z120" s="6">
        <f>1-X120</f>
        <v>5.5665569727201047E-2</v>
      </c>
      <c r="AA120" s="7">
        <f>Z120*W120</f>
        <v>293583.99999999977</v>
      </c>
    </row>
    <row r="121" spans="1:27" x14ac:dyDescent="0.35">
      <c r="A121" s="3">
        <v>24</v>
      </c>
      <c r="B121" s="2" t="s">
        <v>86</v>
      </c>
      <c r="C121" s="20" t="s">
        <v>587</v>
      </c>
      <c r="D121" s="2" t="s">
        <v>595</v>
      </c>
      <c r="E121" s="18" t="s">
        <v>586</v>
      </c>
      <c r="F121" s="22" t="s">
        <v>209</v>
      </c>
      <c r="G121" s="18" t="s">
        <v>401</v>
      </c>
      <c r="H121" s="2">
        <v>53</v>
      </c>
      <c r="I121" s="18" t="s">
        <v>537</v>
      </c>
      <c r="J121" s="2" t="s">
        <v>563</v>
      </c>
      <c r="K121" s="3">
        <v>50</v>
      </c>
      <c r="L121" s="4">
        <v>133025296</v>
      </c>
      <c r="M121" s="5">
        <v>62406673</v>
      </c>
      <c r="N121" s="6">
        <v>0.90920000000000001</v>
      </c>
      <c r="O121" s="5">
        <v>56743030</v>
      </c>
      <c r="P121" s="6">
        <v>2.0000000000000001E-4</v>
      </c>
      <c r="Q121" s="5">
        <v>9411</v>
      </c>
      <c r="R121" s="6">
        <f>(1-SUM(N121,P121))</f>
        <v>9.0600000000000014E-2</v>
      </c>
      <c r="S121" s="5">
        <v>5654232</v>
      </c>
      <c r="T121" s="6">
        <f>U121/S121</f>
        <v>0</v>
      </c>
      <c r="U121" s="7">
        <v>0</v>
      </c>
      <c r="V121" s="6">
        <f>W121/S121</f>
        <v>1</v>
      </c>
      <c r="W121" s="7">
        <f>M121-(O121+Q121+U121)</f>
        <v>5654232</v>
      </c>
      <c r="X121" s="6">
        <f>Y121/S121</f>
        <v>0.95981664707072512</v>
      </c>
      <c r="Y121" s="7">
        <v>5427026</v>
      </c>
      <c r="Z121" s="6">
        <f>1-X121</f>
        <v>4.0183352929274885E-2</v>
      </c>
      <c r="AA121" s="7">
        <f>Z121*W121</f>
        <v>227205.9999999998</v>
      </c>
    </row>
    <row r="122" spans="1:27" x14ac:dyDescent="0.35">
      <c r="A122" s="3">
        <v>24</v>
      </c>
      <c r="B122" s="2" t="s">
        <v>78</v>
      </c>
      <c r="C122" s="20" t="s">
        <v>587</v>
      </c>
      <c r="D122" s="2" t="s">
        <v>595</v>
      </c>
      <c r="E122" s="18" t="s">
        <v>586</v>
      </c>
      <c r="F122" s="22" t="s">
        <v>204</v>
      </c>
      <c r="G122" s="18" t="s">
        <v>383</v>
      </c>
      <c r="H122" s="2">
        <v>26</v>
      </c>
      <c r="I122" s="18" t="s">
        <v>537</v>
      </c>
      <c r="J122" s="2" t="s">
        <v>563</v>
      </c>
      <c r="K122" s="3">
        <v>50</v>
      </c>
      <c r="L122" s="4">
        <v>122764438</v>
      </c>
      <c r="M122" s="5">
        <v>57566043</v>
      </c>
      <c r="N122" s="6">
        <v>0.91</v>
      </c>
      <c r="O122" s="5">
        <v>53218893</v>
      </c>
      <c r="P122" s="6">
        <v>1E-4</v>
      </c>
      <c r="Q122" s="5">
        <v>5766</v>
      </c>
      <c r="R122" s="6">
        <f>(1-SUM(N122,P122))</f>
        <v>8.989999999999998E-2</v>
      </c>
      <c r="S122" s="5">
        <v>5418348</v>
      </c>
      <c r="T122" s="6">
        <f>U122/S122</f>
        <v>0</v>
      </c>
      <c r="U122" s="7">
        <v>0</v>
      </c>
      <c r="V122" s="6">
        <f>W122/S122</f>
        <v>0.80123757278048591</v>
      </c>
      <c r="W122" s="7">
        <f>M122-(O122+Q122+U122)</f>
        <v>4341384</v>
      </c>
      <c r="X122" s="6">
        <f>Y122/S122</f>
        <v>0.93809220079625744</v>
      </c>
      <c r="Y122" s="7">
        <v>5082910</v>
      </c>
      <c r="Z122" s="6">
        <f>1-X122</f>
        <v>6.1907799203742564E-2</v>
      </c>
      <c r="AA122" s="7">
        <f>Z122*W122</f>
        <v>268765.52893834072</v>
      </c>
    </row>
    <row r="123" spans="1:27" x14ac:dyDescent="0.35">
      <c r="A123" s="3">
        <v>24</v>
      </c>
      <c r="B123" s="2" t="s">
        <v>165</v>
      </c>
      <c r="C123" s="20" t="s">
        <v>587</v>
      </c>
      <c r="D123" s="2" t="s">
        <v>595</v>
      </c>
      <c r="E123" s="18" t="s">
        <v>586</v>
      </c>
      <c r="F123" s="22" t="s">
        <v>398</v>
      </c>
      <c r="G123" s="18" t="s">
        <v>435</v>
      </c>
      <c r="H123" s="2">
        <v>55</v>
      </c>
      <c r="I123" s="18" t="s">
        <v>537</v>
      </c>
      <c r="J123" s="2" t="s">
        <v>563</v>
      </c>
      <c r="K123" s="3">
        <v>50</v>
      </c>
      <c r="L123" s="4">
        <v>130102960</v>
      </c>
      <c r="M123" s="5">
        <v>61238959</v>
      </c>
      <c r="N123" s="6">
        <v>0.90600000000000003</v>
      </c>
      <c r="O123" s="5">
        <v>55482598</v>
      </c>
      <c r="P123" s="6">
        <v>1E-4</v>
      </c>
      <c r="Q123" s="5">
        <v>5012</v>
      </c>
      <c r="R123" s="6">
        <f>(1-SUM(N123,P123))</f>
        <v>9.3899999999999983E-2</v>
      </c>
      <c r="S123" s="5">
        <v>5751349</v>
      </c>
      <c r="T123" s="6">
        <f>U123/S123</f>
        <v>0</v>
      </c>
      <c r="U123" s="7">
        <v>0</v>
      </c>
      <c r="V123" s="6">
        <f>W123/S123</f>
        <v>1</v>
      </c>
      <c r="W123" s="7">
        <f>M123-(O123+Q123+U123)</f>
        <v>5751349</v>
      </c>
      <c r="X123" s="6">
        <f>Y123/S123</f>
        <v>0.93419491670562849</v>
      </c>
      <c r="Y123" s="7">
        <v>5372881</v>
      </c>
      <c r="Z123" s="6">
        <f>1-X123</f>
        <v>6.5805083294371514E-2</v>
      </c>
      <c r="AA123" s="7">
        <f>Z123*W123</f>
        <v>378468.00000000029</v>
      </c>
    </row>
    <row r="124" spans="1:27" x14ac:dyDescent="0.35">
      <c r="A124" s="3">
        <v>24</v>
      </c>
      <c r="B124" s="2" t="s">
        <v>128</v>
      </c>
      <c r="C124" s="20" t="s">
        <v>587</v>
      </c>
      <c r="D124" s="2" t="s">
        <v>595</v>
      </c>
      <c r="E124" s="18" t="s">
        <v>586</v>
      </c>
      <c r="F124" s="22" t="s">
        <v>380</v>
      </c>
      <c r="G124" s="18" t="s">
        <v>417</v>
      </c>
      <c r="H124" s="2">
        <v>27</v>
      </c>
      <c r="I124" s="18" t="s">
        <v>446</v>
      </c>
      <c r="J124" s="2" t="s">
        <v>563</v>
      </c>
      <c r="K124" s="3">
        <v>50</v>
      </c>
      <c r="L124" s="4">
        <v>123517596</v>
      </c>
      <c r="M124" s="5">
        <v>57558829</v>
      </c>
      <c r="N124" s="6">
        <v>0.90669999999999995</v>
      </c>
      <c r="O124" s="5">
        <v>52191339</v>
      </c>
      <c r="P124" s="6">
        <v>2.0000000000000001E-4</v>
      </c>
      <c r="Q124" s="5">
        <v>8812</v>
      </c>
      <c r="R124" s="6">
        <f>(1-SUM(N124,P124))</f>
        <v>9.3100000000000072E-2</v>
      </c>
      <c r="S124" s="5">
        <v>5358678</v>
      </c>
      <c r="T124" s="6">
        <f>U124/S124</f>
        <v>0</v>
      </c>
      <c r="U124" s="7">
        <v>0</v>
      </c>
      <c r="V124" s="6">
        <f>W124/S124</f>
        <v>1</v>
      </c>
      <c r="W124" s="7">
        <f>M124-(O124+Q124+U124)</f>
        <v>5358678</v>
      </c>
      <c r="X124" s="6">
        <f>Y124/S124</f>
        <v>0.9564648221072436</v>
      </c>
      <c r="Y124" s="7">
        <v>5125387</v>
      </c>
      <c r="Z124" s="6">
        <f>1-X124</f>
        <v>4.3535177892756405E-2</v>
      </c>
      <c r="AA124" s="7">
        <f>Z124*W124</f>
        <v>233291.00000000012</v>
      </c>
    </row>
    <row r="125" spans="1:27" x14ac:dyDescent="0.35">
      <c r="A125" s="3">
        <v>24</v>
      </c>
      <c r="B125" s="2" t="s">
        <v>156</v>
      </c>
      <c r="C125" s="20" t="s">
        <v>587</v>
      </c>
      <c r="D125" s="2" t="s">
        <v>595</v>
      </c>
      <c r="E125" s="18" t="s">
        <v>586</v>
      </c>
      <c r="F125" s="22" t="s">
        <v>218</v>
      </c>
      <c r="G125" s="18" t="s">
        <v>415</v>
      </c>
      <c r="H125" s="2">
        <v>52</v>
      </c>
      <c r="I125" s="18" t="s">
        <v>537</v>
      </c>
      <c r="J125" s="2" t="s">
        <v>563</v>
      </c>
      <c r="K125" s="3">
        <v>50</v>
      </c>
      <c r="L125" s="4">
        <v>125458608</v>
      </c>
      <c r="M125" s="5">
        <v>56339617</v>
      </c>
      <c r="N125" s="6">
        <v>0.9133</v>
      </c>
      <c r="O125" s="5">
        <v>51454784</v>
      </c>
      <c r="P125" s="6">
        <v>1E-4</v>
      </c>
      <c r="Q125" s="5">
        <v>6562</v>
      </c>
      <c r="R125" s="6">
        <f>(1-SUM(N125,P125))</f>
        <v>8.660000000000001E-2</v>
      </c>
      <c r="S125" s="5">
        <v>4878271</v>
      </c>
      <c r="T125" s="6">
        <f>U125/S125</f>
        <v>0</v>
      </c>
      <c r="U125" s="7">
        <v>0</v>
      </c>
      <c r="V125" s="6">
        <f>W125/S125</f>
        <v>1</v>
      </c>
      <c r="W125" s="7">
        <f>M125-(O125+Q125+U125)</f>
        <v>4878271</v>
      </c>
      <c r="X125" s="6">
        <f>Y125/S125</f>
        <v>0.95320268185182822</v>
      </c>
      <c r="Y125" s="7">
        <v>4649981</v>
      </c>
      <c r="Z125" s="6">
        <f>1-X125</f>
        <v>4.6797318148171785E-2</v>
      </c>
      <c r="AA125" s="7">
        <f>Z125*W125</f>
        <v>228290.00000000012</v>
      </c>
    </row>
    <row r="126" spans="1:27" x14ac:dyDescent="0.35">
      <c r="A126" s="3">
        <v>24</v>
      </c>
      <c r="B126" s="2" t="s">
        <v>172</v>
      </c>
      <c r="C126" s="20" t="s">
        <v>587</v>
      </c>
      <c r="D126" s="2" t="s">
        <v>595</v>
      </c>
      <c r="E126" s="18" t="s">
        <v>586</v>
      </c>
      <c r="F126" s="22" t="s">
        <v>420</v>
      </c>
      <c r="G126" s="18" t="s">
        <v>442</v>
      </c>
      <c r="H126" s="2">
        <v>29</v>
      </c>
      <c r="I126" s="18" t="s">
        <v>537</v>
      </c>
      <c r="J126" s="2" t="s">
        <v>563</v>
      </c>
      <c r="K126" s="3">
        <v>50</v>
      </c>
      <c r="L126" s="4">
        <v>122065462</v>
      </c>
      <c r="M126" s="5">
        <v>57386337</v>
      </c>
      <c r="N126" s="6">
        <v>0.90849999999999997</v>
      </c>
      <c r="O126" s="5">
        <v>52134392</v>
      </c>
      <c r="P126" s="6">
        <v>5.0000000000000001E-4</v>
      </c>
      <c r="Q126" s="5">
        <v>26932</v>
      </c>
      <c r="R126" s="6">
        <f>(1-SUM(N126,P126))</f>
        <v>9.1000000000000081E-2</v>
      </c>
      <c r="S126" s="5">
        <v>5225013</v>
      </c>
      <c r="T126" s="6">
        <f>U126/S126</f>
        <v>0</v>
      </c>
      <c r="U126" s="7">
        <v>0</v>
      </c>
      <c r="V126" s="6">
        <f>W126/S126</f>
        <v>1</v>
      </c>
      <c r="W126" s="7">
        <f>M126-(O126+Q126+U126)</f>
        <v>5225013</v>
      </c>
      <c r="X126" s="6">
        <f>Y126/S126</f>
        <v>0.94976165609540109</v>
      </c>
      <c r="Y126" s="7">
        <v>4962517</v>
      </c>
      <c r="Z126" s="6">
        <f>1-X126</f>
        <v>5.0238343904598914E-2</v>
      </c>
      <c r="AA126" s="7">
        <f>Z126*W126</f>
        <v>262496.00000000012</v>
      </c>
    </row>
    <row r="127" spans="1:27" x14ac:dyDescent="0.35">
      <c r="A127" s="3">
        <v>24</v>
      </c>
      <c r="B127" s="2" t="s">
        <v>170</v>
      </c>
      <c r="C127" s="20" t="s">
        <v>587</v>
      </c>
      <c r="D127" s="2" t="s">
        <v>595</v>
      </c>
      <c r="E127" s="18" t="s">
        <v>586</v>
      </c>
      <c r="F127" s="22" t="s">
        <v>408</v>
      </c>
      <c r="G127" s="18" t="s">
        <v>440</v>
      </c>
      <c r="H127" s="2">
        <v>41</v>
      </c>
      <c r="I127" s="18" t="s">
        <v>446</v>
      </c>
      <c r="J127" s="2" t="s">
        <v>563</v>
      </c>
      <c r="K127" s="3">
        <v>50</v>
      </c>
      <c r="L127" s="4">
        <v>116324716</v>
      </c>
      <c r="M127" s="5">
        <v>54205232</v>
      </c>
      <c r="N127" s="6">
        <v>0.90429999999999999</v>
      </c>
      <c r="O127" s="5">
        <v>49019342</v>
      </c>
      <c r="P127" s="6">
        <v>1E-4</v>
      </c>
      <c r="Q127" s="5">
        <v>5415</v>
      </c>
      <c r="R127" s="6">
        <f>(1-SUM(N127,P127))</f>
        <v>9.5600000000000018E-2</v>
      </c>
      <c r="S127" s="5">
        <v>5180475</v>
      </c>
      <c r="T127" s="6">
        <f>U127/S127</f>
        <v>0</v>
      </c>
      <c r="U127" s="7">
        <v>0</v>
      </c>
      <c r="V127" s="6">
        <f>W127/S127</f>
        <v>1</v>
      </c>
      <c r="W127" s="7">
        <f>M127-(O127+Q127+U127)</f>
        <v>5180475</v>
      </c>
      <c r="X127" s="6">
        <f>Y127/S127</f>
        <v>0.95910181981382014</v>
      </c>
      <c r="Y127" s="7">
        <v>4968603</v>
      </c>
      <c r="Z127" s="6">
        <f>1-X127</f>
        <v>4.0898180186179856E-2</v>
      </c>
      <c r="AA127" s="7">
        <f>Z127*W127</f>
        <v>211872.00000000009</v>
      </c>
    </row>
    <row r="128" spans="1:27" x14ac:dyDescent="0.35">
      <c r="A128" s="3">
        <v>24</v>
      </c>
      <c r="B128" s="2" t="s">
        <v>167</v>
      </c>
      <c r="C128" s="20" t="s">
        <v>587</v>
      </c>
      <c r="D128" s="2" t="s">
        <v>595</v>
      </c>
      <c r="E128" s="18" t="s">
        <v>586</v>
      </c>
      <c r="F128" s="22" t="s">
        <v>405</v>
      </c>
      <c r="G128" s="18" t="s">
        <v>437</v>
      </c>
      <c r="H128" s="2">
        <v>41</v>
      </c>
      <c r="I128" s="18" t="s">
        <v>537</v>
      </c>
      <c r="J128" s="2" t="s">
        <v>563</v>
      </c>
      <c r="K128" s="3">
        <v>50</v>
      </c>
      <c r="L128" s="4">
        <v>118123778</v>
      </c>
      <c r="M128" s="5">
        <v>55262343</v>
      </c>
      <c r="N128" s="6">
        <v>0.90300000000000002</v>
      </c>
      <c r="O128" s="5">
        <v>49903322</v>
      </c>
      <c r="P128" s="6">
        <v>2.0000000000000001E-4</v>
      </c>
      <c r="Q128" s="5">
        <v>9426</v>
      </c>
      <c r="R128" s="6">
        <f>(1-SUM(N128,P128))</f>
        <v>9.6799999999999997E-2</v>
      </c>
      <c r="S128" s="5">
        <v>5349595</v>
      </c>
      <c r="T128" s="6">
        <f>U128/S128</f>
        <v>0</v>
      </c>
      <c r="U128" s="7">
        <v>0</v>
      </c>
      <c r="V128" s="6">
        <f>W128/S128</f>
        <v>1</v>
      </c>
      <c r="W128" s="7">
        <f>M128-(O128+Q128+U128)</f>
        <v>5349595</v>
      </c>
      <c r="X128" s="6">
        <f>Y128/S128</f>
        <v>0.95911671818146982</v>
      </c>
      <c r="Y128" s="7">
        <v>5130886</v>
      </c>
      <c r="Z128" s="6">
        <f>1-X128</f>
        <v>4.0883281818530182E-2</v>
      </c>
      <c r="AA128" s="7">
        <f>Z128*W128</f>
        <v>218708.99999999997</v>
      </c>
    </row>
    <row r="129" spans="1:27" x14ac:dyDescent="0.35">
      <c r="A129" s="3">
        <v>25</v>
      </c>
      <c r="B129" s="2" t="s">
        <v>150</v>
      </c>
      <c r="C129" s="20" t="s">
        <v>589</v>
      </c>
      <c r="D129" s="2" t="s">
        <v>595</v>
      </c>
      <c r="E129" s="18" t="s">
        <v>586</v>
      </c>
      <c r="F129" s="22" t="s">
        <v>212</v>
      </c>
      <c r="G129" s="18" t="s">
        <v>409</v>
      </c>
      <c r="H129" s="2">
        <v>43</v>
      </c>
      <c r="I129" s="18" t="s">
        <v>446</v>
      </c>
      <c r="J129" s="2" t="s">
        <v>563</v>
      </c>
      <c r="K129" s="3">
        <v>50</v>
      </c>
      <c r="L129" s="4">
        <v>123765834</v>
      </c>
      <c r="M129" s="5">
        <v>57800312</v>
      </c>
      <c r="N129" s="6">
        <v>0.91049999999999998</v>
      </c>
      <c r="O129" s="5">
        <v>52627523</v>
      </c>
      <c r="P129" s="6">
        <v>2.0000000000000001E-4</v>
      </c>
      <c r="Q129" s="5">
        <v>11264</v>
      </c>
      <c r="R129" s="6">
        <f>(1-SUM(N129,P129))</f>
        <v>8.9300000000000046E-2</v>
      </c>
      <c r="S129" s="5">
        <v>5161525</v>
      </c>
      <c r="T129" s="6">
        <f>U129/S129</f>
        <v>0</v>
      </c>
      <c r="U129" s="7">
        <v>0</v>
      </c>
      <c r="V129" s="6">
        <f>W129/S129</f>
        <v>1</v>
      </c>
      <c r="W129" s="7">
        <f>M129-(O129+Q129+U129)</f>
        <v>5161525</v>
      </c>
      <c r="X129" s="6">
        <f>Y129/S129</f>
        <v>0.93418359883949031</v>
      </c>
      <c r="Y129" s="7">
        <v>4821812</v>
      </c>
      <c r="Z129" s="6">
        <f>1-X129</f>
        <v>6.5816401160509685E-2</v>
      </c>
      <c r="AA129" s="7">
        <f>Z129*W129</f>
        <v>339712.99999999977</v>
      </c>
    </row>
    <row r="130" spans="1:27" x14ac:dyDescent="0.35">
      <c r="A130" s="3">
        <v>25</v>
      </c>
      <c r="B130" s="2" t="s">
        <v>82</v>
      </c>
      <c r="C130" s="20" t="s">
        <v>589</v>
      </c>
      <c r="D130" s="2" t="s">
        <v>595</v>
      </c>
      <c r="E130" s="18" t="s">
        <v>586</v>
      </c>
      <c r="F130" s="22" t="s">
        <v>208</v>
      </c>
      <c r="G130" s="18" t="s">
        <v>400</v>
      </c>
      <c r="H130" s="2">
        <v>54</v>
      </c>
      <c r="I130" s="18" t="s">
        <v>537</v>
      </c>
      <c r="J130" s="2" t="s">
        <v>563</v>
      </c>
      <c r="K130" s="3">
        <v>50</v>
      </c>
      <c r="L130" s="4">
        <v>122835898</v>
      </c>
      <c r="M130" s="5">
        <v>57569850</v>
      </c>
      <c r="N130" s="6">
        <v>0.90790000000000004</v>
      </c>
      <c r="O130" s="5">
        <v>52268584</v>
      </c>
      <c r="P130" s="6">
        <v>1E-4</v>
      </c>
      <c r="Q130" s="5">
        <v>7387</v>
      </c>
      <c r="R130" s="6">
        <f>(1-SUM(N130,P130))</f>
        <v>9.1999999999999971E-2</v>
      </c>
      <c r="S130" s="5">
        <v>5293879</v>
      </c>
      <c r="T130" s="6">
        <f>U130/S130</f>
        <v>0</v>
      </c>
      <c r="U130" s="7">
        <v>0</v>
      </c>
      <c r="V130" s="6">
        <f>W130/S130</f>
        <v>1</v>
      </c>
      <c r="W130" s="7">
        <f>M130-(O130+Q130+U130)</f>
        <v>5293879</v>
      </c>
      <c r="X130" s="6">
        <f>Y130/S130</f>
        <v>0.96085384648950234</v>
      </c>
      <c r="Y130" s="7">
        <v>5086644</v>
      </c>
      <c r="Z130" s="6">
        <f>1-X130</f>
        <v>3.9146153510497661E-2</v>
      </c>
      <c r="AA130" s="7">
        <f>Z130*W130</f>
        <v>207234.99999999985</v>
      </c>
    </row>
    <row r="131" spans="1:27" x14ac:dyDescent="0.35">
      <c r="A131" s="3">
        <v>25</v>
      </c>
      <c r="B131" s="2" t="s">
        <v>81</v>
      </c>
      <c r="C131" s="20" t="s">
        <v>589</v>
      </c>
      <c r="D131" s="2" t="s">
        <v>595</v>
      </c>
      <c r="E131" s="18" t="s">
        <v>586</v>
      </c>
      <c r="F131" s="22" t="s">
        <v>207</v>
      </c>
      <c r="G131" s="18" t="s">
        <v>399</v>
      </c>
      <c r="H131" s="2">
        <v>45</v>
      </c>
      <c r="I131" s="18" t="s">
        <v>537</v>
      </c>
      <c r="J131" s="2" t="s">
        <v>563</v>
      </c>
      <c r="K131" s="3">
        <v>50</v>
      </c>
      <c r="L131" s="4">
        <v>120310750</v>
      </c>
      <c r="M131" s="5">
        <v>56316813</v>
      </c>
      <c r="N131" s="6">
        <v>0.90769999999999995</v>
      </c>
      <c r="O131" s="5">
        <v>51121107</v>
      </c>
      <c r="P131" s="6">
        <v>2.9999999999999997E-4</v>
      </c>
      <c r="Q131" s="5">
        <v>14768</v>
      </c>
      <c r="R131" s="6">
        <f>(1-SUM(N131,P131))</f>
        <v>9.2000000000000082E-2</v>
      </c>
      <c r="S131" s="5">
        <v>5180938</v>
      </c>
      <c r="T131" s="6">
        <f>U131/S131</f>
        <v>0</v>
      </c>
      <c r="U131" s="7">
        <v>0</v>
      </c>
      <c r="V131" s="6">
        <f>W131/S131</f>
        <v>1</v>
      </c>
      <c r="W131" s="7">
        <f>M131-(O131+Q131+U131)</f>
        <v>5180938</v>
      </c>
      <c r="X131" s="6">
        <f>Y131/S131</f>
        <v>0.96206150314865768</v>
      </c>
      <c r="Y131" s="7">
        <v>4984381</v>
      </c>
      <c r="Z131" s="6">
        <f>1-X131</f>
        <v>3.7938496851342318E-2</v>
      </c>
      <c r="AA131" s="7">
        <f>Z131*W131</f>
        <v>196556.99999999977</v>
      </c>
    </row>
    <row r="132" spans="1:27" x14ac:dyDescent="0.35">
      <c r="A132" s="3">
        <v>25</v>
      </c>
      <c r="B132" s="2" t="s">
        <v>79</v>
      </c>
      <c r="C132" s="20" t="s">
        <v>589</v>
      </c>
      <c r="D132" s="2" t="s">
        <v>595</v>
      </c>
      <c r="E132" s="18" t="s">
        <v>586</v>
      </c>
      <c r="F132" s="22" t="s">
        <v>205</v>
      </c>
      <c r="G132" s="18" t="s">
        <v>382</v>
      </c>
      <c r="H132" s="2">
        <v>32</v>
      </c>
      <c r="I132" s="18" t="s">
        <v>537</v>
      </c>
      <c r="J132" s="2" t="s">
        <v>563</v>
      </c>
      <c r="K132" s="3">
        <v>50</v>
      </c>
      <c r="L132" s="4">
        <v>111204078</v>
      </c>
      <c r="M132" s="5">
        <v>50572639</v>
      </c>
      <c r="N132" s="6">
        <v>0.90710000000000002</v>
      </c>
      <c r="O132" s="5">
        <v>45875835</v>
      </c>
      <c r="P132" s="6">
        <v>1E-4</v>
      </c>
      <c r="Q132" s="5">
        <v>3010</v>
      </c>
      <c r="R132" s="6">
        <f>(1-SUM(N132,P132))</f>
        <v>9.2799999999999994E-2</v>
      </c>
      <c r="S132" s="5">
        <v>4693794</v>
      </c>
      <c r="T132" s="6">
        <f>U132/S132</f>
        <v>0</v>
      </c>
      <c r="U132" s="7">
        <v>0</v>
      </c>
      <c r="V132" s="6">
        <f>W132/S132</f>
        <v>1</v>
      </c>
      <c r="W132" s="7">
        <f>M132-(O132+Q132+U132)</f>
        <v>4693794</v>
      </c>
      <c r="X132" s="6">
        <f>Y132/S132</f>
        <v>0.96155071995064123</v>
      </c>
      <c r="Y132" s="7">
        <v>4513321</v>
      </c>
      <c r="Z132" s="6">
        <f>1-X132</f>
        <v>3.8449280049358769E-2</v>
      </c>
      <c r="AA132" s="7">
        <f>Z132*W132</f>
        <v>180472.99999999988</v>
      </c>
    </row>
    <row r="133" spans="1:27" x14ac:dyDescent="0.35">
      <c r="A133" s="3">
        <v>25</v>
      </c>
      <c r="B133" s="2" t="s">
        <v>163</v>
      </c>
      <c r="C133" s="20" t="s">
        <v>589</v>
      </c>
      <c r="D133" s="2" t="s">
        <v>595</v>
      </c>
      <c r="E133" s="18" t="s">
        <v>586</v>
      </c>
      <c r="F133" s="22" t="s">
        <v>396</v>
      </c>
      <c r="G133" s="18" t="s">
        <v>433</v>
      </c>
      <c r="H133" s="2">
        <v>41</v>
      </c>
      <c r="I133" s="18" t="s">
        <v>446</v>
      </c>
      <c r="J133" s="2" t="s">
        <v>563</v>
      </c>
      <c r="K133" s="3">
        <v>50</v>
      </c>
      <c r="L133" s="4">
        <v>109523436</v>
      </c>
      <c r="M133" s="5">
        <v>51493901</v>
      </c>
      <c r="N133" s="6">
        <v>0.91020000000000001</v>
      </c>
      <c r="O133" s="5">
        <v>46867340</v>
      </c>
      <c r="P133" s="6">
        <v>1E-4</v>
      </c>
      <c r="Q133" s="5">
        <v>5773</v>
      </c>
      <c r="R133" s="6">
        <f>(1-SUM(N133,P133))</f>
        <v>8.9700000000000002E-2</v>
      </c>
      <c r="S133" s="5">
        <v>4620788</v>
      </c>
      <c r="T133" s="6">
        <f>U133/S133</f>
        <v>0</v>
      </c>
      <c r="U133" s="7">
        <v>0</v>
      </c>
      <c r="V133" s="6">
        <f>W133/S133</f>
        <v>1</v>
      </c>
      <c r="W133" s="7">
        <f>M133-(O133+Q133+U133)</f>
        <v>4620788</v>
      </c>
      <c r="X133" s="6">
        <f>Y133/S133</f>
        <v>0.95828914895035222</v>
      </c>
      <c r="Y133" s="7">
        <v>4428051</v>
      </c>
      <c r="Z133" s="6">
        <f>1-X133</f>
        <v>4.1710851049647779E-2</v>
      </c>
      <c r="AA133" s="7">
        <f>Z133*W133</f>
        <v>192736.99999999985</v>
      </c>
    </row>
    <row r="134" spans="1:27" x14ac:dyDescent="0.35">
      <c r="A134" s="3">
        <v>26</v>
      </c>
      <c r="B134" s="2" t="s">
        <v>171</v>
      </c>
      <c r="C134" s="20" t="s">
        <v>598</v>
      </c>
      <c r="D134" s="2" t="s">
        <v>595</v>
      </c>
      <c r="E134" s="18" t="s">
        <v>586</v>
      </c>
      <c r="F134" s="22" t="s">
        <v>419</v>
      </c>
      <c r="G134" s="18" t="s">
        <v>441</v>
      </c>
      <c r="H134" s="2">
        <v>57</v>
      </c>
      <c r="I134" s="18" t="s">
        <v>537</v>
      </c>
      <c r="J134" s="2" t="s">
        <v>563</v>
      </c>
      <c r="K134" s="3">
        <v>50</v>
      </c>
      <c r="L134" s="4">
        <v>116378752</v>
      </c>
      <c r="M134" s="5">
        <v>54866043</v>
      </c>
      <c r="N134" s="6">
        <v>0.9103</v>
      </c>
      <c r="O134" s="5">
        <v>49945011</v>
      </c>
      <c r="P134" s="6">
        <v>1E-4</v>
      </c>
      <c r="Q134" s="5">
        <v>4513</v>
      </c>
      <c r="R134" s="6">
        <f>(1-SUM(N134,P134))</f>
        <v>8.9600000000000013E-2</v>
      </c>
      <c r="S134" s="5">
        <v>4916519</v>
      </c>
      <c r="T134" s="6">
        <f>U134/S134</f>
        <v>0</v>
      </c>
      <c r="U134" s="7">
        <v>0</v>
      </c>
      <c r="V134" s="6">
        <f>W134/S134</f>
        <v>1</v>
      </c>
      <c r="W134" s="7">
        <f>M134-(O134+Q134+U134)</f>
        <v>4916519</v>
      </c>
      <c r="X134" s="6">
        <f>Y134/S134</f>
        <v>0.9573383119235378</v>
      </c>
      <c r="Y134" s="7">
        <v>4706772</v>
      </c>
      <c r="Z134" s="6">
        <f>1-X134</f>
        <v>4.2661688076462201E-2</v>
      </c>
      <c r="AA134" s="7">
        <f>Z134*W134</f>
        <v>209746.99999999985</v>
      </c>
    </row>
    <row r="135" spans="1:27" x14ac:dyDescent="0.35">
      <c r="A135" s="3">
        <v>27</v>
      </c>
      <c r="B135" s="2" t="s">
        <v>605</v>
      </c>
      <c r="C135" s="20" t="s">
        <v>607</v>
      </c>
      <c r="D135" s="2" t="s">
        <v>595</v>
      </c>
      <c r="E135" s="18" t="s">
        <v>586</v>
      </c>
      <c r="F135" s="22" t="s">
        <v>213</v>
      </c>
      <c r="G135" s="18" t="s">
        <v>606</v>
      </c>
      <c r="H135" s="2">
        <v>34</v>
      </c>
      <c r="I135" s="18" t="s">
        <v>446</v>
      </c>
      <c r="J135" s="2" t="s">
        <v>563</v>
      </c>
      <c r="K135" s="3">
        <v>50</v>
      </c>
      <c r="L135" s="4">
        <v>180589678</v>
      </c>
      <c r="M135" s="5">
        <v>86174582</v>
      </c>
      <c r="N135" s="6">
        <v>0.9143</v>
      </c>
      <c r="O135" s="5">
        <v>78791647</v>
      </c>
      <c r="P135" s="6">
        <v>0</v>
      </c>
      <c r="Q135" s="5">
        <v>2763</v>
      </c>
      <c r="R135" s="6">
        <f>(1-SUM(N135,P135))</f>
        <v>8.5699999999999998E-2</v>
      </c>
      <c r="S135" s="5">
        <v>7380172</v>
      </c>
      <c r="T135" s="6">
        <f>U135/S135</f>
        <v>0</v>
      </c>
      <c r="U135" s="7">
        <v>0</v>
      </c>
      <c r="V135" s="6">
        <f>W135/S135</f>
        <v>1</v>
      </c>
      <c r="W135" s="7">
        <f>M135-(O135+Q135+U135)</f>
        <v>7380172</v>
      </c>
      <c r="X135" s="6">
        <f>Y135/S135</f>
        <v>0.93086285793881229</v>
      </c>
      <c r="Y135" s="7">
        <v>6869928</v>
      </c>
      <c r="Z135" s="6">
        <f>1-X135</f>
        <v>6.9137142061187706E-2</v>
      </c>
      <c r="AA135" s="7">
        <f>Z135*W135</f>
        <v>510243.99999999983</v>
      </c>
    </row>
    <row r="136" spans="1:27" x14ac:dyDescent="0.35">
      <c r="A136" s="3">
        <v>27</v>
      </c>
      <c r="B136" s="2" t="s">
        <v>85</v>
      </c>
      <c r="C136" s="20" t="s">
        <v>259</v>
      </c>
      <c r="D136" s="2" t="s">
        <v>595</v>
      </c>
      <c r="E136" s="18" t="s">
        <v>586</v>
      </c>
      <c r="F136" s="22" t="s">
        <v>389</v>
      </c>
      <c r="G136" s="18" t="s">
        <v>426</v>
      </c>
      <c r="H136" s="2">
        <v>26</v>
      </c>
      <c r="I136" s="18" t="s">
        <v>537</v>
      </c>
      <c r="J136" s="2" t="s">
        <v>563</v>
      </c>
      <c r="K136" s="3">
        <v>50</v>
      </c>
      <c r="L136" s="4">
        <v>126351670</v>
      </c>
      <c r="M136" s="5">
        <v>59726819</v>
      </c>
      <c r="N136" s="6">
        <v>0.90910000000000002</v>
      </c>
      <c r="O136" s="5">
        <v>54299138</v>
      </c>
      <c r="P136" s="6">
        <v>1E-4</v>
      </c>
      <c r="Q136" s="5">
        <v>3114</v>
      </c>
      <c r="R136" s="6">
        <f>(1-SUM(N136,P136))</f>
        <v>9.0799999999999992E-2</v>
      </c>
      <c r="S136" s="5">
        <v>5424567</v>
      </c>
      <c r="T136" s="6">
        <f>U136/S136</f>
        <v>0</v>
      </c>
      <c r="U136" s="7">
        <v>0</v>
      </c>
      <c r="V136" s="6">
        <f>W136/S136</f>
        <v>1</v>
      </c>
      <c r="W136" s="7">
        <f>M136-(O136+Q136+U136)</f>
        <v>5424567</v>
      </c>
      <c r="X136" s="6">
        <f>Y136/S136</f>
        <v>0.95682143846688594</v>
      </c>
      <c r="Y136" s="7">
        <v>5190342</v>
      </c>
      <c r="Z136" s="6">
        <f>1-X136</f>
        <v>4.3178561533114057E-2</v>
      </c>
      <c r="AA136" s="7">
        <f>Z136*W136</f>
        <v>234224.99999999991</v>
      </c>
    </row>
    <row r="137" spans="1:27" x14ac:dyDescent="0.35">
      <c r="A137" s="3">
        <v>27</v>
      </c>
      <c r="B137" s="2" t="s">
        <v>84</v>
      </c>
      <c r="C137" s="20" t="s">
        <v>259</v>
      </c>
      <c r="D137" s="2" t="s">
        <v>595</v>
      </c>
      <c r="E137" s="18" t="s">
        <v>586</v>
      </c>
      <c r="F137" s="22" t="s">
        <v>387</v>
      </c>
      <c r="G137" s="18" t="s">
        <v>424</v>
      </c>
      <c r="H137" s="2">
        <v>47</v>
      </c>
      <c r="I137" s="18" t="s">
        <v>446</v>
      </c>
      <c r="J137" s="2" t="s">
        <v>563</v>
      </c>
      <c r="K137" s="3">
        <v>50</v>
      </c>
      <c r="L137" s="4">
        <v>122812008</v>
      </c>
      <c r="M137" s="5">
        <v>57691499</v>
      </c>
      <c r="N137" s="6">
        <v>0.90959999999999996</v>
      </c>
      <c r="O137" s="5">
        <v>52474614</v>
      </c>
      <c r="P137" s="6">
        <v>2.0000000000000001E-4</v>
      </c>
      <c r="Q137" s="5">
        <v>10314</v>
      </c>
      <c r="R137" s="6">
        <f>(1-SUM(N137,P137))</f>
        <v>9.0200000000000058E-2</v>
      </c>
      <c r="S137" s="5">
        <v>5206571</v>
      </c>
      <c r="T137" s="6">
        <f>U137/S137</f>
        <v>0</v>
      </c>
      <c r="U137" s="7">
        <v>0</v>
      </c>
      <c r="V137" s="6">
        <f>W137/S137</f>
        <v>1</v>
      </c>
      <c r="W137" s="7">
        <f>M137-(O137+Q137+U137)</f>
        <v>5206571</v>
      </c>
      <c r="X137" s="6">
        <f>Y137/S137</f>
        <v>0.96003185205771702</v>
      </c>
      <c r="Y137" s="7">
        <v>4998474</v>
      </c>
      <c r="Z137" s="6">
        <f>1-X137</f>
        <v>3.9968147942282983E-2</v>
      </c>
      <c r="AA137" s="7">
        <f>Z137*W137</f>
        <v>208097.00000000026</v>
      </c>
    </row>
    <row r="138" spans="1:27" x14ac:dyDescent="0.35">
      <c r="A138" s="3">
        <v>27</v>
      </c>
      <c r="B138" s="2" t="s">
        <v>83</v>
      </c>
      <c r="C138" s="20" t="s">
        <v>259</v>
      </c>
      <c r="D138" s="2" t="s">
        <v>595</v>
      </c>
      <c r="E138" s="18" t="s">
        <v>586</v>
      </c>
      <c r="F138" s="22" t="s">
        <v>278</v>
      </c>
      <c r="G138" s="18" t="s">
        <v>416</v>
      </c>
      <c r="H138" s="2">
        <v>45</v>
      </c>
      <c r="I138" s="18" t="s">
        <v>537</v>
      </c>
      <c r="J138" s="2" t="s">
        <v>563</v>
      </c>
      <c r="K138" s="3">
        <v>50</v>
      </c>
      <c r="L138" s="4">
        <v>126477874</v>
      </c>
      <c r="M138" s="5">
        <v>57154733</v>
      </c>
      <c r="N138" s="6">
        <v>0.9143</v>
      </c>
      <c r="O138" s="5">
        <v>52254051</v>
      </c>
      <c r="P138" s="6">
        <v>2.0000000000000001E-4</v>
      </c>
      <c r="Q138" s="5">
        <v>9470</v>
      </c>
      <c r="R138" s="6">
        <f>(1-SUM(N138,P138))</f>
        <v>8.550000000000002E-2</v>
      </c>
      <c r="S138" s="5">
        <v>4891212</v>
      </c>
      <c r="T138" s="6">
        <f>U138/S138</f>
        <v>0</v>
      </c>
      <c r="U138" s="7">
        <v>0</v>
      </c>
      <c r="V138" s="6">
        <f>W138/S138</f>
        <v>1</v>
      </c>
      <c r="W138" s="7">
        <f>M138-(O138+Q138+U138)</f>
        <v>4891212</v>
      </c>
      <c r="X138" s="6">
        <f>Y138/S138</f>
        <v>0.95686958569777802</v>
      </c>
      <c r="Y138" s="7">
        <v>4680252</v>
      </c>
      <c r="Z138" s="6">
        <f>1-X138</f>
        <v>4.3130414302221975E-2</v>
      </c>
      <c r="AA138" s="7">
        <f>Z138*W138</f>
        <v>210959.99999999977</v>
      </c>
    </row>
    <row r="139" spans="1:27" x14ac:dyDescent="0.35">
      <c r="A139" s="3">
        <v>28</v>
      </c>
      <c r="B139" s="2" t="s">
        <v>94</v>
      </c>
      <c r="C139" s="20" t="s">
        <v>274</v>
      </c>
      <c r="D139" s="2" t="s">
        <v>596</v>
      </c>
      <c r="E139" s="18" t="s">
        <v>564</v>
      </c>
      <c r="F139" s="22" t="s">
        <v>421</v>
      </c>
      <c r="G139" s="18" t="s">
        <v>443</v>
      </c>
      <c r="H139" s="2" t="s">
        <v>226</v>
      </c>
      <c r="I139" s="18" t="s">
        <v>226</v>
      </c>
      <c r="J139" s="2" t="s">
        <v>565</v>
      </c>
      <c r="K139" s="3">
        <v>75</v>
      </c>
      <c r="L139" s="4">
        <v>116122</v>
      </c>
      <c r="M139" s="5">
        <v>105132</v>
      </c>
      <c r="N139" s="6">
        <v>2.2000000000000001E-3</v>
      </c>
      <c r="O139" s="5">
        <v>228</v>
      </c>
      <c r="P139" s="6">
        <v>0</v>
      </c>
      <c r="Q139" s="5">
        <v>0</v>
      </c>
      <c r="R139" s="6">
        <f>(1-SUM(N139,P139))</f>
        <v>0.99780000000000002</v>
      </c>
      <c r="S139" s="5">
        <v>104904</v>
      </c>
      <c r="T139" s="6">
        <f>U139/S139</f>
        <v>0</v>
      </c>
      <c r="U139" s="7">
        <v>0</v>
      </c>
      <c r="V139" s="6">
        <f>W139/S139</f>
        <v>1</v>
      </c>
      <c r="W139" s="7">
        <f>M139-(O139+Q139+U139)</f>
        <v>104904</v>
      </c>
      <c r="X139" s="6">
        <f>Y139/S139</f>
        <v>0.20360520094562648</v>
      </c>
      <c r="Y139" s="7">
        <v>21359</v>
      </c>
      <c r="Z139" s="6">
        <f>1-X139</f>
        <v>0.79639479905437349</v>
      </c>
      <c r="AA139" s="7">
        <f>Z139*W139</f>
        <v>83545</v>
      </c>
    </row>
    <row r="140" spans="1:27" x14ac:dyDescent="0.35">
      <c r="A140" s="3">
        <v>29</v>
      </c>
      <c r="B140" s="2" t="s">
        <v>1</v>
      </c>
      <c r="C140" s="20" t="s">
        <v>277</v>
      </c>
      <c r="D140" s="2" t="s">
        <v>596</v>
      </c>
      <c r="E140" s="18" t="s">
        <v>564</v>
      </c>
      <c r="F140" s="22" t="s">
        <v>453</v>
      </c>
      <c r="G140" s="18" t="s">
        <v>477</v>
      </c>
      <c r="H140" s="2" t="s">
        <v>226</v>
      </c>
      <c r="I140" s="18" t="s">
        <v>226</v>
      </c>
      <c r="J140" s="2" t="s">
        <v>566</v>
      </c>
      <c r="K140" s="3">
        <v>75</v>
      </c>
      <c r="L140" s="4">
        <f>424809+1702139</f>
        <v>2126948</v>
      </c>
      <c r="M140" s="5">
        <v>1997300</v>
      </c>
      <c r="N140" s="6">
        <v>4.0000000000000002E-4</v>
      </c>
      <c r="O140" s="5">
        <v>857</v>
      </c>
      <c r="P140" s="6">
        <v>0</v>
      </c>
      <c r="Q140" s="5">
        <v>2</v>
      </c>
      <c r="R140" s="6">
        <f>(1-SUM(N140,P140))</f>
        <v>0.99960000000000004</v>
      </c>
      <c r="S140" s="5">
        <v>1996441</v>
      </c>
      <c r="T140" s="6">
        <f>U140/S140</f>
        <v>0</v>
      </c>
      <c r="U140" s="7">
        <v>0</v>
      </c>
      <c r="V140" s="6">
        <f>W140/S140</f>
        <v>1</v>
      </c>
      <c r="W140" s="7">
        <f>M140-(O140+Q140+U140)</f>
        <v>1996441</v>
      </c>
      <c r="X140" s="6">
        <f>Y140/S140</f>
        <v>4.3043596079222979E-2</v>
      </c>
      <c r="Y140" s="7">
        <v>85934</v>
      </c>
      <c r="Z140" s="6">
        <f>1-X140</f>
        <v>0.95695640392077697</v>
      </c>
      <c r="AA140" s="7">
        <f>Z140*W140</f>
        <v>1910507</v>
      </c>
    </row>
    <row r="141" spans="1:27" x14ac:dyDescent="0.35">
      <c r="A141" s="3">
        <v>29</v>
      </c>
      <c r="B141" s="2" t="s">
        <v>2</v>
      </c>
      <c r="C141" s="20" t="s">
        <v>277</v>
      </c>
      <c r="D141" s="2" t="s">
        <v>596</v>
      </c>
      <c r="E141" s="18" t="s">
        <v>564</v>
      </c>
      <c r="F141" s="22" t="s">
        <v>454</v>
      </c>
      <c r="G141" s="18" t="s">
        <v>478</v>
      </c>
      <c r="H141" s="2" t="s">
        <v>226</v>
      </c>
      <c r="I141" s="18" t="s">
        <v>226</v>
      </c>
      <c r="J141" s="2" t="s">
        <v>566</v>
      </c>
      <c r="K141" s="3">
        <v>75</v>
      </c>
      <c r="L141" s="4">
        <f>27035+48252</f>
        <v>75287</v>
      </c>
      <c r="M141" s="5">
        <v>48875</v>
      </c>
      <c r="N141" s="6">
        <v>0.2722</v>
      </c>
      <c r="O141" s="5">
        <v>13305</v>
      </c>
      <c r="P141" s="6">
        <v>0</v>
      </c>
      <c r="Q141" s="5">
        <v>0</v>
      </c>
      <c r="R141" s="6">
        <f>(1-SUM(N141,P141))</f>
        <v>0.7278</v>
      </c>
      <c r="S141" s="5">
        <v>35570</v>
      </c>
      <c r="T141" s="6">
        <f>U141/S141</f>
        <v>0</v>
      </c>
      <c r="U141" s="7">
        <v>0</v>
      </c>
      <c r="V141" s="6">
        <f>W141/S141</f>
        <v>1</v>
      </c>
      <c r="W141" s="7">
        <f>M141-(O141+Q141+U141)</f>
        <v>35570</v>
      </c>
      <c r="X141" s="6">
        <f>Y141/S141</f>
        <v>0.84290132133820639</v>
      </c>
      <c r="Y141" s="7">
        <v>29982</v>
      </c>
      <c r="Z141" s="6">
        <f>1-X141</f>
        <v>0.15709867866179361</v>
      </c>
      <c r="AA141" s="7">
        <f>Z141*W141</f>
        <v>5587.9999999999991</v>
      </c>
    </row>
    <row r="142" spans="1:27" x14ac:dyDescent="0.35">
      <c r="A142" s="3">
        <v>29</v>
      </c>
      <c r="B142" s="2" t="s">
        <v>3</v>
      </c>
      <c r="C142" s="20" t="s">
        <v>277</v>
      </c>
      <c r="D142" s="2" t="s">
        <v>596</v>
      </c>
      <c r="E142" s="18" t="s">
        <v>564</v>
      </c>
      <c r="F142" s="22" t="s">
        <v>455</v>
      </c>
      <c r="G142" s="18" t="s">
        <v>479</v>
      </c>
      <c r="H142" s="2" t="s">
        <v>226</v>
      </c>
      <c r="I142" s="18" t="s">
        <v>226</v>
      </c>
      <c r="J142" s="2" t="s">
        <v>566</v>
      </c>
      <c r="K142" s="3">
        <v>75</v>
      </c>
      <c r="L142" s="4">
        <f>25744+46387</f>
        <v>72131</v>
      </c>
      <c r="M142" s="5">
        <v>46969</v>
      </c>
      <c r="N142" s="6">
        <v>0.186</v>
      </c>
      <c r="O142" s="5">
        <v>8735</v>
      </c>
      <c r="P142" s="6">
        <v>0</v>
      </c>
      <c r="Q142" s="5">
        <v>2</v>
      </c>
      <c r="R142" s="6">
        <f>(1-SUM(N142,P142))</f>
        <v>0.81400000000000006</v>
      </c>
      <c r="S142" s="5">
        <v>38232</v>
      </c>
      <c r="T142" s="6">
        <f>U142/S142</f>
        <v>0</v>
      </c>
      <c r="U142" s="7">
        <v>0</v>
      </c>
      <c r="V142" s="6">
        <f>W142/S142</f>
        <v>1</v>
      </c>
      <c r="W142" s="7">
        <f>M142-(O142+Q142+U142)</f>
        <v>38232</v>
      </c>
      <c r="X142" s="6">
        <f>Y142/S142</f>
        <v>0.73200460347353002</v>
      </c>
      <c r="Y142" s="7">
        <v>27986</v>
      </c>
      <c r="Z142" s="6">
        <f>1-X142</f>
        <v>0.26799539652646998</v>
      </c>
      <c r="AA142" s="7">
        <f>Z142*W142</f>
        <v>10246</v>
      </c>
    </row>
    <row r="143" spans="1:27" x14ac:dyDescent="0.35">
      <c r="A143" s="3">
        <v>29</v>
      </c>
      <c r="B143" s="2" t="s">
        <v>4</v>
      </c>
      <c r="C143" s="20" t="s">
        <v>277</v>
      </c>
      <c r="D143" s="2" t="s">
        <v>596</v>
      </c>
      <c r="E143" s="18" t="s">
        <v>564</v>
      </c>
      <c r="F143" s="22" t="s">
        <v>456</v>
      </c>
      <c r="G143" s="18" t="s">
        <v>480</v>
      </c>
      <c r="H143" s="2" t="s">
        <v>226</v>
      </c>
      <c r="I143" s="18" t="s">
        <v>226</v>
      </c>
      <c r="J143" s="2" t="s">
        <v>566</v>
      </c>
      <c r="K143" s="3">
        <v>75</v>
      </c>
      <c r="L143" s="4">
        <f>209869+756364</f>
        <v>966233</v>
      </c>
      <c r="M143" s="5">
        <v>893433</v>
      </c>
      <c r="N143" s="6">
        <v>6.1999999999999998E-3</v>
      </c>
      <c r="O143" s="5">
        <v>5570</v>
      </c>
      <c r="P143" s="6">
        <v>0</v>
      </c>
      <c r="Q143" s="5">
        <v>0</v>
      </c>
      <c r="R143" s="6">
        <f>(1-SUM(N143,P143))</f>
        <v>0.99380000000000002</v>
      </c>
      <c r="S143" s="5">
        <v>887863</v>
      </c>
      <c r="T143" s="6">
        <f>U143/S143</f>
        <v>0</v>
      </c>
      <c r="U143" s="7">
        <v>0</v>
      </c>
      <c r="V143" s="6">
        <f>W143/S143</f>
        <v>1</v>
      </c>
      <c r="W143" s="7">
        <f>M143-(O143+Q143+U143)</f>
        <v>887863</v>
      </c>
      <c r="X143" s="6">
        <f>Y143/S143</f>
        <v>6.3964823401808618E-2</v>
      </c>
      <c r="Y143" s="7">
        <v>56792</v>
      </c>
      <c r="Z143" s="6">
        <f>1-X143</f>
        <v>0.93603517659819135</v>
      </c>
      <c r="AA143" s="7">
        <f>Z143*W143</f>
        <v>831071</v>
      </c>
    </row>
    <row r="144" spans="1:27" x14ac:dyDescent="0.35">
      <c r="A144" s="3">
        <v>29</v>
      </c>
      <c r="B144" s="2" t="s">
        <v>5</v>
      </c>
      <c r="C144" s="20" t="s">
        <v>277</v>
      </c>
      <c r="D144" s="2" t="s">
        <v>596</v>
      </c>
      <c r="E144" s="18" t="s">
        <v>564</v>
      </c>
      <c r="F144" s="22" t="s">
        <v>457</v>
      </c>
      <c r="G144" s="18" t="s">
        <v>484</v>
      </c>
      <c r="H144" s="2" t="s">
        <v>226</v>
      </c>
      <c r="I144" s="18" t="s">
        <v>226</v>
      </c>
      <c r="J144" s="2" t="s">
        <v>566</v>
      </c>
      <c r="K144" s="3">
        <v>75</v>
      </c>
      <c r="L144" s="4">
        <f>1522884+4781363</f>
        <v>6304247</v>
      </c>
      <c r="M144" s="5">
        <v>5991140</v>
      </c>
      <c r="N144" s="6">
        <v>1E-3</v>
      </c>
      <c r="O144" s="5">
        <v>6052</v>
      </c>
      <c r="P144" s="6">
        <v>0</v>
      </c>
      <c r="Q144" s="5">
        <v>0</v>
      </c>
      <c r="R144" s="6">
        <f>(1-SUM(N144,P144))</f>
        <v>0.999</v>
      </c>
      <c r="S144" s="5">
        <v>5985088</v>
      </c>
      <c r="T144" s="6">
        <f>U144/S144</f>
        <v>0</v>
      </c>
      <c r="U144" s="7">
        <v>0</v>
      </c>
      <c r="V144" s="6">
        <f>W144/S144</f>
        <v>1</v>
      </c>
      <c r="W144" s="7">
        <f>M144-(O144+Q144+U144)</f>
        <v>5985088</v>
      </c>
      <c r="X144" s="6">
        <f>Y144/S144</f>
        <v>2.901695012671493E-2</v>
      </c>
      <c r="Y144" s="7">
        <v>173669</v>
      </c>
      <c r="Z144" s="6">
        <f>1-X144</f>
        <v>0.9709830498732851</v>
      </c>
      <c r="AA144" s="7">
        <f>Z144*W144</f>
        <v>5811419</v>
      </c>
    </row>
    <row r="145" spans="1:27" x14ac:dyDescent="0.35">
      <c r="A145" s="3">
        <v>29</v>
      </c>
      <c r="B145" s="2" t="s">
        <v>6</v>
      </c>
      <c r="C145" s="20" t="s">
        <v>277</v>
      </c>
      <c r="D145" s="2" t="s">
        <v>596</v>
      </c>
      <c r="E145" s="18" t="s">
        <v>564</v>
      </c>
      <c r="F145" s="22" t="s">
        <v>458</v>
      </c>
      <c r="G145" s="18" t="s">
        <v>485</v>
      </c>
      <c r="H145" s="2" t="s">
        <v>226</v>
      </c>
      <c r="I145" s="18" t="s">
        <v>226</v>
      </c>
      <c r="J145" s="2" t="s">
        <v>566</v>
      </c>
      <c r="K145" s="3">
        <v>75</v>
      </c>
      <c r="L145" s="4">
        <f>2048075+5226394</f>
        <v>7274469</v>
      </c>
      <c r="M145" s="5">
        <v>6895398</v>
      </c>
      <c r="N145" s="6">
        <v>1E-4</v>
      </c>
      <c r="O145" s="5">
        <v>910</v>
      </c>
      <c r="P145" s="6">
        <v>0</v>
      </c>
      <c r="Q145" s="5">
        <v>0</v>
      </c>
      <c r="R145" s="6">
        <f>(1-SUM(N145,P145))</f>
        <v>0.99990000000000001</v>
      </c>
      <c r="S145" s="5">
        <v>6894488</v>
      </c>
      <c r="T145" s="6">
        <f>U145/S145</f>
        <v>0</v>
      </c>
      <c r="U145" s="7">
        <v>0</v>
      </c>
      <c r="V145" s="6">
        <f>W145/S145</f>
        <v>1</v>
      </c>
      <c r="W145" s="7">
        <f>M145-(O145+Q145+U145)</f>
        <v>6894488</v>
      </c>
      <c r="X145" s="6">
        <f>Y145/S145</f>
        <v>3.0828975262557567E-2</v>
      </c>
      <c r="Y145" s="7">
        <v>212550</v>
      </c>
      <c r="Z145" s="6">
        <f>1-X145</f>
        <v>0.96917102473744243</v>
      </c>
      <c r="AA145" s="7">
        <f>Z145*W145</f>
        <v>6681938</v>
      </c>
    </row>
    <row r="146" spans="1:27" x14ac:dyDescent="0.35">
      <c r="A146" s="3">
        <v>29</v>
      </c>
      <c r="B146" s="2" t="s">
        <v>7</v>
      </c>
      <c r="C146" s="20" t="s">
        <v>277</v>
      </c>
      <c r="D146" s="2" t="s">
        <v>596</v>
      </c>
      <c r="E146" s="18" t="s">
        <v>564</v>
      </c>
      <c r="F146" s="22" t="s">
        <v>459</v>
      </c>
      <c r="G146" s="18" t="s">
        <v>486</v>
      </c>
      <c r="H146" s="2" t="s">
        <v>226</v>
      </c>
      <c r="I146" s="18" t="s">
        <v>226</v>
      </c>
      <c r="J146" s="2" t="s">
        <v>566</v>
      </c>
      <c r="K146" s="3">
        <v>75</v>
      </c>
      <c r="L146" s="4">
        <f>589959+1879260</f>
        <v>2469219</v>
      </c>
      <c r="M146" s="5">
        <v>2331634</v>
      </c>
      <c r="N146" s="6">
        <v>2.8E-3</v>
      </c>
      <c r="O146" s="5">
        <v>6502</v>
      </c>
      <c r="P146" s="6">
        <v>0</v>
      </c>
      <c r="Q146" s="5">
        <v>0</v>
      </c>
      <c r="R146" s="6">
        <f>(1-SUM(N146,P146))</f>
        <v>0.99719999999999998</v>
      </c>
      <c r="S146" s="5">
        <v>2325132</v>
      </c>
      <c r="T146" s="6">
        <f>U146/S146</f>
        <v>0</v>
      </c>
      <c r="U146" s="7">
        <v>0</v>
      </c>
      <c r="V146" s="6">
        <f>W146/S146</f>
        <v>1</v>
      </c>
      <c r="W146" s="7">
        <f>M146-(O146+Q146+U146)</f>
        <v>2325132</v>
      </c>
      <c r="X146" s="6">
        <f>Y146/S146</f>
        <v>3.9395182725109799E-2</v>
      </c>
      <c r="Y146" s="7">
        <v>91599</v>
      </c>
      <c r="Z146" s="6">
        <f>1-X146</f>
        <v>0.96060481727489022</v>
      </c>
      <c r="AA146" s="7">
        <f>Z146*W146</f>
        <v>2233533</v>
      </c>
    </row>
    <row r="147" spans="1:27" x14ac:dyDescent="0.35">
      <c r="A147" s="3">
        <v>29</v>
      </c>
      <c r="B147" s="2" t="s">
        <v>19</v>
      </c>
      <c r="C147" s="20" t="s">
        <v>277</v>
      </c>
      <c r="D147" s="2" t="s">
        <v>596</v>
      </c>
      <c r="E147" s="18" t="s">
        <v>564</v>
      </c>
      <c r="F147" s="22" t="s">
        <v>460</v>
      </c>
      <c r="G147" s="18" t="s">
        <v>487</v>
      </c>
      <c r="H147" s="2" t="s">
        <v>226</v>
      </c>
      <c r="I147" s="18" t="s">
        <v>226</v>
      </c>
      <c r="J147" s="2" t="s">
        <v>566</v>
      </c>
      <c r="K147" s="3">
        <v>75</v>
      </c>
      <c r="L147" s="4">
        <f>279557+908248</f>
        <v>1187805</v>
      </c>
      <c r="M147" s="5">
        <v>1107843</v>
      </c>
      <c r="N147" s="6">
        <v>6.4999999999999997E-3</v>
      </c>
      <c r="O147" s="5">
        <v>7233</v>
      </c>
      <c r="P147" s="6">
        <v>0</v>
      </c>
      <c r="Q147" s="5">
        <v>0</v>
      </c>
      <c r="R147" s="6">
        <f>(1-SUM(N147,P147))</f>
        <v>0.99350000000000005</v>
      </c>
      <c r="S147" s="5">
        <v>1100610</v>
      </c>
      <c r="T147" s="6">
        <f>U147/S147</f>
        <v>0</v>
      </c>
      <c r="U147" s="7">
        <v>0</v>
      </c>
      <c r="V147" s="6">
        <f>W147/S147</f>
        <v>1</v>
      </c>
      <c r="W147" s="7">
        <f>M147-(O147+Q147+U147)</f>
        <v>1100610</v>
      </c>
      <c r="X147" s="6">
        <f>Y147/S147</f>
        <v>5.069188904334869E-2</v>
      </c>
      <c r="Y147" s="7">
        <v>55792</v>
      </c>
      <c r="Z147" s="6">
        <f>1-X147</f>
        <v>0.94930811095665135</v>
      </c>
      <c r="AA147" s="7">
        <f>Z147*W147</f>
        <v>1044818</v>
      </c>
    </row>
    <row r="148" spans="1:27" x14ac:dyDescent="0.35">
      <c r="A148" s="3">
        <v>29</v>
      </c>
      <c r="B148" s="2" t="s">
        <v>18</v>
      </c>
      <c r="C148" s="20" t="s">
        <v>277</v>
      </c>
      <c r="D148" s="2" t="s">
        <v>596</v>
      </c>
      <c r="E148" s="18" t="s">
        <v>564</v>
      </c>
      <c r="F148" s="22" t="s">
        <v>461</v>
      </c>
      <c r="G148" s="18" t="s">
        <v>488</v>
      </c>
      <c r="H148" s="2" t="s">
        <v>226</v>
      </c>
      <c r="I148" s="18" t="s">
        <v>226</v>
      </c>
      <c r="J148" s="2" t="s">
        <v>566</v>
      </c>
      <c r="K148" s="3">
        <v>75</v>
      </c>
      <c r="L148" s="4">
        <f>23772+45078</f>
        <v>68850</v>
      </c>
      <c r="M148" s="5">
        <v>49355</v>
      </c>
      <c r="N148" s="6">
        <v>4.4499999999999998E-2</v>
      </c>
      <c r="O148" s="5">
        <v>2197</v>
      </c>
      <c r="P148" s="6">
        <v>1E-4</v>
      </c>
      <c r="Q148" s="5">
        <v>3</v>
      </c>
      <c r="R148" s="6">
        <f>(1-SUM(N148,P148))</f>
        <v>0.95540000000000003</v>
      </c>
      <c r="S148" s="5">
        <v>47155</v>
      </c>
      <c r="T148" s="6">
        <f>U148/S148</f>
        <v>0</v>
      </c>
      <c r="U148" s="7">
        <v>0</v>
      </c>
      <c r="V148" s="6">
        <f>W148/S148</f>
        <v>1</v>
      </c>
      <c r="W148" s="7">
        <f>M148-(O148+Q148+U148)</f>
        <v>47155</v>
      </c>
      <c r="X148" s="6">
        <f>Y148/S148</f>
        <v>0.45452232000848264</v>
      </c>
      <c r="Y148" s="7">
        <v>21433</v>
      </c>
      <c r="Z148" s="6">
        <f>1-X148</f>
        <v>0.54547767999151731</v>
      </c>
      <c r="AA148" s="7">
        <f>Z148*W148</f>
        <v>25722</v>
      </c>
    </row>
    <row r="149" spans="1:27" x14ac:dyDescent="0.35">
      <c r="A149" s="3">
        <v>29</v>
      </c>
      <c r="B149" s="2" t="s">
        <v>17</v>
      </c>
      <c r="C149" s="20" t="s">
        <v>277</v>
      </c>
      <c r="D149" s="2" t="s">
        <v>596</v>
      </c>
      <c r="E149" s="18" t="s">
        <v>564</v>
      </c>
      <c r="F149" s="22" t="s">
        <v>462</v>
      </c>
      <c r="G149" s="18" t="s">
        <v>489</v>
      </c>
      <c r="H149" s="2" t="s">
        <v>226</v>
      </c>
      <c r="I149" s="18" t="s">
        <v>226</v>
      </c>
      <c r="J149" s="2" t="s">
        <v>566</v>
      </c>
      <c r="K149" s="3">
        <v>75</v>
      </c>
      <c r="L149" s="4">
        <f>28015+46563</f>
        <v>74578</v>
      </c>
      <c r="M149" s="5">
        <v>51233</v>
      </c>
      <c r="N149" s="6">
        <v>0.2286</v>
      </c>
      <c r="O149" s="5">
        <v>11711</v>
      </c>
      <c r="P149" s="6">
        <v>0</v>
      </c>
      <c r="Q149" s="5">
        <v>0</v>
      </c>
      <c r="R149" s="6">
        <f>(1-SUM(N149,P149))</f>
        <v>0.77139999999999997</v>
      </c>
      <c r="S149" s="5">
        <v>39522</v>
      </c>
      <c r="T149" s="6">
        <f>U149/S149</f>
        <v>0</v>
      </c>
      <c r="U149" s="7">
        <v>0</v>
      </c>
      <c r="V149" s="6">
        <f>W149/S149</f>
        <v>1</v>
      </c>
      <c r="W149" s="7">
        <f>M149-(O149+Q149+U149)</f>
        <v>39522</v>
      </c>
      <c r="X149" s="6">
        <f>Y149/S149</f>
        <v>0.64424877283538284</v>
      </c>
      <c r="Y149" s="7">
        <v>25462</v>
      </c>
      <c r="Z149" s="6">
        <f>1-X149</f>
        <v>0.35575122716461716</v>
      </c>
      <c r="AA149" s="7">
        <f>Z149*W149</f>
        <v>14060</v>
      </c>
    </row>
    <row r="150" spans="1:27" x14ac:dyDescent="0.35">
      <c r="A150" s="3">
        <v>29</v>
      </c>
      <c r="B150" s="2" t="s">
        <v>16</v>
      </c>
      <c r="C150" s="20" t="s">
        <v>277</v>
      </c>
      <c r="D150" s="2" t="s">
        <v>596</v>
      </c>
      <c r="E150" s="18" t="s">
        <v>564</v>
      </c>
      <c r="F150" s="22" t="s">
        <v>463</v>
      </c>
      <c r="G150" s="18" t="s">
        <v>490</v>
      </c>
      <c r="H150" s="2" t="s">
        <v>226</v>
      </c>
      <c r="I150" s="18" t="s">
        <v>226</v>
      </c>
      <c r="J150" s="2" t="s">
        <v>566</v>
      </c>
      <c r="K150" s="3">
        <v>75</v>
      </c>
      <c r="L150" s="4">
        <f>33262+47704</f>
        <v>80966</v>
      </c>
      <c r="M150" s="5">
        <v>55675</v>
      </c>
      <c r="N150" s="6">
        <v>0.24679999999999999</v>
      </c>
      <c r="O150" s="5">
        <v>13738</v>
      </c>
      <c r="P150" s="6">
        <v>0</v>
      </c>
      <c r="Q150" s="5">
        <v>2</v>
      </c>
      <c r="R150" s="6">
        <f>(1-SUM(N150,P150))</f>
        <v>0.75319999999999998</v>
      </c>
      <c r="S150" s="5">
        <v>41935</v>
      </c>
      <c r="T150" s="6">
        <f>U150/S150</f>
        <v>0</v>
      </c>
      <c r="U150" s="7">
        <v>0</v>
      </c>
      <c r="V150" s="6">
        <f>W150/S150</f>
        <v>1</v>
      </c>
      <c r="W150" s="7">
        <f>M150-(O150+Q150+U150)</f>
        <v>41935</v>
      </c>
      <c r="X150" s="6">
        <f>Y150/S150</f>
        <v>0.66755693334923094</v>
      </c>
      <c r="Y150" s="7">
        <v>27994</v>
      </c>
      <c r="Z150" s="6">
        <f>1-X150</f>
        <v>0.33244306665076906</v>
      </c>
      <c r="AA150" s="7">
        <f>Z150*W150</f>
        <v>13941</v>
      </c>
    </row>
    <row r="151" spans="1:27" x14ac:dyDescent="0.35">
      <c r="A151" s="3">
        <v>29</v>
      </c>
      <c r="B151" s="2" t="s">
        <v>15</v>
      </c>
      <c r="C151" s="20" t="s">
        <v>277</v>
      </c>
      <c r="D151" s="2" t="s">
        <v>596</v>
      </c>
      <c r="E151" s="18" t="s">
        <v>564</v>
      </c>
      <c r="F151" s="22" t="s">
        <v>464</v>
      </c>
      <c r="G151" s="18" t="s">
        <v>512</v>
      </c>
      <c r="H151" s="2" t="s">
        <v>226</v>
      </c>
      <c r="I151" s="18" t="s">
        <v>226</v>
      </c>
      <c r="J151" s="2" t="s">
        <v>566</v>
      </c>
      <c r="K151" s="3">
        <v>75</v>
      </c>
      <c r="L151" s="4">
        <f>232403+832854</f>
        <v>1065257</v>
      </c>
      <c r="M151" s="5">
        <v>991200</v>
      </c>
      <c r="N151" s="6">
        <v>8.8999999999999999E-3</v>
      </c>
      <c r="O151" s="5">
        <v>8804</v>
      </c>
      <c r="P151" s="6">
        <v>0</v>
      </c>
      <c r="Q151" s="5">
        <v>3</v>
      </c>
      <c r="R151" s="6">
        <f>(1-SUM(N151,P151))</f>
        <v>0.99109999999999998</v>
      </c>
      <c r="S151" s="5">
        <v>982393</v>
      </c>
      <c r="T151" s="6">
        <f>U151/S151</f>
        <v>0</v>
      </c>
      <c r="U151" s="7">
        <v>0</v>
      </c>
      <c r="V151" s="6">
        <f>W151/S151</f>
        <v>1</v>
      </c>
      <c r="W151" s="7">
        <f>M151-(O151+Q151+U151)</f>
        <v>982393</v>
      </c>
      <c r="X151" s="6">
        <f>Y151/S151</f>
        <v>6.745467445309565E-2</v>
      </c>
      <c r="Y151" s="7">
        <v>66267</v>
      </c>
      <c r="Z151" s="6">
        <f>1-X151</f>
        <v>0.93254532554690439</v>
      </c>
      <c r="AA151" s="7">
        <f>Z151*W151</f>
        <v>916126</v>
      </c>
    </row>
    <row r="152" spans="1:27" x14ac:dyDescent="0.35">
      <c r="A152" s="3">
        <v>29</v>
      </c>
      <c r="B152" s="2" t="s">
        <v>611</v>
      </c>
      <c r="C152" s="20" t="s">
        <v>277</v>
      </c>
      <c r="D152" s="2" t="s">
        <v>596</v>
      </c>
      <c r="E152" s="18" t="s">
        <v>564</v>
      </c>
      <c r="F152" s="22" t="s">
        <v>465</v>
      </c>
      <c r="G152" s="18" t="s">
        <v>520</v>
      </c>
      <c r="H152" s="2" t="s">
        <v>226</v>
      </c>
      <c r="I152" s="18" t="s">
        <v>226</v>
      </c>
      <c r="J152" s="2" t="s">
        <v>566</v>
      </c>
      <c r="K152" s="3">
        <v>75</v>
      </c>
      <c r="L152" s="4">
        <f>173818+474789</f>
        <v>648607</v>
      </c>
      <c r="M152" s="5">
        <v>591655</v>
      </c>
      <c r="N152" s="6">
        <v>7.4399999999999994E-2</v>
      </c>
      <c r="O152" s="5">
        <v>44045</v>
      </c>
      <c r="P152" s="6">
        <v>0</v>
      </c>
      <c r="Q152" s="5">
        <v>0</v>
      </c>
      <c r="R152" s="6">
        <f>(1-SUM(N152,P152))</f>
        <v>0.92559999999999998</v>
      </c>
      <c r="S152" s="5">
        <v>547610</v>
      </c>
      <c r="T152" s="6">
        <f>U152/S152</f>
        <v>0</v>
      </c>
      <c r="U152" s="7">
        <v>0</v>
      </c>
      <c r="V152" s="6">
        <f>W152/S152</f>
        <v>1</v>
      </c>
      <c r="W152" s="7">
        <f>M152-(O152+Q152+U152)</f>
        <v>547610</v>
      </c>
      <c r="X152" s="6">
        <f>Y152/S152</f>
        <v>0.10321761837804276</v>
      </c>
      <c r="Y152" s="7">
        <v>56523</v>
      </c>
      <c r="Z152" s="6">
        <f>1-X152</f>
        <v>0.89678238162195723</v>
      </c>
      <c r="AA152" s="7">
        <f>Z152*W152</f>
        <v>491087</v>
      </c>
    </row>
    <row r="153" spans="1:27" x14ac:dyDescent="0.35">
      <c r="A153" s="3">
        <v>29</v>
      </c>
      <c r="B153" s="2" t="s">
        <v>612</v>
      </c>
      <c r="C153" s="20" t="s">
        <v>277</v>
      </c>
      <c r="D153" s="2" t="s">
        <v>596</v>
      </c>
      <c r="E153" s="18" t="s">
        <v>564</v>
      </c>
      <c r="F153" s="22" t="s">
        <v>466</v>
      </c>
      <c r="G153" s="18" t="s">
        <v>519</v>
      </c>
      <c r="H153" s="2" t="s">
        <v>226</v>
      </c>
      <c r="I153" s="18" t="s">
        <v>226</v>
      </c>
      <c r="J153" s="2" t="s">
        <v>566</v>
      </c>
      <c r="K153" s="3">
        <v>75</v>
      </c>
      <c r="L153" s="4">
        <f>31250+54388</f>
        <v>85638</v>
      </c>
      <c r="M153" s="5">
        <v>60636</v>
      </c>
      <c r="N153" s="6">
        <v>0.1905</v>
      </c>
      <c r="O153" s="5">
        <v>11553</v>
      </c>
      <c r="P153" s="6">
        <v>0</v>
      </c>
      <c r="Q153" s="5">
        <v>1</v>
      </c>
      <c r="R153" s="6">
        <f>(1-SUM(N153,P153))</f>
        <v>0.8095</v>
      </c>
      <c r="S153" s="5">
        <v>49082</v>
      </c>
      <c r="T153" s="6">
        <f>U153/S153</f>
        <v>0</v>
      </c>
      <c r="U153" s="7">
        <v>0</v>
      </c>
      <c r="V153" s="6">
        <f>W153/S153</f>
        <v>1</v>
      </c>
      <c r="W153" s="7">
        <f>M153-(O153+Q153+U153)</f>
        <v>49082</v>
      </c>
      <c r="X153" s="6">
        <f>Y153/S153</f>
        <v>0.61947353408581562</v>
      </c>
      <c r="Y153" s="7">
        <v>30405</v>
      </c>
      <c r="Z153" s="6">
        <f>1-X153</f>
        <v>0.38052646591418438</v>
      </c>
      <c r="AA153" s="7">
        <f>Z153*W153</f>
        <v>18676.999999999996</v>
      </c>
    </row>
    <row r="154" spans="1:27" x14ac:dyDescent="0.35">
      <c r="A154" s="3">
        <v>29</v>
      </c>
      <c r="B154" s="2" t="s">
        <v>14</v>
      </c>
      <c r="C154" s="20" t="s">
        <v>277</v>
      </c>
      <c r="D154" s="2" t="s">
        <v>596</v>
      </c>
      <c r="E154" s="18" t="s">
        <v>564</v>
      </c>
      <c r="F154" s="22" t="s">
        <v>467</v>
      </c>
      <c r="G154" s="18" t="s">
        <v>524</v>
      </c>
      <c r="H154" s="2" t="s">
        <v>226</v>
      </c>
      <c r="I154" s="18" t="s">
        <v>226</v>
      </c>
      <c r="J154" s="2" t="s">
        <v>566</v>
      </c>
      <c r="K154" s="3">
        <v>75</v>
      </c>
      <c r="L154" s="4">
        <f>84096+190054</f>
        <v>274150</v>
      </c>
      <c r="M154" s="5">
        <v>244096</v>
      </c>
      <c r="N154" s="6">
        <v>3.5000000000000003E-2</v>
      </c>
      <c r="O154" s="5">
        <v>8544</v>
      </c>
      <c r="P154" s="6">
        <v>0</v>
      </c>
      <c r="Q154" s="5">
        <v>0</v>
      </c>
      <c r="R154" s="6">
        <f>(1-SUM(N154,P154))</f>
        <v>0.96499999999999997</v>
      </c>
      <c r="S154" s="5">
        <v>235552</v>
      </c>
      <c r="T154" s="6">
        <f>U154/S154</f>
        <v>0</v>
      </c>
      <c r="U154" s="7">
        <v>0</v>
      </c>
      <c r="V154" s="6">
        <f>W154/S154</f>
        <v>1</v>
      </c>
      <c r="W154" s="7">
        <f>M154-(O154+Q154+U154)</f>
        <v>235552</v>
      </c>
      <c r="X154" s="6">
        <f>Y154/S154</f>
        <v>0.30779615541366662</v>
      </c>
      <c r="Y154" s="7">
        <v>72502</v>
      </c>
      <c r="Z154" s="6">
        <f>1-X154</f>
        <v>0.69220384458633344</v>
      </c>
      <c r="AA154" s="7">
        <f>Z154*W154</f>
        <v>163050</v>
      </c>
    </row>
    <row r="155" spans="1:27" x14ac:dyDescent="0.35">
      <c r="A155" s="3">
        <v>29</v>
      </c>
      <c r="B155" s="2" t="s">
        <v>13</v>
      </c>
      <c r="C155" s="20" t="s">
        <v>277</v>
      </c>
      <c r="D155" s="2" t="s">
        <v>596</v>
      </c>
      <c r="E155" s="18" t="s">
        <v>564</v>
      </c>
      <c r="F155" s="22" t="s">
        <v>468</v>
      </c>
      <c r="G155" s="18" t="s">
        <v>523</v>
      </c>
      <c r="H155" s="2" t="s">
        <v>226</v>
      </c>
      <c r="I155" s="18" t="s">
        <v>226</v>
      </c>
      <c r="J155" s="2" t="s">
        <v>566</v>
      </c>
      <c r="K155" s="3">
        <v>75</v>
      </c>
      <c r="L155" s="4">
        <f>790160+1622084</f>
        <v>2412244</v>
      </c>
      <c r="M155" s="5">
        <v>2259869</v>
      </c>
      <c r="N155" s="6">
        <v>2.7000000000000001E-3</v>
      </c>
      <c r="O155" s="5">
        <v>6120</v>
      </c>
      <c r="P155" s="6">
        <v>0</v>
      </c>
      <c r="Q155" s="5">
        <v>0</v>
      </c>
      <c r="R155" s="6">
        <f>(1-SUM(N155,P155))</f>
        <v>0.99729999999999996</v>
      </c>
      <c r="S155" s="5">
        <v>2253749</v>
      </c>
      <c r="T155" s="6">
        <f>U155/S155</f>
        <v>0</v>
      </c>
      <c r="U155" s="7">
        <v>0</v>
      </c>
      <c r="V155" s="6">
        <f>W155/S155</f>
        <v>1</v>
      </c>
      <c r="W155" s="7">
        <f>M155-(O155+Q155+U155)</f>
        <v>2253749</v>
      </c>
      <c r="X155" s="6">
        <f>Y155/S155</f>
        <v>3.7268125243760511E-2</v>
      </c>
      <c r="Y155" s="7">
        <v>83993</v>
      </c>
      <c r="Z155" s="6">
        <f>1-X155</f>
        <v>0.96273187475623945</v>
      </c>
      <c r="AA155" s="7">
        <f>Z155*W155</f>
        <v>2169756</v>
      </c>
    </row>
    <row r="156" spans="1:27" x14ac:dyDescent="0.35">
      <c r="A156" s="3">
        <v>29</v>
      </c>
      <c r="B156" s="2" t="s">
        <v>12</v>
      </c>
      <c r="C156" s="20" t="s">
        <v>277</v>
      </c>
      <c r="D156" s="2" t="s">
        <v>596</v>
      </c>
      <c r="E156" s="18" t="s">
        <v>564</v>
      </c>
      <c r="F156" s="22" t="s">
        <v>469</v>
      </c>
      <c r="G156" s="18" t="s">
        <v>522</v>
      </c>
      <c r="H156" s="2" t="s">
        <v>226</v>
      </c>
      <c r="I156" s="18" t="s">
        <v>226</v>
      </c>
      <c r="J156" s="2" t="s">
        <v>566</v>
      </c>
      <c r="K156" s="3">
        <v>75</v>
      </c>
      <c r="L156" s="4">
        <f>1616738+5484274</f>
        <v>7101012</v>
      </c>
      <c r="M156" s="5">
        <v>6707520</v>
      </c>
      <c r="N156" s="6">
        <v>1.9E-3</v>
      </c>
      <c r="O156" s="5">
        <v>12950</v>
      </c>
      <c r="P156" s="6">
        <v>0</v>
      </c>
      <c r="Q156" s="5">
        <v>0</v>
      </c>
      <c r="R156" s="6">
        <f>(1-SUM(N156,P156))</f>
        <v>0.99809999999999999</v>
      </c>
      <c r="S156" s="5">
        <v>6694570</v>
      </c>
      <c r="T156" s="6">
        <f>U156/S156</f>
        <v>0</v>
      </c>
      <c r="U156" s="7">
        <v>0</v>
      </c>
      <c r="V156" s="6">
        <f>W156/S156</f>
        <v>1</v>
      </c>
      <c r="W156" s="7">
        <f>M156-(O156+Q156+U156)</f>
        <v>6694570</v>
      </c>
      <c r="X156" s="6">
        <f>Y156/S156</f>
        <v>3.6375301176923988E-2</v>
      </c>
      <c r="Y156" s="7">
        <v>243517</v>
      </c>
      <c r="Z156" s="6">
        <f>1-X156</f>
        <v>0.963624698823076</v>
      </c>
      <c r="AA156" s="7">
        <f>Z156*W156</f>
        <v>6451053</v>
      </c>
    </row>
    <row r="157" spans="1:27" x14ac:dyDescent="0.35">
      <c r="A157" s="3">
        <v>29</v>
      </c>
      <c r="B157" s="2" t="s">
        <v>11</v>
      </c>
      <c r="C157" s="20" t="s">
        <v>277</v>
      </c>
      <c r="D157" s="2" t="s">
        <v>596</v>
      </c>
      <c r="E157" s="18" t="s">
        <v>564</v>
      </c>
      <c r="F157" s="22" t="s">
        <v>470</v>
      </c>
      <c r="G157" s="18" t="s">
        <v>521</v>
      </c>
      <c r="H157" s="2" t="s">
        <v>226</v>
      </c>
      <c r="I157" s="18" t="s">
        <v>226</v>
      </c>
      <c r="J157" s="2" t="s">
        <v>566</v>
      </c>
      <c r="K157" s="3">
        <v>75</v>
      </c>
      <c r="L157" s="4">
        <f>151965+606715</f>
        <v>758680</v>
      </c>
      <c r="M157" s="5">
        <v>705712</v>
      </c>
      <c r="N157" s="6">
        <v>4.4000000000000003E-3</v>
      </c>
      <c r="O157" s="5">
        <v>3127</v>
      </c>
      <c r="P157" s="6">
        <v>0</v>
      </c>
      <c r="Q157" s="5">
        <v>0</v>
      </c>
      <c r="R157" s="6">
        <f>(1-SUM(N157,P157))</f>
        <v>0.99560000000000004</v>
      </c>
      <c r="S157" s="5">
        <v>702585</v>
      </c>
      <c r="T157" s="6">
        <f>U157/S157</f>
        <v>0</v>
      </c>
      <c r="U157" s="7">
        <v>0</v>
      </c>
      <c r="V157" s="6">
        <f>W157/S157</f>
        <v>1</v>
      </c>
      <c r="W157" s="7">
        <f>M157-(O157+Q157+U157)</f>
        <v>702585</v>
      </c>
      <c r="X157" s="6">
        <f>Y157/S157</f>
        <v>7.1362183935039888E-2</v>
      </c>
      <c r="Y157" s="7">
        <v>50138</v>
      </c>
      <c r="Z157" s="6">
        <f>1-X157</f>
        <v>0.9286378160649601</v>
      </c>
      <c r="AA157" s="7">
        <f>Z157*W157</f>
        <v>652447</v>
      </c>
    </row>
    <row r="158" spans="1:27" x14ac:dyDescent="0.35">
      <c r="A158" s="3">
        <v>29</v>
      </c>
      <c r="B158" s="2" t="s">
        <v>10</v>
      </c>
      <c r="C158" s="20" t="s">
        <v>277</v>
      </c>
      <c r="D158" s="2" t="s">
        <v>596</v>
      </c>
      <c r="E158" s="18" t="s">
        <v>564</v>
      </c>
      <c r="F158" s="22" t="s">
        <v>471</v>
      </c>
      <c r="G158" s="18" t="s">
        <v>483</v>
      </c>
      <c r="H158" s="2" t="s">
        <v>226</v>
      </c>
      <c r="I158" s="18" t="s">
        <v>226</v>
      </c>
      <c r="J158" s="2" t="s">
        <v>566</v>
      </c>
      <c r="K158" s="3">
        <v>75</v>
      </c>
      <c r="L158" s="4">
        <f>36352+76639</f>
        <v>112991</v>
      </c>
      <c r="M158" s="5">
        <v>87263</v>
      </c>
      <c r="N158" s="6">
        <v>9.7699999999999995E-2</v>
      </c>
      <c r="O158" s="5">
        <v>8526</v>
      </c>
      <c r="P158" s="6">
        <v>1E-4</v>
      </c>
      <c r="Q158" s="5">
        <v>7</v>
      </c>
      <c r="R158" s="6">
        <f>(1-SUM(N158,P158))</f>
        <v>0.9022</v>
      </c>
      <c r="S158" s="5">
        <v>78730</v>
      </c>
      <c r="T158" s="6">
        <f>U158/S158</f>
        <v>0</v>
      </c>
      <c r="U158" s="7">
        <v>0</v>
      </c>
      <c r="V158" s="6">
        <f>W158/S158</f>
        <v>1</v>
      </c>
      <c r="W158" s="7">
        <f>M158-(O158+Q158+U158)</f>
        <v>78730</v>
      </c>
      <c r="X158" s="6">
        <f>Y158/S158</f>
        <v>0.5638765400736695</v>
      </c>
      <c r="Y158" s="7">
        <v>44394</v>
      </c>
      <c r="Z158" s="6">
        <f>1-X158</f>
        <v>0.4361234599263305</v>
      </c>
      <c r="AA158" s="7">
        <f>Z158*W158</f>
        <v>34336</v>
      </c>
    </row>
    <row r="159" spans="1:27" x14ac:dyDescent="0.35">
      <c r="A159" s="3">
        <v>29</v>
      </c>
      <c r="B159" s="2" t="s">
        <v>9</v>
      </c>
      <c r="C159" s="20" t="s">
        <v>277</v>
      </c>
      <c r="D159" s="2" t="s">
        <v>596</v>
      </c>
      <c r="E159" s="18" t="s">
        <v>564</v>
      </c>
      <c r="F159" s="22" t="s">
        <v>472</v>
      </c>
      <c r="G159" s="18" t="s">
        <v>482</v>
      </c>
      <c r="H159" s="2" t="s">
        <v>226</v>
      </c>
      <c r="I159" s="18" t="s">
        <v>226</v>
      </c>
      <c r="J159" s="2" t="s">
        <v>566</v>
      </c>
      <c r="K159" s="3">
        <v>75</v>
      </c>
      <c r="L159" s="4">
        <f>1911097+5960314</f>
        <v>7871411</v>
      </c>
      <c r="M159" s="5">
        <v>7482795</v>
      </c>
      <c r="N159" s="6">
        <v>2.0000000000000001E-4</v>
      </c>
      <c r="O159" s="5">
        <v>1290</v>
      </c>
      <c r="P159" s="6">
        <v>0</v>
      </c>
      <c r="Q159" s="5">
        <v>0</v>
      </c>
      <c r="R159" s="6">
        <f>(1-SUM(N159,P159))</f>
        <v>0.99980000000000002</v>
      </c>
      <c r="S159" s="5">
        <v>7481505</v>
      </c>
      <c r="T159" s="6">
        <f>U159/S159</f>
        <v>0</v>
      </c>
      <c r="U159" s="7">
        <v>0</v>
      </c>
      <c r="V159" s="6">
        <f>W159/S159</f>
        <v>1</v>
      </c>
      <c r="W159" s="7">
        <f>M159-(O159+Q159+U159)</f>
        <v>7481505</v>
      </c>
      <c r="X159" s="6">
        <f>Y159/S159</f>
        <v>7.6591140418939774E-2</v>
      </c>
      <c r="Y159" s="7">
        <v>573017</v>
      </c>
      <c r="Z159" s="6">
        <f>1-X159</f>
        <v>0.92340885958106023</v>
      </c>
      <c r="AA159" s="7">
        <f>Z159*W159</f>
        <v>6908488</v>
      </c>
    </row>
    <row r="160" spans="1:27" x14ac:dyDescent="0.35">
      <c r="A160" s="3">
        <v>29</v>
      </c>
      <c r="B160" s="2" t="s">
        <v>8</v>
      </c>
      <c r="C160" s="20" t="s">
        <v>277</v>
      </c>
      <c r="D160" s="2" t="s">
        <v>596</v>
      </c>
      <c r="E160" s="18" t="s">
        <v>564</v>
      </c>
      <c r="F160" s="22" t="s">
        <v>473</v>
      </c>
      <c r="G160" s="18" t="s">
        <v>481</v>
      </c>
      <c r="H160" s="2" t="s">
        <v>226</v>
      </c>
      <c r="I160" s="18" t="s">
        <v>226</v>
      </c>
      <c r="J160" s="2" t="s">
        <v>566</v>
      </c>
      <c r="K160" s="3">
        <v>75</v>
      </c>
      <c r="L160" s="4">
        <f>47977+117768</f>
        <v>165745</v>
      </c>
      <c r="M160" s="5">
        <v>141612</v>
      </c>
      <c r="N160" s="6">
        <v>4.1500000000000002E-2</v>
      </c>
      <c r="O160" s="5">
        <v>5873</v>
      </c>
      <c r="P160" s="6">
        <v>0</v>
      </c>
      <c r="Q160" s="5">
        <v>2</v>
      </c>
      <c r="R160" s="6">
        <f>(1-SUM(N160,P160))</f>
        <v>0.95850000000000002</v>
      </c>
      <c r="S160" s="5">
        <v>135737</v>
      </c>
      <c r="T160" s="6">
        <f>U160/S160</f>
        <v>0</v>
      </c>
      <c r="U160" s="7">
        <v>0</v>
      </c>
      <c r="V160" s="6">
        <f>W160/S160</f>
        <v>1</v>
      </c>
      <c r="W160" s="7">
        <f>M160-(O160+Q160+U160)</f>
        <v>135737</v>
      </c>
      <c r="X160" s="6">
        <f>Y160/S160</f>
        <v>0.26399581543720579</v>
      </c>
      <c r="Y160" s="7">
        <v>35834</v>
      </c>
      <c r="Z160" s="6">
        <f>1-X160</f>
        <v>0.73600418456279426</v>
      </c>
      <c r="AA160" s="7">
        <f>Z160*W160</f>
        <v>99903</v>
      </c>
    </row>
    <row r="161" spans="1:27" x14ac:dyDescent="0.35">
      <c r="A161" s="3">
        <v>30</v>
      </c>
      <c r="B161" s="2" t="s">
        <v>101</v>
      </c>
      <c r="C161" s="20" t="s">
        <v>259</v>
      </c>
      <c r="D161" s="2" t="s">
        <v>597</v>
      </c>
      <c r="E161" s="18" t="s">
        <v>585</v>
      </c>
      <c r="F161" s="22" t="s">
        <v>476</v>
      </c>
      <c r="G161" s="18" t="s">
        <v>527</v>
      </c>
      <c r="H161" s="2">
        <v>58</v>
      </c>
      <c r="I161" s="18" t="s">
        <v>537</v>
      </c>
      <c r="J161" s="2" t="s">
        <v>552</v>
      </c>
      <c r="K161" s="3">
        <v>100</v>
      </c>
      <c r="L161" s="4">
        <v>40830512</v>
      </c>
      <c r="M161" s="5">
        <v>15728741</v>
      </c>
      <c r="N161" s="6">
        <v>0.90280000000000005</v>
      </c>
      <c r="O161" s="5">
        <v>14199993</v>
      </c>
      <c r="P161" s="6">
        <v>0</v>
      </c>
      <c r="Q161" s="5">
        <v>0</v>
      </c>
      <c r="R161" s="6">
        <f>(1-SUM(N161,P161))</f>
        <v>9.7199999999999953E-2</v>
      </c>
      <c r="S161" s="5">
        <v>1528748</v>
      </c>
      <c r="T161" s="6">
        <f>U161/S161</f>
        <v>0</v>
      </c>
      <c r="U161" s="7">
        <v>0</v>
      </c>
      <c r="V161" s="6">
        <f>W161/S161</f>
        <v>1</v>
      </c>
      <c r="W161" s="7">
        <f>M161-(O161+Q161+U161)</f>
        <v>1528748</v>
      </c>
      <c r="X161" s="6">
        <f>Y161/S161</f>
        <v>0.81221300044219191</v>
      </c>
      <c r="Y161" s="7">
        <v>1241669</v>
      </c>
      <c r="Z161" s="6">
        <f>1-X161</f>
        <v>0.18778699955780809</v>
      </c>
      <c r="AA161" s="7">
        <f>Z161*W161</f>
        <v>287079</v>
      </c>
    </row>
    <row r="162" spans="1:27" x14ac:dyDescent="0.35">
      <c r="A162" s="3">
        <v>30</v>
      </c>
      <c r="B162" s="2" t="s">
        <v>100</v>
      </c>
      <c r="C162" s="20" t="s">
        <v>259</v>
      </c>
      <c r="D162" s="2" t="s">
        <v>597</v>
      </c>
      <c r="E162" s="18" t="s">
        <v>585</v>
      </c>
      <c r="F162" s="22" t="s">
        <v>513</v>
      </c>
      <c r="G162" s="18" t="s">
        <v>528</v>
      </c>
      <c r="H162" s="2">
        <v>62</v>
      </c>
      <c r="I162" s="18" t="s">
        <v>446</v>
      </c>
      <c r="J162" s="2" t="s">
        <v>552</v>
      </c>
      <c r="K162" s="3">
        <v>100</v>
      </c>
      <c r="L162" s="4">
        <v>45794296</v>
      </c>
      <c r="M162" s="5">
        <v>20343625</v>
      </c>
      <c r="N162" s="6">
        <v>0.92830000000000001</v>
      </c>
      <c r="O162" s="5">
        <v>18884644</v>
      </c>
      <c r="P162" s="6">
        <v>0</v>
      </c>
      <c r="Q162" s="5">
        <v>0</v>
      </c>
      <c r="R162" s="6">
        <f>(1-SUM(N162,P162))</f>
        <v>7.1699999999999986E-2</v>
      </c>
      <c r="S162" s="5">
        <v>1458981</v>
      </c>
      <c r="T162" s="6">
        <f>U162/S162</f>
        <v>0</v>
      </c>
      <c r="U162" s="7">
        <v>0</v>
      </c>
      <c r="V162" s="6">
        <f>W162/S162</f>
        <v>1</v>
      </c>
      <c r="W162" s="7">
        <f>M162-(O162+Q162+U162)</f>
        <v>1458981</v>
      </c>
      <c r="X162" s="6">
        <f>Y162/S162</f>
        <v>0.8353309604443101</v>
      </c>
      <c r="Y162" s="7">
        <v>1218732</v>
      </c>
      <c r="Z162" s="6">
        <f>1-X162</f>
        <v>0.1646690395556899</v>
      </c>
      <c r="AA162" s="7">
        <f>Z162*W162</f>
        <v>240249</v>
      </c>
    </row>
    <row r="163" spans="1:27" x14ac:dyDescent="0.35">
      <c r="A163" s="3">
        <v>30</v>
      </c>
      <c r="B163" s="2" t="s">
        <v>99</v>
      </c>
      <c r="C163" s="20" t="s">
        <v>259</v>
      </c>
      <c r="D163" s="2" t="s">
        <v>597</v>
      </c>
      <c r="E163" s="18" t="s">
        <v>585</v>
      </c>
      <c r="F163" s="22" t="s">
        <v>514</v>
      </c>
      <c r="G163" s="18" t="s">
        <v>529</v>
      </c>
      <c r="H163" s="2">
        <v>58</v>
      </c>
      <c r="I163" s="18" t="s">
        <v>537</v>
      </c>
      <c r="J163" s="2" t="s">
        <v>552</v>
      </c>
      <c r="K163" s="3">
        <v>100</v>
      </c>
      <c r="L163" s="4">
        <v>65246046</v>
      </c>
      <c r="M163" s="5">
        <v>31332571</v>
      </c>
      <c r="N163" s="6">
        <v>0.95430000000000004</v>
      </c>
      <c r="O163" s="5">
        <v>29901624</v>
      </c>
      <c r="P163" s="6">
        <v>0</v>
      </c>
      <c r="Q163" s="5">
        <v>0</v>
      </c>
      <c r="R163" s="6">
        <f>(1-SUM(N163,P163))</f>
        <v>4.5699999999999963E-2</v>
      </c>
      <c r="S163" s="5">
        <v>1430947</v>
      </c>
      <c r="T163" s="6">
        <f>U163/S163</f>
        <v>0</v>
      </c>
      <c r="U163" s="7">
        <v>0</v>
      </c>
      <c r="V163" s="6">
        <f>W163/S163</f>
        <v>1</v>
      </c>
      <c r="W163" s="7">
        <f>M163-(O163+Q163+U163)</f>
        <v>1430947</v>
      </c>
      <c r="X163" s="6">
        <f>Y163/S163</f>
        <v>0.89450902094906382</v>
      </c>
      <c r="Y163" s="7">
        <v>1279995</v>
      </c>
      <c r="Z163" s="6">
        <f>1-X163</f>
        <v>0.10549097905093618</v>
      </c>
      <c r="AA163" s="7">
        <f>Z163*W163</f>
        <v>150951.99999999997</v>
      </c>
    </row>
    <row r="164" spans="1:27" x14ac:dyDescent="0.35">
      <c r="A164" s="3">
        <v>30</v>
      </c>
      <c r="B164" s="2" t="s">
        <v>103</v>
      </c>
      <c r="C164" s="20" t="s">
        <v>259</v>
      </c>
      <c r="D164" s="2" t="s">
        <v>597</v>
      </c>
      <c r="E164" s="18" t="s">
        <v>585</v>
      </c>
      <c r="F164" s="22" t="s">
        <v>474</v>
      </c>
      <c r="G164" s="18" t="s">
        <v>525</v>
      </c>
      <c r="H164" s="2">
        <v>34</v>
      </c>
      <c r="I164" s="18" t="s">
        <v>446</v>
      </c>
      <c r="J164" s="2" t="s">
        <v>552</v>
      </c>
      <c r="K164" s="3">
        <v>100</v>
      </c>
      <c r="L164" s="4">
        <v>68862350</v>
      </c>
      <c r="M164" s="5">
        <v>33111918</v>
      </c>
      <c r="N164" s="6">
        <v>0.95150000000000001</v>
      </c>
      <c r="O164" s="5">
        <v>31505439</v>
      </c>
      <c r="P164" s="6">
        <v>0</v>
      </c>
      <c r="Q164" s="5">
        <v>0</v>
      </c>
      <c r="R164" s="6">
        <f>(1-SUM(N164,P164))</f>
        <v>4.8499999999999988E-2</v>
      </c>
      <c r="S164" s="5">
        <v>1606479</v>
      </c>
      <c r="T164" s="6">
        <f>U164/S164</f>
        <v>0</v>
      </c>
      <c r="U164" s="7">
        <v>0</v>
      </c>
      <c r="V164" s="6">
        <f>W164/S164</f>
        <v>1</v>
      </c>
      <c r="W164" s="7">
        <f>M164-(O164+Q164+U164)</f>
        <v>1606479</v>
      </c>
      <c r="X164" s="6">
        <f>Y164/S164</f>
        <v>0.8048944306150283</v>
      </c>
      <c r="Y164" s="7">
        <v>1293046</v>
      </c>
      <c r="Z164" s="6">
        <f>1-X164</f>
        <v>0.1951055693849717</v>
      </c>
      <c r="AA164" s="7">
        <f>Z164*W164</f>
        <v>313432.99999999994</v>
      </c>
    </row>
    <row r="165" spans="1:27" x14ac:dyDescent="0.35">
      <c r="A165" s="3">
        <v>30</v>
      </c>
      <c r="B165" s="2" t="s">
        <v>102</v>
      </c>
      <c r="C165" s="20" t="s">
        <v>259</v>
      </c>
      <c r="D165" s="2" t="s">
        <v>597</v>
      </c>
      <c r="E165" s="18" t="s">
        <v>585</v>
      </c>
      <c r="F165" s="22" t="s">
        <v>475</v>
      </c>
      <c r="G165" s="18" t="s">
        <v>526</v>
      </c>
      <c r="H165" s="2">
        <v>28</v>
      </c>
      <c r="I165" s="18" t="s">
        <v>446</v>
      </c>
      <c r="J165" s="2" t="s">
        <v>552</v>
      </c>
      <c r="K165" s="3">
        <v>100</v>
      </c>
      <c r="L165" s="4">
        <v>50619552</v>
      </c>
      <c r="M165" s="5">
        <v>21817873</v>
      </c>
      <c r="N165" s="6">
        <v>0.94969999999999999</v>
      </c>
      <c r="O165" s="5">
        <v>20720909</v>
      </c>
      <c r="P165" s="6">
        <v>0</v>
      </c>
      <c r="Q165" s="5">
        <v>0</v>
      </c>
      <c r="R165" s="6">
        <f>(1-SUM(N165,P165))</f>
        <v>5.0300000000000011E-2</v>
      </c>
      <c r="S165" s="5">
        <v>1096964</v>
      </c>
      <c r="T165" s="6">
        <f>U165/S165</f>
        <v>0</v>
      </c>
      <c r="U165" s="7">
        <v>0</v>
      </c>
      <c r="V165" s="6">
        <f>W165/S165</f>
        <v>1</v>
      </c>
      <c r="W165" s="7">
        <f>M165-(O165+Q165+U165)</f>
        <v>1096964</v>
      </c>
      <c r="X165" s="6">
        <f>Y165/S165</f>
        <v>0.75879974183291343</v>
      </c>
      <c r="Y165" s="7">
        <v>832376</v>
      </c>
      <c r="Z165" s="6">
        <f>1-X165</f>
        <v>0.24120025816708657</v>
      </c>
      <c r="AA165" s="7">
        <f>Z165*W165</f>
        <v>264587.99999999994</v>
      </c>
    </row>
    <row r="166" spans="1:27" x14ac:dyDescent="0.35">
      <c r="A166" s="3">
        <v>30</v>
      </c>
      <c r="B166" s="2" t="s">
        <v>98</v>
      </c>
      <c r="C166" s="20" t="s">
        <v>259</v>
      </c>
      <c r="D166" s="2" t="s">
        <v>597</v>
      </c>
      <c r="E166" s="18" t="s">
        <v>585</v>
      </c>
      <c r="F166" s="22" t="s">
        <v>515</v>
      </c>
      <c r="G166" s="18" t="s">
        <v>530</v>
      </c>
      <c r="H166" s="2">
        <v>52</v>
      </c>
      <c r="I166" s="18" t="s">
        <v>537</v>
      </c>
      <c r="J166" s="2" t="s">
        <v>552</v>
      </c>
      <c r="K166" s="3">
        <v>100</v>
      </c>
      <c r="L166" s="4">
        <v>76127968</v>
      </c>
      <c r="M166" s="5">
        <v>36522402</v>
      </c>
      <c r="N166" s="6">
        <v>0.95589999999999997</v>
      </c>
      <c r="O166" s="5">
        <v>34912521</v>
      </c>
      <c r="P166" s="6">
        <v>0</v>
      </c>
      <c r="Q166" s="5">
        <v>0</v>
      </c>
      <c r="R166" s="6">
        <f>(1-SUM(N166,P166))</f>
        <v>4.4100000000000028E-2</v>
      </c>
      <c r="S166" s="5">
        <v>1609881</v>
      </c>
      <c r="T166" s="6">
        <f>U166/S166</f>
        <v>0</v>
      </c>
      <c r="U166" s="7">
        <v>0</v>
      </c>
      <c r="V166" s="6">
        <f>W166/S166</f>
        <v>1</v>
      </c>
      <c r="W166" s="7">
        <f>M166-(O166+Q166+U166)</f>
        <v>1609881</v>
      </c>
      <c r="X166" s="6">
        <f>Y166/S166</f>
        <v>0.91701933248482337</v>
      </c>
      <c r="Y166" s="7">
        <v>1476292</v>
      </c>
      <c r="Z166" s="6">
        <f>1-X166</f>
        <v>8.2980667515176632E-2</v>
      </c>
      <c r="AA166" s="7">
        <f>Z166*W166</f>
        <v>133589.00000000006</v>
      </c>
    </row>
    <row r="167" spans="1:27" x14ac:dyDescent="0.35">
      <c r="A167" s="3">
        <v>30</v>
      </c>
      <c r="B167" s="2" t="s">
        <v>97</v>
      </c>
      <c r="C167" s="20" t="s">
        <v>259</v>
      </c>
      <c r="D167" s="2" t="s">
        <v>597</v>
      </c>
      <c r="E167" s="18" t="s">
        <v>585</v>
      </c>
      <c r="F167" s="22" t="s">
        <v>516</v>
      </c>
      <c r="G167" s="18" t="s">
        <v>531</v>
      </c>
      <c r="H167" s="2">
        <v>60</v>
      </c>
      <c r="I167" s="18" t="s">
        <v>446</v>
      </c>
      <c r="J167" s="2" t="s">
        <v>552</v>
      </c>
      <c r="K167" s="3">
        <v>100</v>
      </c>
      <c r="L167" s="4">
        <v>44795022</v>
      </c>
      <c r="M167" s="5">
        <v>19850317</v>
      </c>
      <c r="N167" s="6">
        <v>0.92689999999999995</v>
      </c>
      <c r="O167" s="5">
        <v>18399524</v>
      </c>
      <c r="P167" s="6">
        <v>0</v>
      </c>
      <c r="Q167" s="5">
        <v>0</v>
      </c>
      <c r="R167" s="6">
        <f>(1-SUM(N167,P167))</f>
        <v>7.3100000000000054E-2</v>
      </c>
      <c r="S167" s="5">
        <v>1450793</v>
      </c>
      <c r="T167" s="6">
        <f>U167/S167</f>
        <v>0</v>
      </c>
      <c r="U167" s="7">
        <v>0</v>
      </c>
      <c r="V167" s="6">
        <f>W167/S167</f>
        <v>1</v>
      </c>
      <c r="W167" s="7">
        <f>M167-(O167+Q167+U167)</f>
        <v>1450793</v>
      </c>
      <c r="X167" s="6">
        <f>Y167/S167</f>
        <v>0.75278278844742152</v>
      </c>
      <c r="Y167" s="7">
        <v>1092132</v>
      </c>
      <c r="Z167" s="6">
        <f>1-X167</f>
        <v>0.24721721155257848</v>
      </c>
      <c r="AA167" s="7">
        <f>Z167*W167</f>
        <v>358661</v>
      </c>
    </row>
    <row r="168" spans="1:27" x14ac:dyDescent="0.35">
      <c r="A168" s="3">
        <v>30</v>
      </c>
      <c r="B168" s="2" t="s">
        <v>96</v>
      </c>
      <c r="C168" s="20" t="s">
        <v>259</v>
      </c>
      <c r="D168" s="2" t="s">
        <v>597</v>
      </c>
      <c r="E168" s="18" t="s">
        <v>585</v>
      </c>
      <c r="F168" s="22" t="s">
        <v>517</v>
      </c>
      <c r="G168" s="18" t="s">
        <v>532</v>
      </c>
      <c r="H168" s="2">
        <v>60</v>
      </c>
      <c r="I168" s="18" t="s">
        <v>537</v>
      </c>
      <c r="J168" s="2" t="s">
        <v>552</v>
      </c>
      <c r="K168" s="3">
        <v>100</v>
      </c>
      <c r="L168" s="4">
        <v>46735314</v>
      </c>
      <c r="M168" s="5">
        <v>21375387</v>
      </c>
      <c r="N168" s="6">
        <v>0.91679999999999995</v>
      </c>
      <c r="O168" s="5">
        <v>19596280</v>
      </c>
      <c r="P168" s="6">
        <v>0</v>
      </c>
      <c r="Q168" s="5">
        <v>0</v>
      </c>
      <c r="R168" s="6">
        <f>(1-SUM(N168,P168))</f>
        <v>8.3200000000000052E-2</v>
      </c>
      <c r="S168" s="5">
        <v>1779107</v>
      </c>
      <c r="T168" s="6">
        <f>U168/S168</f>
        <v>0</v>
      </c>
      <c r="U168" s="7">
        <v>0</v>
      </c>
      <c r="V168" s="6">
        <f>W168/S168</f>
        <v>1</v>
      </c>
      <c r="W168" s="7">
        <f>M168-(O168+Q168+U168)</f>
        <v>1779107</v>
      </c>
      <c r="X168" s="6">
        <f>Y168/S168</f>
        <v>0.52539279537430861</v>
      </c>
      <c r="Y168" s="7">
        <v>934730</v>
      </c>
      <c r="Z168" s="6">
        <f>1-X168</f>
        <v>0.47460720462569139</v>
      </c>
      <c r="AA168" s="7">
        <f>Z168*W168</f>
        <v>844376.99999999988</v>
      </c>
    </row>
    <row r="169" spans="1:27" x14ac:dyDescent="0.35">
      <c r="A169" s="3">
        <v>30</v>
      </c>
      <c r="B169" s="2" t="s">
        <v>95</v>
      </c>
      <c r="C169" s="20" t="s">
        <v>259</v>
      </c>
      <c r="D169" s="2" t="s">
        <v>597</v>
      </c>
      <c r="E169" s="18" t="s">
        <v>585</v>
      </c>
      <c r="F169" s="22" t="s">
        <v>518</v>
      </c>
      <c r="G169" s="18" t="s">
        <v>533</v>
      </c>
      <c r="H169" s="2">
        <v>67</v>
      </c>
      <c r="I169" s="18" t="s">
        <v>446</v>
      </c>
      <c r="J169" s="2" t="s">
        <v>552</v>
      </c>
      <c r="K169" s="3">
        <v>100</v>
      </c>
      <c r="L169" s="4">
        <v>76294202</v>
      </c>
      <c r="M169" s="5">
        <v>36651455</v>
      </c>
      <c r="N169" s="6">
        <v>0.95269999999999999</v>
      </c>
      <c r="O169" s="5">
        <v>34917192</v>
      </c>
      <c r="P169" s="6">
        <v>0</v>
      </c>
      <c r="Q169" s="5">
        <v>0</v>
      </c>
      <c r="R169" s="6">
        <f>(1-SUM(N169,P169))</f>
        <v>4.7300000000000009E-2</v>
      </c>
      <c r="S169" s="5">
        <v>1734263</v>
      </c>
      <c r="T169" s="6">
        <f>U169/S169</f>
        <v>0</v>
      </c>
      <c r="U169" s="7">
        <v>0</v>
      </c>
      <c r="V169" s="6">
        <f>W169/S169</f>
        <v>1</v>
      </c>
      <c r="W169" s="7">
        <f>M169-(O169+Q169+U169)</f>
        <v>1734263</v>
      </c>
      <c r="X169" s="6">
        <f>Y169/S169</f>
        <v>0.81400744869722763</v>
      </c>
      <c r="Y169" s="7">
        <v>1411703</v>
      </c>
      <c r="Z169" s="6">
        <f>1-X169</f>
        <v>0.18599255130277237</v>
      </c>
      <c r="AA169" s="7">
        <f>Z169*W169</f>
        <v>322559.99999999994</v>
      </c>
    </row>
    <row r="170" spans="1:27" x14ac:dyDescent="0.35">
      <c r="A170" s="3">
        <v>31</v>
      </c>
      <c r="B170" s="2" t="s">
        <v>91</v>
      </c>
      <c r="C170" s="20" t="s">
        <v>276</v>
      </c>
      <c r="D170" s="2" t="s">
        <v>584</v>
      </c>
      <c r="E170" s="18" t="s">
        <v>445</v>
      </c>
      <c r="F170" s="22" t="s">
        <v>447</v>
      </c>
      <c r="G170" s="18" t="s">
        <v>511</v>
      </c>
      <c r="H170" s="26">
        <v>74</v>
      </c>
      <c r="I170" s="27" t="s">
        <v>446</v>
      </c>
      <c r="J170" s="2" t="s">
        <v>451</v>
      </c>
      <c r="K170" s="3">
        <v>100</v>
      </c>
      <c r="L170" s="4">
        <v>153183270</v>
      </c>
      <c r="M170" s="5">
        <v>73981400</v>
      </c>
      <c r="N170" s="6">
        <v>0.97230000000000005</v>
      </c>
      <c r="O170" s="5">
        <v>71929346</v>
      </c>
      <c r="P170" s="6">
        <v>0</v>
      </c>
      <c r="Q170" s="5">
        <v>0</v>
      </c>
      <c r="R170" s="6">
        <f>(1-SUM(N170,P170))</f>
        <v>2.7699999999999947E-2</v>
      </c>
      <c r="S170" s="5">
        <v>2052054</v>
      </c>
      <c r="T170" s="6">
        <f>U170/S170</f>
        <v>9.7463322115304961E-7</v>
      </c>
      <c r="U170" s="7">
        <v>2</v>
      </c>
      <c r="V170" s="6">
        <f>W170/S170</f>
        <v>0.99999902536677887</v>
      </c>
      <c r="W170" s="7">
        <f>M170-(O170+Q170+U170)</f>
        <v>2052052</v>
      </c>
      <c r="X170" s="6">
        <f>Y170/S170</f>
        <v>0.9402164855310825</v>
      </c>
      <c r="Y170" s="7">
        <v>1929375</v>
      </c>
      <c r="Z170" s="6">
        <f>1-X170</f>
        <v>5.9783514468917498E-2</v>
      </c>
      <c r="AA170" s="7">
        <f>Z170*W170</f>
        <v>122678.88043297108</v>
      </c>
    </row>
    <row r="171" spans="1:27" x14ac:dyDescent="0.35">
      <c r="A171" s="3">
        <v>31</v>
      </c>
      <c r="B171" s="2" t="s">
        <v>92</v>
      </c>
      <c r="C171" s="20" t="s">
        <v>276</v>
      </c>
      <c r="D171" s="2" t="s">
        <v>584</v>
      </c>
      <c r="E171" s="18" t="s">
        <v>445</v>
      </c>
      <c r="F171" s="22" t="s">
        <v>448</v>
      </c>
      <c r="G171" s="18" t="s">
        <v>510</v>
      </c>
      <c r="H171" s="26">
        <v>37</v>
      </c>
      <c r="I171" s="27" t="s">
        <v>446</v>
      </c>
      <c r="J171" s="2" t="s">
        <v>451</v>
      </c>
      <c r="K171" s="3">
        <v>100</v>
      </c>
      <c r="L171" s="4">
        <v>153047396</v>
      </c>
      <c r="M171" s="5">
        <v>73889250</v>
      </c>
      <c r="N171" s="6">
        <v>0.97199999999999998</v>
      </c>
      <c r="O171" s="5">
        <v>71824005</v>
      </c>
      <c r="P171" s="6">
        <v>0</v>
      </c>
      <c r="Q171" s="5">
        <v>0</v>
      </c>
      <c r="R171" s="6">
        <f>(1-SUM(N171,P171))</f>
        <v>2.8000000000000025E-2</v>
      </c>
      <c r="S171" s="5">
        <v>2065245</v>
      </c>
      <c r="T171" s="6">
        <f>U171/S171</f>
        <v>0</v>
      </c>
      <c r="U171" s="7">
        <v>0</v>
      </c>
      <c r="V171" s="6">
        <f>W171/S171</f>
        <v>1</v>
      </c>
      <c r="W171" s="7">
        <f>M171-(O171+Q171+U171)</f>
        <v>2065245</v>
      </c>
      <c r="X171" s="6">
        <f>Y171/S171</f>
        <v>0.9361804531665735</v>
      </c>
      <c r="Y171" s="7">
        <v>1933442</v>
      </c>
      <c r="Z171" s="6">
        <f>1-X171</f>
        <v>6.3819546833426499E-2</v>
      </c>
      <c r="AA171" s="7">
        <f>Z171*W171</f>
        <v>131802.99999999991</v>
      </c>
    </row>
    <row r="172" spans="1:27" x14ac:dyDescent="0.35">
      <c r="A172" s="3">
        <v>31</v>
      </c>
      <c r="B172" s="2" t="s">
        <v>93</v>
      </c>
      <c r="C172" s="20" t="s">
        <v>276</v>
      </c>
      <c r="D172" s="2" t="s">
        <v>584</v>
      </c>
      <c r="E172" s="18" t="s">
        <v>445</v>
      </c>
      <c r="F172" s="22" t="s">
        <v>449</v>
      </c>
      <c r="G172" s="18" t="s">
        <v>509</v>
      </c>
      <c r="H172" s="28">
        <v>25</v>
      </c>
      <c r="I172" s="27" t="s">
        <v>446</v>
      </c>
      <c r="J172" s="2" t="s">
        <v>451</v>
      </c>
      <c r="K172" s="3">
        <v>100</v>
      </c>
      <c r="L172" s="4">
        <v>157296924</v>
      </c>
      <c r="M172" s="5">
        <v>76265765</v>
      </c>
      <c r="N172" s="6">
        <v>0.97660000000000002</v>
      </c>
      <c r="O172" s="5">
        <v>74480020</v>
      </c>
      <c r="P172" s="6">
        <v>0</v>
      </c>
      <c r="Q172" s="5">
        <v>0</v>
      </c>
      <c r="R172" s="6">
        <f>(1-SUM(N172,P172))</f>
        <v>2.3399999999999976E-2</v>
      </c>
      <c r="S172" s="5">
        <v>1785745</v>
      </c>
      <c r="T172" s="6">
        <f>U172/S172</f>
        <v>0</v>
      </c>
      <c r="U172" s="7">
        <v>0</v>
      </c>
      <c r="V172" s="6">
        <f>W172/S172</f>
        <v>1</v>
      </c>
      <c r="W172" s="7">
        <f>M172-(O172+Q172+U172)</f>
        <v>1785745</v>
      </c>
      <c r="X172" s="6">
        <f>Y172/S172</f>
        <v>0.96610882292824563</v>
      </c>
      <c r="Y172" s="7">
        <v>1725224</v>
      </c>
      <c r="Z172" s="6">
        <f>1-X172</f>
        <v>3.3891177071754375E-2</v>
      </c>
      <c r="AA172" s="7">
        <f>Z172*W172</f>
        <v>60521.000000000015</v>
      </c>
    </row>
    <row r="173" spans="1:27" x14ac:dyDescent="0.35">
      <c r="A173" s="3">
        <v>32</v>
      </c>
      <c r="B173" s="2" t="s">
        <v>173</v>
      </c>
      <c r="C173" s="20" t="s">
        <v>275</v>
      </c>
      <c r="D173" s="2" t="s">
        <v>584</v>
      </c>
      <c r="E173" s="18" t="s">
        <v>445</v>
      </c>
      <c r="F173" s="22" t="s">
        <v>221</v>
      </c>
      <c r="G173" s="18" t="s">
        <v>508</v>
      </c>
      <c r="H173" s="2" t="s">
        <v>226</v>
      </c>
      <c r="I173" s="18" t="s">
        <v>226</v>
      </c>
      <c r="J173" s="2" t="s">
        <v>451</v>
      </c>
      <c r="K173" s="3">
        <v>100</v>
      </c>
      <c r="L173" s="4">
        <v>156447918</v>
      </c>
      <c r="M173" s="5">
        <v>75645899</v>
      </c>
      <c r="N173" s="6">
        <v>0.9728</v>
      </c>
      <c r="O173" s="5">
        <v>73589310</v>
      </c>
      <c r="P173" s="6">
        <v>0</v>
      </c>
      <c r="Q173" s="5">
        <v>0</v>
      </c>
      <c r="R173" s="6">
        <f>(1-SUM(N173,P173))</f>
        <v>2.7200000000000002E-2</v>
      </c>
      <c r="S173" s="5">
        <v>2056589</v>
      </c>
      <c r="T173" s="6">
        <f>U173/S173</f>
        <v>0</v>
      </c>
      <c r="U173" s="7">
        <v>0</v>
      </c>
      <c r="V173" s="6">
        <f>W173/S173</f>
        <v>1</v>
      </c>
      <c r="W173" s="7">
        <f>M173-(O173+Q173+U173)</f>
        <v>2056589</v>
      </c>
      <c r="X173" s="6">
        <f>Y173/S173</f>
        <v>0.96853673728683753</v>
      </c>
      <c r="Y173" s="7">
        <v>1991882</v>
      </c>
      <c r="Z173" s="6">
        <f>1-X173</f>
        <v>3.1463262713162465E-2</v>
      </c>
      <c r="AA173" s="7">
        <f>Z173*W173</f>
        <v>64707.00000000008</v>
      </c>
    </row>
    <row r="174" spans="1:27" x14ac:dyDescent="0.35">
      <c r="A174" s="3">
        <v>32</v>
      </c>
      <c r="B174" s="2" t="s">
        <v>174</v>
      </c>
      <c r="C174" s="20" t="s">
        <v>275</v>
      </c>
      <c r="D174" s="2" t="s">
        <v>584</v>
      </c>
      <c r="E174" s="18" t="s">
        <v>445</v>
      </c>
      <c r="F174" s="22" t="s">
        <v>222</v>
      </c>
      <c r="G174" s="18" t="s">
        <v>507</v>
      </c>
      <c r="H174" s="2" t="s">
        <v>226</v>
      </c>
      <c r="I174" s="18" t="s">
        <v>226</v>
      </c>
      <c r="J174" s="2" t="s">
        <v>540</v>
      </c>
      <c r="K174" s="3">
        <v>150</v>
      </c>
      <c r="L174" s="4">
        <v>97158490</v>
      </c>
      <c r="M174" s="5">
        <v>47376303</v>
      </c>
      <c r="N174" s="6">
        <v>0.97709999999999997</v>
      </c>
      <c r="O174" s="5">
        <v>46291824</v>
      </c>
      <c r="P174" s="6">
        <v>0</v>
      </c>
      <c r="Q174" s="5">
        <v>0</v>
      </c>
      <c r="R174" s="6">
        <f>(1-SUM(N174,P174))</f>
        <v>2.2900000000000031E-2</v>
      </c>
      <c r="S174" s="5">
        <v>1084479</v>
      </c>
      <c r="T174" s="6">
        <f>U174/S174</f>
        <v>0</v>
      </c>
      <c r="U174" s="7">
        <v>0</v>
      </c>
      <c r="V174" s="6">
        <f>W174/S174</f>
        <v>1</v>
      </c>
      <c r="W174" s="7">
        <f>M174-(O174+Q174+U174)</f>
        <v>1084479</v>
      </c>
      <c r="X174" s="6">
        <f>Y174/S174</f>
        <v>0.79199505015772553</v>
      </c>
      <c r="Y174" s="7">
        <v>858902</v>
      </c>
      <c r="Z174" s="6">
        <f>1-X174</f>
        <v>0.20800494984227447</v>
      </c>
      <c r="AA174" s="7">
        <f>Z174*W174</f>
        <v>225576.99999999997</v>
      </c>
    </row>
    <row r="175" spans="1:27" x14ac:dyDescent="0.35">
      <c r="A175" s="3">
        <v>32</v>
      </c>
      <c r="B175" s="2" t="s">
        <v>175</v>
      </c>
      <c r="C175" s="20" t="s">
        <v>275</v>
      </c>
      <c r="D175" s="2" t="s">
        <v>584</v>
      </c>
      <c r="E175" s="18" t="s">
        <v>445</v>
      </c>
      <c r="F175" s="22" t="s">
        <v>223</v>
      </c>
      <c r="G175" s="18" t="s">
        <v>506</v>
      </c>
      <c r="H175" s="2" t="s">
        <v>226</v>
      </c>
      <c r="I175" s="18" t="s">
        <v>226</v>
      </c>
      <c r="J175" s="2" t="s">
        <v>540</v>
      </c>
      <c r="K175" s="3">
        <v>150</v>
      </c>
      <c r="L175" s="4">
        <v>97583782</v>
      </c>
      <c r="M175" s="5">
        <v>47384697</v>
      </c>
      <c r="N175" s="6">
        <v>0.96909999999999996</v>
      </c>
      <c r="O175" s="5">
        <v>45920541</v>
      </c>
      <c r="P175" s="6">
        <v>0</v>
      </c>
      <c r="Q175" s="5">
        <v>0</v>
      </c>
      <c r="R175" s="6">
        <f>(1-SUM(N175,P175))</f>
        <v>3.0900000000000039E-2</v>
      </c>
      <c r="S175" s="5">
        <v>1464156</v>
      </c>
      <c r="T175" s="6">
        <f>U175/S175</f>
        <v>0</v>
      </c>
      <c r="U175" s="7">
        <v>0</v>
      </c>
      <c r="V175" s="6">
        <f>W175/S175</f>
        <v>1</v>
      </c>
      <c r="W175" s="7">
        <f>M175-(O175+Q175+U175)</f>
        <v>1464156</v>
      </c>
      <c r="X175" s="6">
        <f>Y175/S175</f>
        <v>0.73812694822136438</v>
      </c>
      <c r="Y175" s="7">
        <v>1080733</v>
      </c>
      <c r="Z175" s="6">
        <f>1-X175</f>
        <v>0.26187305177863562</v>
      </c>
      <c r="AA175" s="7">
        <f>Z175*W175</f>
        <v>383423</v>
      </c>
    </row>
    <row r="176" spans="1:27" x14ac:dyDescent="0.35">
      <c r="A176" s="3">
        <v>33</v>
      </c>
      <c r="B176" s="2" t="s">
        <v>176</v>
      </c>
      <c r="C176" s="20" t="s">
        <v>224</v>
      </c>
      <c r="D176" s="2" t="s">
        <v>226</v>
      </c>
      <c r="E176" s="18" t="s">
        <v>567</v>
      </c>
      <c r="F176" s="22" t="s">
        <v>491</v>
      </c>
      <c r="G176" s="18" t="s">
        <v>497</v>
      </c>
      <c r="H176" s="2" t="s">
        <v>226</v>
      </c>
      <c r="I176" s="18" t="s">
        <v>226</v>
      </c>
      <c r="J176" s="2" t="s">
        <v>568</v>
      </c>
      <c r="K176" s="3">
        <v>50</v>
      </c>
      <c r="L176" s="4">
        <v>249907656</v>
      </c>
      <c r="M176" s="5">
        <v>109061959</v>
      </c>
      <c r="N176" s="6">
        <v>1.2800000000000001E-2</v>
      </c>
      <c r="O176" s="5">
        <v>1396292</v>
      </c>
      <c r="P176" s="6">
        <v>5.0000000000000001E-4</v>
      </c>
      <c r="Q176" s="5">
        <v>51924</v>
      </c>
      <c r="R176" s="6">
        <f>(1-SUM(N176,P176))</f>
        <v>0.98670000000000002</v>
      </c>
      <c r="S176" s="5">
        <v>107613743</v>
      </c>
      <c r="T176" s="6">
        <f>U176/S176</f>
        <v>5.575496059086059E-8</v>
      </c>
      <c r="U176" s="7">
        <v>6</v>
      </c>
      <c r="V176" s="6">
        <f>W176/S176</f>
        <v>0.99999994424503946</v>
      </c>
      <c r="W176" s="7">
        <f>M176-(O176+Q176+U176)</f>
        <v>107613737</v>
      </c>
      <c r="X176" s="6">
        <f>Y176/S176</f>
        <v>0.57843942850310481</v>
      </c>
      <c r="Y176" s="7">
        <v>62248032</v>
      </c>
      <c r="Z176" s="6">
        <f>1-X176</f>
        <v>0.42156057149689519</v>
      </c>
      <c r="AA176" s="7">
        <f>Z176*W176</f>
        <v>45365708.470636576</v>
      </c>
    </row>
    <row r="177" spans="1:27" x14ac:dyDescent="0.35">
      <c r="A177" s="3">
        <v>33</v>
      </c>
      <c r="B177" s="2" t="s">
        <v>177</v>
      </c>
      <c r="C177" s="20" t="s">
        <v>224</v>
      </c>
      <c r="D177" s="2" t="s">
        <v>226</v>
      </c>
      <c r="E177" s="18" t="s">
        <v>567</v>
      </c>
      <c r="F177" s="22" t="s">
        <v>492</v>
      </c>
      <c r="G177" s="18" t="s">
        <v>498</v>
      </c>
      <c r="H177" s="2" t="s">
        <v>226</v>
      </c>
      <c r="I177" s="18" t="s">
        <v>226</v>
      </c>
      <c r="J177" s="2" t="s">
        <v>568</v>
      </c>
      <c r="K177" s="3">
        <v>50</v>
      </c>
      <c r="L177" s="4">
        <v>239447583</v>
      </c>
      <c r="M177" s="5">
        <v>130872073</v>
      </c>
      <c r="N177" s="6">
        <v>2.64E-2</v>
      </c>
      <c r="O177" s="5">
        <v>3450910</v>
      </c>
      <c r="P177" s="6">
        <v>5.0000000000000001E-4</v>
      </c>
      <c r="Q177" s="5">
        <v>64229</v>
      </c>
      <c r="R177" s="6">
        <f>(1-SUM(N177,P177))</f>
        <v>0.97309999999999997</v>
      </c>
      <c r="S177" s="5">
        <v>127356934</v>
      </c>
      <c r="T177" s="6">
        <f>U177/S177</f>
        <v>0</v>
      </c>
      <c r="U177" s="7">
        <v>0</v>
      </c>
      <c r="V177" s="6">
        <f>W177/S177</f>
        <v>1</v>
      </c>
      <c r="W177" s="7">
        <f>M177-(O177+Q177+U177)</f>
        <v>127356934</v>
      </c>
      <c r="X177" s="6">
        <f>Y177/S177</f>
        <v>0.70452032866934433</v>
      </c>
      <c r="Y177" s="7">
        <v>89725549</v>
      </c>
      <c r="Z177" s="6">
        <f>1-X177</f>
        <v>0.29547967133065567</v>
      </c>
      <c r="AA177" s="7">
        <f>Z177*W177</f>
        <v>37631385.000000007</v>
      </c>
    </row>
    <row r="178" spans="1:27" x14ac:dyDescent="0.35">
      <c r="A178" s="3">
        <v>33</v>
      </c>
      <c r="B178" s="2" t="s">
        <v>180</v>
      </c>
      <c r="C178" s="20" t="s">
        <v>224</v>
      </c>
      <c r="D178" s="2" t="s">
        <v>226</v>
      </c>
      <c r="E178" s="18" t="s">
        <v>567</v>
      </c>
      <c r="F178" s="22" t="s">
        <v>495</v>
      </c>
      <c r="G178" s="18" t="s">
        <v>503</v>
      </c>
      <c r="H178" s="2" t="s">
        <v>226</v>
      </c>
      <c r="I178" s="18" t="s">
        <v>226</v>
      </c>
      <c r="J178" s="2" t="s">
        <v>568</v>
      </c>
      <c r="K178" s="3">
        <v>50</v>
      </c>
      <c r="L178" s="4">
        <v>156282540</v>
      </c>
      <c r="M178" s="5">
        <v>102341529</v>
      </c>
      <c r="N178" s="6">
        <v>4.0399999999999998E-2</v>
      </c>
      <c r="O178" s="5">
        <v>4132766</v>
      </c>
      <c r="P178" s="6">
        <v>4.1000000000000003E-3</v>
      </c>
      <c r="Q178" s="5">
        <v>424243</v>
      </c>
      <c r="R178" s="6">
        <f>(1-SUM(N178,P178))</f>
        <v>0.95550000000000002</v>
      </c>
      <c r="S178" s="5">
        <v>97784520</v>
      </c>
      <c r="T178" s="6">
        <f>U178/S178</f>
        <v>0</v>
      </c>
      <c r="U178" s="7">
        <v>0</v>
      </c>
      <c r="V178" s="6">
        <f>W178/S178</f>
        <v>1</v>
      </c>
      <c r="W178" s="7">
        <f>M178-(O178+Q178+U178)</f>
        <v>97784520</v>
      </c>
      <c r="X178" s="6">
        <f>Y178/S178</f>
        <v>0.5000856475033062</v>
      </c>
      <c r="Y178" s="7">
        <v>48900635</v>
      </c>
      <c r="Z178" s="6">
        <f>1-X178</f>
        <v>0.4999143524966938</v>
      </c>
      <c r="AA178" s="7">
        <f>Z178*W178</f>
        <v>48883885.000000007</v>
      </c>
    </row>
    <row r="179" spans="1:27" x14ac:dyDescent="0.35">
      <c r="A179" s="3">
        <v>33</v>
      </c>
      <c r="B179" s="2" t="s">
        <v>181</v>
      </c>
      <c r="C179" s="20" t="s">
        <v>224</v>
      </c>
      <c r="D179" s="2" t="s">
        <v>226</v>
      </c>
      <c r="E179" s="18" t="s">
        <v>567</v>
      </c>
      <c r="F179" s="22" t="s">
        <v>496</v>
      </c>
      <c r="G179" s="18" t="s">
        <v>504</v>
      </c>
      <c r="H179" s="2" t="s">
        <v>226</v>
      </c>
      <c r="I179" s="18" t="s">
        <v>226</v>
      </c>
      <c r="J179" s="2" t="s">
        <v>568</v>
      </c>
      <c r="K179" s="3">
        <v>50</v>
      </c>
      <c r="L179" s="4">
        <v>139712453</v>
      </c>
      <c r="M179" s="5">
        <v>114297634</v>
      </c>
      <c r="N179" s="6">
        <v>1.3299999999999999E-2</v>
      </c>
      <c r="O179" s="5">
        <v>1514801</v>
      </c>
      <c r="P179" s="6">
        <v>2.7000000000000001E-3</v>
      </c>
      <c r="Q179" s="5">
        <v>313515</v>
      </c>
      <c r="R179" s="6">
        <f>(1-SUM(N179,P179))</f>
        <v>0.98399999999999999</v>
      </c>
      <c r="S179" s="5">
        <v>112469318</v>
      </c>
      <c r="T179" s="6">
        <f>U179/S179</f>
        <v>0</v>
      </c>
      <c r="U179" s="7">
        <v>0</v>
      </c>
      <c r="V179" s="6">
        <f>W179/S179</f>
        <v>1</v>
      </c>
      <c r="W179" s="7">
        <f>M179-(O179+Q179+U179)</f>
        <v>112469318</v>
      </c>
      <c r="X179" s="6">
        <f>Y179/S179</f>
        <v>0.53256102255372439</v>
      </c>
      <c r="Y179" s="7">
        <v>59896775</v>
      </c>
      <c r="Z179" s="6">
        <f>1-X179</f>
        <v>0.46743897744627561</v>
      </c>
      <c r="AA179" s="7">
        <f>Z179*W179</f>
        <v>52572543</v>
      </c>
    </row>
    <row r="180" spans="1:27" x14ac:dyDescent="0.35">
      <c r="A180" s="3">
        <v>33</v>
      </c>
      <c r="B180" s="2" t="s">
        <v>178</v>
      </c>
      <c r="C180" s="20" t="s">
        <v>224</v>
      </c>
      <c r="D180" s="2" t="s">
        <v>226</v>
      </c>
      <c r="E180" s="18" t="s">
        <v>567</v>
      </c>
      <c r="F180" s="22" t="s">
        <v>493</v>
      </c>
      <c r="G180" s="18" t="s">
        <v>501</v>
      </c>
      <c r="H180" s="2" t="s">
        <v>226</v>
      </c>
      <c r="I180" s="18" t="s">
        <v>226</v>
      </c>
      <c r="J180" s="2" t="s">
        <v>568</v>
      </c>
      <c r="K180" s="3">
        <v>50</v>
      </c>
      <c r="L180" s="4">
        <v>171110345</v>
      </c>
      <c r="M180" s="5">
        <v>109944648</v>
      </c>
      <c r="N180" s="6">
        <v>8.6099999999999996E-2</v>
      </c>
      <c r="O180" s="5">
        <v>9468194</v>
      </c>
      <c r="P180" s="6">
        <v>2.5999999999999999E-3</v>
      </c>
      <c r="Q180" s="5">
        <v>283659</v>
      </c>
      <c r="R180" s="6">
        <f>(1-SUM(N180,P180))</f>
        <v>0.9113</v>
      </c>
      <c r="S180" s="5">
        <v>100192795</v>
      </c>
      <c r="T180" s="6">
        <f>U180/S180</f>
        <v>0</v>
      </c>
      <c r="U180" s="7">
        <v>0</v>
      </c>
      <c r="V180" s="6">
        <f>W180/S180</f>
        <v>1</v>
      </c>
      <c r="W180" s="7">
        <f>M180-(O180+Q180+U180)</f>
        <v>100192795</v>
      </c>
      <c r="X180" s="6">
        <f>Y180/S180</f>
        <v>0.54419710519104691</v>
      </c>
      <c r="Y180" s="7">
        <v>54524629</v>
      </c>
      <c r="Z180" s="6">
        <f>1-X180</f>
        <v>0.45580289480895309</v>
      </c>
      <c r="AA180" s="7">
        <f>Z180*W180</f>
        <v>45668166</v>
      </c>
    </row>
    <row r="181" spans="1:27" x14ac:dyDescent="0.35">
      <c r="A181" s="3">
        <v>33</v>
      </c>
      <c r="B181" s="2" t="s">
        <v>179</v>
      </c>
      <c r="C181" s="20" t="s">
        <v>224</v>
      </c>
      <c r="D181" s="2" t="s">
        <v>226</v>
      </c>
      <c r="E181" s="18" t="s">
        <v>567</v>
      </c>
      <c r="F181" s="22" t="s">
        <v>494</v>
      </c>
      <c r="G181" s="18" t="s">
        <v>502</v>
      </c>
      <c r="H181" s="2" t="s">
        <v>226</v>
      </c>
      <c r="I181" s="18" t="s">
        <v>226</v>
      </c>
      <c r="J181" s="2" t="s">
        <v>568</v>
      </c>
      <c r="K181" s="3">
        <v>50</v>
      </c>
      <c r="L181" s="4">
        <v>149657778</v>
      </c>
      <c r="M181" s="5">
        <v>116739992</v>
      </c>
      <c r="N181" s="6">
        <v>9.8299999999999998E-2</v>
      </c>
      <c r="O181" s="5">
        <v>11473672</v>
      </c>
      <c r="P181" s="6">
        <v>2.3999999999999998E-3</v>
      </c>
      <c r="Q181" s="5">
        <v>274765</v>
      </c>
      <c r="R181" s="6">
        <f>(1-SUM(N181,P181))</f>
        <v>0.89929999999999999</v>
      </c>
      <c r="S181" s="5">
        <v>104991555</v>
      </c>
      <c r="T181" s="6">
        <f>U181/S181</f>
        <v>0</v>
      </c>
      <c r="U181" s="7">
        <v>0</v>
      </c>
      <c r="V181" s="6">
        <f>W181/S181</f>
        <v>1</v>
      </c>
      <c r="W181" s="7">
        <f>M181-(O181+Q181+U181)</f>
        <v>104991555</v>
      </c>
      <c r="X181" s="6">
        <f>Y181/S181</f>
        <v>0.56692881632241754</v>
      </c>
      <c r="Y181" s="7">
        <v>59522738</v>
      </c>
      <c r="Z181" s="6">
        <f>1-X181</f>
        <v>0.43307118367758246</v>
      </c>
      <c r="AA181" s="7">
        <f>Z181*W181</f>
        <v>45468817</v>
      </c>
    </row>
    <row r="182" spans="1:27" x14ac:dyDescent="0.35">
      <c r="A182" s="3">
        <v>34</v>
      </c>
      <c r="B182" s="2" t="s">
        <v>182</v>
      </c>
      <c r="C182" s="20" t="s">
        <v>225</v>
      </c>
      <c r="D182" s="2" t="s">
        <v>226</v>
      </c>
      <c r="E182" s="18" t="s">
        <v>569</v>
      </c>
      <c r="F182" s="22" t="s">
        <v>219</v>
      </c>
      <c r="G182" s="18" t="s">
        <v>505</v>
      </c>
      <c r="H182" s="2" t="s">
        <v>226</v>
      </c>
      <c r="I182" s="18" t="s">
        <v>226</v>
      </c>
      <c r="J182" s="2" t="s">
        <v>570</v>
      </c>
      <c r="K182" s="3">
        <v>75</v>
      </c>
      <c r="L182" s="4">
        <v>54478195</v>
      </c>
      <c r="M182" s="5">
        <v>31765881</v>
      </c>
      <c r="N182" s="6">
        <v>0.55210000000000004</v>
      </c>
      <c r="O182" s="5">
        <v>17537892</v>
      </c>
      <c r="P182" s="6">
        <v>0</v>
      </c>
      <c r="Q182" s="5">
        <v>323</v>
      </c>
      <c r="R182" s="6">
        <f>(1-SUM(N182,P182))</f>
        <v>0.44789999999999996</v>
      </c>
      <c r="S182" s="5">
        <v>14227666</v>
      </c>
      <c r="T182" s="6">
        <f>U182/S182</f>
        <v>0</v>
      </c>
      <c r="U182" s="7">
        <v>0</v>
      </c>
      <c r="V182" s="6">
        <f>W182/S182</f>
        <v>1</v>
      </c>
      <c r="W182" s="7">
        <f>M182-(O182+Q182+U182)</f>
        <v>14227666</v>
      </c>
      <c r="X182" s="6">
        <f>Y182/S182</f>
        <v>0.88991883840961683</v>
      </c>
      <c r="Y182" s="7">
        <v>12661468</v>
      </c>
      <c r="Z182" s="6">
        <f>1-X182</f>
        <v>0.11008116159038317</v>
      </c>
      <c r="AA182" s="7">
        <f>Z182*W182</f>
        <v>1566198.0000000005</v>
      </c>
    </row>
    <row r="183" spans="1:27" x14ac:dyDescent="0.35">
      <c r="A183" s="3">
        <v>34</v>
      </c>
      <c r="B183" s="2" t="s">
        <v>184</v>
      </c>
      <c r="C183" s="20" t="s">
        <v>225</v>
      </c>
      <c r="D183" s="2" t="s">
        <v>226</v>
      </c>
      <c r="E183" s="18" t="s">
        <v>569</v>
      </c>
      <c r="F183" s="22" t="s">
        <v>450</v>
      </c>
      <c r="G183" s="18" t="s">
        <v>499</v>
      </c>
      <c r="H183" s="2" t="s">
        <v>226</v>
      </c>
      <c r="I183" s="18" t="s">
        <v>226</v>
      </c>
      <c r="J183" s="2" t="s">
        <v>570</v>
      </c>
      <c r="K183" s="3">
        <v>75</v>
      </c>
      <c r="L183" s="4">
        <v>49914107</v>
      </c>
      <c r="M183" s="5">
        <v>27486525</v>
      </c>
      <c r="N183" s="6">
        <v>0.1154</v>
      </c>
      <c r="O183" s="5">
        <v>3171771</v>
      </c>
      <c r="P183" s="6">
        <v>4.0000000000000002E-4</v>
      </c>
      <c r="Q183" s="5">
        <v>10932</v>
      </c>
      <c r="R183" s="6">
        <f>(1-SUM(N183,P183))</f>
        <v>0.88419999999999999</v>
      </c>
      <c r="S183" s="5">
        <v>24303822</v>
      </c>
      <c r="T183" s="6">
        <f>U183/S183</f>
        <v>0</v>
      </c>
      <c r="U183" s="7">
        <v>0</v>
      </c>
      <c r="V183" s="6">
        <f>W183/S183</f>
        <v>1</v>
      </c>
      <c r="W183" s="7">
        <f>M183-(O183+Q183+U183)</f>
        <v>24303822</v>
      </c>
      <c r="X183" s="6">
        <f>Y183/S183</f>
        <v>0.96694561044760774</v>
      </c>
      <c r="Y183" s="7">
        <v>23500474</v>
      </c>
      <c r="Z183" s="6">
        <f>1-X183</f>
        <v>3.305438955239226E-2</v>
      </c>
      <c r="AA183" s="7">
        <f>Z183*W183</f>
        <v>803348.00000000116</v>
      </c>
    </row>
    <row r="184" spans="1:27" x14ac:dyDescent="0.35">
      <c r="A184" s="3">
        <v>34</v>
      </c>
      <c r="B184" s="2" t="s">
        <v>183</v>
      </c>
      <c r="C184" s="20" t="s">
        <v>225</v>
      </c>
      <c r="D184" s="2" t="s">
        <v>226</v>
      </c>
      <c r="E184" s="18" t="s">
        <v>569</v>
      </c>
      <c r="F184" s="22" t="s">
        <v>220</v>
      </c>
      <c r="G184" s="18" t="s">
        <v>500</v>
      </c>
      <c r="H184" s="2" t="s">
        <v>226</v>
      </c>
      <c r="I184" s="18" t="s">
        <v>226</v>
      </c>
      <c r="J184" s="2" t="s">
        <v>570</v>
      </c>
      <c r="K184" s="3">
        <v>75</v>
      </c>
      <c r="L184" s="4">
        <v>56958617</v>
      </c>
      <c r="M184" s="5">
        <v>17236642</v>
      </c>
      <c r="N184" s="6">
        <v>9.6799999999999997E-2</v>
      </c>
      <c r="O184" s="5">
        <v>1668205</v>
      </c>
      <c r="P184" s="6">
        <v>8.0000000000000004E-4</v>
      </c>
      <c r="Q184" s="5">
        <v>13792</v>
      </c>
      <c r="R184" s="6">
        <f>(1-SUM(N184,P184))</f>
        <v>0.90239999999999998</v>
      </c>
      <c r="S184" s="5">
        <v>15554645</v>
      </c>
      <c r="T184" s="6">
        <f>U184/S184</f>
        <v>0</v>
      </c>
      <c r="U184" s="7">
        <v>0</v>
      </c>
      <c r="V184" s="6">
        <f>W184/S184</f>
        <v>1</v>
      </c>
      <c r="W184" s="7">
        <f>M184-(O184+Q184+U184)</f>
        <v>15554645</v>
      </c>
      <c r="X184" s="6">
        <f>Y184/S184</f>
        <v>0.78040855320066771</v>
      </c>
      <c r="Y184" s="7">
        <v>12138978</v>
      </c>
      <c r="Z184" s="6">
        <f>1-X184</f>
        <v>0.21959144679933229</v>
      </c>
      <c r="AA184" s="7">
        <f>Z184*W184</f>
        <v>3415667</v>
      </c>
    </row>
  </sheetData>
  <sortState xmlns:xlrd2="http://schemas.microsoft.com/office/spreadsheetml/2017/richdata2" ref="A2:AA184">
    <sortCondition ref="A2:A184"/>
    <sortCondition ref="F2:F184"/>
  </sortState>
  <phoneticPr fontId="2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Ternus, Krista</dc:creator>
  <cp:lastModifiedBy>Krista Ternus</cp:lastModifiedBy>
  <dcterms:created xsi:type="dcterms:W3CDTF">2020-03-20T01:32:44Z</dcterms:created>
  <dcterms:modified xsi:type="dcterms:W3CDTF">2020-08-19T17:41:35Z</dcterms:modified>
</cp:coreProperties>
</file>