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x plots" sheetId="2" r:id="rId5"/>
    <sheet state="visible" name="Cognitive test results" sheetId="3" r:id="rId6"/>
    <sheet state="visible" name="Prestudy responses results " sheetId="4" r:id="rId7"/>
  </sheets>
  <definedNames/>
  <calcPr/>
</workbook>
</file>

<file path=xl/sharedStrings.xml><?xml version="1.0" encoding="utf-8"?>
<sst xmlns="http://schemas.openxmlformats.org/spreadsheetml/2006/main" count="4801" uniqueCount="2830">
  <si>
    <t>user_id</t>
  </si>
  <si>
    <t>question_id</t>
  </si>
  <si>
    <t>question</t>
  </si>
  <si>
    <t>user_answer</t>
  </si>
  <si>
    <t>is_correct</t>
  </si>
  <si>
    <t>timestamp</t>
  </si>
  <si>
    <t>converted time into seconds</t>
  </si>
  <si>
    <t>misleading or normal</t>
  </si>
  <si>
    <t>type of chart</t>
  </si>
  <si>
    <t>time taken to answer in seconds</t>
  </si>
  <si>
    <t>misleading or normal?</t>
  </si>
  <si>
    <t>total misleading questions</t>
  </si>
  <si>
    <t>total normal questions</t>
  </si>
  <si>
    <t>correct misleading</t>
  </si>
  <si>
    <t>correct normal</t>
  </si>
  <si>
    <t>total correct</t>
  </si>
  <si>
    <t>correct misleading percentage</t>
  </si>
  <si>
    <t>correct normal percentage</t>
  </si>
  <si>
    <t>t-test</t>
  </si>
  <si>
    <t>misleading</t>
  </si>
  <si>
    <t>normal</t>
  </si>
  <si>
    <t>1. On January 9, there were about 245,000 new COVID cases.</t>
  </si>
  <si>
    <t>25:55.6</t>
  </si>
  <si>
    <t>truncated bar chart</t>
  </si>
  <si>
    <t>Average Correct Percentage</t>
  </si>
  <si>
    <t>2. No vaccines had been administered at the beginning of February.</t>
  </si>
  <si>
    <t>26:06.8</t>
  </si>
  <si>
    <t>normal bar chart</t>
  </si>
  <si>
    <t>3. The day with the lowest number of COVID-related deaths in California in January was near the begi</t>
  </si>
  <si>
    <t>26:22.2</t>
  </si>
  <si>
    <t>4. More than half of the U.S. population was fully vaccinated by October.</t>
  </si>
  <si>
    <t>26:31.2</t>
  </si>
  <si>
    <t>5. There were less people in California hospitalized from COVID on April 5 in 2020 than in 2021.</t>
  </si>
  <si>
    <t>26:51.2</t>
  </si>
  <si>
    <t>6. There were around 1700 people in California hospitalized from COVID in the end of April 2021.</t>
  </si>
  <si>
    <t>26:59.9</t>
  </si>
  <si>
    <t>7. Vaccines had been administered before March (according to the chart).</t>
  </si>
  <si>
    <t>27:05.4</t>
  </si>
  <si>
    <t>8. According to the chart, there was a day (or days) where there were virtually no new COVID cases.</t>
  </si>
  <si>
    <t>27:14.8</t>
  </si>
  <si>
    <t>9. Between January 13th and January 14th, the number of new COVID cases declined by about 5,000.</t>
  </si>
  <si>
    <t>27:23.1</t>
  </si>
  <si>
    <t>10. There were more people in California hospitalized from COVID on April 5 in 2021 than in 2020.</t>
  </si>
  <si>
    <t>27:47.7</t>
  </si>
  <si>
    <t>11. Vaccines began getting administered in March (according to the chart).</t>
  </si>
  <si>
    <t>27:55.2</t>
  </si>
  <si>
    <t>misleading 2d pie chart</t>
  </si>
  <si>
    <t>12. In March, more than double the amount of people became fully vaccinated as compared to the amoun</t>
  </si>
  <si>
    <t>28:09.6</t>
  </si>
  <si>
    <t>normal pie chart</t>
  </si>
  <si>
    <t>13. The day with the highest number of COVID-related deaths in California in January was in the seco</t>
  </si>
  <si>
    <t>28:25.8</t>
  </si>
  <si>
    <t>14. Between January 7th and January 17th, the highest daily count of new COVID cases surpassed 250,0</t>
  </si>
  <si>
    <t>28:42.3</t>
  </si>
  <si>
    <t>15. By May, about a quarter of the U.S. population was fully vaccinated.</t>
  </si>
  <si>
    <t>28:51.2</t>
  </si>
  <si>
    <t>16. There were around 2000 people in California hospitalized from COVID in the beginning of April 20</t>
  </si>
  <si>
    <t>29:01.2</t>
  </si>
  <si>
    <t>17. There were less COVID-related deaths in California in the second half of the month than the firs</t>
  </si>
  <si>
    <t>29:32.9</t>
  </si>
  <si>
    <t>18. Around 600,000 total vaccines had been administered at the beginning of January.</t>
  </si>
  <si>
    <t>30:06.1</t>
  </si>
  <si>
    <t>19. Between January 9 and January 10, there were less than 5 new COVID cases.</t>
  </si>
  <si>
    <t>30:22.1</t>
  </si>
  <si>
    <t>20. There were more people in California hospitalized from COVID on April 5 in 2020 than in 2021.</t>
  </si>
  <si>
    <t>30:46.0</t>
  </si>
  <si>
    <t>21. There were less COVID-related deaths in California in the first half of the month than the secon</t>
  </si>
  <si>
    <t>31:04.5</t>
  </si>
  <si>
    <t>multiple scale line chart</t>
  </si>
  <si>
    <t>22. On January 12, there were about 250 new cases.</t>
  </si>
  <si>
    <t>31:14.7</t>
  </si>
  <si>
    <t>normal scale line chart</t>
  </si>
  <si>
    <t>23. On January 17th, the number of new cases decreased by more than half that of the day before.</t>
  </si>
  <si>
    <t>31:24.3</t>
  </si>
  <si>
    <t>24. There were around 1200 people in California hospitalized from COVID in the beginning of April 20</t>
  </si>
  <si>
    <t>31:45.9</t>
  </si>
  <si>
    <t>25. Between January 7th and January 8th, the number of new cases more than doubled.</t>
  </si>
  <si>
    <t>31:51.8</t>
  </si>
  <si>
    <t>26. January was the month with the least amount of full vaccinations completed.</t>
  </si>
  <si>
    <t>32:02.1</t>
  </si>
  <si>
    <t>27. There were less people in California hospitalized from COVID on April 5 in 2021 than in 2020.</t>
  </si>
  <si>
    <t>32:26.0</t>
  </si>
  <si>
    <t>28. The day with the lowest number of COVID-related deaths in California in January was near the end</t>
  </si>
  <si>
    <t>32:47.6</t>
  </si>
  <si>
    <t>29. More people became fully vaccinated in July than in February.</t>
  </si>
  <si>
    <t>32:57.2</t>
  </si>
  <si>
    <t>30. There were around the same number of people in California hospitalized from COVID on April 11 in</t>
  </si>
  <si>
    <t>33:13.8</t>
  </si>
  <si>
    <t>31. The total number of vaccines administered at the beginning of March was around 0.</t>
  </si>
  <si>
    <t>33:23.0</t>
  </si>
  <si>
    <t>reversed axis bar chart</t>
  </si>
  <si>
    <t>32. From January 7 to January 17, the number of new cases generally declined.</t>
  </si>
  <si>
    <t>33:34.7</t>
  </si>
  <si>
    <t>33. Most of the fully vaccinated population became fully vaccinated in April.</t>
  </si>
  <si>
    <t>33:47.0</t>
  </si>
  <si>
    <t>34. The day with the highest number of COVID-related deaths in California in January was in the firs</t>
  </si>
  <si>
    <t>33:56.4</t>
  </si>
  <si>
    <t>normal axis bar chart</t>
  </si>
  <si>
    <t>35. There were around 2100 people in California hospitalized from COVID in the beginning of April 20</t>
  </si>
  <si>
    <t>34:14.3</t>
  </si>
  <si>
    <t>36. More people became fully vaccinated in October than in January.</t>
  </si>
  <si>
    <t>34:20.6</t>
  </si>
  <si>
    <t>37. There were around 3500 people in California hospitalized from COVID in the beginning of April 20</t>
  </si>
  <si>
    <t>34:29.6</t>
  </si>
  <si>
    <t>38. By August, at least half of the U.S. population was fully vaccinated.</t>
  </si>
  <si>
    <t>34:35.9</t>
  </si>
  <si>
    <t>39. The number of COVID-related deaths in California in January were trending upwards overall as tim</t>
  </si>
  <si>
    <t>34:42.7</t>
  </si>
  <si>
    <t>standard deviation</t>
  </si>
  <si>
    <t>40. No vaccines had been administered at the beginning of January.</t>
  </si>
  <si>
    <t>34:54.4</t>
  </si>
  <si>
    <t>statistical significance</t>
  </si>
  <si>
    <t>41. Vaccines were administered in February.</t>
  </si>
  <si>
    <t>34:58.8</t>
  </si>
  <si>
    <t>normal line chart</t>
  </si>
  <si>
    <t>set up data differently</t>
  </si>
  <si>
    <t>42. In June, half as many people became fully vaccinated as compared to the amount of people vaccina</t>
  </si>
  <si>
    <t>35:25.1</t>
  </si>
  <si>
    <t>truncated line chart</t>
  </si>
  <si>
    <t>t test</t>
  </si>
  <si>
    <t>43. There were more COVID-related deaths in California in the first half of the month than the secon</t>
  </si>
  <si>
    <t>35:36.8</t>
  </si>
  <si>
    <t>44. Vaccines were administered in January.</t>
  </si>
  <si>
    <t>35:41.5</t>
  </si>
  <si>
    <t>45. On January 16th, the number of new cases was about half that of the day before.</t>
  </si>
  <si>
    <t>35:48.2</t>
  </si>
  <si>
    <t>46. There were more COVID-related deaths in California in the second half of the month than the firs</t>
  </si>
  <si>
    <t>36:00.2</t>
  </si>
  <si>
    <t>47. More people became fully vaccinated in the Summer (June, July, August) than in the Spring (March</t>
  </si>
  <si>
    <t>36:13.6</t>
  </si>
  <si>
    <t>48. Around 4,500,000 total vaccines had been administered at the beginning of February.</t>
  </si>
  <si>
    <t>36:22.6</t>
  </si>
  <si>
    <t>49. The number of COVID-related deaths in California in January were trending downwards overall as t</t>
  </si>
  <si>
    <t>36:31.2</t>
  </si>
  <si>
    <t>50. The total number of vaccines administered at the beginning of March was around 100,000.</t>
  </si>
  <si>
    <t>36:39.5</t>
  </si>
  <si>
    <t>1. The day with the highest number of COVID-related deaths in California in January was in the secon</t>
  </si>
  <si>
    <t>27:04.2</t>
  </si>
  <si>
    <t>2. Between January 7th and January 17th, the highest daily count of new COVID cases surpassed 250,00</t>
  </si>
  <si>
    <t>27:20.2</t>
  </si>
  <si>
    <t>type of graph</t>
  </si>
  <si>
    <t># of questions</t>
  </si>
  <si>
    <t xml:space="preserve">3. There were around the same number of people in California hospitalized from COVID on April 11 in </t>
  </si>
  <si>
    <t>27:40.5</t>
  </si>
  <si>
    <t>4. The number of COVID-related deaths in California in January were trending upwards overall as time</t>
  </si>
  <si>
    <t>27:56.8</t>
  </si>
  <si>
    <t>5. Vaccines had been administered before March (according to the chart).</t>
  </si>
  <si>
    <t>28:09.1</t>
  </si>
  <si>
    <t>6. There were more people in California hospitalized from COVID on April 5 in 2020 than in 2021.</t>
  </si>
  <si>
    <t>28:44.7</t>
  </si>
  <si>
    <t>7. In March, more than double the amount of people became fully vaccinated as compared to the amount</t>
  </si>
  <si>
    <t>29:06.7</t>
  </si>
  <si>
    <t>8. Vaccines were administered in February.</t>
  </si>
  <si>
    <t>29:20.9</t>
  </si>
  <si>
    <t>9. In June, half as many people became fully vaccinated as compared to the amount of people vaccinat</t>
  </si>
  <si>
    <t>29:46.9</t>
  </si>
  <si>
    <t>10. No vaccines had been administered at the beginning of February.</t>
  </si>
  <si>
    <t>29:59.0</t>
  </si>
  <si>
    <t>11. By August, at least half of the U.S. population was fully vaccinated.</t>
  </si>
  <si>
    <t>30:08.6</t>
  </si>
  <si>
    <t>12. There were around 1700 people in California hospitalized from COVID in the end of April 2021.</t>
  </si>
  <si>
    <t>30:42.2</t>
  </si>
  <si>
    <t>13. The day with the lowest number of COVID-related deaths in California in January was near the end</t>
  </si>
  <si>
    <t>30:56.4</t>
  </si>
  <si>
    <t>14. More people became fully vaccinated in October than in January.</t>
  </si>
  <si>
    <t>31:04.9</t>
  </si>
  <si>
    <t>15. According to the chart, there was a day (or days) where there were virtually no new COVID cases.</t>
  </si>
  <si>
    <t>31:17.4</t>
  </si>
  <si>
    <t>16. Vaccines began getting administered in March (according to the chart).</t>
  </si>
  <si>
    <t>31:27.7</t>
  </si>
  <si>
    <t>17. The number of COVID-related deaths in California in January were trending downwards overall as t</t>
  </si>
  <si>
    <t>31:51.1</t>
  </si>
  <si>
    <t>18. There were more COVID-related deaths in California in the second half of the month than the firs</t>
  </si>
  <si>
    <t>32:03.0</t>
  </si>
  <si>
    <t>19. There were around 2000 people in California hospitalized from COVID in the beginning of April 20</t>
  </si>
  <si>
    <t>32:14.9</t>
  </si>
  <si>
    <t>20. Vaccines were administered in January.</t>
  </si>
  <si>
    <t>32:21.5</t>
  </si>
  <si>
    <t>21. On January 17th, the number of new cases decreased by more than half that of the day before.</t>
  </si>
  <si>
    <t>32:32.2</t>
  </si>
  <si>
    <t>22. More people became fully vaccinated in the Summer (June, July, August) than in the Spring (March</t>
  </si>
  <si>
    <t>32:51.8</t>
  </si>
  <si>
    <t>23. On January 12, there were about 250 new cases.</t>
  </si>
  <si>
    <t>33:03.6</t>
  </si>
  <si>
    <t>24. The day with the highest number of COVID-related deaths in California in January was in the firs</t>
  </si>
  <si>
    <t>33:23.5</t>
  </si>
  <si>
    <t>25. There were less COVID-related deaths in California in the first half of the month than the secon</t>
  </si>
  <si>
    <t>33:47.3</t>
  </si>
  <si>
    <t>26. There were around 2100 people in California hospitalized from COVID in the beginning of April 20</t>
  </si>
  <si>
    <t>27. On January 9, there were about 245,000 new COVID cases.</t>
  </si>
  <si>
    <t>34:11.1</t>
  </si>
  <si>
    <t>28. There were more people in California hospitalized from COVID on April 5 in 2021 than in 2020.</t>
  </si>
  <si>
    <t>34:27.4</t>
  </si>
  <si>
    <t>29. Around 600,000 total vaccines had been administered at the beginning of January.</t>
  </si>
  <si>
    <t>34:39.0</t>
  </si>
  <si>
    <t>30. Between January 13th and January 14th, the number of new COVID cases declined by about 5,000.</t>
  </si>
  <si>
    <t>34:51.0</t>
  </si>
  <si>
    <t>31. There were less people in California hospitalized from COVID on April 5 in 2020 than in 2021.</t>
  </si>
  <si>
    <t>35:04.3</t>
  </si>
  <si>
    <t>32. There were more COVID-related deaths in California in the first half of the month than the secon</t>
  </si>
  <si>
    <t>35:28.4</t>
  </si>
  <si>
    <t>speed in seconds</t>
  </si>
  <si>
    <t>speed</t>
  </si>
  <si>
    <t>33. From January 7 to January 17, the number of new cases generally declined.</t>
  </si>
  <si>
    <t>35:41.9</t>
  </si>
  <si>
    <t>34. On January 16th, the number of new cases was about half that of the day before.</t>
  </si>
  <si>
    <t>35:50.3</t>
  </si>
  <si>
    <t>35. The day with the lowest number of COVID-related deaths in California in January was near the beg</t>
  </si>
  <si>
    <t>36:11.5</t>
  </si>
  <si>
    <t>36. By May, about a quarter of the U.S. population was fully vaccinated.</t>
  </si>
  <si>
    <t>36:25.8</t>
  </si>
  <si>
    <t>36:36.4</t>
  </si>
  <si>
    <t>38. January was the month with the least amount of full vaccinations completed.</t>
  </si>
  <si>
    <t>37:00.2</t>
  </si>
  <si>
    <t>39. The total number of vaccines administered at the beginning of March was around 0.</t>
  </si>
  <si>
    <t>37:07.4</t>
  </si>
  <si>
    <t>40. Between January 7th and January 8th, the number of new cases more than doubled.</t>
  </si>
  <si>
    <t>37:13.9</t>
  </si>
  <si>
    <t>41. There were less COVID-related deaths in California in the second half of the month than the firs</t>
  </si>
  <si>
    <t>37:23.8</t>
  </si>
  <si>
    <t>42. There were less people in California hospitalized from COVID on April 5 in 2021 than in 2020.</t>
  </si>
  <si>
    <t>37:34.1</t>
  </si>
  <si>
    <t>43. Between January 9 and January 10, there were less than 5 new COVID cases.</t>
  </si>
  <si>
    <t>37:44.8</t>
  </si>
  <si>
    <t>44. There were around 1200 people in California hospitalized from COVID in the beginning of April 20</t>
  </si>
  <si>
    <t>37:56.5</t>
  </si>
  <si>
    <t>45. Most of the fully vaccinated population became fully vaccinated in April.</t>
  </si>
  <si>
    <t>38:14.8</t>
  </si>
  <si>
    <t>46. No vaccines had been administered at the beginning of January.</t>
  </si>
  <si>
    <t>38:25.6</t>
  </si>
  <si>
    <t>47. More people became fully vaccinated in July than in February.</t>
  </si>
  <si>
    <t>38:46.8</t>
  </si>
  <si>
    <t>48. More than half of the U.S. population was fully vaccinated by October.</t>
  </si>
  <si>
    <t>38:57.9</t>
  </si>
  <si>
    <t>49. The total number of vaccines administered at the beginning of March was around 100,000.</t>
  </si>
  <si>
    <t>39:09.8</t>
  </si>
  <si>
    <t>50. Around 4,500,000 total vaccines had been administered at the beginning of February.</t>
  </si>
  <si>
    <t>39:14.6</t>
  </si>
  <si>
    <t>1. In March, more than double the amount of people became fully vaccinated as compared to the amount</t>
  </si>
  <si>
    <t>21:42.2</t>
  </si>
  <si>
    <t>2. There were more COVID-related deaths in California in the first half of the month than the second</t>
  </si>
  <si>
    <t>23:00.7</t>
  </si>
  <si>
    <t>3. Vaccines began getting administered in March (according to the chart).</t>
  </si>
  <si>
    <t>23:50.6</t>
  </si>
  <si>
    <t>4. There were less COVID-related deaths in California in the first half of the month than the second</t>
  </si>
  <si>
    <t>24:04.9</t>
  </si>
  <si>
    <t>5. No vaccines had been administered at the beginning of February.</t>
  </si>
  <si>
    <t>24:32.8</t>
  </si>
  <si>
    <t>6. The day with the highest number of COVID-related deaths in California in January was in the first</t>
  </si>
  <si>
    <t>25:08.1</t>
  </si>
  <si>
    <t>7. By May, about a quarter of the U.S. population was fully vaccinated.</t>
  </si>
  <si>
    <t>25:52.3</t>
  </si>
  <si>
    <t>8. Most of the fully vaccinated population became fully vaccinated in April.</t>
  </si>
  <si>
    <t>26:55.3</t>
  </si>
  <si>
    <t>9. On January 16th, the number of new cases was about half that of the day before.</t>
  </si>
  <si>
    <t>27:37.8</t>
  </si>
  <si>
    <t>28:26.4</t>
  </si>
  <si>
    <t>11. More people became fully vaccinated in the Summer (June, July, August) than in the Spring (March</t>
  </si>
  <si>
    <t>28:52.2</t>
  </si>
  <si>
    <t>12. The number of COVID-related deaths in California in January were trending upwards overall as tim</t>
  </si>
  <si>
    <t>29:28.3</t>
  </si>
  <si>
    <t>13. Between January 7th and January 17th, the highest daily count of new COVID cases surpassed 250,0</t>
  </si>
  <si>
    <t>30:31.2</t>
  </si>
  <si>
    <t>14. There were around 2100 people in California hospitalized from COVID in the beginning of April 20</t>
  </si>
  <si>
    <t>30:53.7</t>
  </si>
  <si>
    <t>15. The total number of vaccines administered at the beginning of March was around 100,000.</t>
  </si>
  <si>
    <t>31:24.7</t>
  </si>
  <si>
    <t>16. There were more COVID-related deaths in California in the second half of the month than the firs</t>
  </si>
  <si>
    <t>31:45.3</t>
  </si>
  <si>
    <t>ttest</t>
  </si>
  <si>
    <t>17. There were less people in California hospitalized from COVID on April 5 in 2021 than in 2020.</t>
  </si>
  <si>
    <t>33:17.3</t>
  </si>
  <si>
    <t>18. There were less COVID-related deaths in California in the second half of the month than the firs</t>
  </si>
  <si>
    <t>33:45.8</t>
  </si>
  <si>
    <t>19. From January 7 to January 17, the number of new cases generally declined.</t>
  </si>
  <si>
    <t>34:40.7</t>
  </si>
  <si>
    <t>20. There were less people in California hospitalized from COVID on April 5 in 2020 than in 2021.</t>
  </si>
  <si>
    <t>35:12.6</t>
  </si>
  <si>
    <t>21. There were around 1700 people in California hospitalized from COVID in the end of April 2021.</t>
  </si>
  <si>
    <t>35:43.8</t>
  </si>
  <si>
    <t>22. On January 9, there were about 245,000 new COVID cases.</t>
  </si>
  <si>
    <t>36:29.0</t>
  </si>
  <si>
    <t>23. More people became fully vaccinated in July than in February.</t>
  </si>
  <si>
    <t>38:09.2</t>
  </si>
  <si>
    <t>24. According to the chart, there was a day (or days) where there were virtually no new COVID cases.</t>
  </si>
  <si>
    <t>38:19.8</t>
  </si>
  <si>
    <t>25. Vaccines had been administered before March (according to the chart).</t>
  </si>
  <si>
    <t>38:38.4</t>
  </si>
  <si>
    <t>26. The day with the lowest number of COVID-related deaths in California in January was near the end</t>
  </si>
  <si>
    <t>39:03.2</t>
  </si>
  <si>
    <t>27. The total number of vaccines administered at the beginning of March was around 0.</t>
  </si>
  <si>
    <t>39:10.6</t>
  </si>
  <si>
    <t>28. The day with the highest number of COVID-related deaths in California in January was in the seco</t>
  </si>
  <si>
    <t>39:26.4</t>
  </si>
  <si>
    <t>truncated bar</t>
  </si>
  <si>
    <t>29. January was the month with the least amount of full vaccinations completed.</t>
  </si>
  <si>
    <t>39:52.4</t>
  </si>
  <si>
    <t>reversed axis bar</t>
  </si>
  <si>
    <t>30. In June, half as many people became fully vaccinated as compared to the amount of people vaccina</t>
  </si>
  <si>
    <t>40:42.0</t>
  </si>
  <si>
    <t>31. On January 17th, the number of new cases decreased by more than half that of the day before.</t>
  </si>
  <si>
    <t>41:08.9</t>
  </si>
  <si>
    <t>2d pie chart</t>
  </si>
  <si>
    <t>32. Vaccines were administered in February.</t>
  </si>
  <si>
    <t>41:38.4</t>
  </si>
  <si>
    <t>33. The day with the lowest number of COVID-related deaths in California in January was near the beg</t>
  </si>
  <si>
    <t>41:49.7</t>
  </si>
  <si>
    <t>overall</t>
  </si>
  <si>
    <t>34. Around 600,000 total vaccines had been administered at the beginning of January.</t>
  </si>
  <si>
    <t>42:44.1</t>
  </si>
  <si>
    <t>35. The number of COVID-related deaths in California in January were trending downwards overall as t</t>
  </si>
  <si>
    <t>43:24.2</t>
  </si>
  <si>
    <t>36. There were more people in California hospitalized from COVID on April 5 in 2020 than in 2021.</t>
  </si>
  <si>
    <t>44:02.1</t>
  </si>
  <si>
    <t>accuracy</t>
  </si>
  <si>
    <t>37. Between January 13th and January 14th, the number of new COVID cases declined by about 5,000.</t>
  </si>
  <si>
    <t>44:17.3</t>
  </si>
  <si>
    <t>38. Between January 9 and January 10, there were less than 5 new COVID cases.</t>
  </si>
  <si>
    <t>44:36.5</t>
  </si>
  <si>
    <t>39. Vaccines were administered in January.</t>
  </si>
  <si>
    <t>45:04.9</t>
  </si>
  <si>
    <t>40. There were around 2000 people in California hospitalized from COVID in the beginning of April 20</t>
  </si>
  <si>
    <t>45:47.0</t>
  </si>
  <si>
    <t>41. On January 12, there were about 250 new cases.</t>
  </si>
  <si>
    <t>45:57.5</t>
  </si>
  <si>
    <t>42. There were around 3500 people in California hospitalized from COVID in the beginning of April 20</t>
  </si>
  <si>
    <t>46:37.9</t>
  </si>
  <si>
    <t>43. By August, at least half of the U.S. population was fully vaccinated.</t>
  </si>
  <si>
    <t>46:52.6</t>
  </si>
  <si>
    <t>44. Around 4,500,000 total vaccines had been administered at the beginning of February.</t>
  </si>
  <si>
    <t>47:33.4</t>
  </si>
  <si>
    <t>45. More than half of the U.S. population was fully vaccinated by October.</t>
  </si>
  <si>
    <t>48:14.9</t>
  </si>
  <si>
    <t>46. There were around 1200 people in California hospitalized from COVID in the beginning of April 20</t>
  </si>
  <si>
    <t>48:36.6</t>
  </si>
  <si>
    <t>47. Between January 7th and January 8th, the number of new cases more than doubled.</t>
  </si>
  <si>
    <t>49:05.5</t>
  </si>
  <si>
    <t>48. There were around the same number of people in California hospitalized from COVID on April 11 in</t>
  </si>
  <si>
    <t>49:38.6</t>
  </si>
  <si>
    <t>49. No vaccines had been administered at the beginning of January.</t>
  </si>
  <si>
    <t>50:07.3</t>
  </si>
  <si>
    <t>50. More people became fully vaccinated in October than in January.</t>
  </si>
  <si>
    <t>50:30.4</t>
  </si>
  <si>
    <t>1. By May, about a quarter of the U.S. population was fully vaccinated.</t>
  </si>
  <si>
    <t>25:14.9</t>
  </si>
  <si>
    <t>2. In June, half as many people became fully vaccinated as compared to the amount of people vaccinat</t>
  </si>
  <si>
    <t>25:37.5</t>
  </si>
  <si>
    <t>3. There were less people in California hospitalized from COVID on April 5 in 2020 than in 2021.</t>
  </si>
  <si>
    <t>26:22.7</t>
  </si>
  <si>
    <t>4. On January 17th, the number of new cases decreased by more than half that of the day before.</t>
  </si>
  <si>
    <t>26:45.6</t>
  </si>
  <si>
    <t>5. There were more people in California hospitalized from COVID on April 5 in 2020 than in 2021.</t>
  </si>
  <si>
    <t>27:23.6</t>
  </si>
  <si>
    <t>6. On January 12, there were about 250 new cases.</t>
  </si>
  <si>
    <t>27:41.7</t>
  </si>
  <si>
    <t>7. Between January 7th and January 17th, the highest daily count of new COVID cases surpassed 250,00</t>
  </si>
  <si>
    <t>27:55.4</t>
  </si>
  <si>
    <t>8. The number of COVID-related deaths in California in January were trending downwards overall as ti</t>
  </si>
  <si>
    <t>28:49.2</t>
  </si>
  <si>
    <t>9. No vaccines had been administered at the beginning of February.</t>
  </si>
  <si>
    <t>29:03.4</t>
  </si>
  <si>
    <t>10. The number of COVID-related deaths in California in January were trending upwards overall as tim</t>
  </si>
  <si>
    <t>29:16.1</t>
  </si>
  <si>
    <t>29:22.2</t>
  </si>
  <si>
    <t>12. There were around 2100 people in California hospitalized from COVID in the beginning of April 20</t>
  </si>
  <si>
    <t>29:38.6</t>
  </si>
  <si>
    <t>13. According to the chart, there was a day (or days) where there were virtually no new COVID cases.</t>
  </si>
  <si>
    <t>30:24.9</t>
  </si>
  <si>
    <t>14. The day with the lowest number of COVID-related deaths in California in January was near the end</t>
  </si>
  <si>
    <t>30:34.1</t>
  </si>
  <si>
    <t>15. Between January 13th and January 14th, the number of new COVID cases declined by about 5,000.</t>
  </si>
  <si>
    <t>30:52.0</t>
  </si>
  <si>
    <t>16. There were less people in California hospitalized from COVID on April 5 in 2021 than in 2020.</t>
  </si>
  <si>
    <t>31:55.8</t>
  </si>
  <si>
    <t>17. There were around 1700 people in California hospitalized from COVID in the end of April 2021.</t>
  </si>
  <si>
    <t>32:19.9</t>
  </si>
  <si>
    <t>32:26.1</t>
  </si>
  <si>
    <t>19. Around 600,000 total vaccines had been administered at the beginning of January.</t>
  </si>
  <si>
    <t>32:50.3</t>
  </si>
  <si>
    <t>20. The total number of vaccines administered at the beginning of March was around 0.</t>
  </si>
  <si>
    <t>32:59.3</t>
  </si>
  <si>
    <t>21. There were around the same number of people in California hospitalized from COVID on April 11 in</t>
  </si>
  <si>
    <t>33:50.0</t>
  </si>
  <si>
    <t>22. More than half of the U.S. population was fully vaccinated by October.</t>
  </si>
  <si>
    <t>33:58.5</t>
  </si>
  <si>
    <t>23. There were around 3500 people in California hospitalized from COVID in the beginning of April 20</t>
  </si>
  <si>
    <t>34:21.7</t>
  </si>
  <si>
    <t>24. There were around 2000 people in California hospitalized from COVID in the beginning of April 20</t>
  </si>
  <si>
    <t>34:56.4</t>
  </si>
  <si>
    <t>25. On January 9, there were about 245,000 new COVID cases.</t>
  </si>
  <si>
    <t>35:09.2</t>
  </si>
  <si>
    <t>26. On January 16th, the number of new cases was about half that of the day before.</t>
  </si>
  <si>
    <t>35:21.2</t>
  </si>
  <si>
    <t>27. There were less COVID-related deaths in California in the first half of the month than the secon</t>
  </si>
  <si>
    <t>28. January was the month with the least amount of full vaccinations completed.</t>
  </si>
  <si>
    <t>35:36.6</t>
  </si>
  <si>
    <t>29. The day with the highest number of COVID-related deaths in California in January was in the seco</t>
  </si>
  <si>
    <t>35:42.2</t>
  </si>
  <si>
    <t>30. Between January 9 and January 10, there were less than 5 new COVID cases.</t>
  </si>
  <si>
    <t>35:48.7</t>
  </si>
  <si>
    <t>31. In March, more than double the amount of people became fully vaccinated as compared to the amoun</t>
  </si>
  <si>
    <t>36:01.5</t>
  </si>
  <si>
    <t>32. More people became fully vaccinated in July than in February.</t>
  </si>
  <si>
    <t>36:10.3</t>
  </si>
  <si>
    <t>33. Around 4,500,000 total vaccines had been administered at the beginning of February.</t>
  </si>
  <si>
    <t>36:21.1</t>
  </si>
  <si>
    <t>34. There were around 1200 people in California hospitalized from COVID in the beginning of April 20</t>
  </si>
  <si>
    <t>36:31.6</t>
  </si>
  <si>
    <t>35. No vaccines had been administered at the beginning of January.</t>
  </si>
  <si>
    <t>36:37.5</t>
  </si>
  <si>
    <t>36. By August, at least half of the U.S. population was fully vaccinated.</t>
  </si>
  <si>
    <t>36:46.2</t>
  </si>
  <si>
    <t>37. Most of the fully vaccinated population became fully vaccinated in April.</t>
  </si>
  <si>
    <t>36:57.9</t>
  </si>
  <si>
    <t>38. Vaccines were administered in January.</t>
  </si>
  <si>
    <t>37:02.5</t>
  </si>
  <si>
    <t>39. From January 7 to January 17, the number of new cases generally declined.</t>
  </si>
  <si>
    <t>37:11.6</t>
  </si>
  <si>
    <t>37:25.8</t>
  </si>
  <si>
    <t>41. The day with the lowest number of COVID-related deaths in California in January was near the beg</t>
  </si>
  <si>
    <t>37:49.6</t>
  </si>
  <si>
    <t>42. The total number of vaccines administered at the beginning of March was around 100,000.</t>
  </si>
  <si>
    <t>37:57.6</t>
  </si>
  <si>
    <t>43. Vaccines had been administered before March (according to the chart).</t>
  </si>
  <si>
    <t>38:06.8</t>
  </si>
  <si>
    <t>44. More people became fully vaccinated in October than in January.</t>
  </si>
  <si>
    <t>38:17.2</t>
  </si>
  <si>
    <t>45. There were more people in California hospitalized from COVID on April 5 in 2021 than in 2020.</t>
  </si>
  <si>
    <t>38:45.0</t>
  </si>
  <si>
    <t>46. The day with the highest number of COVID-related deaths in California in January was in the firs</t>
  </si>
  <si>
    <t>38:52.9</t>
  </si>
  <si>
    <t>47. There were less COVID-related deaths in California in the second half of the month than the firs</t>
  </si>
  <si>
    <t>39:01.6</t>
  </si>
  <si>
    <t>48. More people became fully vaccinated in the Summer (June, July, August) than in the Spring (March</t>
  </si>
  <si>
    <t>39:13.3</t>
  </si>
  <si>
    <t>49. Vaccines were administered in February.</t>
  </si>
  <si>
    <t>39:24.9</t>
  </si>
  <si>
    <t>50. There were more COVID-related deaths in California in the first half of the month than the secon</t>
  </si>
  <si>
    <t>39:37.2</t>
  </si>
  <si>
    <t xml:space="preserve">1. There were around the same number of people in California hospitalized from COVID on April 11 in </t>
  </si>
  <si>
    <t>30:47.9</t>
  </si>
  <si>
    <t>2. On January 9, there were about 245,000 new COVID cases.</t>
  </si>
  <si>
    <t>31:02.5</t>
  </si>
  <si>
    <t>3. Most of the fully vaccinated population became fully vaccinated in April.</t>
  </si>
  <si>
    <t>31:24.1</t>
  </si>
  <si>
    <t>4. Between January 9 and January 10, there were less than 5 new COVID cases.</t>
  </si>
  <si>
    <t>31:38.6</t>
  </si>
  <si>
    <t>5. Around 4,500,000 total vaccines had been administered at the beginning of February.</t>
  </si>
  <si>
    <t>31:50.3</t>
  </si>
  <si>
    <t>6. The total number of vaccines administered at the beginning of March was around 0.</t>
  </si>
  <si>
    <t>32:09.5</t>
  </si>
  <si>
    <t>7. Vaccines began getting administered in March (according to the chart).</t>
  </si>
  <si>
    <t>32:13.9</t>
  </si>
  <si>
    <t>8. Between January 7th and January 17th, the highest daily count of new COVID cases surpassed 250,00</t>
  </si>
  <si>
    <t>32:34.2</t>
  </si>
  <si>
    <t>9. There were more people in California hospitalized from COVID on April 5 in 2021 than in 2020.</t>
  </si>
  <si>
    <t>32:55.9</t>
  </si>
  <si>
    <t>10. There were around 2000 people in California hospitalized from COVID in the beginning of April 20</t>
  </si>
  <si>
    <t>33:24.4</t>
  </si>
  <si>
    <t>11. There were less COVID-related deaths in California in the second half of the month than the firs</t>
  </si>
  <si>
    <t>34:19.8</t>
  </si>
  <si>
    <t>12. There were around 1200 people in California hospitalized from COVID in the beginning of April 20</t>
  </si>
  <si>
    <t>34:46.2</t>
  </si>
  <si>
    <t>13. Between January 13th and January 14th, the number of new COVID cases declined by about 5,000.</t>
  </si>
  <si>
    <t>35:12.0</t>
  </si>
  <si>
    <t>14. There were more people in California hospitalized from COVID on April 5 in 2020 than in 2021.</t>
  </si>
  <si>
    <t>35:26.6</t>
  </si>
  <si>
    <t>15. In March, more than double the amount of people became fully vaccinated as compared to the amoun</t>
  </si>
  <si>
    <t>16. There were around 1700 people in California hospitalized from COVID in the end of April 2021.</t>
  </si>
  <si>
    <t>35:54.8</t>
  </si>
  <si>
    <t>17. Around 600,000 total vaccines had been administered at the beginning of January.</t>
  </si>
  <si>
    <t>36:07.7</t>
  </si>
  <si>
    <t>18. On January 17th, the number of new cases decreased by more than half that of the day before.</t>
  </si>
  <si>
    <t>36:23.4</t>
  </si>
  <si>
    <t>19. The number of COVID-related deaths in California in January were trending downwards overall as t</t>
  </si>
  <si>
    <t>36:36.8</t>
  </si>
  <si>
    <t>20. No vaccines had been administered at the beginning of February.</t>
  </si>
  <si>
    <t>36:42.9</t>
  </si>
  <si>
    <t>21. More people became fully vaccinated in the Summer (June, July, August) than in the Spring (March</t>
  </si>
  <si>
    <t>36:50.3</t>
  </si>
  <si>
    <t>22. There were more COVID-related deaths in California in the second half of the month than the firs</t>
  </si>
  <si>
    <t>36:54.8</t>
  </si>
  <si>
    <t>23. The day with the highest number of COVID-related deaths in California in January was in the seco</t>
  </si>
  <si>
    <t>37:06.7</t>
  </si>
  <si>
    <t>24. Vaccines were administered in February.</t>
  </si>
  <si>
    <t>37:12.1</t>
  </si>
  <si>
    <t>25. The number of COVID-related deaths in California in January were trending upwards overall as tim</t>
  </si>
  <si>
    <t>37:21.6</t>
  </si>
  <si>
    <t>26. By August, at least half of the U.S. population was fully vaccinated.</t>
  </si>
  <si>
    <t>37:37.2</t>
  </si>
  <si>
    <t>27. Vaccines were administered in January.</t>
  </si>
  <si>
    <t>37:40.9</t>
  </si>
  <si>
    <t>28. According to the chart, there was a day (or days) where there were virtually no new COVID cases.</t>
  </si>
  <si>
    <t>37:54.4</t>
  </si>
  <si>
    <t>29. Between January 7th and January 8th, the number of new cases more than doubled.</t>
  </si>
  <si>
    <t>38:10.7</t>
  </si>
  <si>
    <t>30. There were around 3500 people in California hospitalized from COVID in the beginning of April 20</t>
  </si>
  <si>
    <t>38:32.2</t>
  </si>
  <si>
    <t>31. Vaccines had been administered before March (according to the chart).</t>
  </si>
  <si>
    <t>38:37.3</t>
  </si>
  <si>
    <t>32. On January 12, there were about 250 new cases.</t>
  </si>
  <si>
    <t>38:44.8</t>
  </si>
  <si>
    <t>33. By May, about a quarter of the U.S. population was fully vaccinated.</t>
  </si>
  <si>
    <t>38:58.7</t>
  </si>
  <si>
    <t>34. The day with the lowest number of COVID-related deaths in California in January was near the beg</t>
  </si>
  <si>
    <t>39:16.3</t>
  </si>
  <si>
    <t>35. More than half of the U.S. population was fully vaccinated by October.</t>
  </si>
  <si>
    <t>39:25.8</t>
  </si>
  <si>
    <t>36. No vaccines had been administered at the beginning of January.</t>
  </si>
  <si>
    <t>39:34.1</t>
  </si>
  <si>
    <t>37. There were around 2100 people in California hospitalized from COVID in the beginning of April 20</t>
  </si>
  <si>
    <t>39:51.6</t>
  </si>
  <si>
    <t>38. The total number of vaccines administered at the beginning of March was around 100,000.</t>
  </si>
  <si>
    <t>40:16.9</t>
  </si>
  <si>
    <t>39. There were less COVID-related deaths in California in the first half of the month than the secon</t>
  </si>
  <si>
    <t>40:46.0</t>
  </si>
  <si>
    <t>40. From January 7 to January 17, the number of new cases generally declined.</t>
  </si>
  <si>
    <t>41:07.0</t>
  </si>
  <si>
    <t>41. On January 16th, the number of new cases was about half that of the day before.</t>
  </si>
  <si>
    <t>41:15.0</t>
  </si>
  <si>
    <t>42:05.1</t>
  </si>
  <si>
    <t>43. More people became fully vaccinated in October than in January.</t>
  </si>
  <si>
    <t>42:12.6</t>
  </si>
  <si>
    <t>44. The day with the lowest number of COVID-related deaths in California in January was near the end</t>
  </si>
  <si>
    <t>42:21.9</t>
  </si>
  <si>
    <t>45. January was the month with the least amount of full vaccinations completed.</t>
  </si>
  <si>
    <t>42:33.5</t>
  </si>
  <si>
    <t>42:47.9</t>
  </si>
  <si>
    <t>47. In June, half as many people became fully vaccinated as compared to the amount of people vaccina</t>
  </si>
  <si>
    <t>42:57.1</t>
  </si>
  <si>
    <t>48. More people became fully vaccinated in July than in February.</t>
  </si>
  <si>
    <t>43:03.5</t>
  </si>
  <si>
    <t>49. There were more COVID-related deaths in California in the first half of the month than the secon</t>
  </si>
  <si>
    <t>43:17.7</t>
  </si>
  <si>
    <t>50. There were less people in California hospitalized from COVID on April 5 in 2020 than in 2021.</t>
  </si>
  <si>
    <t>43:34.0</t>
  </si>
  <si>
    <t>1. More people became fully vaccinated in October than in January.</t>
  </si>
  <si>
    <t>25:38.0</t>
  </si>
  <si>
    <t>2. By August, at least half of the U.S. population was fully vaccinated.</t>
  </si>
  <si>
    <t>25:47.3</t>
  </si>
  <si>
    <t>3. Around 4,500,000 total vaccines had been administered at the beginning of February.</t>
  </si>
  <si>
    <t>26:01.6</t>
  </si>
  <si>
    <t>4. There were around 1200 people in California hospitalized from COVID in the beginning of April 202</t>
  </si>
  <si>
    <t>26:38.9</t>
  </si>
  <si>
    <t>5. Vaccines were administered in January.</t>
  </si>
  <si>
    <t>26:42.9</t>
  </si>
  <si>
    <t>6. The total number of vaccines administered at the beginning of March was around 100,000.</t>
  </si>
  <si>
    <t>26:50.7</t>
  </si>
  <si>
    <t>7. Between January 13th and January 14th, the number of new COVID cases declined by about 5,000.</t>
  </si>
  <si>
    <t>27:05.0</t>
  </si>
  <si>
    <t>8. There were more people in California hospitalized from COVID on April 5 in 2020 than in 2021.</t>
  </si>
  <si>
    <t>27:19.9</t>
  </si>
  <si>
    <t>9. The number of COVID-related deaths in California in January were trending downwards overall as ti</t>
  </si>
  <si>
    <t>27:31.0</t>
  </si>
  <si>
    <t>10. On January 17th, the number of new cases decreased by more than half that of the day before.</t>
  </si>
  <si>
    <t>27:45.0</t>
  </si>
  <si>
    <t>11. On January 16th, the number of new cases was about half that of the day before.</t>
  </si>
  <si>
    <t>28:05.2</t>
  </si>
  <si>
    <t>28:47.0</t>
  </si>
  <si>
    <t>13. Vaccines began getting administered in March (according to the chart).</t>
  </si>
  <si>
    <t>28:53.0</t>
  </si>
  <si>
    <t>14. Vaccines were administered in February.</t>
  </si>
  <si>
    <t>28:55.5</t>
  </si>
  <si>
    <t>15. There were less COVID-related deaths in California in the first half of the month than the secon</t>
  </si>
  <si>
    <t>29:19.0</t>
  </si>
  <si>
    <t>16. There were less people in California hospitalized from COVID on April 5 in 2020 than in 2021.</t>
  </si>
  <si>
    <t>29:53.6</t>
  </si>
  <si>
    <t>30:14.3</t>
  </si>
  <si>
    <t>18. On January 9, there were about 245,000 new COVID cases.</t>
  </si>
  <si>
    <t>30:27.5</t>
  </si>
  <si>
    <t>19. More people became fully vaccinated in July than in February.</t>
  </si>
  <si>
    <t>30:38.3</t>
  </si>
  <si>
    <t>20. Around 600,000 total vaccines had been administered at the beginning of January.</t>
  </si>
  <si>
    <t>30:49.5</t>
  </si>
  <si>
    <t>21. There were around 3500 people in California hospitalized from COVID in the beginning of April 20</t>
  </si>
  <si>
    <t>31:00.6</t>
  </si>
  <si>
    <t>31:08.7</t>
  </si>
  <si>
    <t>23. Between January 7th and January 8th, the number of new cases more than doubled.</t>
  </si>
  <si>
    <t>31:17.2</t>
  </si>
  <si>
    <t>24. More than half of the U.S. population was fully vaccinated by October.</t>
  </si>
  <si>
    <t>31:31.6</t>
  </si>
  <si>
    <t>25. By May, about a quarter of the U.S. population was fully vaccinated.</t>
  </si>
  <si>
    <t>31:37.5</t>
  </si>
  <si>
    <t>26. In March, more than double the amount of people became fully vaccinated as compared to the amoun</t>
  </si>
  <si>
    <t>31:49.8</t>
  </si>
  <si>
    <t>27. Between January 7th and January 17th, the highest daily count of new COVID cases surpassed 250,0</t>
  </si>
  <si>
    <t>32:03.3</t>
  </si>
  <si>
    <t>28. The total number of vaccines administered at the beginning of March was around 0.</t>
  </si>
  <si>
    <t>32:14.6</t>
  </si>
  <si>
    <t>29. The day with the lowest number of COVID-related deaths in California in January was near the end</t>
  </si>
  <si>
    <t>32:27.7</t>
  </si>
  <si>
    <t>30. No vaccines had been administered at the beginning of February.</t>
  </si>
  <si>
    <t>32:38.4</t>
  </si>
  <si>
    <t>31. Most of the fully vaccinated population became fully vaccinated in April.</t>
  </si>
  <si>
    <t>32:48.0</t>
  </si>
  <si>
    <t>32. Vaccines had been administered before March (according to the chart).</t>
  </si>
  <si>
    <t>32:53.9</t>
  </si>
  <si>
    <t>33:13.5</t>
  </si>
  <si>
    <t>33:25.6</t>
  </si>
  <si>
    <t>33:42.8</t>
  </si>
  <si>
    <t>36. More people became fully vaccinated in the Summer (June, July, August) than in the Spring (March</t>
  </si>
  <si>
    <t>34:01.1</t>
  </si>
  <si>
    <t>37. There were around 2000 people in California hospitalized from COVID in the beginning of April 20</t>
  </si>
  <si>
    <t>34:09.9</t>
  </si>
  <si>
    <t>38. There were around the same number of people in California hospitalized from COVID on April 11 in</t>
  </si>
  <si>
    <t>34:36.6</t>
  </si>
  <si>
    <t>39. The day with the lowest number of COVID-related deaths in California in January was near the beg</t>
  </si>
  <si>
    <t>34:43.3</t>
  </si>
  <si>
    <t>34:46.6</t>
  </si>
  <si>
    <t>41. There were more COVID-related deaths in California in the second half of the month than the firs</t>
  </si>
  <si>
    <t>35:05.0</t>
  </si>
  <si>
    <t>42. The day with the highest number of COVID-related deaths in California in January was in the seco</t>
  </si>
  <si>
    <t>35:15.9</t>
  </si>
  <si>
    <t>35:27.4</t>
  </si>
  <si>
    <t>44. According to the chart, there was a day (or days) where there were virtually no new COVID cases.</t>
  </si>
  <si>
    <t>35:34.8</t>
  </si>
  <si>
    <t>45. There were less people in California hospitalized from COVID on April 5 in 2021 than in 2020.</t>
  </si>
  <si>
    <t>35:50.7</t>
  </si>
  <si>
    <t>46. There were more people in California hospitalized from COVID on April 5 in 2021 than in 2020.</t>
  </si>
  <si>
    <t>35:59.8</t>
  </si>
  <si>
    <t>47. The number of COVID-related deaths in California in January were trending upwards overall as tim</t>
  </si>
  <si>
    <t>36:16.2</t>
  </si>
  <si>
    <t>48. January was the month with the least amount of full vaccinations completed.</t>
  </si>
  <si>
    <t>36:21.9</t>
  </si>
  <si>
    <t>49. In June, half as many people became fully vaccinated as compared to the amount of people vaccina</t>
  </si>
  <si>
    <t>36:29.4</t>
  </si>
  <si>
    <t>36:38.7</t>
  </si>
  <si>
    <t>1. There were around 3500 people in California hospitalized from COVID in the beginning of April 202</t>
  </si>
  <si>
    <t>26:30.2</t>
  </si>
  <si>
    <t>2. There were less people in California hospitalized from COVID on April 5 in 2021 than in 2020.</t>
  </si>
  <si>
    <t>3. Vaccines were administered in January.</t>
  </si>
  <si>
    <t>27:17.3</t>
  </si>
  <si>
    <t>4. No vaccines had been administered at the beginning of January.</t>
  </si>
  <si>
    <t>27:25.5</t>
  </si>
  <si>
    <t>5. Between January 7th and January 8th, the number of new cases more than doubled.</t>
  </si>
  <si>
    <t>27:39.5</t>
  </si>
  <si>
    <t>6. Between January 7th and January 17th, the highest daily count of new COVID cases surpassed 250,00</t>
  </si>
  <si>
    <t>27:58.9</t>
  </si>
  <si>
    <t>7. There were around 1700 people in California hospitalized from COVID in the end of April 2021.</t>
  </si>
  <si>
    <t>28:21.7</t>
  </si>
  <si>
    <t>8. The number of COVID-related deaths in California in January were trending upwards overall as time</t>
  </si>
  <si>
    <t>29:04.6</t>
  </si>
  <si>
    <t>9. There were around 1200 people in California hospitalized from COVID in the beginning of April 202</t>
  </si>
  <si>
    <t>29:23.4</t>
  </si>
  <si>
    <t>10. Most of the fully vaccinated population became fully vaccinated in April.</t>
  </si>
  <si>
    <t>29:46.5</t>
  </si>
  <si>
    <t>11. More people became fully vaccinated in July than in February.</t>
  </si>
  <si>
    <t>30:00.5</t>
  </si>
  <si>
    <t>12. In June, half as many people became fully vaccinated as compared to the amount of people vaccina</t>
  </si>
  <si>
    <t>30:30.5</t>
  </si>
  <si>
    <t>13. By May, about a quarter of the U.S. population was fully vaccinated.</t>
  </si>
  <si>
    <t>30:44.8</t>
  </si>
  <si>
    <t>31:11.1</t>
  </si>
  <si>
    <t>15. The day with the highest number of COVID-related deaths in California in January was in the seco</t>
  </si>
  <si>
    <t>31:36.1</t>
  </si>
  <si>
    <t>16. No vaccines had been administered at the beginning of February.</t>
  </si>
  <si>
    <t>31:49.7</t>
  </si>
  <si>
    <t>17. There were around 2100 people in California hospitalized from COVID in the beginning of April 20</t>
  </si>
  <si>
    <t>32:00.9</t>
  </si>
  <si>
    <t>18. In March, more than double the amount of people became fully vaccinated as compared to the amoun</t>
  </si>
  <si>
    <t>32:14.8</t>
  </si>
  <si>
    <t>19. On January 16th, the number of new cases was about half that of the day before.</t>
  </si>
  <si>
    <t>32:46.7</t>
  </si>
  <si>
    <t>20. Vaccines began getting administered in March (according to the chart).</t>
  </si>
  <si>
    <t>32:54.6</t>
  </si>
  <si>
    <t>21. More people became fully vaccinated in October than in January.</t>
  </si>
  <si>
    <t>33:00.9</t>
  </si>
  <si>
    <t>22. January was the month with the least amount of full vaccinations completed.</t>
  </si>
  <si>
    <t>33:09.6</t>
  </si>
  <si>
    <t>33:26.4</t>
  </si>
  <si>
    <t>24. Vaccines had been administered before March (according to the chart).</t>
  </si>
  <si>
    <t>33:34.8</t>
  </si>
  <si>
    <t>25. According to the chart, there was a day (or days) where there were virtually no new COVID cases.</t>
  </si>
  <si>
    <t>33:43.4</t>
  </si>
  <si>
    <t>26. The total number of vaccines administered at the beginning of March was around 0.</t>
  </si>
  <si>
    <t>34:00.8</t>
  </si>
  <si>
    <t>27. The total number of vaccines administered at the beginning of March was around 100,000.</t>
  </si>
  <si>
    <t>34:14.8</t>
  </si>
  <si>
    <t>28. Between January 9 and January 10, there were less than 5 new COVID cases.</t>
  </si>
  <si>
    <t>34:23.7</t>
  </si>
  <si>
    <t>29. More people became fully vaccinated in the Summer (June, July, August) than in the Spring (March</t>
  </si>
  <si>
    <t>34:37.7</t>
  </si>
  <si>
    <t>30. The day with the lowest number of COVID-related deaths in California in January was near the end</t>
  </si>
  <si>
    <t>35:02.8</t>
  </si>
  <si>
    <t>31. Between January 13th and January 14th, the number of new COVID cases declined by about 5,000.</t>
  </si>
  <si>
    <t>35:11.8</t>
  </si>
  <si>
    <t>32. There were less COVID-related deaths in California in the first half of the month than the secon</t>
  </si>
  <si>
    <t>35:42.6</t>
  </si>
  <si>
    <t>33. By August, at least half of the U.S. population was fully vaccinated.</t>
  </si>
  <si>
    <t>35:53.6</t>
  </si>
  <si>
    <t>34. Vaccines were administered in February.</t>
  </si>
  <si>
    <t>35:59.9</t>
  </si>
  <si>
    <t>35. On January 12, there were about 250 new cases.</t>
  </si>
  <si>
    <t>36:11.0</t>
  </si>
  <si>
    <t>36. The day with the lowest number of COVID-related deaths in California in January was near the beg</t>
  </si>
  <si>
    <t>36:23.3</t>
  </si>
  <si>
    <t>37. The day with the highest number of COVID-related deaths in California in January was in the firs</t>
  </si>
  <si>
    <t>36:31.1</t>
  </si>
  <si>
    <t>38. There were less COVID-related deaths in California in the second half of the month than the firs</t>
  </si>
  <si>
    <t>36:40.3</t>
  </si>
  <si>
    <t>39. There were more COVID-related deaths in California in the second half of the month than the firs</t>
  </si>
  <si>
    <t>36:56.2</t>
  </si>
  <si>
    <t>40. More than half of the U.S. population was fully vaccinated by October.</t>
  </si>
  <si>
    <t>37:01.9</t>
  </si>
  <si>
    <t>41. There were less people in California hospitalized from COVID on April 5 in 2020 than in 2021.</t>
  </si>
  <si>
    <t>37:26.0</t>
  </si>
  <si>
    <t>42. There were around 2000 people in California hospitalized from COVID in the beginning of April 20</t>
  </si>
  <si>
    <t>37:35.6</t>
  </si>
  <si>
    <t>43. Around 600,000 total vaccines had been administered at the beginning of January.</t>
  </si>
  <si>
    <t>37:49.0</t>
  </si>
  <si>
    <t>44. On January 9, there were about 245,000 new COVID cases.</t>
  </si>
  <si>
    <t>37:57.1</t>
  </si>
  <si>
    <t>45. From January 7 to January 17, the number of new cases generally declined.</t>
  </si>
  <si>
    <t>38:20.4</t>
  </si>
  <si>
    <t>38:33.1</t>
  </si>
  <si>
    <t>47. The number of COVID-related deaths in California in January were trending downwards overall as t</t>
  </si>
  <si>
    <t>38:39.7</t>
  </si>
  <si>
    <t>38:51.1</t>
  </si>
  <si>
    <t>39:09.2</t>
  </si>
  <si>
    <t>39:15.9</t>
  </si>
  <si>
    <t>1. On January 16th, the number of new cases was about half that of the day before.</t>
  </si>
  <si>
    <t>17:01.7</t>
  </si>
  <si>
    <t>2. No vaccines had been administered at the beginning of January.</t>
  </si>
  <si>
    <t>17:11.1</t>
  </si>
  <si>
    <t>3. More people became fully vaccinated in July than in February.</t>
  </si>
  <si>
    <t>17:23.8</t>
  </si>
  <si>
    <t>4. By August, at least half of the U.S. population was fully vaccinated.</t>
  </si>
  <si>
    <t>17:29.1</t>
  </si>
  <si>
    <t>5. The number of COVID-related deaths in California in January were trending upwards overall as time</t>
  </si>
  <si>
    <t>17:53.9</t>
  </si>
  <si>
    <t>6. By May, about a quarter of the U.S. population was fully vaccinated.</t>
  </si>
  <si>
    <t>18:07.1</t>
  </si>
  <si>
    <t>7. Vaccines were administered in January.</t>
  </si>
  <si>
    <t>18:12.8</t>
  </si>
  <si>
    <t>8. There were around 1700 people in California hospitalized from COVID in the end of April 2021.</t>
  </si>
  <si>
    <t>18:41.1</t>
  </si>
  <si>
    <t>9. Vaccines began getting administered in March (according to the chart).</t>
  </si>
  <si>
    <t>18:49.0</t>
  </si>
  <si>
    <t>10. There were less COVID-related deaths in California in the first half of the month than the secon</t>
  </si>
  <si>
    <t>19:01.1</t>
  </si>
  <si>
    <t>11. There were less people in California hospitalized from COVID on April 5 in 2020 than in 2021.</t>
  </si>
  <si>
    <t>19:24.2</t>
  </si>
  <si>
    <t>12. There were more people in California hospitalized from COVID on April 5 in 2021 than in 2020.</t>
  </si>
  <si>
    <t>19:41.3</t>
  </si>
  <si>
    <t>13. The total number of vaccines administered at the beginning of March was around 0.</t>
  </si>
  <si>
    <t>19:52.8</t>
  </si>
  <si>
    <t>14. More people became fully vaccinated in the Summer (June, July, August) than in the Spring (March</t>
  </si>
  <si>
    <t>20:17.3</t>
  </si>
  <si>
    <t>15. Between January 7th and January 8th, the number of new cases more than doubled.</t>
  </si>
  <si>
    <t>20:32.7</t>
  </si>
  <si>
    <t>16. The day with the lowest number of COVID-related deaths in California in January was near the beg</t>
  </si>
  <si>
    <t>20:46.6</t>
  </si>
  <si>
    <t>17. The day with the highest number of COVID-related deaths in California in January was in the seco</t>
  </si>
  <si>
    <t>20:53.7</t>
  </si>
  <si>
    <t>18. According to the chart, there was a day (or days) where there were virtually no new COVID cases.</t>
  </si>
  <si>
    <t>21:00.9</t>
  </si>
  <si>
    <t>21:09.5</t>
  </si>
  <si>
    <t>20. January was the month with the least amount of full vaccinations completed.</t>
  </si>
  <si>
    <t>21:14.4</t>
  </si>
  <si>
    <t>21:24.0</t>
  </si>
  <si>
    <t>22. In March, more than double the amount of people became fully vaccinated as compared to the amoun</t>
  </si>
  <si>
    <t>21:39.1</t>
  </si>
  <si>
    <t>23. There were more COVID-related deaths in California in the second half of the month than the firs</t>
  </si>
  <si>
    <t>21:45.1</t>
  </si>
  <si>
    <t>21:51.0</t>
  </si>
  <si>
    <t>25. On January 12, there were about 250 new cases.</t>
  </si>
  <si>
    <t>22:01.9</t>
  </si>
  <si>
    <t>26. On January 9, there were about 245,000 new COVID cases.</t>
  </si>
  <si>
    <t>22:17.0</t>
  </si>
  <si>
    <t>27. No vaccines had been administered at the beginning of February.</t>
  </si>
  <si>
    <t>22:26.0</t>
  </si>
  <si>
    <t>22:34.9</t>
  </si>
  <si>
    <t>29. There were less COVID-related deaths in California in the second half of the month than the firs</t>
  </si>
  <si>
    <t>22:41.4</t>
  </si>
  <si>
    <t>30. More people became fully vaccinated in October than in January.</t>
  </si>
  <si>
    <t>22:51.2</t>
  </si>
  <si>
    <t>23:11.1</t>
  </si>
  <si>
    <t>32. There were less people in California hospitalized from COVID on April 5 in 2021 than in 2020.</t>
  </si>
  <si>
    <t>23:27.4</t>
  </si>
  <si>
    <t>33. There were around 3500 people in California hospitalized from COVID in the beginning of April 20</t>
  </si>
  <si>
    <t>23:36.5</t>
  </si>
  <si>
    <t>34. From January 7 to January 17, the number of new cases generally declined.</t>
  </si>
  <si>
    <t>23:46.0</t>
  </si>
  <si>
    <t>35. Vaccines had been administered before March (according to the chart).</t>
  </si>
  <si>
    <t>23:52.8</t>
  </si>
  <si>
    <t>36. More than half of the U.S. population was fully vaccinated by October.</t>
  </si>
  <si>
    <t>23:58.3</t>
  </si>
  <si>
    <t>37. The day with the lowest number of COVID-related deaths in California in January was near the end</t>
  </si>
  <si>
    <t>24:03.7</t>
  </si>
  <si>
    <t>38. There were around 2100 people in California hospitalized from COVID in the beginning of April 20</t>
  </si>
  <si>
    <t>24:20.7</t>
  </si>
  <si>
    <t>39. There were more people in California hospitalized from COVID on April 5 in 2020 than in 2021.</t>
  </si>
  <si>
    <t>24:34.1</t>
  </si>
  <si>
    <t>24:50.1</t>
  </si>
  <si>
    <t>41. The total number of vaccines administered at the beginning of March was around 100,000.</t>
  </si>
  <si>
    <t>25:04.1</t>
  </si>
  <si>
    <t>42. Vaccines were administered in February.</t>
  </si>
  <si>
    <t>25:07.7</t>
  </si>
  <si>
    <t>43. Most of the fully vaccinated population became fully vaccinated in April.</t>
  </si>
  <si>
    <t>25:27.3</t>
  </si>
  <si>
    <t>44. Between January 7th and January 17th, the highest daily count of new COVID cases surpassed 250,0</t>
  </si>
  <si>
    <t>25:47.5</t>
  </si>
  <si>
    <t>45. There were around the same number of people in California hospitalized from COVID on April 11 in</t>
  </si>
  <si>
    <t>25:55.5</t>
  </si>
  <si>
    <t>46. Around 4,500,000 total vaccines had been administered at the beginning of February.</t>
  </si>
  <si>
    <t>26:04.4</t>
  </si>
  <si>
    <t>47. There were more COVID-related deaths in California in the first half of the month than the secon</t>
  </si>
  <si>
    <t>26:09.1</t>
  </si>
  <si>
    <t>48. There were around 1200 people in California hospitalized from COVID in the beginning of April 20</t>
  </si>
  <si>
    <t>26:23.7</t>
  </si>
  <si>
    <t>26:34.0</t>
  </si>
  <si>
    <t>50. In June, half as many people became fully vaccinated as compared to the amount of people vaccina</t>
  </si>
  <si>
    <t>26:50.0</t>
  </si>
  <si>
    <t>1. There were more COVID-related deaths in California in the second half of the month than the first</t>
  </si>
  <si>
    <t>31:15.5</t>
  </si>
  <si>
    <t>2. More people became fully vaccinated in July than in February.</t>
  </si>
  <si>
    <t>31:26.3</t>
  </si>
  <si>
    <t>3. The number of COVID-related deaths in California in January were trending upwards overall as time</t>
  </si>
  <si>
    <t>31:38.5</t>
  </si>
  <si>
    <t>4. From January 7 to January 17, the number of new cases generally declined.</t>
  </si>
  <si>
    <t>32:00.4</t>
  </si>
  <si>
    <t>5. There were less people in California hospitalized from COVID on April 5 in 2021 than in 2020.</t>
  </si>
  <si>
    <t>33:17.9</t>
  </si>
  <si>
    <t>6. There were around the same number of people in California hospitalized from COVID on April 11 in</t>
  </si>
  <si>
    <t>33:33.6</t>
  </si>
  <si>
    <t>7. There were around 1200 people in California hospitalized from COVID in the beginning of April 202</t>
  </si>
  <si>
    <t>33:41.0</t>
  </si>
  <si>
    <t>34:02.4</t>
  </si>
  <si>
    <t>34:19.4</t>
  </si>
  <si>
    <t>10. Vaccines were administered in January.</t>
  </si>
  <si>
    <t>34:27.2</t>
  </si>
  <si>
    <t>11. The day with the highest number of COVID-related deaths in California in January was in the firs</t>
  </si>
  <si>
    <t>34:57.0</t>
  </si>
  <si>
    <t>35:33.7</t>
  </si>
  <si>
    <t>13. Most of the fully vaccinated population became fully vaccinated in April.</t>
  </si>
  <si>
    <t>35:48.9</t>
  </si>
  <si>
    <t>14. The total number of vaccines administered at the beginning of March was around 100,000.</t>
  </si>
  <si>
    <t>36:01.9</t>
  </si>
  <si>
    <t>36:15.2</t>
  </si>
  <si>
    <t>16. More than half of the U.S. population was fully vaccinated by October.</t>
  </si>
  <si>
    <t>17. There were less people in California hospitalized from COVID on April 5 in 2020 than in 2021.</t>
  </si>
  <si>
    <t>36:51.5</t>
  </si>
  <si>
    <t>18. Vaccines began getting administered in March (according to the chart).</t>
  </si>
  <si>
    <t>37:01.3</t>
  </si>
  <si>
    <t>19. No vaccines had been administered at the beginning of January.</t>
  </si>
  <si>
    <t>37:06.0</t>
  </si>
  <si>
    <t>20. There were around 2000 people in California hospitalized from COVID in the beginning of April 20</t>
  </si>
  <si>
    <t>37:19.5</t>
  </si>
  <si>
    <t>21. Vaccines had been administered before March (according to the chart).</t>
  </si>
  <si>
    <t>37:24.5</t>
  </si>
  <si>
    <t>22. There were less COVID-related deaths in California in the first half of the month than the secon</t>
  </si>
  <si>
    <t>37:33.7</t>
  </si>
  <si>
    <t>23. There were around 1700 people in California hospitalized from COVID in the end of April 2021.</t>
  </si>
  <si>
    <t>37:52.0</t>
  </si>
  <si>
    <t>24. On January 17th, the number of new cases decreased by more than half that of the day before.</t>
  </si>
  <si>
    <t>38:00.3</t>
  </si>
  <si>
    <t>25. Vaccines were administered in February.</t>
  </si>
  <si>
    <t>38:04.8</t>
  </si>
  <si>
    <t>26. Around 600,000 total vaccines had been administered at the beginning of January.</t>
  </si>
  <si>
    <t>38:09.7</t>
  </si>
  <si>
    <t>27. The day with the lowest number of COVID-related deaths in California in January was near the end</t>
  </si>
  <si>
    <t>38:20.2</t>
  </si>
  <si>
    <t>28. By May, about a quarter of the U.S. population was fully vaccinated.</t>
  </si>
  <si>
    <t>38:34.5</t>
  </si>
  <si>
    <t>29. More people became fully vaccinated in October than in January.</t>
  </si>
  <si>
    <t>38:41.4</t>
  </si>
  <si>
    <t>30. By August, at least half of the U.S. population was fully vaccinated.</t>
  </si>
  <si>
    <t>38:52.1</t>
  </si>
  <si>
    <t>31. On January 12, there were about 250 new cases.</t>
  </si>
  <si>
    <t>39:04.6</t>
  </si>
  <si>
    <t>32. The total number of vaccines administered at the beginning of March was around 0.</t>
  </si>
  <si>
    <t>39:12.3</t>
  </si>
  <si>
    <t>33. More people became fully vaccinated in the Summer (June, July, August) than in the Spring (March</t>
  </si>
  <si>
    <t>39:25.2</t>
  </si>
  <si>
    <t>34. There were more people in California hospitalized from COVID on April 5 in 2020 than in 2021.</t>
  </si>
  <si>
    <t>40:04.1</t>
  </si>
  <si>
    <t>35. There were around 3500 people in California hospitalized from COVID in the beginning of April 20</t>
  </si>
  <si>
    <t>40:14.3</t>
  </si>
  <si>
    <t>36. On January 9, there were about 245,000 new COVID cases.</t>
  </si>
  <si>
    <t>40:28.1</t>
  </si>
  <si>
    <t>37. The day with the highest number of COVID-related deaths in California in January was in the seco</t>
  </si>
  <si>
    <t>40:45.5</t>
  </si>
  <si>
    <t>38. In June, half as many people became fully vaccinated as compared to the amount of people vaccina</t>
  </si>
  <si>
    <t>41:06.6</t>
  </si>
  <si>
    <t>39. Between January 7th and January 8th, the number of new cases more than doubled.</t>
  </si>
  <si>
    <t>41:16.7</t>
  </si>
  <si>
    <t>40. Between January 9 and January 10, there were less than 5 new COVID cases.</t>
  </si>
  <si>
    <t>41:32.0</t>
  </si>
  <si>
    <t>41. January was the month with the least amount of full vaccinations completed.</t>
  </si>
  <si>
    <t>41:42.1</t>
  </si>
  <si>
    <t>42. The day with the lowest number of COVID-related deaths in California in January was near the beg</t>
  </si>
  <si>
    <t>41:56.0</t>
  </si>
  <si>
    <t>43. On January 16th, the number of new cases was about half that of the day before.</t>
  </si>
  <si>
    <t>42:15.8</t>
  </si>
  <si>
    <t>44. The number of COVID-related deaths in California in January were trending downwards overall as t</t>
  </si>
  <si>
    <t>42:22.2</t>
  </si>
  <si>
    <t>45. Between January 13th and January 14th, the number of new COVID cases declined by about 5,000.</t>
  </si>
  <si>
    <t>42:40.3</t>
  </si>
  <si>
    <t>46. There were around 2100 people in California hospitalized from COVID in the beginning of April 20</t>
  </si>
  <si>
    <t>42:56.8</t>
  </si>
  <si>
    <t>43:13.2</t>
  </si>
  <si>
    <t>48. There were more people in California hospitalized from COVID on April 5 in 2021 than in 2020.</t>
  </si>
  <si>
    <t>43:49.6</t>
  </si>
  <si>
    <t>49. There were less COVID-related deaths in California in the second half of the month than the firs</t>
  </si>
  <si>
    <t>44:01.2</t>
  </si>
  <si>
    <t>44:13.8</t>
  </si>
  <si>
    <t>1. By August, at least half of the U.S. population was fully vaccinated.</t>
  </si>
  <si>
    <t>30:38.9</t>
  </si>
  <si>
    <t>2. From January 7 to January 17, the number of new cases generally declined.</t>
  </si>
  <si>
    <t>30:57.3</t>
  </si>
  <si>
    <t>4. Between January 13th and January 14th, the number of new COVID cases declined by about 5,000.</t>
  </si>
  <si>
    <t>31:48.1</t>
  </si>
  <si>
    <t>5. On January 9, there were about 245,000 new COVID cases.</t>
  </si>
  <si>
    <t>32:11.4</t>
  </si>
  <si>
    <t>6. No vaccines had been administered at the beginning of January.</t>
  </si>
  <si>
    <t>32:18.4</t>
  </si>
  <si>
    <t>7. The number of COVID-related deaths in California in January were trending downwards overall as ti</t>
  </si>
  <si>
    <t>32:43.5</t>
  </si>
  <si>
    <t>8. On January 17th, the number of new cases decreased by more than half that of the day before.</t>
  </si>
  <si>
    <t>32:59.1</t>
  </si>
  <si>
    <t>33:10.1</t>
  </si>
  <si>
    <t>10. There were around 2100 people in California hospitalized from COVID in the beginning of April 20</t>
  </si>
  <si>
    <t>11. The number of COVID-related deaths in California in January were trending upwards overall as tim</t>
  </si>
  <si>
    <t>34:03.5</t>
  </si>
  <si>
    <t>12. According to the chart, there was a day (or days) where there were virtually no new COVID cases.</t>
  </si>
  <si>
    <t>34:21.1</t>
  </si>
  <si>
    <t>13. More people became fully vaccinated in October than in January.</t>
  </si>
  <si>
    <t>34:52.8</t>
  </si>
  <si>
    <t>14. There were more COVID-related deaths in California in the second half of the month than the firs</t>
  </si>
  <si>
    <t>35:30.1</t>
  </si>
  <si>
    <t>15. Vaccines were administered in January.</t>
  </si>
  <si>
    <t>35:39.6</t>
  </si>
  <si>
    <t>16. By May, about a quarter of the U.S. population was fully vaccinated.</t>
  </si>
  <si>
    <t>36:02.7</t>
  </si>
  <si>
    <t>17. There were around 2000 people in California hospitalized from COVID in the beginning of April 20</t>
  </si>
  <si>
    <t>36:32.8</t>
  </si>
  <si>
    <t>18. The total number of vaccines administered at the beginning of March was around 0.</t>
  </si>
  <si>
    <t>36:49.1</t>
  </si>
  <si>
    <t>19. There were around 1200 people in California hospitalized from COVID in the beginning of April 20</t>
  </si>
  <si>
    <t>37:25.6</t>
  </si>
  <si>
    <t>20. There were around 3500 people in California hospitalized from COVID in the beginning of April 20</t>
  </si>
  <si>
    <t>38:02.3</t>
  </si>
  <si>
    <t>21. Between January 7th and January 17th, the highest daily count of new COVID cases surpassed 250,0</t>
  </si>
  <si>
    <t>38:29.2</t>
  </si>
  <si>
    <t>22. There were around 1700 people in California hospitalized from COVID in the end of April 2021.</t>
  </si>
  <si>
    <t>38:37.6</t>
  </si>
  <si>
    <t>23. Vaccines had been administered before March (according to the chart).</t>
  </si>
  <si>
    <t>38:50.6</t>
  </si>
  <si>
    <t>38:59.3</t>
  </si>
  <si>
    <t>25. On January 16th, the number of new cases was about half that of the day before.</t>
  </si>
  <si>
    <t>39:30.5</t>
  </si>
  <si>
    <t>26. Between January 9 and January 10, there were less than 5 new COVID cases.</t>
  </si>
  <si>
    <t>39:49.0</t>
  </si>
  <si>
    <t>27. Around 4,500,000 total vaccines had been administered at the beginning of February.</t>
  </si>
  <si>
    <t>40:13.7</t>
  </si>
  <si>
    <t>28. Between January 7th and January 8th, the number of new cases more than doubled.</t>
  </si>
  <si>
    <t>40:32.1</t>
  </si>
  <si>
    <t>29. Vaccines began getting administered in March (according to the chart).</t>
  </si>
  <si>
    <t>40:45.4</t>
  </si>
  <si>
    <t>30. In March, more than double the amount of people became fully vaccinated as compared to the amoun</t>
  </si>
  <si>
    <t>41:11.8</t>
  </si>
  <si>
    <t>31. There were less COVID-related deaths in California in the first half of the month than the secon</t>
  </si>
  <si>
    <t>41:42.3</t>
  </si>
  <si>
    <t>32. There were around the same number of people in California hospitalized from COVID on April 11 in</t>
  </si>
  <si>
    <t>42:10.9</t>
  </si>
  <si>
    <t>33. There were more COVID-related deaths in California in the first half of the month than the secon</t>
  </si>
  <si>
    <t>42:46.1</t>
  </si>
  <si>
    <t>42:57.0</t>
  </si>
  <si>
    <t>35. The day with the highest number of COVID-related deaths in California in January was in the seco</t>
  </si>
  <si>
    <t>43:16.3</t>
  </si>
  <si>
    <t>36. The day with the highest number of COVID-related deaths in California in January was in the firs</t>
  </si>
  <si>
    <t>43:29.1</t>
  </si>
  <si>
    <t>37. The total number of vaccines administered at the beginning of March was around 100,000.</t>
  </si>
  <si>
    <t>43:36.3</t>
  </si>
  <si>
    <t>38. More people became fully vaccinated in the Summer (June, July, August) than in the Spring (March</t>
  </si>
  <si>
    <t>44:12.8</t>
  </si>
  <si>
    <t>44:33.4</t>
  </si>
  <si>
    <t>40. On January 12, there were about 250 new cases.</t>
  </si>
  <si>
    <t>44:43.4</t>
  </si>
  <si>
    <t>41. There were less people in California hospitalized from COVID on April 5 in 2021 than in 2020.</t>
  </si>
  <si>
    <t>44:55.6</t>
  </si>
  <si>
    <t>42. January was the month with the least amount of full vaccinations completed.</t>
  </si>
  <si>
    <t>45:00.0</t>
  </si>
  <si>
    <t>45:12.7</t>
  </si>
  <si>
    <t>44. Around 600,000 total vaccines had been administered at the beginning of January.</t>
  </si>
  <si>
    <t>45:21.0</t>
  </si>
  <si>
    <t>45. In June, half as many people became fully vaccinated as compared to the amount of people vaccina</t>
  </si>
  <si>
    <t>46:23.0</t>
  </si>
  <si>
    <t>46. The day with the lowest number of COVID-related deaths in California in January was near the end</t>
  </si>
  <si>
    <t>46:33.2</t>
  </si>
  <si>
    <t>47. There were more people in California hospitalized from COVID on April 5 in 2021 than in 2020.</t>
  </si>
  <si>
    <t>46:56.5</t>
  </si>
  <si>
    <t>48. There were less COVID-related deaths in California in the second half of the month than the firs</t>
  </si>
  <si>
    <t>47:17.4</t>
  </si>
  <si>
    <t>49. More people became fully vaccinated in July than in February.</t>
  </si>
  <si>
    <t>47:30.2</t>
  </si>
  <si>
    <t>50. More than half of the U.S. population was fully vaccinated by October.</t>
  </si>
  <si>
    <t>47:34.3</t>
  </si>
  <si>
    <t>1. There were more people in California hospitalized from COVID on April 5 in 2020 than in 2021.</t>
  </si>
  <si>
    <t>04:33.8</t>
  </si>
  <si>
    <t>2. By May, about a quarter of the U.S. population was fully vaccinated.</t>
  </si>
  <si>
    <t>04:59.4</t>
  </si>
  <si>
    <t>3. Between January 13th and January 14th, the number of new COVID cases declined by about 5,000.</t>
  </si>
  <si>
    <t>05:25.1</t>
  </si>
  <si>
    <t>4. The number of COVID-related deaths in California in January were trending downwards overall as ti</t>
  </si>
  <si>
    <t>05:43.9</t>
  </si>
  <si>
    <t>5. Vaccines were administered in February.</t>
  </si>
  <si>
    <t>05:52.0</t>
  </si>
  <si>
    <t>6. According to the chart, there was a day (or days) where there were virtually no new COVID cases.</t>
  </si>
  <si>
    <t>06:08.1</t>
  </si>
  <si>
    <t>7. The number of COVID-related deaths in California in January were trending upwards overall as time</t>
  </si>
  <si>
    <t>06:25.3</t>
  </si>
  <si>
    <t>8. More than half of the U.S. population was fully vaccinated by October.</t>
  </si>
  <si>
    <t>06:47.1</t>
  </si>
  <si>
    <t>9. There were less people in California hospitalized from COVID on April 5 in 2021 than in 2020.</t>
  </si>
  <si>
    <t>07:05.1</t>
  </si>
  <si>
    <t>10. Between January 7th and January 17th, the highest daily count of new COVID cases surpassed 250,0</t>
  </si>
  <si>
    <t>07:25.7</t>
  </si>
  <si>
    <t>11. There were less COVID-related deaths in California in the first half of the month than the secon</t>
  </si>
  <si>
    <t>07:38.6</t>
  </si>
  <si>
    <t>12. By August, at least half of the U.S. population was fully vaccinated.</t>
  </si>
  <si>
    <t>07:44.9</t>
  </si>
  <si>
    <t>13. From January 7 to January 17, the number of new cases generally declined.</t>
  </si>
  <si>
    <t>08:00.9</t>
  </si>
  <si>
    <t>14. Around 4,500,000 total vaccines had been administered at the beginning of February.</t>
  </si>
  <si>
    <t>08:18.1</t>
  </si>
  <si>
    <t>15. There were around the same number of people in California hospitalized from COVID on April 11 in</t>
  </si>
  <si>
    <t>08:25.9</t>
  </si>
  <si>
    <t>16. More people became fully vaccinated in July than in February.</t>
  </si>
  <si>
    <t>08:37.2</t>
  </si>
  <si>
    <t>17. The day with the lowest number of COVID-related deaths in California in January was near the beg</t>
  </si>
  <si>
    <t>09:06.0</t>
  </si>
  <si>
    <t>09:20.0</t>
  </si>
  <si>
    <t>19. There were more COVID-related deaths in California in the second half of the month than the firs</t>
  </si>
  <si>
    <t>09:39.8</t>
  </si>
  <si>
    <t>09:45.8</t>
  </si>
  <si>
    <t>21. There were around 2000 people in California hospitalized from COVID in the beginning of April 20</t>
  </si>
  <si>
    <t>10:08.0</t>
  </si>
  <si>
    <t>22. There were around 1200 people in California hospitalized from COVID in the beginning of April 20</t>
  </si>
  <si>
    <t>10:22.5</t>
  </si>
  <si>
    <t>10:28.8</t>
  </si>
  <si>
    <t>24. Most of the fully vaccinated population became fully vaccinated in April.</t>
  </si>
  <si>
    <t>10:42.8</t>
  </si>
  <si>
    <t>25. There were around 3500 people in California hospitalized from COVID in the beginning of April 20</t>
  </si>
  <si>
    <t>10:55.3</t>
  </si>
  <si>
    <t>26. The day with the highest number of COVID-related deaths in California in January was in the firs</t>
  </si>
  <si>
    <t>11:07.4</t>
  </si>
  <si>
    <t>27. Between January 7th and January 8th, the number of new cases more than doubled.</t>
  </si>
  <si>
    <t>11:19.4</t>
  </si>
  <si>
    <t>28. There were around 2100 people in California hospitalized from COVID in the beginning of April 20</t>
  </si>
  <si>
    <t>11:34.0</t>
  </si>
  <si>
    <t>29. On January 16th, the number of new cases was about half that of the day before.</t>
  </si>
  <si>
    <t>11:40.9</t>
  </si>
  <si>
    <t>30. There were less people in California hospitalized from COVID on April 5 in 2020 than in 2021.</t>
  </si>
  <si>
    <t>11:55.9</t>
  </si>
  <si>
    <t>31. There were less COVID-related deaths in California in the second half of the month than the firs</t>
  </si>
  <si>
    <t>12:11.7</t>
  </si>
  <si>
    <t>32. On January 9, there were about 245,000 new COVID cases.</t>
  </si>
  <si>
    <t>12:18.9</t>
  </si>
  <si>
    <t>33. No vaccines had been administered at the beginning of January.</t>
  </si>
  <si>
    <t>12:28.6</t>
  </si>
  <si>
    <t>34. Between January 9 and January 10, there were less than 5 new COVID cases.</t>
  </si>
  <si>
    <t>12:41.8</t>
  </si>
  <si>
    <t>35. There were around 1700 people in California hospitalized from COVID in the end of April 2021.</t>
  </si>
  <si>
    <t>12:52.7</t>
  </si>
  <si>
    <t>36. No vaccines had been administered at the beginning of February.</t>
  </si>
  <si>
    <t>12:58.0</t>
  </si>
  <si>
    <t>37. The total number of vaccines administered at the beginning of March was around 0.</t>
  </si>
  <si>
    <t>13:04.9</t>
  </si>
  <si>
    <t>38. The day with the lowest number of COVID-related deaths in California in January was near the end</t>
  </si>
  <si>
    <t>13:13.8</t>
  </si>
  <si>
    <t>39. There were more people in California hospitalized from COVID on April 5 in 2021 than in 2020.</t>
  </si>
  <si>
    <t>13:29.1</t>
  </si>
  <si>
    <t>40. Vaccines had been administered before March (according to the chart).</t>
  </si>
  <si>
    <t>13:35.0</t>
  </si>
  <si>
    <t>41. Vaccines began getting administered in March (according to the chart).</t>
  </si>
  <si>
    <t>13:41.7</t>
  </si>
  <si>
    <t>42. More people became fully vaccinated in October than in January.</t>
  </si>
  <si>
    <t>13:48.3</t>
  </si>
  <si>
    <t>43. More people became fully vaccinated in the Summer (June, July, August) than in the Spring (March</t>
  </si>
  <si>
    <t>14:04.0</t>
  </si>
  <si>
    <t>14:09.4</t>
  </si>
  <si>
    <t>45. The day with the highest number of COVID-related deaths in California in January was in the seco</t>
  </si>
  <si>
    <t>14:19.5</t>
  </si>
  <si>
    <t>46. The total number of vaccines administered at the beginning of March was around 100,000.</t>
  </si>
  <si>
    <t>14:30.5</t>
  </si>
  <si>
    <t>47. In March, more than double the amount of people became fully vaccinated as compared to the amoun</t>
  </si>
  <si>
    <t>14:55.8</t>
  </si>
  <si>
    <t>48. In June, half as many people became fully vaccinated as compared to the amount of people vaccina</t>
  </si>
  <si>
    <t>15:06.7</t>
  </si>
  <si>
    <t>49. Around 600,000 total vaccines had been administered at the beginning of January.</t>
  </si>
  <si>
    <t>15:13.0</t>
  </si>
  <si>
    <t>15:15.1</t>
  </si>
  <si>
    <t>1. Between January 13th and January 14th, the number of new COVID cases declined by about 5,000.</t>
  </si>
  <si>
    <t>06:17.0</t>
  </si>
  <si>
    <t>2. There were more people in California hospitalized from COVID on April 5 in 2021 than in 2020.</t>
  </si>
  <si>
    <t>06:46.6</t>
  </si>
  <si>
    <t>3. No vaccines had been administered at the beginning of February.</t>
  </si>
  <si>
    <t>07:06.0</t>
  </si>
  <si>
    <t>4. January was the month with the least amount of full vaccinations completed.</t>
  </si>
  <si>
    <t>08:18.2</t>
  </si>
  <si>
    <t>5. There were less COVID-related deaths in California in the first half of the month than the second</t>
  </si>
  <si>
    <t>09:09.9</t>
  </si>
  <si>
    <t>6. There were less people in California hospitalized from COVID on April 5 in 2020 than in 2021.</t>
  </si>
  <si>
    <t>09:56.2</t>
  </si>
  <si>
    <t>7. More people became fully vaccinated in July than in February.</t>
  </si>
  <si>
    <t>10:17.4</t>
  </si>
  <si>
    <t>11:06.5</t>
  </si>
  <si>
    <t>9. There were around 1700 people in California hospitalized from COVID in the end of April 2021.</t>
  </si>
  <si>
    <t>11:40.0</t>
  </si>
  <si>
    <t>12:04.8</t>
  </si>
  <si>
    <t>11. According to the chart, there was a day (or days) where there were virtually no new COVID cases.</t>
  </si>
  <si>
    <t>12:34.3</t>
  </si>
  <si>
    <t>12:48.8</t>
  </si>
  <si>
    <t>13. On January 17th, the number of new cases decreased by more than half that of the day before.</t>
  </si>
  <si>
    <t>13:27.9</t>
  </si>
  <si>
    <t>14. Vaccines began getting administered in March (according to the chart).</t>
  </si>
  <si>
    <t>13:40.1</t>
  </si>
  <si>
    <t>15. More than half of the U.S. population was fully vaccinated by October.</t>
  </si>
  <si>
    <t>13:50.0</t>
  </si>
  <si>
    <t>16. Between January 7th and January 17th, the highest daily count of new COVID cases surpassed 250,0</t>
  </si>
  <si>
    <t>14:27.4</t>
  </si>
  <si>
    <t>17. There were more COVID-related deaths in California in the second half of the month than the firs</t>
  </si>
  <si>
    <t>14:54.1</t>
  </si>
  <si>
    <t>18. Between January 9 and January 10, there were less than 5 new COVID cases.</t>
  </si>
  <si>
    <t>15:07.4</t>
  </si>
  <si>
    <t>15:37.2</t>
  </si>
  <si>
    <t>20. Around 4,500,000 total vaccines had been administered at the beginning of February.</t>
  </si>
  <si>
    <t>15:51.8</t>
  </si>
  <si>
    <t>16:49.6</t>
  </si>
  <si>
    <t>22. By May, about a quarter of the U.S. population was fully vaccinated.</t>
  </si>
  <si>
    <t>17:09.9</t>
  </si>
  <si>
    <t>23. On January 16th, the number of new cases was about half that of the day before.</t>
  </si>
  <si>
    <t>17:26.3</t>
  </si>
  <si>
    <t>24. On January 9, there were about 245,000 new COVID cases.</t>
  </si>
  <si>
    <t>17:54.0</t>
  </si>
  <si>
    <t>25. There were around 2100 people in California hospitalized from COVID in the beginning of April 20</t>
  </si>
  <si>
    <t>18:09.6</t>
  </si>
  <si>
    <t>26. The day with the highest number of COVID-related deaths in California in January was in the seco</t>
  </si>
  <si>
    <t>18:21.3</t>
  </si>
  <si>
    <t>18:38.3</t>
  </si>
  <si>
    <t>28. There were around the same number of people in California hospitalized from COVID on April 11 in</t>
  </si>
  <si>
    <t>19:06.2</t>
  </si>
  <si>
    <t>29. Vaccines were administered in February.</t>
  </si>
  <si>
    <t>19:11.9</t>
  </si>
  <si>
    <t>19:22.2</t>
  </si>
  <si>
    <t>31. The day with the lowest number of COVID-related deaths in California in January was near the beg</t>
  </si>
  <si>
    <t>19:32.8</t>
  </si>
  <si>
    <t>32. Vaccines were administered in January.</t>
  </si>
  <si>
    <t>19:39.9</t>
  </si>
  <si>
    <t>19:52.1</t>
  </si>
  <si>
    <t>34. In June, half as many people became fully vaccinated as compared to the amount of people vaccina</t>
  </si>
  <si>
    <t>20:44.2</t>
  </si>
  <si>
    <t>35. From January 7 to January 17, the number of new cases generally declined.</t>
  </si>
  <si>
    <t>20:54.5</t>
  </si>
  <si>
    <t>36. The total number of vaccines administered at the beginning of March was around 100,000.</t>
  </si>
  <si>
    <t>21:07.2</t>
  </si>
  <si>
    <t>37. Vaccines had been administered before March (according to the chart).</t>
  </si>
  <si>
    <t>21:19.3</t>
  </si>
  <si>
    <t>38. The day with the highest number of COVID-related deaths in California in January was in the firs</t>
  </si>
  <si>
    <t>21:44.4</t>
  </si>
  <si>
    <t>39. There were less COVID-related deaths in California in the second half of the month than the firs</t>
  </si>
  <si>
    <t>22:05.1</t>
  </si>
  <si>
    <t>40. There were around 1200 people in California hospitalized from COVID in the beginning of April 20</t>
  </si>
  <si>
    <t>22:55.0</t>
  </si>
  <si>
    <t>23:38.7</t>
  </si>
  <si>
    <t>42. Between January 7th and January 8th, the number of new cases more than doubled.</t>
  </si>
  <si>
    <t>23:44.4</t>
  </si>
  <si>
    <t>43. No vaccines had been administered at the beginning of January.</t>
  </si>
  <si>
    <t>23:56.7</t>
  </si>
  <si>
    <t>44. More people became fully vaccinated in the Summer (June, July, August) than in the Spring (March</t>
  </si>
  <si>
    <t>24:30.9</t>
  </si>
  <si>
    <t>45. Around 600,000 total vaccines had been administered at the beginning of January.</t>
  </si>
  <si>
    <t>24:46.5</t>
  </si>
  <si>
    <t>46. Most of the fully vaccinated population became fully vaccinated in April.</t>
  </si>
  <si>
    <t>24:55.6</t>
  </si>
  <si>
    <t>25:14.0</t>
  </si>
  <si>
    <t>48. There were less people in California hospitalized from COVID on April 5 in 2021 than in 2020.</t>
  </si>
  <si>
    <t>25:21.3</t>
  </si>
  <si>
    <t>25:37.1</t>
  </si>
  <si>
    <t>25:55.4</t>
  </si>
  <si>
    <t>1. Around 600,000 total vaccines had been administered at the beginning of January.</t>
  </si>
  <si>
    <t>33:03.1</t>
  </si>
  <si>
    <t>2. Between January 13th and January 14th, the number of new COVID cases declined by about 5,000.</t>
  </si>
  <si>
    <t>33:29.1</t>
  </si>
  <si>
    <t>3. On January 12, there were about 250 new cases.</t>
  </si>
  <si>
    <t>33:52.7</t>
  </si>
  <si>
    <t>4. Around 4,500,000 total vaccines had been administered at the beginning of February.</t>
  </si>
  <si>
    <t>34:45.9</t>
  </si>
  <si>
    <t>5. There were around 2100 people in California hospitalized from COVID in the beginning of April 202</t>
  </si>
  <si>
    <t>35:45.0</t>
  </si>
  <si>
    <t>36:22.1</t>
  </si>
  <si>
    <t>7. The day with the highest number of COVID-related deaths in California in January was in the secon</t>
  </si>
  <si>
    <t>36:32.2</t>
  </si>
  <si>
    <t xml:space="preserve">8. There were around the same number of people in California hospitalized from COVID on April 11 in </t>
  </si>
  <si>
    <t>36:56.1</t>
  </si>
  <si>
    <t>9. According to the chart, there was a day (or days) where there were virtually no new COVID cases.</t>
  </si>
  <si>
    <t>37:33.3</t>
  </si>
  <si>
    <t>10. On January 9, there were about 245,000 new COVID cases.</t>
  </si>
  <si>
    <t>11. Vaccines were administered in January.</t>
  </si>
  <si>
    <t>37:59.0</t>
  </si>
  <si>
    <t>12. More people became fully vaccinated in the Summer (June, July, August) than in the Spring (March</t>
  </si>
  <si>
    <t>38:46.0</t>
  </si>
  <si>
    <t>13. The total number of vaccines administered at the beginning of March was around 100,000.</t>
  </si>
  <si>
    <t>39:06.9</t>
  </si>
  <si>
    <t>14. From January 7 to January 17, the number of new cases generally declined.</t>
  </si>
  <si>
    <t>39:47.7</t>
  </si>
  <si>
    <t>15. The number of COVID-related deaths in California in January were trending upwards overall as tim</t>
  </si>
  <si>
    <t>40:39.3</t>
  </si>
  <si>
    <t>16. On January 16th, the number of new cases was about half that of the day before.</t>
  </si>
  <si>
    <t>41:34.2</t>
  </si>
  <si>
    <t>42:12.7</t>
  </si>
  <si>
    <t>18. There were more people in California hospitalized from COVID on April 5 in 2020 than in 2021.</t>
  </si>
  <si>
    <t>42:27.8</t>
  </si>
  <si>
    <t>19. Vaccines had been administered before March (according to the chart).</t>
  </si>
  <si>
    <t>42:49.3</t>
  </si>
  <si>
    <t>20. There were less COVID-related deaths in California in the first half of the month than the secon</t>
  </si>
  <si>
    <t>43:40.1</t>
  </si>
  <si>
    <t>21. The day with the lowest number of COVID-related deaths in California in January was near the end</t>
  </si>
  <si>
    <t>43:56.6</t>
  </si>
  <si>
    <t>22. Between January 9 and January 10, there were less than 5 new COVID cases.</t>
  </si>
  <si>
    <t>44:15.6</t>
  </si>
  <si>
    <t>23. By August, at least half of the U.S. population was fully vaccinated.</t>
  </si>
  <si>
    <t>44:32.1</t>
  </si>
  <si>
    <t>44:53.1</t>
  </si>
  <si>
    <t>25. More people became fully vaccinated in October than in January.</t>
  </si>
  <si>
    <t>45:07.3</t>
  </si>
  <si>
    <t>26. More than half of the U.S. population was fully vaccinated by October.</t>
  </si>
  <si>
    <t>45:39.3</t>
  </si>
  <si>
    <t>45:59.1</t>
  </si>
  <si>
    <t>28. There were around 2000 people in California hospitalized from COVID in the beginning of April 20</t>
  </si>
  <si>
    <t>46:13.6</t>
  </si>
  <si>
    <t>29. The number of COVID-related deaths in California in January were trending downwards overall as t</t>
  </si>
  <si>
    <t>46:33.5</t>
  </si>
  <si>
    <t>30. By May, about a quarter of the U.S. population was fully vaccinated.</t>
  </si>
  <si>
    <t>46:59.2</t>
  </si>
  <si>
    <t>47:15.7</t>
  </si>
  <si>
    <t>32. There were more people in California hospitalized from COVID on April 5 in 2021 than in 2020.</t>
  </si>
  <si>
    <t>47:37.2</t>
  </si>
  <si>
    <t>47:45.8</t>
  </si>
  <si>
    <t>34. Vaccines began getting administered in March (according to the chart).</t>
  </si>
  <si>
    <t>47:51.9</t>
  </si>
  <si>
    <t>35. In March, more than double the amount of people became fully vaccinated as compared to the amoun</t>
  </si>
  <si>
    <t>48:20.7</t>
  </si>
  <si>
    <t>48:38.7</t>
  </si>
  <si>
    <t>48:49.9</t>
  </si>
  <si>
    <t>38. There were around 1700 people in California hospitalized from COVID in the end of April 2021.</t>
  </si>
  <si>
    <t>50:13.3</t>
  </si>
  <si>
    <t>51:15.9</t>
  </si>
  <si>
    <t>51:32.7</t>
  </si>
  <si>
    <t>41. More people became fully vaccinated in July than in February.</t>
  </si>
  <si>
    <t>51:46.1</t>
  </si>
  <si>
    <t>42. There were less people in California hospitalized from COVID on April 5 in 2020 than in 2021.</t>
  </si>
  <si>
    <t>52:18.4</t>
  </si>
  <si>
    <t>43. There were around 3500 people in California hospitalized from COVID in the beginning of April 20</t>
  </si>
  <si>
    <t>52:50.3</t>
  </si>
  <si>
    <t>44. January was the month with the least amount of full vaccinations completed.</t>
  </si>
  <si>
    <t>53:03.2</t>
  </si>
  <si>
    <t>53:18.6</t>
  </si>
  <si>
    <t>53:32.2</t>
  </si>
  <si>
    <t>47. There were more COVID-related deaths in California in the second half of the month than the firs</t>
  </si>
  <si>
    <t>53:46.5</t>
  </si>
  <si>
    <t>48. No vaccines had been administered at the beginning of February.</t>
  </si>
  <si>
    <t>53:55.1</t>
  </si>
  <si>
    <t>54:07.6</t>
  </si>
  <si>
    <t>54:23.0</t>
  </si>
  <si>
    <t>1. Vaccines began getting administered in March (according to the chart).</t>
  </si>
  <si>
    <t>07:07.4</t>
  </si>
  <si>
    <t>3. In June, half as many people became fully vaccinated as compared to the amount of people vaccinat</t>
  </si>
  <si>
    <t>07:58.5</t>
  </si>
  <si>
    <t>4. There were less people in California hospitalized from COVID on April 5 in 2020 than in 2021.</t>
  </si>
  <si>
    <t>08:50.4</t>
  </si>
  <si>
    <t>5. Between January 9 and January 10, there were less than 5 new COVID cases.</t>
  </si>
  <si>
    <t>09:18.4</t>
  </si>
  <si>
    <t>6. No vaccines had been administered at the beginning of February.</t>
  </si>
  <si>
    <t>09:53.7</t>
  </si>
  <si>
    <t>10:21.2</t>
  </si>
  <si>
    <t>8. More people became fully vaccinated in July than in February.</t>
  </si>
  <si>
    <t>10:27.5</t>
  </si>
  <si>
    <t>9. There were more people in California hospitalized from COVID on April 5 in 2020 than in 2021.</t>
  </si>
  <si>
    <t>11:11.9</t>
  </si>
  <si>
    <t>10. According to the chart, there was a day (or days) where there were virtually no new COVID cases.</t>
  </si>
  <si>
    <t>11:34.3</t>
  </si>
  <si>
    <t>11. The day with the lowest number of COVID-related deaths in California in January was near the beg</t>
  </si>
  <si>
    <t>12:00.5</t>
  </si>
  <si>
    <t>12. The total number of vaccines administered at the beginning of March was around 0.</t>
  </si>
  <si>
    <t>12:09.0</t>
  </si>
  <si>
    <t>13. Around 4,500,000 total vaccines had been administered at the beginning of February.</t>
  </si>
  <si>
    <t>12:21.6</t>
  </si>
  <si>
    <t>14. There were less COVID-related deaths in California in the second half of the month than the firs</t>
  </si>
  <si>
    <t>12:45.6</t>
  </si>
  <si>
    <t>15. There were more COVID-related deaths in California in the second half of the month than the firs</t>
  </si>
  <si>
    <t>12:52.4</t>
  </si>
  <si>
    <t>16. Most of the fully vaccinated population became fully vaccinated in April.</t>
  </si>
  <si>
    <t>13:27.6</t>
  </si>
  <si>
    <t>13:45.2</t>
  </si>
  <si>
    <t>18. Vaccines were administered in January.</t>
  </si>
  <si>
    <t>13:54.1</t>
  </si>
  <si>
    <t>19. There were around 2100 people in California hospitalized from COVID in the beginning of April 20</t>
  </si>
  <si>
    <t>14:06.2</t>
  </si>
  <si>
    <t>20. There were around the same number of people in California hospitalized from COVID on April 11 in</t>
  </si>
  <si>
    <t>14:24.1</t>
  </si>
  <si>
    <t>21. By May, about a quarter of the U.S. population was fully vaccinated.</t>
  </si>
  <si>
    <t>14:51.4</t>
  </si>
  <si>
    <t>22. The day with the lowest number of COVID-related deaths in California in January was near the end</t>
  </si>
  <si>
    <t>15:04.8</t>
  </si>
  <si>
    <t>23. The total number of vaccines administered at the beginning of March was around 100,000.</t>
  </si>
  <si>
    <t>15:21.2</t>
  </si>
  <si>
    <t>24. On January 12, there were about 250 new cases.</t>
  </si>
  <si>
    <t>15:34.5</t>
  </si>
  <si>
    <t>15:39.4</t>
  </si>
  <si>
    <t>26. Between January 7th and January 17th, the highest daily count of new COVID cases surpassed 250,0</t>
  </si>
  <si>
    <t>16:00.7</t>
  </si>
  <si>
    <t>27. January was the month with the least amount of full vaccinations completed.</t>
  </si>
  <si>
    <t>16:14.8</t>
  </si>
  <si>
    <t>28. More people became fully vaccinated in the Summer (June, July, August) than in the Spring (March</t>
  </si>
  <si>
    <t>16:23.0</t>
  </si>
  <si>
    <t>29. The day with the highest number of COVID-related deaths in California in January was in the firs</t>
  </si>
  <si>
    <t>16:40.8</t>
  </si>
  <si>
    <t>30. On January 16th, the number of new cases was about half that of the day before.</t>
  </si>
  <si>
    <t>16:51.2</t>
  </si>
  <si>
    <t>17:24.7</t>
  </si>
  <si>
    <t>17:39.4</t>
  </si>
  <si>
    <t>17:51.1</t>
  </si>
  <si>
    <t>34. The number of COVID-related deaths in California in January were trending upwards overall as tim</t>
  </si>
  <si>
    <t>18:15.5</t>
  </si>
  <si>
    <t>35. Around 600,000 total vaccines had been administered at the beginning of January.</t>
  </si>
  <si>
    <t>18:37.4</t>
  </si>
  <si>
    <t>36. There were less COVID-related deaths in California in the first half of the month than the secon</t>
  </si>
  <si>
    <t>18:55.7</t>
  </si>
  <si>
    <t>37. There were around 1200 people in California hospitalized from COVID in the beginning of April 20</t>
  </si>
  <si>
    <t>19:33.7</t>
  </si>
  <si>
    <t>19:42.4</t>
  </si>
  <si>
    <t>39. On January 9, there were about 245,000 new COVID cases.</t>
  </si>
  <si>
    <t>40. By August, at least half of the U.S. population was fully vaccinated.</t>
  </si>
  <si>
    <t>19:58.7</t>
  </si>
  <si>
    <t>41. More than half of the U.S. population was fully vaccinated by October.</t>
  </si>
  <si>
    <t>20:05.7</t>
  </si>
  <si>
    <t>20:32.0</t>
  </si>
  <si>
    <t>20:43.7</t>
  </si>
  <si>
    <t>44. Vaccines had been administered before March (according to the chart).</t>
  </si>
  <si>
    <t>20:49.7</t>
  </si>
  <si>
    <t>45. Between January 7th and January 8th, the number of new cases more than doubled.</t>
  </si>
  <si>
    <t>21:00.7</t>
  </si>
  <si>
    <t>46. On January 17th, the number of new cases decreased by more than half that of the day before.</t>
  </si>
  <si>
    <t>21:24.9</t>
  </si>
  <si>
    <t>21:46.9</t>
  </si>
  <si>
    <t>48. The number of COVID-related deaths in California in January were trending downwards overall as t</t>
  </si>
  <si>
    <t>21:55.8</t>
  </si>
  <si>
    <t>49. In March, more than double the amount of people became fully vaccinated as compared to the amoun</t>
  </si>
  <si>
    <t>22:05.2</t>
  </si>
  <si>
    <t>22:09.9</t>
  </si>
  <si>
    <t>20:58.6</t>
  </si>
  <si>
    <t>2. Vaccines began getting administered in March (according to the chart).</t>
  </si>
  <si>
    <t>21:10.0</t>
  </si>
  <si>
    <t>3. According to the chart, there was a day (or days) where there were virtually no new COVID cases.</t>
  </si>
  <si>
    <t>21:22.6</t>
  </si>
  <si>
    <t>21:43.8</t>
  </si>
  <si>
    <t>5. More people became fully vaccinated in the Summer (June, July, August) than in the Spring (March,</t>
  </si>
  <si>
    <t>22:24.0</t>
  </si>
  <si>
    <t>6. There were around 2000 people in California hospitalized from COVID in the beginning of April 202</t>
  </si>
  <si>
    <t>22:54.2</t>
  </si>
  <si>
    <t>8. There were less people in California hospitalized from COVID on April 5 in 2020 than in 2021.</t>
  </si>
  <si>
    <t>23:35.7</t>
  </si>
  <si>
    <t>23:48.1</t>
  </si>
  <si>
    <t>10. There were more people in California hospitalized from COVID on April 5 in 2020 than in 2021.</t>
  </si>
  <si>
    <t>24:06.3</t>
  </si>
  <si>
    <t>11. On January 12, there were about 250 new cases.</t>
  </si>
  <si>
    <t>24:12.9</t>
  </si>
  <si>
    <t>24:28.9</t>
  </si>
  <si>
    <t>13. The day with the lowest number of COVID-related deaths in California in January was near the beg</t>
  </si>
  <si>
    <t>24:50.5</t>
  </si>
  <si>
    <t>24:56.0</t>
  </si>
  <si>
    <t>25:12.4</t>
  </si>
  <si>
    <t>25:28.2</t>
  </si>
  <si>
    <t>17. By May, about a quarter of the U.S. population was fully vaccinated.</t>
  </si>
  <si>
    <t>25:46.7</t>
  </si>
  <si>
    <t>18. January was the month with the least amount of full vaccinations completed.</t>
  </si>
  <si>
    <t>25:52.2</t>
  </si>
  <si>
    <t>19. Around 4,500,000 total vaccines had been administered at the beginning of February.</t>
  </si>
  <si>
    <t>26:06.1</t>
  </si>
  <si>
    <t>20. The total number of vaccines administered at the beginning of March was around 100,000.</t>
  </si>
  <si>
    <t>26:12.0</t>
  </si>
  <si>
    <t>26:33.3</t>
  </si>
  <si>
    <t>22. Vaccines had been administered before March (according to the chart).</t>
  </si>
  <si>
    <t>26:38.0</t>
  </si>
  <si>
    <t>23. In March, more than double the amount of people became fully vaccinated as compared to the amoun</t>
  </si>
  <si>
    <t>26:46.9</t>
  </si>
  <si>
    <t>24. The day with the highest number of COVID-related deaths in California in January was in the seco</t>
  </si>
  <si>
    <t>27:01.5</t>
  </si>
  <si>
    <t>25. Vaccines were administered in January.</t>
  </si>
  <si>
    <t>27:13.8</t>
  </si>
  <si>
    <t>26. From January 7 to January 17, the number of new cases generally declined.</t>
  </si>
  <si>
    <t>27:35.2</t>
  </si>
  <si>
    <t>27. The number of COVID-related deaths in California in January were trending downwards overall as t</t>
  </si>
  <si>
    <t>27:53.6</t>
  </si>
  <si>
    <t>28. More people became fully vaccinated in July than in February.</t>
  </si>
  <si>
    <t>27:58.2</t>
  </si>
  <si>
    <t>28:02.1</t>
  </si>
  <si>
    <t>30. There were more COVID-related deaths in California in the second half of the month than the firs</t>
  </si>
  <si>
    <t>28:15.1</t>
  </si>
  <si>
    <t>31. Between January 7th and January 8th, the number of new cases more than doubled.</t>
  </si>
  <si>
    <t>28:28.0</t>
  </si>
  <si>
    <t>32. Most of the fully vaccinated population became fully vaccinated in April.</t>
  </si>
  <si>
    <t>28:35.3</t>
  </si>
  <si>
    <t>33. Between January 9 and January 10, there were less than 5 new COVID cases.</t>
  </si>
  <si>
    <t>28:42.1</t>
  </si>
  <si>
    <t>34. There were less people in California hospitalized from COVID on April 5 in 2021 than in 2020.</t>
  </si>
  <si>
    <t>28:56.2</t>
  </si>
  <si>
    <t>29:06.1</t>
  </si>
  <si>
    <t>29:16.6</t>
  </si>
  <si>
    <t>29:27.9</t>
  </si>
  <si>
    <t>38. There were around 1200 people in California hospitalized from COVID in the beginning of April 20</t>
  </si>
  <si>
    <t>29:49.8</t>
  </si>
  <si>
    <t>39. Around 600,000 total vaccines had been administered at the beginning of January.</t>
  </si>
  <si>
    <t>29:57.0</t>
  </si>
  <si>
    <t>40. The day with the highest number of COVID-related deaths in California in January was in the firs</t>
  </si>
  <si>
    <t>30:06.5</t>
  </si>
  <si>
    <t>41. There were more people in California hospitalized from COVID on April 5 in 2021 than in 2020.</t>
  </si>
  <si>
    <t>30:21.4</t>
  </si>
  <si>
    <t>30:41.3</t>
  </si>
  <si>
    <t>43. The number of COVID-related deaths in California in January were trending upwards overall as tim</t>
  </si>
  <si>
    <t>30:52.3</t>
  </si>
  <si>
    <t>44. On January 17th, the number of new cases decreased by more than half that of the day before.</t>
  </si>
  <si>
    <t>31:31.2</t>
  </si>
  <si>
    <t>45. The total number of vaccines administered at the beginning of March was around 0.</t>
  </si>
  <si>
    <t>31:36.7</t>
  </si>
  <si>
    <t>46. Vaccines were administered in February.</t>
  </si>
  <si>
    <t>31:43.4</t>
  </si>
  <si>
    <t>47. No vaccines had been administered at the beginning of January.</t>
  </si>
  <si>
    <t>48. There were more COVID-related deaths in California in the first half of the month than the secon</t>
  </si>
  <si>
    <t>31:55.7</t>
  </si>
  <si>
    <t>49. More people became fully vaccinated in October than in January.</t>
  </si>
  <si>
    <t>32:02.0</t>
  </si>
  <si>
    <t>50. There were around 1700 people in California hospitalized from COVID in the end of April 2021.</t>
  </si>
  <si>
    <t>32:15.2</t>
  </si>
  <si>
    <t>1. From January 7 to January 17, the number of new cases generally declined.</t>
  </si>
  <si>
    <t>29:57.5</t>
  </si>
  <si>
    <t>2. There were more COVID-related deaths in California in the second half of the month than the first</t>
  </si>
  <si>
    <t>30:30.2</t>
  </si>
  <si>
    <t>30:40.0</t>
  </si>
  <si>
    <t>4. In March, more than double the amount of people became fully vaccinated as compared to the amount</t>
  </si>
  <si>
    <t>31:33.2</t>
  </si>
  <si>
    <t>5. Most of the fully vaccinated population became fully vaccinated in April.</t>
  </si>
  <si>
    <t>31:46.9</t>
  </si>
  <si>
    <t>6. There were more people in California hospitalized from COVID on April 5 in 2021 than in 2020.</t>
  </si>
  <si>
    <t>32:10.7</t>
  </si>
  <si>
    <t>7. There were more people in California hospitalized from COVID on April 5 in 2020 than in 2021.</t>
  </si>
  <si>
    <t>32:36.3</t>
  </si>
  <si>
    <t>8. The day with the lowest number of COVID-related deaths in California in January was near the end</t>
  </si>
  <si>
    <t>33:04.4</t>
  </si>
  <si>
    <t>9. Between January 9 and January 10, there were less than 5 new COVID cases.</t>
  </si>
  <si>
    <t>33:35.9</t>
  </si>
  <si>
    <t>10. The day with the highest number of COVID-related deaths in California in January was in the seco</t>
  </si>
  <si>
    <t>34:00.2</t>
  </si>
  <si>
    <t>11. The number of COVID-related deaths in California in January were trending downwards overall as t</t>
  </si>
  <si>
    <t>34:07.5</t>
  </si>
  <si>
    <t>12. Vaccines began getting administered in March (according to the chart).</t>
  </si>
  <si>
    <t>34:25.8</t>
  </si>
  <si>
    <t>34:34.3</t>
  </si>
  <si>
    <t>35:04.9</t>
  </si>
  <si>
    <t>15. By August, at least half of the U.S. population was fully vaccinated.</t>
  </si>
  <si>
    <t>35:17.9</t>
  </si>
  <si>
    <t>16. January was the month with the least amount of full vaccinations completed.</t>
  </si>
  <si>
    <t>35:37.4</t>
  </si>
  <si>
    <t>17. Vaccines were administered in January.</t>
  </si>
  <si>
    <t>35:45.1</t>
  </si>
  <si>
    <t>18. Vaccines had been administered before March (according to the chart).</t>
  </si>
  <si>
    <t>35:51.1</t>
  </si>
  <si>
    <t>19. On January 9, there were about 245,000 new COVID cases.</t>
  </si>
  <si>
    <t>36:06.3</t>
  </si>
  <si>
    <t>20. More people became fully vaccinated in the Summer (June, July, August) than in the Spring (March</t>
  </si>
  <si>
    <t>36:24.4</t>
  </si>
  <si>
    <t>36:50.4</t>
  </si>
  <si>
    <t>22. More people became fully vaccinated in July than in February.</t>
  </si>
  <si>
    <t>37:05.8</t>
  </si>
  <si>
    <t>23. There were around 2100 people in California hospitalized from COVID in the beginning of April 20</t>
  </si>
  <si>
    <t>37:33.4</t>
  </si>
  <si>
    <t>24. Around 4,500,000 total vaccines had been administered at the beginning of February.</t>
  </si>
  <si>
    <t>37:51.9</t>
  </si>
  <si>
    <t>25. No vaccines had been administered at the beginning of January.</t>
  </si>
  <si>
    <t>38:07.5</t>
  </si>
  <si>
    <t>26. According to the chart, there was a day (or days) where there were virtually no new COVID cases.</t>
  </si>
  <si>
    <t>38:13.9</t>
  </si>
  <si>
    <t>38:49.8</t>
  </si>
  <si>
    <t>28. There were less COVID-related deaths in California in the second half of the month than the firs</t>
  </si>
  <si>
    <t>39:15.7</t>
  </si>
  <si>
    <t>39:21.9</t>
  </si>
  <si>
    <t>39:38.5</t>
  </si>
  <si>
    <t>31. There were around 1700 people in California hospitalized from COVID in the end of April 2021.</t>
  </si>
  <si>
    <t>32. There were around 1200 people in California hospitalized from COVID in the beginning of April 20</t>
  </si>
  <si>
    <t>40:04.0</t>
  </si>
  <si>
    <t>33. Between January 7th and January 8th, the number of new cases more than doubled.</t>
  </si>
  <si>
    <t>40:28.5</t>
  </si>
  <si>
    <t>34. The total number of vaccines administered at the beginning of March was around 0.</t>
  </si>
  <si>
    <t>40:41.3</t>
  </si>
  <si>
    <t>40:52.6</t>
  </si>
  <si>
    <t>36. Between January 13th and January 14th, the number of new COVID cases declined by about 5,000.</t>
  </si>
  <si>
    <t>41:16.6</t>
  </si>
  <si>
    <t>37. There were less COVID-related deaths in California in the first half of the month than the secon</t>
  </si>
  <si>
    <t>41:33.9</t>
  </si>
  <si>
    <t>38. There were less people in California hospitalized from COVID on April 5 in 2021 than in 2020.</t>
  </si>
  <si>
    <t>42:09.1</t>
  </si>
  <si>
    <t>39. There were less people in California hospitalized from COVID on April 5 in 2020 than in 2021.</t>
  </si>
  <si>
    <t>42:35.0</t>
  </si>
  <si>
    <t>40. The number of COVID-related deaths in California in January were trending upwards overall as tim</t>
  </si>
  <si>
    <t>43:01.6</t>
  </si>
  <si>
    <t>41. There were around the same number of people in California hospitalized from COVID on April 11 in</t>
  </si>
  <si>
    <t>43:13.8</t>
  </si>
  <si>
    <t>42. More than half of the U.S. population was fully vaccinated by October.</t>
  </si>
  <si>
    <t>43:26.9</t>
  </si>
  <si>
    <t>43. There were around 2000 people in California hospitalized from COVID in the beginning of April 20</t>
  </si>
  <si>
    <t>43:34.8</t>
  </si>
  <si>
    <t>44. On January 12, there were about 250 new cases.</t>
  </si>
  <si>
    <t>43:45.5</t>
  </si>
  <si>
    <t>45. The day with the lowest number of COVID-related deaths in California in January was near the beg</t>
  </si>
  <si>
    <t>43:52.2</t>
  </si>
  <si>
    <t>46. There were around 3500 people in California hospitalized from COVID in the beginning of April 20</t>
  </si>
  <si>
    <t>44:10.4</t>
  </si>
  <si>
    <t>47. By May, about a quarter of the U.S. population was fully vaccinated.</t>
  </si>
  <si>
    <t>44:20.8</t>
  </si>
  <si>
    <t>44:38.0</t>
  </si>
  <si>
    <t>44:56.0</t>
  </si>
  <si>
    <t>45:15.7</t>
  </si>
  <si>
    <t>29:58.8</t>
  </si>
  <si>
    <t>2. There were less people in California hospitalized from COVID on April 5 in 2020 than in 2021.</t>
  </si>
  <si>
    <t>30:17.2</t>
  </si>
  <si>
    <t>3. Vaccines were administered in February.</t>
  </si>
  <si>
    <t>30:26.8</t>
  </si>
  <si>
    <t>4. There were around 2000 people in California hospitalized from COVID in the beginning of April 202</t>
  </si>
  <si>
    <t>5. There were around 1700 people in California hospitalized from COVID in the end of April 2021.</t>
  </si>
  <si>
    <t>30:46.7</t>
  </si>
  <si>
    <t>6. Vaccines were administered in January.</t>
  </si>
  <si>
    <t>30:49.7</t>
  </si>
  <si>
    <t>7. There were around 3500 people in California hospitalized from COVID in the beginning of April 202</t>
  </si>
  <si>
    <t>31:02.3</t>
  </si>
  <si>
    <t>8. Vaccines began getting administered in March (according to the chart).</t>
  </si>
  <si>
    <t>31:10.8</t>
  </si>
  <si>
    <t>9. Around 4,500,000 total vaccines had been administered at the beginning of February.</t>
  </si>
  <si>
    <t>31:28.2</t>
  </si>
  <si>
    <t>10. More people became fully vaccinated in the Summer (June, July, August) than in the Spring (March</t>
  </si>
  <si>
    <t>31:44.5</t>
  </si>
  <si>
    <t>11. The total number of vaccines administered at the beginning of March was around 0.</t>
  </si>
  <si>
    <t>31:52.7</t>
  </si>
  <si>
    <t>12. There were less COVID-related deaths in California in the first half of the month than the secon</t>
  </si>
  <si>
    <t>31:59.9</t>
  </si>
  <si>
    <t>13. Between January 7th and January 8th, the number of new cases more than doubled.</t>
  </si>
  <si>
    <t>32:07.9</t>
  </si>
  <si>
    <t>14. The number of COVID-related deaths in California in January were trending downwards overall as t</t>
  </si>
  <si>
    <t>32:19.8</t>
  </si>
  <si>
    <t>32:49.5</t>
  </si>
  <si>
    <t>16. The number of COVID-related deaths in California in January were trending upwards overall as tim</t>
  </si>
  <si>
    <t>32:58.4</t>
  </si>
  <si>
    <t>17. On January 12, there were about 250 new cases.</t>
  </si>
  <si>
    <t>33:06.9</t>
  </si>
  <si>
    <t>18. There were more people in California hospitalized from COVID on April 5 in 2021 than in 2020.</t>
  </si>
  <si>
    <t>33:25.1</t>
  </si>
  <si>
    <t>19. On January 17th, the number of new cases decreased by more than half that of the day before.</t>
  </si>
  <si>
    <t>33:33.2</t>
  </si>
  <si>
    <t>20. There were more COVID-related deaths in California in the second half of the month than the firs</t>
  </si>
  <si>
    <t>33:39.7</t>
  </si>
  <si>
    <t>33:49.3</t>
  </si>
  <si>
    <t>22. There were around the same number of people in California hospitalized from COVID on April 11 in</t>
  </si>
  <si>
    <t>34:04.5</t>
  </si>
  <si>
    <t>23. The day with the highest number of COVID-related deaths in California in January was in the firs</t>
  </si>
  <si>
    <t>34:14.2</t>
  </si>
  <si>
    <t>24. There were less COVID-related deaths in California in the second half of the month than the firs</t>
  </si>
  <si>
    <t>34:21.6</t>
  </si>
  <si>
    <t>25. By August, at least half of the U.S. population was fully vaccinated.</t>
  </si>
  <si>
    <t>34:31.3</t>
  </si>
  <si>
    <t>34:50.9</t>
  </si>
  <si>
    <t>27. The day with the highest number of COVID-related deaths in California in January was in the seco</t>
  </si>
  <si>
    <t>34:58.1</t>
  </si>
  <si>
    <t>28. No vaccines had been administered at the beginning of January.</t>
  </si>
  <si>
    <t>35:05.3</t>
  </si>
  <si>
    <t>35:14.6</t>
  </si>
  <si>
    <t>30. There were around 1200 people in California hospitalized from COVID in the beginning of April 20</t>
  </si>
  <si>
    <t>35:42.8</t>
  </si>
  <si>
    <t>31. More people became fully vaccinated in July than in February.</t>
  </si>
  <si>
    <t>35:51.3</t>
  </si>
  <si>
    <t>36:01.0</t>
  </si>
  <si>
    <t>33. More than half of the U.S. population was fully vaccinated by October.</t>
  </si>
  <si>
    <t>36:08.5</t>
  </si>
  <si>
    <t>34. More people became fully vaccinated in October than in January.</t>
  </si>
  <si>
    <t>36:34.8</t>
  </si>
  <si>
    <t>35. There were more people in California hospitalized from COVID on April 5 in 2020 than in 2021.</t>
  </si>
  <si>
    <t>36:59.1</t>
  </si>
  <si>
    <t>37:06.2</t>
  </si>
  <si>
    <t>37. According to the chart, there was a day (or days) where there were virtually no new COVID cases.</t>
  </si>
  <si>
    <t>37:17.3</t>
  </si>
  <si>
    <t>37:34.2</t>
  </si>
  <si>
    <t>39. There were less people in California hospitalized from COVID on April 5 in 2021 than in 2020.</t>
  </si>
  <si>
    <t>38:05.5</t>
  </si>
  <si>
    <t>40. On January 16th, the number of new cases was about half that of the day before.</t>
  </si>
  <si>
    <t>38:13.3</t>
  </si>
  <si>
    <t>41. No vaccines had been administered at the beginning of February.</t>
  </si>
  <si>
    <t>38:19.5</t>
  </si>
  <si>
    <t>38:26.9</t>
  </si>
  <si>
    <t>43. By May, about a quarter of the U.S. population was fully vaccinated.</t>
  </si>
  <si>
    <t>38:48.3</t>
  </si>
  <si>
    <t>44. Between January 9 and January 10, there were less than 5 new COVID cases.</t>
  </si>
  <si>
    <t>38:58.8</t>
  </si>
  <si>
    <t>39:32.1</t>
  </si>
  <si>
    <t>46. In June, half as many people became fully vaccinated as compared to the amount of people vaccina</t>
  </si>
  <si>
    <t>39:53.9</t>
  </si>
  <si>
    <t>40:03.5</t>
  </si>
  <si>
    <t>48. Vaccines had been administered before March (according to the chart).</t>
  </si>
  <si>
    <t>40:11.3</t>
  </si>
  <si>
    <t>49. January was the month with the least amount of full vaccinations completed.</t>
  </si>
  <si>
    <t>40:17.9</t>
  </si>
  <si>
    <t>50. Between January 7th and January 17th, the highest daily count of new COVID cases surpassed 250,0</t>
  </si>
  <si>
    <t>42:24.5</t>
  </si>
  <si>
    <t>13:16.1</t>
  </si>
  <si>
    <t>13:43.6</t>
  </si>
  <si>
    <t>3. Between January 7th and January 17th, the highest daily count of new COVID cases surpassed 250,00</t>
  </si>
  <si>
    <t>14:21.4</t>
  </si>
  <si>
    <t>4. There were around 3500 people in California hospitalized from COVID in the beginning of April 202</t>
  </si>
  <si>
    <t>14:55.9</t>
  </si>
  <si>
    <t>15:31.5</t>
  </si>
  <si>
    <t>6. Between January 13th and January 14th, the number of new COVID cases declined by about 5,000.</t>
  </si>
  <si>
    <t>16:03.8</t>
  </si>
  <si>
    <t>16:34.6</t>
  </si>
  <si>
    <t>16:50.3</t>
  </si>
  <si>
    <t>17:10.4</t>
  </si>
  <si>
    <t>10. There were less people in California hospitalized from COVID on April 5 in 2020 than in 2021.</t>
  </si>
  <si>
    <t>17:58.2</t>
  </si>
  <si>
    <t>11. There were more COVID-related deaths in California in the second half of the month than the firs</t>
  </si>
  <si>
    <t>18:16.0</t>
  </si>
  <si>
    <t>12. Around 4,500,000 total vaccines had been administered at the beginning of February.</t>
  </si>
  <si>
    <t>18:50.6</t>
  </si>
  <si>
    <t>13. Around 600,000 total vaccines had been administered at the beginning of January.</t>
  </si>
  <si>
    <t>19:06.1</t>
  </si>
  <si>
    <t>14. The total number of vaccines administered at the beginning of March was around 0.</t>
  </si>
  <si>
    <t>19:16.3</t>
  </si>
  <si>
    <t>15. In June, half as many people became fully vaccinated as compared to the amount of people vaccina</t>
  </si>
  <si>
    <t>19:44.6</t>
  </si>
  <si>
    <t>16. Between January 9 and January 10, there were less than 5 new COVID cases.</t>
  </si>
  <si>
    <t>20:13.6</t>
  </si>
  <si>
    <t>17. On January 16th, the number of new cases was about half that of the day before.</t>
  </si>
  <si>
    <t>20:45.7</t>
  </si>
  <si>
    <t>18. The total number of vaccines administered at the beginning of March was around 100,000.</t>
  </si>
  <si>
    <t>20:59.3</t>
  </si>
  <si>
    <t>21:14.0</t>
  </si>
  <si>
    <t>20. There were around 1700 people in California hospitalized from COVID in the end of April 2021.</t>
  </si>
  <si>
    <t>21:32.5</t>
  </si>
  <si>
    <t>21. In March, more than double the amount of people became fully vaccinated as compared to the amoun</t>
  </si>
  <si>
    <t>22:15.2</t>
  </si>
  <si>
    <t>22. There were around 2000 people in California hospitalized from COVID in the beginning of April 20</t>
  </si>
  <si>
    <t>22:37.2</t>
  </si>
  <si>
    <t>23. More people became fully vaccinated in the Summer (June, July, August) than in the Spring (March</t>
  </si>
  <si>
    <t>22:57.0</t>
  </si>
  <si>
    <t>23:18.2</t>
  </si>
  <si>
    <t>23:32.2</t>
  </si>
  <si>
    <t>23:48.6</t>
  </si>
  <si>
    <t>27. The number of COVID-related deaths in California in January were trending upwards overall as tim</t>
  </si>
  <si>
    <t>24:03.6</t>
  </si>
  <si>
    <t>28. On January 17th, the number of new cases decreased by more than half that of the day before.</t>
  </si>
  <si>
    <t>24:46.8</t>
  </si>
  <si>
    <t>24:55.2</t>
  </si>
  <si>
    <t>30. There were less COVID-related deaths in California in the second half of the month than the firs</t>
  </si>
  <si>
    <t>25:10.9</t>
  </si>
  <si>
    <t>31. From January 7 to January 17, the number of new cases generally declined.</t>
  </si>
  <si>
    <t>25:39.9</t>
  </si>
  <si>
    <t>32. The number of COVID-related deaths in California in January were trending downwards overall as t</t>
  </si>
  <si>
    <t>25:54.5</t>
  </si>
  <si>
    <t>33. There were around 1200 people in California hospitalized from COVID in the beginning of April 20</t>
  </si>
  <si>
    <t>26:30.5</t>
  </si>
  <si>
    <t>34. On January 12, there were about 250 new cases.</t>
  </si>
  <si>
    <t>26:50.1</t>
  </si>
  <si>
    <t>27:08.6</t>
  </si>
  <si>
    <t>36. The day with the lowest number of COVID-related deaths in California in January was near the end</t>
  </si>
  <si>
    <t>28:07.6</t>
  </si>
  <si>
    <t>37. More than half of the U.S. population was fully vaccinated by October.</t>
  </si>
  <si>
    <t>28:20.1</t>
  </si>
  <si>
    <t>28:38.9</t>
  </si>
  <si>
    <t>39. More people became fully vaccinated in July than in February.</t>
  </si>
  <si>
    <t>28:57.5</t>
  </si>
  <si>
    <t>29:07.2</t>
  </si>
  <si>
    <t>29:44.2</t>
  </si>
  <si>
    <t>42. Most of the fully vaccinated population became fully vaccinated in April.</t>
  </si>
  <si>
    <t>30:07.7</t>
  </si>
  <si>
    <t>43. The day with the lowest number of COVID-related deaths in California in January was near the beg</t>
  </si>
  <si>
    <t>30:25.3</t>
  </si>
  <si>
    <t>44. No vaccines had been administered at the beginning of January.</t>
  </si>
  <si>
    <t>30:33.7</t>
  </si>
  <si>
    <t>45. By August, at least half of the U.S. population was fully vaccinated.</t>
  </si>
  <si>
    <t>30:43.5</t>
  </si>
  <si>
    <t>46. Vaccines were administered in January.</t>
  </si>
  <si>
    <t>30:48.1</t>
  </si>
  <si>
    <t>47. January was the month with the least amount of full vaccinations completed.</t>
  </si>
  <si>
    <t>31:13.9</t>
  </si>
  <si>
    <t>48. More people became fully vaccinated in October than in January.</t>
  </si>
  <si>
    <t>31:23.9</t>
  </si>
  <si>
    <t>49. No vaccines had been administered at the beginning of February.</t>
  </si>
  <si>
    <t>31:40.9</t>
  </si>
  <si>
    <t>31:56.3</t>
  </si>
  <si>
    <t>1. Most of the fully vaccinated population became fully vaccinated in April.</t>
  </si>
  <si>
    <t>17:30.5</t>
  </si>
  <si>
    <t>2. There were around 2000 people in California hospitalized from COVID in the beginning of April 202</t>
  </si>
  <si>
    <t>18:07.8</t>
  </si>
  <si>
    <t>18:40.6</t>
  </si>
  <si>
    <t>4. The day with the highest number of COVID-related deaths in California in January was in the first</t>
  </si>
  <si>
    <t>19:09.4</t>
  </si>
  <si>
    <t>5. January was the month with the least amount of full vaccinations completed.</t>
  </si>
  <si>
    <t>19:35.7</t>
  </si>
  <si>
    <t>20:05.9</t>
  </si>
  <si>
    <t>7. From January 7 to January 17, the number of new cases generally declined.</t>
  </si>
  <si>
    <t>20:30.2</t>
  </si>
  <si>
    <t>8. The total number of vaccines administered at the beginning of March was around 0.</t>
  </si>
  <si>
    <t>20:46.7</t>
  </si>
  <si>
    <t>20:59.2</t>
  </si>
  <si>
    <t>21:32.6</t>
  </si>
  <si>
    <t>11. Vaccines were administered in February.</t>
  </si>
  <si>
    <t>21:54.1</t>
  </si>
  <si>
    <t>22:15.8</t>
  </si>
  <si>
    <t>22:32.6</t>
  </si>
  <si>
    <t>14. The day with the highest number of COVID-related deaths in California in January was in the seco</t>
  </si>
  <si>
    <t>22:59.6</t>
  </si>
  <si>
    <t>23:23.7</t>
  </si>
  <si>
    <t>16. Vaccines were administered in January.</t>
  </si>
  <si>
    <t>23:39.7</t>
  </si>
  <si>
    <t>17. There were more people in California hospitalized from COVID on April 5 in 2020 than in 2021.</t>
  </si>
  <si>
    <t>24:01.5</t>
  </si>
  <si>
    <t>18. By May, about a quarter of the U.S. population was fully vaccinated.</t>
  </si>
  <si>
    <t>24:35.9</t>
  </si>
  <si>
    <t>19. There were around 3500 people in California hospitalized from COVID in the beginning of April 20</t>
  </si>
  <si>
    <t>25:02.5</t>
  </si>
  <si>
    <t>20. By August, at least half of the U.S. population was fully vaccinated.</t>
  </si>
  <si>
    <t>25:21.2</t>
  </si>
  <si>
    <t>21. On January 16th, the number of new cases was about half that of the day before.</t>
  </si>
  <si>
    <t>25:50.0</t>
  </si>
  <si>
    <t>26:12.1</t>
  </si>
  <si>
    <t>23. In June, half as many people became fully vaccinated as compared to the amount of people vaccina</t>
  </si>
  <si>
    <t>26:29.4</t>
  </si>
  <si>
    <t>24. Vaccines began getting administered in March (according to the chart).</t>
  </si>
  <si>
    <t>26:47.9</t>
  </si>
  <si>
    <t>27:04.4</t>
  </si>
  <si>
    <t>26. The day with the lowest number of COVID-related deaths in California in January was near the beg</t>
  </si>
  <si>
    <t>27:27.9</t>
  </si>
  <si>
    <t>27. There were more COVID-related deaths in California in the second half of the month than the firs</t>
  </si>
  <si>
    <t>27:43.1</t>
  </si>
  <si>
    <t>27:54.9</t>
  </si>
  <si>
    <t>29. There were less people in California hospitalized from COVID on April 5 in 2021 than in 2020.</t>
  </si>
  <si>
    <t>28:19.0</t>
  </si>
  <si>
    <t>28:47.8</t>
  </si>
  <si>
    <t>29:12.3</t>
  </si>
  <si>
    <t>32. Between January 7th and January 17th, the highest daily count of new COVID cases surpassed 250,0</t>
  </si>
  <si>
    <t>29:36.9</t>
  </si>
  <si>
    <t>29:54.0</t>
  </si>
  <si>
    <t>34. According to the chart, there was a day (or days) where there were virtually no new COVID cases.</t>
  </si>
  <si>
    <t>30:32.5</t>
  </si>
  <si>
    <t>30:44.4</t>
  </si>
  <si>
    <t>36. There were more people in California hospitalized from COVID on April 5 in 2021 than in 2020.</t>
  </si>
  <si>
    <t>30:56.9</t>
  </si>
  <si>
    <t>37. On January 9, there were about 245,000 new COVID cases.</t>
  </si>
  <si>
    <t>31:07.7</t>
  </si>
  <si>
    <t>31:22.1</t>
  </si>
  <si>
    <t>39. On January 17th, the number of new cases decreased by more than half that of the day before.</t>
  </si>
  <si>
    <t>31:48.0</t>
  </si>
  <si>
    <t>40. The day with the lowest number of COVID-related deaths in California in January was near the end</t>
  </si>
  <si>
    <t>32:01.9</t>
  </si>
  <si>
    <t>32:16.8</t>
  </si>
  <si>
    <t>42. There were around 2100 people in California hospitalized from COVID in the beginning of April 20</t>
  </si>
  <si>
    <t>32:31.1</t>
  </si>
  <si>
    <t>32:49.9</t>
  </si>
  <si>
    <t>44. The total number of vaccines administered at the beginning of March was around 100,000.</t>
  </si>
  <si>
    <t>33:07.0</t>
  </si>
  <si>
    <t>45. There were around 1200 people in California hospitalized from COVID in the beginning of April 20</t>
  </si>
  <si>
    <t>33:31.8</t>
  </si>
  <si>
    <t>46. More people became fully vaccinated in July than in February.</t>
  </si>
  <si>
    <t>33:45.0</t>
  </si>
  <si>
    <t>47. Around 600,000 total vaccines had been administered at the beginning of January.</t>
  </si>
  <si>
    <t>34:15.1</t>
  </si>
  <si>
    <t>34:30.1</t>
  </si>
  <si>
    <t>50. Between January 13th and January 14th, the number of new COVID cases declined by about 5,000.</t>
  </si>
  <si>
    <t>35:07.4</t>
  </si>
  <si>
    <t>1. There were less COVID-related deaths in California in the first half of the month than the second</t>
  </si>
  <si>
    <t>22:38.0</t>
  </si>
  <si>
    <t>23:20.1</t>
  </si>
  <si>
    <t>3. The day with the highest number of COVID-related deaths in California in January was in the secon</t>
  </si>
  <si>
    <t>23:50.8</t>
  </si>
  <si>
    <t>24:17.0</t>
  </si>
  <si>
    <t>24:44.1</t>
  </si>
  <si>
    <t>6. Vaccines were administered in February.</t>
  </si>
  <si>
    <t>24:56.5</t>
  </si>
  <si>
    <t>26:15.3</t>
  </si>
  <si>
    <t>8. More people became fully vaccinated in the Summer (June, July, August) than in the Spring (March,</t>
  </si>
  <si>
    <t>27:21.1</t>
  </si>
  <si>
    <t>9. By May, about a quarter of the U.S. population was fully vaccinated.</t>
  </si>
  <si>
    <t>27:52.8</t>
  </si>
  <si>
    <t>10. On January 16th, the number of new cases was about half that of the day before.</t>
  </si>
  <si>
    <t>28:35.7</t>
  </si>
  <si>
    <t>28:50.0</t>
  </si>
  <si>
    <t>12. The day with the highest number of COVID-related deaths in California in January was in the firs</t>
  </si>
  <si>
    <t>29:35.1</t>
  </si>
  <si>
    <t>13. There were more people in California hospitalized from COVID on April 5 in 2021 than in 2020.</t>
  </si>
  <si>
    <t>30:37.5</t>
  </si>
  <si>
    <t>31:11.4</t>
  </si>
  <si>
    <t>31:33.4</t>
  </si>
  <si>
    <t>32:25.5</t>
  </si>
  <si>
    <t>17. By August, at least half of the U.S. population was fully vaccinated.</t>
  </si>
  <si>
    <t>32:44.8</t>
  </si>
  <si>
    <t>18. No vaccines had been administered at the beginning of January.</t>
  </si>
  <si>
    <t>32:59.5</t>
  </si>
  <si>
    <t>33:39.5</t>
  </si>
  <si>
    <t>20. The number of COVID-related deaths in California in January were trending upwards overall as tim</t>
  </si>
  <si>
    <t>34:25.1</t>
  </si>
  <si>
    <t>35:03.8</t>
  </si>
  <si>
    <t>22. Vaccines began getting administered in March (according to the chart).</t>
  </si>
  <si>
    <t>35:20.0</t>
  </si>
  <si>
    <t>23. No vaccines had been administered at the beginning of February.</t>
  </si>
  <si>
    <t>35:40.3</t>
  </si>
  <si>
    <t>24. Vaccines were administered in January.</t>
  </si>
  <si>
    <t>36:03.7</t>
  </si>
  <si>
    <t>25. Between January 13th and January 14th, the number of new COVID cases declined by about 5,000.</t>
  </si>
  <si>
    <t>36:43.7</t>
  </si>
  <si>
    <t>26. The total number of vaccines administered at the beginning of March was around 100,000.</t>
  </si>
  <si>
    <t>37:18.0</t>
  </si>
  <si>
    <t>27. There were around 2000 people in California hospitalized from COVID in the beginning of April 20</t>
  </si>
  <si>
    <t>38:06.2</t>
  </si>
  <si>
    <t>38:44.3</t>
  </si>
  <si>
    <t>29. The day with the lowest number of COVID-related deaths in California in January was near the beg</t>
  </si>
  <si>
    <t>39:33.0</t>
  </si>
  <si>
    <t>30. The number of COVID-related deaths in California in January were trending downwards overall as t</t>
  </si>
  <si>
    <t>40:10.9</t>
  </si>
  <si>
    <t>31. More than half of the U.S. population was fully vaccinated by October.</t>
  </si>
  <si>
    <t>40:56.2</t>
  </si>
  <si>
    <t>32. More people became fully vaccinated in October than in January.</t>
  </si>
  <si>
    <t>41:35.6</t>
  </si>
  <si>
    <t>33. Around 600,000 total vaccines had been administered at the beginning of January.</t>
  </si>
  <si>
    <t>42:07.8</t>
  </si>
  <si>
    <t>34. There were around 2100 people in California hospitalized from COVID in the beginning of April 20</t>
  </si>
  <si>
    <t>42:40.8</t>
  </si>
  <si>
    <t>43:15.2</t>
  </si>
  <si>
    <t>36. In March, more than double the amount of people became fully vaccinated as compared to the amoun</t>
  </si>
  <si>
    <t>43:39.6</t>
  </si>
  <si>
    <t>44:07.2</t>
  </si>
  <si>
    <t>38. According to the chart, there was a day (or days) where there were virtually no new COVID cases.</t>
  </si>
  <si>
    <t>44:20.3</t>
  </si>
  <si>
    <t>45:55.3</t>
  </si>
  <si>
    <t>46:16.5</t>
  </si>
  <si>
    <t>46:51.9</t>
  </si>
  <si>
    <t>42. There were more COVID-related deaths in California in the first half of the month than the secon</t>
  </si>
  <si>
    <t>47:16.8</t>
  </si>
  <si>
    <t>43. There were less COVID-related deaths in California in the second half of the month than the firs</t>
  </si>
  <si>
    <t>47:49.5</t>
  </si>
  <si>
    <t>44. There were around 3500 people in California hospitalized from COVID in the beginning of April 20</t>
  </si>
  <si>
    <t>48:39.8</t>
  </si>
  <si>
    <t>45. There were around 1700 people in California hospitalized from COVID in the end of April 2021.</t>
  </si>
  <si>
    <t>49:28.4</t>
  </si>
  <si>
    <t>46. January was the month with the least amount of full vaccinations completed.</t>
  </si>
  <si>
    <t>49:50.8</t>
  </si>
  <si>
    <t>47. Around 4,500,000 total vaccines had been administered at the beginning of February.</t>
  </si>
  <si>
    <t>50:29.5</t>
  </si>
  <si>
    <t>51:39.6</t>
  </si>
  <si>
    <t>52:09.9</t>
  </si>
  <si>
    <t>50. There were around 1200 people in California hospitalized from COVID in the beginning of April 20</t>
  </si>
  <si>
    <t>52:46.1</t>
  </si>
  <si>
    <t>07:45.5</t>
  </si>
  <si>
    <t>2. Between January 7th and January 8th, the number of new cases more than doubled.</t>
  </si>
  <si>
    <t>08:15.9</t>
  </si>
  <si>
    <t>3. More people became fully vaccinated in the Summer (June, July, August) than in the Spring (March,</t>
  </si>
  <si>
    <t>08:48.7</t>
  </si>
  <si>
    <t>09:49.5</t>
  </si>
  <si>
    <t>5. There were more COVID-related deaths in California in the second half of the month than the first</t>
  </si>
  <si>
    <t>10:11.5</t>
  </si>
  <si>
    <t>6. The day with the highest number of COVID-related deaths in California in January was in the secon</t>
  </si>
  <si>
    <t>10:22.7</t>
  </si>
  <si>
    <t>10:31.4</t>
  </si>
  <si>
    <t>8. No vaccines had been administered at the beginning of February.</t>
  </si>
  <si>
    <t>10:50.1</t>
  </si>
  <si>
    <t>9. There were around 2100 people in California hospitalized from COVID in the beginning of April 202</t>
  </si>
  <si>
    <t>11:03.0</t>
  </si>
  <si>
    <t>10. Between January 9 and January 10, there were less than 5 new COVID cases.</t>
  </si>
  <si>
    <t>11:50.6</t>
  </si>
  <si>
    <t>12:18.2</t>
  </si>
  <si>
    <t>12:34.2</t>
  </si>
  <si>
    <t>13. There were less people in California hospitalized from COVID on April 5 in 2020 than in 2021.</t>
  </si>
  <si>
    <t>13:00.6</t>
  </si>
  <si>
    <t>14. On January 16th, the number of new cases was about half that of the day before.</t>
  </si>
  <si>
    <t>13:15.3</t>
  </si>
  <si>
    <t>15. Most of the fully vaccinated population became fully vaccinated in April.</t>
  </si>
  <si>
    <t>13:43.7</t>
  </si>
  <si>
    <t>16. There were around 1200 people in California hospitalized from COVID in the beginning of April 20</t>
  </si>
  <si>
    <t>14:01.3</t>
  </si>
  <si>
    <t>14:22.7</t>
  </si>
  <si>
    <t>18. From January 7 to January 17, the number of new cases generally declined.</t>
  </si>
  <si>
    <t>14:39.0</t>
  </si>
  <si>
    <t>19. By August, at least half of the U.S. population was fully vaccinated.</t>
  </si>
  <si>
    <t>14:53.3</t>
  </si>
  <si>
    <t>20. The day with the lowest number of COVID-related deaths in California in January was near the end</t>
  </si>
  <si>
    <t>15:03.0</t>
  </si>
  <si>
    <t>21. In June, half as many people became fully vaccinated as compared to the amount of people vaccina</t>
  </si>
  <si>
    <t>15:23.3</t>
  </si>
  <si>
    <t>15:40.4</t>
  </si>
  <si>
    <t>16:00.2</t>
  </si>
  <si>
    <t>24. Between January 13th and January 14th, the number of new COVID cases declined by about 5,000.</t>
  </si>
  <si>
    <t>16:21.8</t>
  </si>
  <si>
    <t>16:42.7</t>
  </si>
  <si>
    <t>26. There were around the same number of people in California hospitalized from COVID on April 11 in</t>
  </si>
  <si>
    <t>16:51.4</t>
  </si>
  <si>
    <t>27. Around 600,000 total vaccines had been administered at the beginning of January.</t>
  </si>
  <si>
    <t>17:09.7</t>
  </si>
  <si>
    <t>28. Vaccines began getting administered in March (according to the chart).</t>
  </si>
  <si>
    <t>17:13.7</t>
  </si>
  <si>
    <t>29. No vaccines had been administered at the beginning of January.</t>
  </si>
  <si>
    <t>17:19.5</t>
  </si>
  <si>
    <t>17:28.1</t>
  </si>
  <si>
    <t>31. According to the chart, there was a day (or days) where there were virtually no new COVID cases.</t>
  </si>
  <si>
    <t>17:41.0</t>
  </si>
  <si>
    <t>32. There were around 2000 people in California hospitalized from COVID in the beginning of April 20</t>
  </si>
  <si>
    <t>17:54.9</t>
  </si>
  <si>
    <t>33. The number of COVID-related deaths in California in January were trending upwards overall as tim</t>
  </si>
  <si>
    <t>18:15.1</t>
  </si>
  <si>
    <t>34. Between January 7th and January 17th, the highest daily count of new COVID cases surpassed 250,0</t>
  </si>
  <si>
    <t>18:45.2</t>
  </si>
  <si>
    <t>35. More people became fully vaccinated in October than in January.</t>
  </si>
  <si>
    <t>19:14.4</t>
  </si>
  <si>
    <t>36. Vaccines had been administered before March (according to the chart).</t>
  </si>
  <si>
    <t>19:24.1</t>
  </si>
  <si>
    <t>37. In March, more than double the amount of people became fully vaccinated as compared to the amoun</t>
  </si>
  <si>
    <t>20:14.4</t>
  </si>
  <si>
    <t>38. The day with the lowest number of COVID-related deaths in California in January was near the beg</t>
  </si>
  <si>
    <t>20:30.6</t>
  </si>
  <si>
    <t>39. More than half of the U.S. population was fully vaccinated by October.</t>
  </si>
  <si>
    <t>20:37.6</t>
  </si>
  <si>
    <t>40. There were less people in California hospitalized from COVID on April 5 in 2021 than in 2020.</t>
  </si>
  <si>
    <t>20:54.6</t>
  </si>
  <si>
    <t>41. There were more COVID-related deaths in California in the first half of the month than the secon</t>
  </si>
  <si>
    <t>21:09.2</t>
  </si>
  <si>
    <t>42. On January 9, there were about 245,000 new COVID cases.</t>
  </si>
  <si>
    <t>21:21.4</t>
  </si>
  <si>
    <t>21:34.2</t>
  </si>
  <si>
    <t>44. Vaccines were administered in February.</t>
  </si>
  <si>
    <t>21:47.9</t>
  </si>
  <si>
    <t>22:01.6</t>
  </si>
  <si>
    <t>46. There were less COVID-related deaths in California in the second half of the month than the firs</t>
  </si>
  <si>
    <t>22:18.0</t>
  </si>
  <si>
    <t>47. The day with the highest number of COVID-related deaths in California in January was in the firs</t>
  </si>
  <si>
    <t>22:26.5</t>
  </si>
  <si>
    <t>48. The total number of vaccines administered at the beginning of March was around 100,000.</t>
  </si>
  <si>
    <t>22:40.3</t>
  </si>
  <si>
    <t>49. By May, about a quarter of the U.S. population was fully vaccinated.</t>
  </si>
  <si>
    <t>22:48.7</t>
  </si>
  <si>
    <t>23:07.9</t>
  </si>
  <si>
    <t>16:07.1</t>
  </si>
  <si>
    <t>2. There were less COVID-related deaths in California in the second half of the month than the first</t>
  </si>
  <si>
    <t>16:36.1</t>
  </si>
  <si>
    <t>17:14.3</t>
  </si>
  <si>
    <t>4. On January 9, there were about 245,000 new COVID cases.</t>
  </si>
  <si>
    <t>17:40.3</t>
  </si>
  <si>
    <t>17:56.9</t>
  </si>
  <si>
    <t>6. Most of the fully vaccinated population became fully vaccinated in April.</t>
  </si>
  <si>
    <t>18:24.5</t>
  </si>
  <si>
    <t>7. January was the month with the least amount of full vaccinations completed.</t>
  </si>
  <si>
    <t>18:29.9</t>
  </si>
  <si>
    <t>8. There were around 1200 people in California hospitalized from COVID in the beginning of April 202</t>
  </si>
  <si>
    <t>19:18.0</t>
  </si>
  <si>
    <t>19:29.5</t>
  </si>
  <si>
    <t>19:43.4</t>
  </si>
  <si>
    <t>19:59.5</t>
  </si>
  <si>
    <t>12. There were more COVID-related deaths in California in the second half of the month than the firs</t>
  </si>
  <si>
    <t>20:14.7</t>
  </si>
  <si>
    <t>20:35.6</t>
  </si>
  <si>
    <t>20:44.7</t>
  </si>
  <si>
    <t>15. No vaccines had been administered at the beginning of January.</t>
  </si>
  <si>
    <t>20:50.1</t>
  </si>
  <si>
    <t>16. Vaccines were administered in February.</t>
  </si>
  <si>
    <t>20:55.1</t>
  </si>
  <si>
    <t>17. From January 7 to January 17, the number of new cases generally declined.</t>
  </si>
  <si>
    <t>21:06.3</t>
  </si>
  <si>
    <t>21:25.3</t>
  </si>
  <si>
    <t>19. By May, about a quarter of the U.S. population was fully vaccinated.</t>
  </si>
  <si>
    <t>21:46.5</t>
  </si>
  <si>
    <t>21:58.8</t>
  </si>
  <si>
    <t>21. Between January 9 and January 10, there were less than 5 new COVID cases.</t>
  </si>
  <si>
    <t>22:10.0</t>
  </si>
  <si>
    <t>22:35.9</t>
  </si>
  <si>
    <t>23. Between January 13th and January 14th, the number of new COVID cases declined by about 5,000.</t>
  </si>
  <si>
    <t>23:01.1</t>
  </si>
  <si>
    <t>23:10.9</t>
  </si>
  <si>
    <t>25. The day with the lowest number of COVID-related deaths in California in January was near the end</t>
  </si>
  <si>
    <t>23:21.9</t>
  </si>
  <si>
    <t>26. There were around 2000 people in California hospitalized from COVID in the beginning of April 20</t>
  </si>
  <si>
    <t>23:38.5</t>
  </si>
  <si>
    <t>27. According to the chart, there was a day (or days) where there were virtually no new COVID cases.</t>
  </si>
  <si>
    <t>23:53.3</t>
  </si>
  <si>
    <t>28. Around 600,000 total vaccines had been administered at the beginning of January.</t>
  </si>
  <si>
    <t>24:17.2</t>
  </si>
  <si>
    <t>30. Vaccines had been administered before March (according to the chart).</t>
  </si>
  <si>
    <t>24:24.8</t>
  </si>
  <si>
    <t>24:36.1</t>
  </si>
  <si>
    <t>32. There were around 1700 people in California hospitalized from COVID in the end of April 2021.</t>
  </si>
  <si>
    <t>24:56.9</t>
  </si>
  <si>
    <t>25:02.3</t>
  </si>
  <si>
    <t>25:18.0</t>
  </si>
  <si>
    <t>35. On January 17th, the number of new cases decreased by more than half that of the day before.</t>
  </si>
  <si>
    <t>25:26.4</t>
  </si>
  <si>
    <t>36. There were around the same number of people in California hospitalized from COVID on April 11 in</t>
  </si>
  <si>
    <t>25:35.0</t>
  </si>
  <si>
    <t>37. In June, half as many people became fully vaccinated as compared to the amount of people vaccina</t>
  </si>
  <si>
    <t>26:05.2</t>
  </si>
  <si>
    <t>26:18.5</t>
  </si>
  <si>
    <t>26:26.6</t>
  </si>
  <si>
    <t>40. Around 4,500,000 total vaccines had been administered at the beginning of February.</t>
  </si>
  <si>
    <t>26:46.8</t>
  </si>
  <si>
    <t>26:53.8</t>
  </si>
  <si>
    <t>27:21.7</t>
  </si>
  <si>
    <t>43. There were more people in California hospitalized from COVID on April 5 in 2020 than in 2021.</t>
  </si>
  <si>
    <t>27:32.5</t>
  </si>
  <si>
    <t>27:48.3</t>
  </si>
  <si>
    <t>27:59.9</t>
  </si>
  <si>
    <t>28:04.3</t>
  </si>
  <si>
    <t>47. By August, at least half of the U.S. population was fully vaccinated.</t>
  </si>
  <si>
    <t>28:14.0</t>
  </si>
  <si>
    <t>28:24.8</t>
  </si>
  <si>
    <t>28:30.9</t>
  </si>
  <si>
    <t>28:43.1</t>
  </si>
  <si>
    <t>1. There were less people in California hospitalized from COVID on April 5 in 2021 than in 2020.</t>
  </si>
  <si>
    <t>34:23.3</t>
  </si>
  <si>
    <t>3. There were more COVID-related deaths in California in the first half of the month than the second</t>
  </si>
  <si>
    <t>35:19.2</t>
  </si>
  <si>
    <t>35:44.4</t>
  </si>
  <si>
    <t>36:04.7</t>
  </si>
  <si>
    <t>6. There were less COVID-related deaths in California in the first half of the month than the second</t>
  </si>
  <si>
    <t>36:30.3</t>
  </si>
  <si>
    <t>37:10.2</t>
  </si>
  <si>
    <t>8. On January 16th, the number of new cases was about half that of the day before.</t>
  </si>
  <si>
    <t>37:25.1</t>
  </si>
  <si>
    <t>37:46.5</t>
  </si>
  <si>
    <t>10. The total number of vaccines administered at the beginning of March was around 0.</t>
  </si>
  <si>
    <t>37:58.3</t>
  </si>
  <si>
    <t>38:10.4</t>
  </si>
  <si>
    <t>12. Between January 7th and January 17th, the highest daily count of new COVID cases surpassed 250,0</t>
  </si>
  <si>
    <t>38:36.7</t>
  </si>
  <si>
    <t>38:51.4</t>
  </si>
  <si>
    <t>39:07.4</t>
  </si>
  <si>
    <t>39:17.6</t>
  </si>
  <si>
    <t>39:28.3</t>
  </si>
  <si>
    <t>39:45.0</t>
  </si>
  <si>
    <t>40:07.8</t>
  </si>
  <si>
    <t>40:18.1</t>
  </si>
  <si>
    <t>40:31.2</t>
  </si>
  <si>
    <t>21. There were less people in California hospitalized from COVID on April 5 in 2020 than in 2021.</t>
  </si>
  <si>
    <t>40:48.0</t>
  </si>
  <si>
    <t>22. No vaccines had been administered at the beginning of February.</t>
  </si>
  <si>
    <t>40:57.4</t>
  </si>
  <si>
    <t>41:09.5</t>
  </si>
  <si>
    <t>41:44.8</t>
  </si>
  <si>
    <t>42:00.9</t>
  </si>
  <si>
    <t>42:22.7</t>
  </si>
  <si>
    <t>42:32.8</t>
  </si>
  <si>
    <t>28. The number of COVID-related deaths in California in January were trending downwards overall as t</t>
  </si>
  <si>
    <t>42:45.9</t>
  </si>
  <si>
    <t>29. There were around 1700 people in California hospitalized from COVID in the end of April 2021.</t>
  </si>
  <si>
    <t>42:59.2</t>
  </si>
  <si>
    <t>43:23.1</t>
  </si>
  <si>
    <t>43:30.7</t>
  </si>
  <si>
    <t>43:41.3</t>
  </si>
  <si>
    <t>33. The total number of vaccines administered at the beginning of March was around 100,000.</t>
  </si>
  <si>
    <t>43:53.1</t>
  </si>
  <si>
    <t>44:04.4</t>
  </si>
  <si>
    <t>35. Vaccines were administered in January.</t>
  </si>
  <si>
    <t>44:11.9</t>
  </si>
  <si>
    <t>36. From January 7 to January 17, the number of new cases generally declined.</t>
  </si>
  <si>
    <t>44:18.9</t>
  </si>
  <si>
    <t>37. On January 17th, the number of new cases decreased by more than half that of the day before.</t>
  </si>
  <si>
    <t>44:29.4</t>
  </si>
  <si>
    <t>38. Most of the fully vaccinated population became fully vaccinated in April.</t>
  </si>
  <si>
    <t>45:03.1</t>
  </si>
  <si>
    <t>39. By May, about a quarter of the U.S. population was fully vaccinated.</t>
  </si>
  <si>
    <t>45:14.4</t>
  </si>
  <si>
    <t>45:26.8</t>
  </si>
  <si>
    <t>41. There were around 1200 people in California hospitalized from COVID in the beginning of April 20</t>
  </si>
  <si>
    <t>45:37.5</t>
  </si>
  <si>
    <t>42. Around 600,000 total vaccines had been administered at the beginning of January.</t>
  </si>
  <si>
    <t>45:46.7</t>
  </si>
  <si>
    <t>43. January was the month with the least amount of full vaccinations completed.</t>
  </si>
  <si>
    <t>45:51.9</t>
  </si>
  <si>
    <t>44. More people became fully vaccinated in July than in February.</t>
  </si>
  <si>
    <t>45:58.9</t>
  </si>
  <si>
    <t>46:32.4</t>
  </si>
  <si>
    <t>46:51.1</t>
  </si>
  <si>
    <t>47. There were more people in California hospitalized from COVID on April 5 in 2020 than in 2021.</t>
  </si>
  <si>
    <t>47:31.9</t>
  </si>
  <si>
    <t>47:42.2</t>
  </si>
  <si>
    <t>49. The day with the lowest number of COVID-related deaths in California in January was near the end</t>
  </si>
  <si>
    <t>47:47.4</t>
  </si>
  <si>
    <t>48:18.9</t>
  </si>
  <si>
    <t>1. On January 17th, the number of new cases decreased by more than half that of the day before.</t>
  </si>
  <si>
    <t>39:56.9</t>
  </si>
  <si>
    <t>40:32.3</t>
  </si>
  <si>
    <t>41:30.6</t>
  </si>
  <si>
    <t>42:15.3</t>
  </si>
  <si>
    <t>42:45.8</t>
  </si>
  <si>
    <t>43:26.3</t>
  </si>
  <si>
    <t>43:57.8</t>
  </si>
  <si>
    <t>44:19.1</t>
  </si>
  <si>
    <t>9. More people became fully vaccinated in July than in February.</t>
  </si>
  <si>
    <t>45:03.7</t>
  </si>
  <si>
    <t>10. There were around 3500 people in California hospitalized from COVID in the beginning of April 20</t>
  </si>
  <si>
    <t>45:32.3</t>
  </si>
  <si>
    <t>11. In March, more than double the amount of people became fully vaccinated as compared to the amoun</t>
  </si>
  <si>
    <t>46:31.5</t>
  </si>
  <si>
    <t>12. There were around the same number of people in California hospitalized from COVID on April 11 in</t>
  </si>
  <si>
    <t>46:49.8</t>
  </si>
  <si>
    <t>13. There were less COVID-related deaths in California in the second half of the month than the firs</t>
  </si>
  <si>
    <t>48:48.8</t>
  </si>
  <si>
    <t>14. No vaccines had been administered at the beginning of January.</t>
  </si>
  <si>
    <t>48:55.1</t>
  </si>
  <si>
    <t>49:44.4</t>
  </si>
  <si>
    <t>49:54.2</t>
  </si>
  <si>
    <t>17. January was the month with the least amount of full vaccinations completed.</t>
  </si>
  <si>
    <t>50:14.5</t>
  </si>
  <si>
    <t>18. More people became fully vaccinated in the Summer (June, July, August) than in the Spring (March</t>
  </si>
  <si>
    <t>50:52.5</t>
  </si>
  <si>
    <t>19. The day with the highest number of COVID-related deaths in California in January was in the seco</t>
  </si>
  <si>
    <t>51:42.4</t>
  </si>
  <si>
    <t>20. There were around 1200 people in California hospitalized from COVID in the beginning of April 20</t>
  </si>
  <si>
    <t>51:52.7</t>
  </si>
  <si>
    <t>52:10.3</t>
  </si>
  <si>
    <t>22. Between January 7th and January 8th, the number of new cases more than doubled.</t>
  </si>
  <si>
    <t>52:33.2</t>
  </si>
  <si>
    <t>23. Vaccines were administered in January.</t>
  </si>
  <si>
    <t>52:37.9</t>
  </si>
  <si>
    <t>24. The number of COVID-related deaths in California in January were trending upwards overall as tim</t>
  </si>
  <si>
    <t>53:11.6</t>
  </si>
  <si>
    <t>25. There were more people in California hospitalized from COVID on April 5 in 2021 than in 2020.</t>
  </si>
  <si>
    <t>53:24.0</t>
  </si>
  <si>
    <t>26. There were more people in California hospitalized from COVID on April 5 in 2020 than in 2021.</t>
  </si>
  <si>
    <t>53:38.4</t>
  </si>
  <si>
    <t>27. Most of the fully vaccinated population became fully vaccinated in April.</t>
  </si>
  <si>
    <t>54:06.3</t>
  </si>
  <si>
    <t>28. From January 7 to January 17, the number of new cases generally declined.</t>
  </si>
  <si>
    <t>54:17.3</t>
  </si>
  <si>
    <t>54:27.0</t>
  </si>
  <si>
    <t>30. On January 9, there were about 245,000 new COVID cases.</t>
  </si>
  <si>
    <t>54:48.7</t>
  </si>
  <si>
    <t>31. There were around 2000 people in California hospitalized from COVID in the beginning of April 20</t>
  </si>
  <si>
    <t>55:06.6</t>
  </si>
  <si>
    <t>55:23.9</t>
  </si>
  <si>
    <t>33. There were less people in California hospitalized from COVID on April 5 in 2021 than in 2020.</t>
  </si>
  <si>
    <t>55:37.7</t>
  </si>
  <si>
    <t>34. There were more COVID-related deaths in California in the second half of the month than the firs</t>
  </si>
  <si>
    <t>55:51.7</t>
  </si>
  <si>
    <t>55:57.1</t>
  </si>
  <si>
    <t>56:08.3</t>
  </si>
  <si>
    <t>56:23.3</t>
  </si>
  <si>
    <t>56:37.7</t>
  </si>
  <si>
    <t>39. On January 12, there were about 250 new cases.</t>
  </si>
  <si>
    <t>56:59.8</t>
  </si>
  <si>
    <t>40. The total number of vaccines administered at the beginning of March was around 0.</t>
  </si>
  <si>
    <t>57:06.6</t>
  </si>
  <si>
    <t>41. There were around 2100 people in California hospitalized from COVID in the beginning of April 20</t>
  </si>
  <si>
    <t>57:22.1</t>
  </si>
  <si>
    <t>42. By August, at least half of the U.S. population was fully vaccinated.</t>
  </si>
  <si>
    <t>57:39.9</t>
  </si>
  <si>
    <t>43. The day with the lowest number of COVID-related deaths in California in January was near the end</t>
  </si>
  <si>
    <t>57:49.5</t>
  </si>
  <si>
    <t>44. Between January 13th and January 14th, the number of new COVID cases declined by about 5,000.</t>
  </si>
  <si>
    <t>58:10.3</t>
  </si>
  <si>
    <t>58:20.9</t>
  </si>
  <si>
    <t>46. Vaccines began getting administered in March (according to the chart).</t>
  </si>
  <si>
    <t>58:26.1</t>
  </si>
  <si>
    <t>58:46.2</t>
  </si>
  <si>
    <t>59:03.9</t>
  </si>
  <si>
    <t>59:15.2</t>
  </si>
  <si>
    <t>59:22.9</t>
  </si>
  <si>
    <t>55:18.4</t>
  </si>
  <si>
    <t>55:55.6</t>
  </si>
  <si>
    <t>3. There were more COVID-related deaths in California in the second half of the month than the first</t>
  </si>
  <si>
    <t>56:26.7</t>
  </si>
  <si>
    <t>56:50.1</t>
  </si>
  <si>
    <t>5. On January 17th, the number of new cases decreased by more than half that of the day before.</t>
  </si>
  <si>
    <t>57:21.3</t>
  </si>
  <si>
    <t>57:53.0</t>
  </si>
  <si>
    <t>7. More people became fully vaccinated in October than in January.</t>
  </si>
  <si>
    <t>58:16.7</t>
  </si>
  <si>
    <t>58:48.6</t>
  </si>
  <si>
    <t>9. Vaccines were administered in January.</t>
  </si>
  <si>
    <t>59:12.9</t>
  </si>
  <si>
    <t>59:23.7</t>
  </si>
  <si>
    <t>59:44.9</t>
  </si>
  <si>
    <t>00:02.7</t>
  </si>
  <si>
    <t>13. In June, half as many people became fully vaccinated as compared to the amount of people vaccina</t>
  </si>
  <si>
    <t>00:26.8</t>
  </si>
  <si>
    <t>00:53.8</t>
  </si>
  <si>
    <t>15. There were around 3500 people in California hospitalized from COVID in the beginning of April 20</t>
  </si>
  <si>
    <t>01:23.5</t>
  </si>
  <si>
    <t>16. More people became fully vaccinated in the Summer (June, July, August) than in the Spring (March</t>
  </si>
  <si>
    <t>02:14.9</t>
  </si>
  <si>
    <t>02:41.5</t>
  </si>
  <si>
    <t>18. There were less COVID-related deaths in California in the first half of the month than the secon</t>
  </si>
  <si>
    <t>02:55.3</t>
  </si>
  <si>
    <t>19. On January 12, there were about 250 new cases.</t>
  </si>
  <si>
    <t>03:13.5</t>
  </si>
  <si>
    <t>20. The day with the lowest number of COVID-related deaths in California in January was near the beg</t>
  </si>
  <si>
    <t>03:41.9</t>
  </si>
  <si>
    <t>04:05.8</t>
  </si>
  <si>
    <t>04:23.9</t>
  </si>
  <si>
    <t>04:36.3</t>
  </si>
  <si>
    <t>24. More people became fully vaccinated in July than in February.</t>
  </si>
  <si>
    <t>04:47.9</t>
  </si>
  <si>
    <t>05:03.9</t>
  </si>
  <si>
    <t>26. Around 4,500,000 total vaccines had been administered at the beginning of February.</t>
  </si>
  <si>
    <t>05:25.8</t>
  </si>
  <si>
    <t>05:51.5</t>
  </si>
  <si>
    <t>06:28.4</t>
  </si>
  <si>
    <t>29. No vaccines had been administered at the beginning of February.</t>
  </si>
  <si>
    <t>06:39.3</t>
  </si>
  <si>
    <t>07:02.5</t>
  </si>
  <si>
    <t>07:13.1</t>
  </si>
  <si>
    <t>07:23.9</t>
  </si>
  <si>
    <t>33. Between January 7th and January 17th, the highest daily count of new COVID cases surpassed 250,0</t>
  </si>
  <si>
    <t>07:42.7</t>
  </si>
  <si>
    <t>34. By May, about a quarter of the U.S. population was fully vaccinated.</t>
  </si>
  <si>
    <t>07:58.6</t>
  </si>
  <si>
    <t>08:17.2</t>
  </si>
  <si>
    <t>08:26.7</t>
  </si>
  <si>
    <t>08:42.1</t>
  </si>
  <si>
    <t>09:13.6</t>
  </si>
  <si>
    <t>09:32.4</t>
  </si>
  <si>
    <t>09:45.2</t>
  </si>
  <si>
    <t>41. There were more people in California hospitalized from COVID on April 5 in 2020 than in 2021.</t>
  </si>
  <si>
    <t>10:06.6</t>
  </si>
  <si>
    <t>10:25.9</t>
  </si>
  <si>
    <t>43. Between January 13th and January 14th, the number of new COVID cases declined by about 5,000.</t>
  </si>
  <si>
    <t>10:43.8</t>
  </si>
  <si>
    <t>10:52.7</t>
  </si>
  <si>
    <t>11:07.8</t>
  </si>
  <si>
    <t>46. There were around the same number of people in California hospitalized from COVID on April 11 in</t>
  </si>
  <si>
    <t>11:16.7</t>
  </si>
  <si>
    <t>47. The total number of vaccines administered at the beginning of March was around 100,000.</t>
  </si>
  <si>
    <t>11:42.3</t>
  </si>
  <si>
    <t>11:56.5</t>
  </si>
  <si>
    <t>12:08.6</t>
  </si>
  <si>
    <t>12:32.7</t>
  </si>
  <si>
    <t>2. Around 600,000 total vaccines had been administered at the beginning of January.</t>
  </si>
  <si>
    <t>36:19.3</t>
  </si>
  <si>
    <t>3. The day with the highest number of COVID-related deaths in California in January was in the first</t>
  </si>
  <si>
    <t>36:46.5</t>
  </si>
  <si>
    <t>4. There were more people in California hospitalized from COVID on April 5 in 2021 than in 2020.</t>
  </si>
  <si>
    <t>37:04.7</t>
  </si>
  <si>
    <t>5. The number of COVID-related deaths in California in January were trending downwards overall as ti</t>
  </si>
  <si>
    <t>37:22.5</t>
  </si>
  <si>
    <t>37:42.8</t>
  </si>
  <si>
    <t>7. Around 4,500,000 total vaccines had been administered at the beginning of February.</t>
  </si>
  <si>
    <t>38:02.5</t>
  </si>
  <si>
    <t>38:08.9</t>
  </si>
  <si>
    <t>9. There were around 3500 people in California hospitalized from COVID in the beginning of April 202</t>
  </si>
  <si>
    <t>38:30.7</t>
  </si>
  <si>
    <t>38:39.3</t>
  </si>
  <si>
    <t>11. There were more COVID-related deaths in California in the first half of the month than the secon</t>
  </si>
  <si>
    <t>39:16.5</t>
  </si>
  <si>
    <t>39:29.6</t>
  </si>
  <si>
    <t>39:39.5</t>
  </si>
  <si>
    <t>14. Between January 9 and January 10, there were less than 5 new COVID cases.</t>
  </si>
  <si>
    <t>39:51.1</t>
  </si>
  <si>
    <t>15. On January 16th, the number of new cases was about half that of the day before.</t>
  </si>
  <si>
    <t>40:28.0</t>
  </si>
  <si>
    <t>40:33.4</t>
  </si>
  <si>
    <t>18. More people became fully vaccinated in July than in February.</t>
  </si>
  <si>
    <t>40:40.2</t>
  </si>
  <si>
    <t>40:54.9</t>
  </si>
  <si>
    <t>41:30.1</t>
  </si>
  <si>
    <t>21. The total number of vaccines administered at the beginning of March was around 100,000.</t>
  </si>
  <si>
    <t>41:47.4</t>
  </si>
  <si>
    <t>42:10.8</t>
  </si>
  <si>
    <t>23. There were less people in California hospitalized from COVID on April 5 in 2020 than in 2021.</t>
  </si>
  <si>
    <t>42:26.0</t>
  </si>
  <si>
    <t>24. In March, more than double the amount of people became fully vaccinated as compared to the amoun</t>
  </si>
  <si>
    <t>42:36.9</t>
  </si>
  <si>
    <t>42:43.8</t>
  </si>
  <si>
    <t>43:00.0</t>
  </si>
  <si>
    <t>43:07.3</t>
  </si>
  <si>
    <t>43:19.8</t>
  </si>
  <si>
    <t>43:44.3</t>
  </si>
  <si>
    <t>44:26.5</t>
  </si>
  <si>
    <t>44:39.4</t>
  </si>
  <si>
    <t>45:08.3</t>
  </si>
  <si>
    <t>34. The day with the lowest number of COVID-related deaths in California in January was near the end</t>
  </si>
  <si>
    <t>45:23.5</t>
  </si>
  <si>
    <t>35. There were more COVID-related deaths in California in the second half of the month than the firs</t>
  </si>
  <si>
    <t>45:45.2</t>
  </si>
  <si>
    <t>46:04.2</t>
  </si>
  <si>
    <t>46:22.0</t>
  </si>
  <si>
    <t>46:30.1</t>
  </si>
  <si>
    <t>46:49.6</t>
  </si>
  <si>
    <t>46:59.3</t>
  </si>
  <si>
    <t>41. Most of the fully vaccinated population became fully vaccinated in April.</t>
  </si>
  <si>
    <t>47:10.1</t>
  </si>
  <si>
    <t>47:15.4</t>
  </si>
  <si>
    <t>47:21.8</t>
  </si>
  <si>
    <t>47:25.6</t>
  </si>
  <si>
    <t>47:30.1</t>
  </si>
  <si>
    <t>46. More people became fully vaccinated in October than in January.</t>
  </si>
  <si>
    <t>47:37.9</t>
  </si>
  <si>
    <t>48:05.7</t>
  </si>
  <si>
    <t>48. On January 12, there were about 250 new cases.</t>
  </si>
  <si>
    <t>48:22.2</t>
  </si>
  <si>
    <t>49. On January 17th, the number of new cases decreased by more than half that of the day before.</t>
  </si>
  <si>
    <t>48:34.2</t>
  </si>
  <si>
    <t>48:43.9</t>
  </si>
  <si>
    <t>1. There were more COVID-related deaths in California in the first half of the month than the second</t>
  </si>
  <si>
    <t>41:23.5</t>
  </si>
  <si>
    <t>41:46.8</t>
  </si>
  <si>
    <t>4. Between January 7th and January 17th, the highest daily count of new COVID cases surpassed 250,00</t>
  </si>
  <si>
    <t>42:19.3</t>
  </si>
  <si>
    <t>42:43.3</t>
  </si>
  <si>
    <t>6. In March, more than double the amount of people became fully vaccinated as compared to the amount</t>
  </si>
  <si>
    <t>43:09.7</t>
  </si>
  <si>
    <t>43:27.6</t>
  </si>
  <si>
    <t>8. There were more COVID-related deaths in California in the second half of the month than the first</t>
  </si>
  <si>
    <t>44:03.9</t>
  </si>
  <si>
    <t>9. On January 9, there were about 245,000 new COVID cases.</t>
  </si>
  <si>
    <t>44:16.6</t>
  </si>
  <si>
    <t>45:03.4</t>
  </si>
  <si>
    <t>45:16.0</t>
  </si>
  <si>
    <t>45:22.3</t>
  </si>
  <si>
    <t>15. The day with the highest number of COVID-related deaths in California in January was in the firs</t>
  </si>
  <si>
    <t>45:34.4</t>
  </si>
  <si>
    <t>45:44.9</t>
  </si>
  <si>
    <t>46:01.0</t>
  </si>
  <si>
    <t>46:16.4</t>
  </si>
  <si>
    <t>47:02.7</t>
  </si>
  <si>
    <t>47:26.6</t>
  </si>
  <si>
    <t>21. No vaccines had been administered at the beginning of February.</t>
  </si>
  <si>
    <t>47:48.8</t>
  </si>
  <si>
    <t>23. January was the month with the least amount of full vaccinations completed.</t>
  </si>
  <si>
    <t>48:04.4</t>
  </si>
  <si>
    <t>48:34.1</t>
  </si>
  <si>
    <t>48:50.2</t>
  </si>
  <si>
    <t>26. There were less people in California hospitalized from COVID on April 5 in 2021 than in 2020.</t>
  </si>
  <si>
    <t>49:06.9</t>
  </si>
  <si>
    <t>27. There were around 3500 people in California hospitalized from COVID in the beginning of April 20</t>
  </si>
  <si>
    <t>49:23.2</t>
  </si>
  <si>
    <t>49:34.0</t>
  </si>
  <si>
    <t>29. By August, at least half of the U.S. population was fully vaccinated.</t>
  </si>
  <si>
    <t>49:46.1</t>
  </si>
  <si>
    <t>30. There were less COVID-related deaths in California in the first half of the month than the secon</t>
  </si>
  <si>
    <t>49:55.9</t>
  </si>
  <si>
    <t>31. More people became fully vaccinated in October than in January.</t>
  </si>
  <si>
    <t>50:02.3</t>
  </si>
  <si>
    <t>32. There were around 2100 people in California hospitalized from COVID in the beginning of April 20</t>
  </si>
  <si>
    <t>50:14.2</t>
  </si>
  <si>
    <t>33. There were around 1700 people in California hospitalized from COVID in the end of April 2021.</t>
  </si>
  <si>
    <t>50:23.6</t>
  </si>
  <si>
    <t>34. Most of the fully vaccinated population became fully vaccinated in April.</t>
  </si>
  <si>
    <t>50:42.7</t>
  </si>
  <si>
    <t>35. There were less people in California hospitalized from COVID on April 5 in 2020 than in 2021.</t>
  </si>
  <si>
    <t>51:10.3</t>
  </si>
  <si>
    <t>36. Between January 9 and January 10, there were less than 5 new COVID cases.</t>
  </si>
  <si>
    <t>51:28.5</t>
  </si>
  <si>
    <t>51:45.7</t>
  </si>
  <si>
    <t>52:02.4</t>
  </si>
  <si>
    <t>52:20.4</t>
  </si>
  <si>
    <t>40. The total number of vaccines administered at the beginning of March was around 100,000.</t>
  </si>
  <si>
    <t>52:31.7</t>
  </si>
  <si>
    <t>41. More people became fully vaccinated in the Summer (June, July, August) than in the Spring (March</t>
  </si>
  <si>
    <t>52:47.4</t>
  </si>
  <si>
    <t>42. On January 12, there were about 250 new cases.</t>
  </si>
  <si>
    <t>43. Vaccines were administered in January.</t>
  </si>
  <si>
    <t>53:07.4</t>
  </si>
  <si>
    <t>44. The day with the lowest number of COVID-related deaths in California in January was near the beg</t>
  </si>
  <si>
    <t>53:34.5</t>
  </si>
  <si>
    <t>45. No vaccines had been administered at the beginning of January.</t>
  </si>
  <si>
    <t>53:39.8</t>
  </si>
  <si>
    <t>46. The number of COVID-related deaths in California in January were trending downwards overall as t</t>
  </si>
  <si>
    <t>54:03.7</t>
  </si>
  <si>
    <t>47. The day with the highest number of COVID-related deaths in California in January was in the seco</t>
  </si>
  <si>
    <t>54:10.8</t>
  </si>
  <si>
    <t>48. On January 16th, the number of new cases was about half that of the day before.</t>
  </si>
  <si>
    <t>54:22.9</t>
  </si>
  <si>
    <t>49. There were more people in California hospitalized from COVID on April 5 in 2021 than in 2020.</t>
  </si>
  <si>
    <t>54:34.8</t>
  </si>
  <si>
    <t>54:47.5</t>
  </si>
  <si>
    <t>1. There were around 2000 people in California hospitalized from COVID in the beginning of April 202</t>
  </si>
  <si>
    <t>24:30.0</t>
  </si>
  <si>
    <t>24:49.5</t>
  </si>
  <si>
    <t>25:12.8</t>
  </si>
  <si>
    <t xml:space="preserve">4. The day with the lowest number of COVID-related deaths in California in January was near the end </t>
  </si>
  <si>
    <t>25:22.7</t>
  </si>
  <si>
    <t>25:39.3</t>
  </si>
  <si>
    <t>6. On January 17th, the number of new cases decreased by more than half that of the day before.</t>
  </si>
  <si>
    <t>25:57.9</t>
  </si>
  <si>
    <t>26:15.6</t>
  </si>
  <si>
    <t>8. By August, at least half of the U.S. population was fully vaccinated.</t>
  </si>
  <si>
    <t>26:24.7</t>
  </si>
  <si>
    <t>26:34.7</t>
  </si>
  <si>
    <t>26:45.0</t>
  </si>
  <si>
    <t>27:06.9</t>
  </si>
  <si>
    <t>12. Most of the fully vaccinated population became fully vaccinated in April.</t>
  </si>
  <si>
    <t>13. In March, more than double the amount of people became fully vaccinated as compared to the amoun</t>
  </si>
  <si>
    <t>14. By May, about a quarter of the U.S. population was fully vaccinated.</t>
  </si>
  <si>
    <t>28:13.4</t>
  </si>
  <si>
    <t>15. The total number of vaccines administered at the beginning of March was around 0.</t>
  </si>
  <si>
    <t>28:18.0</t>
  </si>
  <si>
    <t>16. The day with the highest number of COVID-related deaths in California in January was in the seco</t>
  </si>
  <si>
    <t>28:36.1</t>
  </si>
  <si>
    <t>28:49.3</t>
  </si>
  <si>
    <t>18. Between January 7th and January 8th, the number of new cases more than doubled.</t>
  </si>
  <si>
    <t>29:07.1</t>
  </si>
  <si>
    <t>29:10.6</t>
  </si>
  <si>
    <t>29:26.9</t>
  </si>
  <si>
    <t>29:38.5</t>
  </si>
  <si>
    <t>29:52.7</t>
  </si>
  <si>
    <t>23. Between January 9 and January 10, there were less than 5 new COVID cases.</t>
  </si>
  <si>
    <t>30:15.7</t>
  </si>
  <si>
    <t>24. More people became fully vaccinated in the Summer (June, July, August) than in the Spring (March</t>
  </si>
  <si>
    <t>30:36.4</t>
  </si>
  <si>
    <t>25. There were less COVID-related deaths in California in the second half of the month than the firs</t>
  </si>
  <si>
    <t>30:53.4</t>
  </si>
  <si>
    <t>31:03.8</t>
  </si>
  <si>
    <t>31:14.5</t>
  </si>
  <si>
    <t>28. Vaccines were administered in January.</t>
  </si>
  <si>
    <t>31:18.3</t>
  </si>
  <si>
    <t>29. There were around 1200 people in California hospitalized from COVID in the beginning of April 20</t>
  </si>
  <si>
    <t>31:30.6</t>
  </si>
  <si>
    <t>30. There were more people in California hospitalized from COVID on April 5 in 2021 than in 2020.</t>
  </si>
  <si>
    <t>31:47.3</t>
  </si>
  <si>
    <t>31:56.9</t>
  </si>
  <si>
    <t>32. There were more people in California hospitalized from COVID on April 5 in 2020 than in 2021.</t>
  </si>
  <si>
    <t>32:10.5</t>
  </si>
  <si>
    <t>33. The day with the highest number of COVID-related deaths in California in January was in the firs</t>
  </si>
  <si>
    <t>32:21.7</t>
  </si>
  <si>
    <t>34. There were less COVID-related deaths in California in the first half of the month than the secon</t>
  </si>
  <si>
    <t>35. On January 9, there were about 245,000 new COVID cases.</t>
  </si>
  <si>
    <t>32:48.8</t>
  </si>
  <si>
    <t>36. There were around 2100 people in California hospitalized from COVID in the beginning of April 20</t>
  </si>
  <si>
    <t>32:54.2</t>
  </si>
  <si>
    <t>37. The day with the lowest number of COVID-related deaths in California in January was near the beg</t>
  </si>
  <si>
    <t>38. Around 600,000 total vaccines had been administered at the beginning of January.</t>
  </si>
  <si>
    <t>33:06.8</t>
  </si>
  <si>
    <t>39. There were around 3500 people in California hospitalized from COVID in the beginning of April 20</t>
  </si>
  <si>
    <t>33:26.6</t>
  </si>
  <si>
    <t>40. According to the chart, there was a day (or days) where there were virtually no new COVID cases.</t>
  </si>
  <si>
    <t>33:34.9</t>
  </si>
  <si>
    <t>33:46.1</t>
  </si>
  <si>
    <t>34:02.9</t>
  </si>
  <si>
    <t>43. Vaccines were administered in February.</t>
  </si>
  <si>
    <t>34:06.2</t>
  </si>
  <si>
    <t>44. More than half of the U.S. population was fully vaccinated by October.</t>
  </si>
  <si>
    <t>34:11.9</t>
  </si>
  <si>
    <t>34:27.7</t>
  </si>
  <si>
    <t>34:41.3</t>
  </si>
  <si>
    <t>48. Between January 13th and January 14th, the number of new COVID cases declined by about 5,000.</t>
  </si>
  <si>
    <t>34:58.6</t>
  </si>
  <si>
    <t>35:08.0</t>
  </si>
  <si>
    <t>50. There were more COVID-related deaths in California in the second half of the month than the firs</t>
  </si>
  <si>
    <t>35:22.7</t>
  </si>
  <si>
    <t>1. Vaccines were administered in February.</t>
  </si>
  <si>
    <t>24:28.6</t>
  </si>
  <si>
    <t>24:42.8</t>
  </si>
  <si>
    <t>3. There were around 2100 people in California hospitalized from COVID in the beginning of April 202</t>
  </si>
  <si>
    <t>24:53.5</t>
  </si>
  <si>
    <t>4. There were more people in California hospitalized from COVID on April 5 in 2020 than in 2021.</t>
  </si>
  <si>
    <t>25:13.7</t>
  </si>
  <si>
    <t>25:30.2</t>
  </si>
  <si>
    <t>6. From January 7 to January 17, the number of new cases generally declined.</t>
  </si>
  <si>
    <t>25:54.9</t>
  </si>
  <si>
    <t>26:00.7</t>
  </si>
  <si>
    <t>8. Around 600,000 total vaccines had been administered at the beginning of January.</t>
  </si>
  <si>
    <t>26:15.5</t>
  </si>
  <si>
    <t>9. Most of the fully vaccinated population became fully vaccinated in April.</t>
  </si>
  <si>
    <t>26:40.0</t>
  </si>
  <si>
    <t>26:46.3</t>
  </si>
  <si>
    <t>11. Between January 9 and January 10, there were less than 5 new COVID cases.</t>
  </si>
  <si>
    <t>26:57.0</t>
  </si>
  <si>
    <t>27:11.7</t>
  </si>
  <si>
    <t>13. There were around the same number of people in California hospitalized from COVID on April 11 in</t>
  </si>
  <si>
    <t>27:24.7</t>
  </si>
  <si>
    <t>27:50.6</t>
  </si>
  <si>
    <t>15. More people became fully vaccinated in October than in January.</t>
  </si>
  <si>
    <t>28:02.9</t>
  </si>
  <si>
    <t>28:08.6</t>
  </si>
  <si>
    <t>28:22.0</t>
  </si>
  <si>
    <t>19. The day with the lowest number of COVID-related deaths in California in January was near the beg</t>
  </si>
  <si>
    <t>29:11.3</t>
  </si>
  <si>
    <t>21. More than half of the U.S. population was fully vaccinated by October.</t>
  </si>
  <si>
    <t>29:20.1</t>
  </si>
  <si>
    <t>29:32.5</t>
  </si>
  <si>
    <t>30:07.1</t>
  </si>
  <si>
    <t>25. On January 17th, the number of new cases decreased by more than half that of the day before.</t>
  </si>
  <si>
    <t>30:13.4</t>
  </si>
  <si>
    <t>30:25.8</t>
  </si>
  <si>
    <t>30:31.7</t>
  </si>
  <si>
    <t>28. There were around 1200 people in California hospitalized from COVID in the beginning of April 20</t>
  </si>
  <si>
    <t>30:45.0</t>
  </si>
  <si>
    <t>29. The number of COVID-related deaths in California in January were trending upwards overall as tim</t>
  </si>
  <si>
    <t>31:14.8</t>
  </si>
  <si>
    <t>30. There were around 2000 people in California hospitalized from COVID in the beginning of April 20</t>
  </si>
  <si>
    <t>31:18.6</t>
  </si>
  <si>
    <t>31:22.2</t>
  </si>
  <si>
    <t>32. There were less people in California hospitalized from COVID on April 5 in 2020 than in 2021.</t>
  </si>
  <si>
    <t>31:30.7</t>
  </si>
  <si>
    <t>33. On January 12, there were about 250 new cases.</t>
  </si>
  <si>
    <t>31:35.2</t>
  </si>
  <si>
    <t>31:52.6</t>
  </si>
  <si>
    <t>36. Between January 7th and January 17th, the highest daily count of new COVID cases surpassed 250,0</t>
  </si>
  <si>
    <t>31:59.2</t>
  </si>
  <si>
    <t>37. Vaccines were administered in January.</t>
  </si>
  <si>
    <t>32:16.6</t>
  </si>
  <si>
    <t>39. The day with the highest number of COVID-related deaths in California in January was in the seco</t>
  </si>
  <si>
    <t>32:22.3</t>
  </si>
  <si>
    <t>32:35.0</t>
  </si>
  <si>
    <t>41. The day with the lowest number of COVID-related deaths in California in January was near the end</t>
  </si>
  <si>
    <t>32:45.4</t>
  </si>
  <si>
    <t>32:54.5</t>
  </si>
  <si>
    <t>33:03.7</t>
  </si>
  <si>
    <t>33:07.7</t>
  </si>
  <si>
    <t>33:23.4</t>
  </si>
  <si>
    <t>33:49.1</t>
  </si>
  <si>
    <t>33:58.6</t>
  </si>
  <si>
    <t>48. There were less COVID-related deaths in California in the first half of the month than the secon</t>
  </si>
  <si>
    <t>34:25.6</t>
  </si>
  <si>
    <t>49. Around 4,500,000 total vaccines had been administered at the beginning of February.</t>
  </si>
  <si>
    <t>34:29.9</t>
  </si>
  <si>
    <t>34:42.2</t>
  </si>
  <si>
    <t>1. There were around the same number of people in California hospitalized from COVID on April 11 in</t>
  </si>
  <si>
    <t>09:31.4</t>
  </si>
  <si>
    <t>09:45.9</t>
  </si>
  <si>
    <t>09:51.9</t>
  </si>
  <si>
    <t>4. There were less COVID-related deaths in California in the second half of the month than the first</t>
  </si>
  <si>
    <t>10:37.5</t>
  </si>
  <si>
    <t>11:03.5</t>
  </si>
  <si>
    <t>11:17.3</t>
  </si>
  <si>
    <t>7. Around 600,000 total vaccines had been administered at the beginning of January.</t>
  </si>
  <si>
    <t>11:27.8</t>
  </si>
  <si>
    <t>8. By May, about a quarter of the U.S. population was fully vaccinated.</t>
  </si>
  <si>
    <t>12:00.0</t>
  </si>
  <si>
    <t>9. There were more COVID-related deaths in California in the second half of the month than the first</t>
  </si>
  <si>
    <t>12:23.7</t>
  </si>
  <si>
    <t>12:33.2</t>
  </si>
  <si>
    <t>12. No vaccines had been administered at the beginning of February.</t>
  </si>
  <si>
    <t>12:58.8</t>
  </si>
  <si>
    <t>13. There were less COVID-related deaths in California in the first half of the month than the secon</t>
  </si>
  <si>
    <t>13:30.7</t>
  </si>
  <si>
    <t>14. More than half of the U.S. population was fully vaccinated by October.</t>
  </si>
  <si>
    <t>13:42.8</t>
  </si>
  <si>
    <t>15. There were more people in California hospitalized from COVID on April 5 in 2021 than in 2020.</t>
  </si>
  <si>
    <t>14:06.8</t>
  </si>
  <si>
    <t>14:18.0</t>
  </si>
  <si>
    <t>17. The total number of vaccines administered at the beginning of March was around 100,000.</t>
  </si>
  <si>
    <t>14:41.9</t>
  </si>
  <si>
    <t>18. There were around 3500 people in California hospitalized from COVID in the beginning of April 20</t>
  </si>
  <si>
    <t>14:56.0</t>
  </si>
  <si>
    <t>19. More people became fully vaccinated in the Summer (June, July, August) than in the Spring (March</t>
  </si>
  <si>
    <t>15:11.6</t>
  </si>
  <si>
    <t>15:25.0</t>
  </si>
  <si>
    <t>21. The day with the highest number of COVID-related deaths in California in January was in the seco</t>
  </si>
  <si>
    <t>15:38.4</t>
  </si>
  <si>
    <t>15:53.3</t>
  </si>
  <si>
    <t>16:29.4</t>
  </si>
  <si>
    <t>17:08.7</t>
  </si>
  <si>
    <t>17:16.1</t>
  </si>
  <si>
    <t>17:29.5</t>
  </si>
  <si>
    <t>27. The day with the lowest number of COVID-related deaths in California in January was near the beg</t>
  </si>
  <si>
    <t>17:37.8</t>
  </si>
  <si>
    <t>28. Most of the fully vaccinated population became fully vaccinated in April.</t>
  </si>
  <si>
    <t>17:56.0</t>
  </si>
  <si>
    <t>29. Between January 9 and January 10, there were less than 5 new COVID cases.</t>
  </si>
  <si>
    <t>18:11.1</t>
  </si>
  <si>
    <t>18:35.2</t>
  </si>
  <si>
    <t>31. Vaccines began getting administered in March (according to the chart).</t>
  </si>
  <si>
    <t>18:47.3</t>
  </si>
  <si>
    <t>19:13.4</t>
  </si>
  <si>
    <t>33. There were less people in California hospitalized from COVID on April 5 in 2020 than in 2021.</t>
  </si>
  <si>
    <t>19:29.8</t>
  </si>
  <si>
    <t>19:42.7</t>
  </si>
  <si>
    <t>20:03.6</t>
  </si>
  <si>
    <t>36. In June, half as many people became fully vaccinated as compared to the amount of people vaccina</t>
  </si>
  <si>
    <t>20:31.6</t>
  </si>
  <si>
    <t>20:44.3</t>
  </si>
  <si>
    <t>38. More people became fully vaccinated in October than in January.</t>
  </si>
  <si>
    <t>20:50.8</t>
  </si>
  <si>
    <t>39. There were around 2000 people in California hospitalized from COVID in the beginning of April 20</t>
  </si>
  <si>
    <t>21:15.5</t>
  </si>
  <si>
    <t>40. Between January 7th and January 17th, the highest daily count of new COVID cases surpassed 250,0</t>
  </si>
  <si>
    <t>21:36.8</t>
  </si>
  <si>
    <t>21:57.0</t>
  </si>
  <si>
    <t>42. More people became fully vaccinated in July than in February.</t>
  </si>
  <si>
    <t>22:02.9</t>
  </si>
  <si>
    <t>43. The number of COVID-related deaths in California in January were trending downwards overall as t</t>
  </si>
  <si>
    <t>22:20.8</t>
  </si>
  <si>
    <t>44. Between January 7th and January 8th, the number of new cases more than doubled.</t>
  </si>
  <si>
    <t>22:37.0</t>
  </si>
  <si>
    <t>23:02.6</t>
  </si>
  <si>
    <t>23:30.2</t>
  </si>
  <si>
    <t>47. On January 16th, the number of new cases was about half that of the day before.</t>
  </si>
  <si>
    <t>23:53.1</t>
  </si>
  <si>
    <t>24:41.4</t>
  </si>
  <si>
    <t>24:52.4</t>
  </si>
  <si>
    <t>25:09.6</t>
  </si>
  <si>
    <t>2. The day with the lowest number of COVID-related deaths in California in Janua</t>
  </si>
  <si>
    <t>6. The total number of vaccines administered at the beginning of March was aroun</t>
  </si>
  <si>
    <t>7. On January 16th, the number of new cases was about half that of the day befor</t>
  </si>
  <si>
    <t>8. The day with the highest number of COVID-related deaths in California in Janu</t>
  </si>
  <si>
    <t>9. The total number of vaccines administered at the beginning of March was aroun</t>
  </si>
  <si>
    <t>10. There were more people in California hospitalized from COVID on April 5 in 2</t>
  </si>
  <si>
    <t>11. There were around 1200 people in California hospitalized from COVID in the b</t>
  </si>
  <si>
    <t>12. There were less COVID-related deaths in California in the first half of the</t>
  </si>
  <si>
    <t>13. More than half of the U.S. population was fully vaccinated by October.</t>
  </si>
  <si>
    <t>14. There were around 2000 people in California hospitalized from COVID in the b</t>
  </si>
  <si>
    <t>15. In June, half as many people became fully vaccinated as compared to the amou</t>
  </si>
  <si>
    <t>16. Vaccines had been administered before March (according to the chart).</t>
  </si>
  <si>
    <t>18. There were around 1700 people in California hospitalized from COVID in the e</t>
  </si>
  <si>
    <t>19. There were less COVID-related deaths in California in the second half of the</t>
  </si>
  <si>
    <t>20. Around 4,500,000 total vaccines had been administered at the beginning of Fe</t>
  </si>
  <si>
    <t>21. There were more COVID-related deaths in California in the second half of the</t>
  </si>
  <si>
    <t>22. Between January 7th and January 8th, the number of new cases more than doubl</t>
  </si>
  <si>
    <t>23. The number of COVID-related deaths in California in January were trending do</t>
  </si>
  <si>
    <t>24. By August, at least half of the U.S. population was fully vaccinated.</t>
  </si>
  <si>
    <t>25. Between January 9 and January 10, there were less than 5 new COVID cases.</t>
  </si>
  <si>
    <t>26. There were more people in California hospitalized from COVID on April 5 in 2</t>
  </si>
  <si>
    <t>27. By May, about a quarter of the U.S. population was fully vaccinated.</t>
  </si>
  <si>
    <t>28. Between January 7th and January 17th, the highest daily count of new COVID c</t>
  </si>
  <si>
    <t>30. From January 7 to January 17, the number of new cases generally declined.</t>
  </si>
  <si>
    <t>31. Vaccines were administered in February.</t>
  </si>
  <si>
    <t>32. On January 17th, the number of new cases decreased by more than half that of</t>
  </si>
  <si>
    <t>33. More people became fully vaccinated in the Summer (June, July, August) than</t>
  </si>
  <si>
    <t>34. There were less people in California hospitalized from COVID on April 5 in 2</t>
  </si>
  <si>
    <t>35. Between January 13th and January 14th, the number of new COVID cases decline</t>
  </si>
  <si>
    <t>37. The number of COVID-related deaths in California in January were trending up</t>
  </si>
  <si>
    <t>39. According to the chart, there was a day (or days) where there were virtually</t>
  </si>
  <si>
    <t>40. Around 600,000 total vaccines had been administered at the beginning of Janu</t>
  </si>
  <si>
    <t>41. There were around 2100 people in California hospitalized from COVID in the b</t>
  </si>
  <si>
    <t>42. There were around the same number of people in California hospitalized from</t>
  </si>
  <si>
    <t>43. There were less people in California hospitalized from COVID on April 5 in 2</t>
  </si>
  <si>
    <t>44. The day with the highest number of COVID-related deaths in California in Jan</t>
  </si>
  <si>
    <t>45. There were around 3500 people in California hospitalized from COVID in the b</t>
  </si>
  <si>
    <t>46. The day with the lowest number of COVID-related deaths in California in Janu</t>
  </si>
  <si>
    <t>47. On January 12, there were about 250 new cases.</t>
  </si>
  <si>
    <t>48. In March, more than double the amount of people became fully vaccinated as c</t>
  </si>
  <si>
    <t>49. There were more COVID-related deaths in California in the first half of the</t>
  </si>
  <si>
    <t>1. Between January 7th and January 8th, the number of new cases more than doubled.</t>
  </si>
  <si>
    <t>2. There were around 1200 people in California hospitalized from COVID in the beginning of April 202</t>
  </si>
  <si>
    <t>3. The total number of vaccines administered at the beginning of March was around 0.</t>
  </si>
  <si>
    <t>5. In June, half as many people became fully vaccinated as compared to the amount of people vaccinat</t>
  </si>
  <si>
    <t>7. There were less COVID-related deaths in California in the second half of the month than the first</t>
  </si>
  <si>
    <t>11. From January 7 to January 17, the number of new cases generally declined.</t>
  </si>
  <si>
    <t>13. There were around 2000 people in California hospitalized from COVID in the beginning of April 20</t>
  </si>
  <si>
    <t>14. There were around 3500 people in California hospitalized from COVID in the beginning of April 20</t>
  </si>
  <si>
    <t>15. Between January 9 and January 10, there were less than 5 new COVID cases.</t>
  </si>
  <si>
    <t>18. The day with the lowest number of COVID-related deaths in California in January was near the end</t>
  </si>
  <si>
    <t>20. More people became fully vaccinated in October than in January.</t>
  </si>
  <si>
    <t>22. The day with the highest number of COVID-related deaths in California in January was in the seco</t>
  </si>
  <si>
    <t>25. Most of the fully vaccinated population became fully vaccinated in April.</t>
  </si>
  <si>
    <t>26. The number of COVID-related deaths in California in January were trending upwards overall as tim</t>
  </si>
  <si>
    <t>27. Vaccines had been administered before March (according to the chart).</t>
  </si>
  <si>
    <t>28. In March, more than double the amount of people became fully vaccinated as compared to the amoun</t>
  </si>
  <si>
    <t>30. Between January 7th and January 17th, the highest daily count of new COVID cases surpassed 250,0</t>
  </si>
  <si>
    <t>31. The day with the highest number of COVID-related deaths in California in January was in the firs</t>
  </si>
  <si>
    <t>32. Vaccines began getting administered in March (according to the chart).</t>
  </si>
  <si>
    <t>34. By August, at least half of the U.S. population was fully vaccinated.</t>
  </si>
  <si>
    <t>37. On January 16th, the number of new cases was about half that of the day before.</t>
  </si>
  <si>
    <t>38. By May, about a quarter of the U.S. population was fully vaccinated.</t>
  </si>
  <si>
    <t>40. There were more people in California hospitalized from COVID on April 5 in 2021 than in 2020.</t>
  </si>
  <si>
    <t>47. According to the chart, there was a day (or days) where there were virtually no new COVID cases.</t>
  </si>
  <si>
    <t>50. There were less people in California hospitalized from COVID on April 5 in 2021 than in 2020.</t>
  </si>
  <si>
    <t>Total Score</t>
  </si>
  <si>
    <t>median split</t>
  </si>
  <si>
    <t>3 way split</t>
  </si>
  <si>
    <t>field independent</t>
  </si>
  <si>
    <t>field dependent</t>
  </si>
  <si>
    <t>FI normal</t>
  </si>
  <si>
    <t>FI misleading</t>
  </si>
  <si>
    <t>FD normal</t>
  </si>
  <si>
    <t>FD misleading</t>
  </si>
  <si>
    <t>FD vs FI ttest</t>
  </si>
  <si>
    <t>misleading pie chart</t>
  </si>
  <si>
    <t>neutral</t>
  </si>
  <si>
    <t>N normal</t>
  </si>
  <si>
    <t>N misleading</t>
  </si>
  <si>
    <t>compare FD vs N vs FI:</t>
  </si>
  <si>
    <t xml:space="preserve">6 anova </t>
  </si>
  <si>
    <t>anova table</t>
  </si>
  <si>
    <t>cognitive style</t>
  </si>
  <si>
    <t>time</t>
  </si>
  <si>
    <t>anova speed</t>
  </si>
  <si>
    <t>question_text</t>
  </si>
  <si>
    <t>is correct</t>
  </si>
  <si>
    <t>Total questions</t>
  </si>
  <si>
    <t>correct percentage</t>
  </si>
  <si>
    <t>low expertise</t>
  </si>
  <si>
    <t xml:space="preserve">What's your age?         </t>
  </si>
  <si>
    <t>24:11.3</t>
  </si>
  <si>
    <t>What's your major?</t>
  </si>
  <si>
    <t>Computer Science</t>
  </si>
  <si>
    <t>24:20.1</t>
  </si>
  <si>
    <t>The graph above shows the percentage of people who die from different types of c</t>
  </si>
  <si>
    <t>24:38.6</t>
  </si>
  <si>
    <t>You see two magazines advertisements on separate pages. Each advertisement is fo</t>
  </si>
  <si>
    <t>equal</t>
  </si>
  <si>
    <t>25:03.9</t>
  </si>
  <si>
    <t>The graph above shows the number of men and women with disease X. The total numb</t>
  </si>
  <si>
    <t>You see two newspaper advertisements on separate pages. Each advertisement is fo</t>
  </si>
  <si>
    <t>25:29.7</t>
  </si>
  <si>
    <t>What's your age?</t>
  </si>
  <si>
    <t>They are equal, Can't Say</t>
  </si>
  <si>
    <t>Nopsorian</t>
  </si>
  <si>
    <t>17:17.0</t>
  </si>
  <si>
    <t>17:24.4</t>
  </si>
  <si>
    <t>18:05.9</t>
  </si>
  <si>
    <t>Crosicol</t>
  </si>
  <si>
    <t>19:26.4</t>
  </si>
  <si>
    <t>19:51.2</t>
  </si>
  <si>
    <t>Nosporian</t>
  </si>
  <si>
    <t>20:29.8</t>
  </si>
  <si>
    <t>20:22.3</t>
  </si>
  <si>
    <t>CS</t>
  </si>
  <si>
    <t>20:30.0</t>
  </si>
  <si>
    <t>21:01.8</t>
  </si>
  <si>
    <t>They are equal,</t>
  </si>
  <si>
    <t>22:18.5</t>
  </si>
  <si>
    <t>23:06.6</t>
  </si>
  <si>
    <t>23:40.7</t>
  </si>
  <si>
    <t>high expertise</t>
  </si>
  <si>
    <t>They are equal</t>
  </si>
  <si>
    <t>23:00.5</t>
  </si>
  <si>
    <t>23:08.6</t>
  </si>
  <si>
    <t>23:30.3</t>
  </si>
  <si>
    <t>24:28.5</t>
  </si>
  <si>
    <t>25:03.2</t>
  </si>
  <si>
    <t>25:33.7</t>
  </si>
  <si>
    <t>14:40.1</t>
  </si>
  <si>
    <t>14:47.1</t>
  </si>
  <si>
    <t>15:02.2</t>
  </si>
  <si>
    <t>15:56.3</t>
  </si>
  <si>
    <t>16:17.4</t>
  </si>
  <si>
    <t>16:40.2</t>
  </si>
  <si>
    <t>28:12.2</t>
  </si>
  <si>
    <t>28:18.9</t>
  </si>
  <si>
    <t>28:53.3</t>
  </si>
  <si>
    <t>29:41.8</t>
  </si>
  <si>
    <t>30:12.0</t>
  </si>
  <si>
    <t>30:48.6</t>
  </si>
  <si>
    <t>group 1&amp;2</t>
  </si>
  <si>
    <t>group 3&amp;4</t>
  </si>
  <si>
    <t>Can't say</t>
  </si>
  <si>
    <t>00:37.1</t>
  </si>
  <si>
    <t>Compuyter Science</t>
  </si>
  <si>
    <t>01:04.8</t>
  </si>
  <si>
    <t>01:27.0</t>
  </si>
  <si>
    <t>03:05.4</t>
  </si>
  <si>
    <t>04:11.5</t>
  </si>
  <si>
    <t>LE normal</t>
  </si>
  <si>
    <t>LE misleading</t>
  </si>
  <si>
    <t>HE normal</t>
  </si>
  <si>
    <t>HE misleading</t>
  </si>
  <si>
    <t>04:48.3</t>
  </si>
  <si>
    <t>03:35.3</t>
  </si>
  <si>
    <t>03:39.4</t>
  </si>
  <si>
    <t>04:03.7</t>
  </si>
  <si>
    <t>05:17.3</t>
  </si>
  <si>
    <t>06:13.0</t>
  </si>
  <si>
    <t>Nutrition</t>
  </si>
  <si>
    <t>Placebo</t>
  </si>
  <si>
    <t>26:09.3</t>
  </si>
  <si>
    <t>CIS</t>
  </si>
  <si>
    <t>26:14.4</t>
  </si>
  <si>
    <t>26:41.1</t>
  </si>
  <si>
    <t>Equal</t>
  </si>
  <si>
    <t>28:20.6</t>
  </si>
  <si>
    <t>29:02.1</t>
  </si>
  <si>
    <t>29:22.3</t>
  </si>
  <si>
    <t>computer science</t>
  </si>
  <si>
    <t>combined</t>
  </si>
  <si>
    <t>hertinol</t>
  </si>
  <si>
    <t xml:space="preserve">Apsoritain </t>
  </si>
  <si>
    <t>08:21.0</t>
  </si>
  <si>
    <t>08:34.7</t>
  </si>
  <si>
    <t>09:05.3</t>
  </si>
  <si>
    <t>10:47.3</t>
  </si>
  <si>
    <t>11:31.1</t>
  </si>
  <si>
    <t>12:15.8</t>
  </si>
  <si>
    <t>13:14.8</t>
  </si>
  <si>
    <t>13:42.6</t>
  </si>
  <si>
    <t>14:10.0</t>
  </si>
  <si>
    <t>Hertinol</t>
  </si>
  <si>
    <t>15:22.7</t>
  </si>
  <si>
    <t>15:54.3</t>
  </si>
  <si>
    <t xml:space="preserve">speed </t>
  </si>
  <si>
    <t>Nopsoriatin</t>
  </si>
  <si>
    <t>16:44.2</t>
  </si>
  <si>
    <t>regenerative studies</t>
  </si>
  <si>
    <t>they are equal</t>
  </si>
  <si>
    <t>can't say</t>
  </si>
  <si>
    <t>04:24.5</t>
  </si>
  <si>
    <t>Computer Engineering</t>
  </si>
  <si>
    <t>04:42.6</t>
  </si>
  <si>
    <t>04:58.7</t>
  </si>
  <si>
    <t>05:44.9</t>
  </si>
  <si>
    <t>06:12.0</t>
  </si>
  <si>
    <t>06:56.7</t>
  </si>
  <si>
    <t>12:57.3</t>
  </si>
  <si>
    <t>13:05.4</t>
  </si>
  <si>
    <t>13:28.5</t>
  </si>
  <si>
    <t>14:44.2</t>
  </si>
  <si>
    <t>15:09.6</t>
  </si>
  <si>
    <t>15:42.3</t>
  </si>
  <si>
    <t>35:00.1</t>
  </si>
  <si>
    <t>35:08.5</t>
  </si>
  <si>
    <t>35:42.7</t>
  </si>
  <si>
    <t>37:23.9</t>
  </si>
  <si>
    <t>38:26.8</t>
  </si>
  <si>
    <t>39:18.3</t>
  </si>
  <si>
    <t>32:31.0</t>
  </si>
  <si>
    <t>32:42.2</t>
  </si>
  <si>
    <t>33:01.9</t>
  </si>
  <si>
    <t>34:03.9</t>
  </si>
  <si>
    <t>34:55.9</t>
  </si>
  <si>
    <t>35:21.9</t>
  </si>
  <si>
    <t>Agricultural Science</t>
  </si>
  <si>
    <t>Hetinol</t>
  </si>
  <si>
    <t>22:19.5</t>
  </si>
  <si>
    <t>Agriculture</t>
  </si>
  <si>
    <t>22:25.3</t>
  </si>
  <si>
    <t>22:40.0</t>
  </si>
  <si>
    <t>23:31.3</t>
  </si>
  <si>
    <t>23:46.4</t>
  </si>
  <si>
    <t>24:07.5</t>
  </si>
  <si>
    <t>06:29.4</t>
  </si>
  <si>
    <t>Hospitality Management</t>
  </si>
  <si>
    <t>06:43.7</t>
  </si>
  <si>
    <t>06:59.3</t>
  </si>
  <si>
    <t>07:51.0</t>
  </si>
  <si>
    <t>08:17.0</t>
  </si>
  <si>
    <t>08:50.9</t>
  </si>
  <si>
    <t>crosicol</t>
  </si>
  <si>
    <t>cannot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</si>
</sst>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-mm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Arial"/>
      <scheme val="minor"/>
    </font>
    <font>
      <sz val="9.0"/>
      <color rgb="FF000000"/>
      <name val="&quot;Google Sans Mono&quot;"/>
    </font>
    <font>
      <sz val="9.0"/>
      <color rgb="FF1155CC"/>
      <name val="&quot;Google Sans Mono&quot;"/>
    </font>
    <font/>
    <font>
      <sz val="12.0"/>
      <color theme="1"/>
      <name val="Times New Roman"/>
    </font>
    <font>
      <sz val="12.0"/>
      <color rgb="FF000000"/>
      <name val="Times New Roman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2" fillId="4" fontId="2" numFmtId="0" xfId="0" applyAlignment="1" applyBorder="1" applyFill="1" applyFont="1">
      <alignment vertical="bottom"/>
    </xf>
    <xf borderId="3" fillId="4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5" fontId="2" numFmtId="0" xfId="0" applyAlignment="1" applyBorder="1" applyFill="1" applyFont="1">
      <alignment readingOrder="0" vertical="bottom"/>
    </xf>
    <xf borderId="2" fillId="5" fontId="2" numFmtId="0" xfId="0" applyAlignment="1" applyBorder="1" applyFont="1">
      <alignment readingOrder="0" vertical="bottom"/>
    </xf>
    <xf borderId="2" fillId="5" fontId="2" numFmtId="9" xfId="0" applyAlignment="1" applyBorder="1" applyFont="1" applyNumberFormat="1">
      <alignment readingOrder="0" vertical="bottom"/>
    </xf>
    <xf borderId="3" fillId="5" fontId="2" numFmtId="9" xfId="0" applyAlignment="1" applyBorder="1" applyFont="1" applyNumberFormat="1">
      <alignment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6" fontId="2" numFmtId="0" xfId="0" applyAlignment="1" applyBorder="1" applyFill="1" applyFont="1">
      <alignment readingOrder="0" vertical="bottom"/>
    </xf>
    <xf borderId="3" fillId="6" fontId="2" numFmtId="0" xfId="0" applyAlignment="1" applyBorder="1" applyFont="1">
      <alignment readingOrder="0" vertical="bottom"/>
    </xf>
    <xf borderId="0" fillId="0" fontId="1" numFmtId="0" xfId="0" applyFont="1"/>
    <xf borderId="0" fillId="7" fontId="3" numFmtId="0" xfId="0" applyFill="1" applyFont="1"/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0" fillId="7" fontId="4" numFmtId="0" xfId="0" applyFont="1"/>
    <xf borderId="0" fillId="0" fontId="2" numFmtId="9" xfId="0" applyAlignment="1" applyFont="1" applyNumberFormat="1">
      <alignment vertical="bottom"/>
    </xf>
    <xf borderId="5" fillId="0" fontId="2" numFmtId="9" xfId="0" applyAlignment="1" applyBorder="1" applyFont="1" applyNumberFormat="1">
      <alignment vertical="bottom"/>
    </xf>
    <xf borderId="0" fillId="0" fontId="1" numFmtId="1" xfId="0" applyFont="1" applyNumberFormat="1"/>
    <xf borderId="8" fillId="3" fontId="2" numFmtId="0" xfId="0" applyAlignment="1" applyBorder="1" applyFont="1">
      <alignment readingOrder="0" vertical="bottom"/>
    </xf>
    <xf borderId="6" fillId="0" fontId="2" numFmtId="9" xfId="0" applyAlignment="1" applyBorder="1" applyFont="1" applyNumberFormat="1">
      <alignment vertical="bottom"/>
    </xf>
    <xf borderId="7" fillId="0" fontId="2" numFmtId="9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4" numFmtId="2" xfId="0" applyFont="1" applyNumberFormat="1"/>
    <xf borderId="0" fillId="0" fontId="4" numFmtId="0" xfId="0" applyAlignment="1" applyFont="1">
      <alignment readingOrder="0"/>
    </xf>
    <xf borderId="0" fillId="0" fontId="2" numFmtId="9" xfId="0" applyAlignment="1" applyFont="1" applyNumberFormat="1">
      <alignment readingOrder="0" vertical="bottom"/>
    </xf>
    <xf borderId="0" fillId="0" fontId="2" numFmtId="4" xfId="0" applyAlignment="1" applyFont="1" applyNumberFormat="1">
      <alignment vertical="bottom"/>
    </xf>
    <xf borderId="0" fillId="0" fontId="4" numFmtId="10" xfId="0" applyFont="1" applyNumberFormat="1"/>
    <xf borderId="8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7" fontId="5" numFmtId="0" xfId="0" applyFont="1"/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10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2" xfId="0" applyAlignment="1" applyFont="1" applyNumberFormat="1">
      <alignment vertical="bottom"/>
    </xf>
    <xf borderId="1" fillId="5" fontId="2" numFmtId="0" xfId="0" applyAlignment="1" applyBorder="1" applyFont="1">
      <alignment readingOrder="0" shrinkToFit="0" vertical="bottom" wrapText="1"/>
    </xf>
    <xf borderId="2" fillId="5" fontId="1" numFmtId="0" xfId="0" applyAlignment="1" applyBorder="1" applyFont="1">
      <alignment readingOrder="0" shrinkToFit="0" wrapText="1"/>
    </xf>
    <xf borderId="2" fillId="5" fontId="2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readingOrder="0" shrinkToFit="0" vertical="bottom" wrapText="1"/>
    </xf>
    <xf borderId="0" fillId="0" fontId="2" numFmtId="1" xfId="0" applyAlignment="1" applyFont="1" applyNumberFormat="1">
      <alignment vertical="bottom"/>
    </xf>
    <xf borderId="5" fillId="0" fontId="2" numFmtId="1" xfId="0" applyAlignment="1" applyBorder="1" applyFont="1" applyNumberFormat="1">
      <alignment vertical="bottom"/>
    </xf>
    <xf borderId="11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 vertical="bottom"/>
    </xf>
    <xf borderId="13" fillId="0" fontId="6" numFmtId="0" xfId="0" applyBorder="1" applyFont="1"/>
    <xf borderId="2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2" numFmtId="2" xfId="0" applyAlignment="1" applyFont="1" applyNumberFormat="1">
      <alignment readingOrder="0" vertical="bottom"/>
    </xf>
    <xf borderId="5" fillId="0" fontId="2" numFmtId="2" xfId="0" applyAlignment="1" applyBorder="1" applyFont="1" applyNumberFormat="1">
      <alignment readingOrder="0" vertical="bottom"/>
    </xf>
    <xf borderId="8" fillId="0" fontId="2" numFmtId="0" xfId="0" applyAlignment="1" applyBorder="1" applyFont="1">
      <alignment readingOrder="0" vertical="bottom"/>
    </xf>
    <xf borderId="6" fillId="0" fontId="2" numFmtId="2" xfId="0" applyAlignment="1" applyBorder="1" applyFont="1" applyNumberFormat="1">
      <alignment readingOrder="0" vertical="bottom"/>
    </xf>
    <xf borderId="7" fillId="0" fontId="2" numFmtId="2" xfId="0" applyAlignment="1" applyBorder="1" applyFont="1" applyNumberFormat="1">
      <alignment readingOrder="0" vertical="bottom"/>
    </xf>
    <xf borderId="0" fillId="8" fontId="2" numFmtId="0" xfId="0" applyAlignment="1" applyFill="1" applyFont="1">
      <alignment readingOrder="0" vertical="bottom"/>
    </xf>
    <xf borderId="0" fillId="8" fontId="2" numFmtId="2" xfId="0" applyAlignment="1" applyFont="1" applyNumberFormat="1">
      <alignment vertical="bottom"/>
    </xf>
    <xf borderId="0" fillId="8" fontId="1" numFmtId="2" xfId="0" applyFont="1" applyNumberFormat="1"/>
    <xf borderId="1" fillId="8" fontId="2" numFmtId="0" xfId="0" applyAlignment="1" applyBorder="1" applyFont="1">
      <alignment readingOrder="0" vertical="bottom"/>
    </xf>
    <xf borderId="2" fillId="8" fontId="1" numFmtId="0" xfId="0" applyAlignment="1" applyBorder="1" applyFont="1">
      <alignment readingOrder="0"/>
    </xf>
    <xf borderId="2" fillId="8" fontId="2" numFmtId="0" xfId="0" applyAlignment="1" applyBorder="1" applyFont="1">
      <alignment readingOrder="0" vertical="bottom"/>
    </xf>
    <xf borderId="3" fillId="8" fontId="2" numFmtId="0" xfId="0" applyAlignment="1" applyBorder="1" applyFont="1">
      <alignment readingOrder="0" vertical="bottom"/>
    </xf>
    <xf borderId="5" fillId="0" fontId="2" numFmtId="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6" fillId="0" fontId="2" numFmtId="9" xfId="0" applyAlignment="1" applyBorder="1" applyFont="1" applyNumberFormat="1">
      <alignment readingOrder="0" vertical="bottom"/>
    </xf>
    <xf borderId="7" fillId="0" fontId="2" numFmtId="9" xfId="0" applyAlignment="1" applyBorder="1" applyFont="1" applyNumberFormat="1">
      <alignment readingOrder="0" vertical="bottom"/>
    </xf>
    <xf borderId="0" fillId="8" fontId="2" numFmtId="9" xfId="0" applyAlignment="1" applyFont="1" applyNumberFormat="1">
      <alignment vertical="bottom"/>
    </xf>
    <xf borderId="0" fillId="0" fontId="1" numFmtId="9" xfId="0" applyFont="1" applyNumberFormat="1"/>
    <xf borderId="0" fillId="7" fontId="5" numFmtId="0" xfId="0" applyAlignment="1" applyFont="1">
      <alignment readingOrder="0"/>
    </xf>
    <xf borderId="0" fillId="0" fontId="2" numFmtId="21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1" fillId="8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 shrinkToFit="0" wrapText="1"/>
    </xf>
    <xf borderId="2" fillId="8" fontId="2" numFmtId="0" xfId="0" applyAlignment="1" applyBorder="1" applyFont="1">
      <alignment readingOrder="0" shrinkToFit="0" vertical="bottom" wrapText="1"/>
    </xf>
    <xf borderId="3" fillId="8" fontId="2" numFmtId="0" xfId="0" applyAlignment="1" applyBorder="1" applyFont="1">
      <alignment readingOrder="0" shrinkToFit="0" vertical="bottom" wrapText="1"/>
    </xf>
    <xf borderId="4" fillId="0" fontId="1" numFmtId="0" xfId="0" applyBorder="1" applyFont="1"/>
    <xf borderId="5" fillId="0" fontId="1" numFmtId="1" xfId="0" applyBorder="1" applyFont="1" applyNumberFormat="1"/>
    <xf borderId="0" fillId="0" fontId="2" numFmtId="4" xfId="0" applyAlignment="1" applyFont="1" applyNumberFormat="1">
      <alignment readingOrder="0" vertical="bottom"/>
    </xf>
    <xf borderId="5" fillId="0" fontId="2" numFmtId="4" xfId="0" applyAlignment="1" applyBorder="1" applyFont="1" applyNumberFormat="1">
      <alignment readingOrder="0" vertical="bottom"/>
    </xf>
    <xf borderId="8" fillId="8" fontId="2" numFmtId="0" xfId="0" applyAlignment="1" applyBorder="1" applyFont="1">
      <alignment readingOrder="0" vertical="bottom"/>
    </xf>
    <xf borderId="6" fillId="8" fontId="2" numFmtId="4" xfId="0" applyAlignment="1" applyBorder="1" applyFont="1" applyNumberFormat="1">
      <alignment vertical="bottom"/>
    </xf>
    <xf borderId="7" fillId="8" fontId="2" numFmtId="4" xfId="0" applyAlignment="1" applyBorder="1" applyFont="1" applyNumberFormat="1">
      <alignment vertical="bottom"/>
    </xf>
    <xf borderId="6" fillId="0" fontId="2" numFmtId="4" xfId="0" applyAlignment="1" applyBorder="1" applyFont="1" applyNumberFormat="1">
      <alignment vertical="bottom"/>
    </xf>
    <xf borderId="7" fillId="0" fontId="2" numFmtId="4" xfId="0" applyAlignment="1" applyBorder="1" applyFont="1" applyNumberFormat="1">
      <alignment vertical="bottom"/>
    </xf>
    <xf borderId="8" fillId="0" fontId="1" numFmtId="0" xfId="0" applyBorder="1" applyFont="1"/>
    <xf borderId="6" fillId="0" fontId="2" numFmtId="4" xfId="0" applyAlignment="1" applyBorder="1" applyFont="1" applyNumberFormat="1">
      <alignment readingOrder="0" vertical="bottom"/>
    </xf>
    <xf borderId="7" fillId="0" fontId="2" numFmtId="4" xfId="0" applyAlignment="1" applyBorder="1" applyFont="1" applyNumberFormat="1">
      <alignment readingOrder="0" vertical="bottom"/>
    </xf>
    <xf borderId="8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10" xfId="0" applyFont="1" applyNumberFormat="1"/>
    <xf borderId="0" fillId="0" fontId="1" numFmtId="9" xfId="0" applyAlignment="1" applyFont="1" applyNumberFormat="1">
      <alignment readingOrder="0"/>
    </xf>
    <xf borderId="6" fillId="0" fontId="1" numFmtId="9" xfId="0" applyBorder="1" applyFont="1" applyNumberFormat="1"/>
    <xf borderId="7" fillId="0" fontId="1" numFmtId="9" xfId="0" applyBorder="1" applyFont="1" applyNumberFormat="1"/>
    <xf borderId="0" fillId="7" fontId="4" numFmtId="0" xfId="0" applyFont="1"/>
    <xf borderId="0" fillId="0" fontId="4" numFmtId="4" xfId="0" applyFont="1" applyNumberFormat="1"/>
    <xf borderId="12" fillId="0" fontId="7" numFmtId="0" xfId="0" applyAlignment="1" applyBorder="1" applyFont="1">
      <alignment horizontal="center" readingOrder="0"/>
    </xf>
    <xf borderId="14" fillId="0" fontId="6" numFmtId="0" xfId="0" applyBorder="1" applyFont="1"/>
    <xf borderId="11" fillId="0" fontId="7" numFmtId="0" xfId="0" applyAlignment="1" applyBorder="1" applyFont="1">
      <alignment vertical="bottom"/>
    </xf>
    <xf borderId="11" fillId="0" fontId="7" numFmtId="0" xfId="0" applyAlignment="1" applyBorder="1" applyFont="1">
      <alignment readingOrder="0" vertical="bottom"/>
    </xf>
    <xf borderId="11" fillId="0" fontId="7" numFmtId="0" xfId="0" applyBorder="1" applyFont="1"/>
    <xf borderId="11" fillId="0" fontId="7" numFmtId="4" xfId="0" applyAlignment="1" applyBorder="1" applyFont="1" applyNumberFormat="1">
      <alignment readingOrder="0" vertical="bottom"/>
    </xf>
    <xf borderId="11" fillId="7" fontId="8" numFmtId="4" xfId="0" applyBorder="1" applyFont="1" applyNumberFormat="1"/>
    <xf borderId="11" fillId="8" fontId="7" numFmtId="0" xfId="0" applyAlignment="1" applyBorder="1" applyFont="1">
      <alignment readingOrder="0" vertical="bottom"/>
    </xf>
    <xf borderId="11" fillId="8" fontId="7" numFmtId="4" xfId="0" applyAlignment="1" applyBorder="1" applyFont="1" applyNumberFormat="1">
      <alignment vertical="bottom"/>
    </xf>
    <xf borderId="11" fillId="0" fontId="7" numFmtId="4" xfId="0" applyAlignment="1" applyBorder="1" applyFont="1" applyNumberFormat="1">
      <alignment vertical="bottom"/>
    </xf>
    <xf borderId="11" fillId="0" fontId="7" numFmtId="4" xfId="0" applyBorder="1" applyFont="1" applyNumberFormat="1"/>
    <xf borderId="11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vertical="bottom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1" fillId="0" fontId="1" numFmtId="9" xfId="0" applyBorder="1" applyFont="1" applyNumberFormat="1"/>
    <xf borderId="11" fillId="0" fontId="1" numFmtId="9" xfId="0" applyAlignment="1" applyBorder="1" applyFont="1" applyNumberFormat="1">
      <alignment readingOrder="0"/>
    </xf>
    <xf borderId="11" fillId="0" fontId="1" numFmtId="10" xfId="0" applyBorder="1" applyFont="1" applyNumberFormat="1"/>
    <xf borderId="11" fillId="7" fontId="4" numFmtId="10" xfId="0" applyBorder="1" applyFont="1" applyNumberFormat="1"/>
    <xf borderId="11" fillId="8" fontId="2" numFmtId="0" xfId="0" applyAlignment="1" applyBorder="1" applyFont="1">
      <alignment readingOrder="0" vertical="bottom"/>
    </xf>
    <xf borderId="0" fillId="0" fontId="1" numFmtId="1" xfId="0" applyAlignment="1" applyFont="1" applyNumberFormat="1">
      <alignment readingOrder="0"/>
    </xf>
    <xf borderId="0" fillId="0" fontId="2" numFmtId="10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7" fontId="4" numFmtId="10" xfId="0" applyAlignment="1" applyFont="1" applyNumberFormat="1">
      <alignment horizontal="left"/>
    </xf>
    <xf borderId="0" fillId="7" fontId="4" numFmtId="0" xfId="0" applyAlignment="1" applyFont="1">
      <alignment horizontal="left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7" fontId="9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  <xf borderId="0" fillId="7" fontId="4" numFmtId="10" xfId="0" applyFont="1" applyNumberFormat="1"/>
    <xf borderId="0" fillId="7" fontId="5" numFmtId="1" xfId="0" applyAlignment="1" applyFont="1" applyNumberFormat="1">
      <alignment horizontal="left"/>
    </xf>
    <xf borderId="5" fillId="0" fontId="1" numFmtId="9" xfId="0" applyBorder="1" applyFont="1" applyNumberFormat="1"/>
    <xf borderId="0" fillId="0" fontId="2" numFmtId="165" xfId="0" applyAlignment="1" applyFont="1" applyNumberFormat="1">
      <alignment horizontal="right" vertical="bottom"/>
    </xf>
    <xf borderId="6" fillId="0" fontId="1" numFmtId="1" xfId="0" applyBorder="1" applyFont="1" applyNumberFormat="1"/>
    <xf borderId="7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Correct Percentage of Misleading and Normal Chart Questions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Misleading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Sheet1!$Y$2</c:f>
            </c:strRef>
          </c:cat>
          <c:val>
            <c:numRef>
              <c:f>Sheet1!$Z$2</c:f>
              <c:numCache/>
            </c:numRef>
          </c:val>
        </c:ser>
        <c:ser>
          <c:idx val="1"/>
          <c:order val="1"/>
          <c:tx>
            <c:v>Normal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Sheet1!$Y$2</c:f>
            </c:strRef>
          </c:cat>
          <c:val>
            <c:numRef>
              <c:f>Sheet1!$AA$2</c:f>
              <c:numCache/>
            </c:numRef>
          </c:val>
        </c:ser>
        <c:axId val="1630102447"/>
        <c:axId val="667900050"/>
      </c:barChart>
      <c:catAx>
        <c:axId val="1630102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900050"/>
      </c:catAx>
      <c:valAx>
        <c:axId val="66790005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102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User Speed when Answering Questions: Normal vs Misleading Charts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Sheet1!$S$129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Sheet1!$R$130:$R$135</c:f>
            </c:strRef>
          </c:cat>
          <c:val>
            <c:numRef>
              <c:f>Sheet1!$S$130:$S$135</c:f>
              <c:numCache/>
            </c:numRef>
          </c:val>
        </c:ser>
        <c:ser>
          <c:idx val="1"/>
          <c:order val="1"/>
          <c:tx>
            <c:strRef>
              <c:f>Sheet1!$T$129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Sheet1!$R$130:$R$135</c:f>
            </c:strRef>
          </c:cat>
          <c:val>
            <c:numRef>
              <c:f>Sheet1!$T$130:$T$135</c:f>
              <c:numCache/>
            </c:numRef>
          </c:val>
        </c:ser>
        <c:axId val="267795421"/>
        <c:axId val="1916000876"/>
      </c:barChart>
      <c:catAx>
        <c:axId val="267795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 of chart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000876"/>
      </c:catAx>
      <c:valAx>
        <c:axId val="1916000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 in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7954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User Accuracy for Questions: Normal vs Misleading Charts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Sheet1!$S$175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Sheet1!$R$176:$R$181</c:f>
            </c:strRef>
          </c:cat>
          <c:val>
            <c:numRef>
              <c:f>Sheet1!$S$176:$S$181</c:f>
              <c:numCache/>
            </c:numRef>
          </c:val>
        </c:ser>
        <c:ser>
          <c:idx val="1"/>
          <c:order val="1"/>
          <c:tx>
            <c:strRef>
              <c:f>Sheet1!$T$175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Sheet1!$R$176:$R$181</c:f>
            </c:strRef>
          </c:cat>
          <c:val>
            <c:numRef>
              <c:f>Sheet1!$T$176:$T$181</c:f>
              <c:numCache/>
            </c:numRef>
          </c:val>
        </c:ser>
        <c:axId val="781167265"/>
        <c:axId val="2108626294"/>
      </c:barChart>
      <c:catAx>
        <c:axId val="781167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626294"/>
      </c:catAx>
      <c:valAx>
        <c:axId val="2108626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1672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Speed: Field Independent (FI) vs Field Dependent (FD)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'Cognitive test results'!$S$1:$S$2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'Cognitive test results'!$R$3:$R$8</c:f>
            </c:strRef>
          </c:cat>
          <c:val>
            <c:numRef>
              <c:f>'Cognitive test results'!$S$3:$S$8</c:f>
              <c:numCache/>
            </c:numRef>
          </c:val>
        </c:ser>
        <c:ser>
          <c:idx val="1"/>
          <c:order val="1"/>
          <c:tx>
            <c:strRef>
              <c:f>'Cognitive test results'!$T$1:$T$2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'Cognitive test results'!$R$3:$R$8</c:f>
            </c:strRef>
          </c:cat>
          <c:val>
            <c:numRef>
              <c:f>'Cognitive test results'!$T$3:$T$8</c:f>
              <c:numCache/>
            </c:numRef>
          </c:val>
        </c:ser>
        <c:ser>
          <c:idx val="2"/>
          <c:order val="2"/>
          <c:tx>
            <c:strRef>
              <c:f>'Cognitive test results'!$U$1:$U$2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results'!$R$3:$R$8</c:f>
            </c:strRef>
          </c:cat>
          <c:val>
            <c:numRef>
              <c:f>'Cognitive test results'!$U$3:$U$8</c:f>
              <c:numCache/>
            </c:numRef>
          </c:val>
        </c:ser>
        <c:ser>
          <c:idx val="3"/>
          <c:order val="3"/>
          <c:tx>
            <c:strRef>
              <c:f>'Cognitive test results'!$V$1:$V$2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results'!$R$3:$R$8</c:f>
            </c:strRef>
          </c:cat>
          <c:val>
            <c:numRef>
              <c:f>'Cognitive test results'!$V$3:$V$8</c:f>
              <c:numCache/>
            </c:numRef>
          </c:val>
        </c:ser>
        <c:ser>
          <c:idx val="4"/>
          <c:order val="4"/>
          <c:tx>
            <c:strRef>
              <c:f>'Cognitive test results'!$W$1:$W$2</c:f>
            </c:strRef>
          </c:tx>
          <c:cat>
            <c:strRef>
              <c:f>'Cognitive test results'!$R$3:$R$8</c:f>
            </c:strRef>
          </c:cat>
          <c:val>
            <c:numRef>
              <c:f>'Cognitive test results'!$W$3:$W$8</c:f>
              <c:numCache/>
            </c:numRef>
          </c:val>
        </c:ser>
        <c:axId val="160777004"/>
        <c:axId val="172722401"/>
      </c:barChart>
      <c:catAx>
        <c:axId val="160777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22401"/>
      </c:catAx>
      <c:valAx>
        <c:axId val="172722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777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Accuracy: Field Independent (FI) vs Field Dependent (FD)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'Cognitive test results'!$S$43:$S$44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results'!$R$45:$R$50</c:f>
            </c:strRef>
          </c:cat>
          <c:val>
            <c:numRef>
              <c:f>'Cognitive test results'!$S$45:$S$50</c:f>
              <c:numCache/>
            </c:numRef>
          </c:val>
        </c:ser>
        <c:ser>
          <c:idx val="1"/>
          <c:order val="1"/>
          <c:tx>
            <c:strRef>
              <c:f>'Cognitive test results'!$T$43:$T$44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results'!$R$45:$R$50</c:f>
            </c:strRef>
          </c:cat>
          <c:val>
            <c:numRef>
              <c:f>'Cognitive test results'!$T$45:$T$50</c:f>
              <c:numCache/>
            </c:numRef>
          </c:val>
        </c:ser>
        <c:ser>
          <c:idx val="2"/>
          <c:order val="2"/>
          <c:tx>
            <c:strRef>
              <c:f>'Cognitive test results'!$U$43:$U$44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results'!$R$45:$R$50</c:f>
            </c:strRef>
          </c:cat>
          <c:val>
            <c:numRef>
              <c:f>'Cognitive test results'!$U$45:$U$50</c:f>
              <c:numCache/>
            </c:numRef>
          </c:val>
        </c:ser>
        <c:ser>
          <c:idx val="3"/>
          <c:order val="3"/>
          <c:tx>
            <c:strRef>
              <c:f>'Cognitive test results'!$V$43:$V$44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results'!$R$45:$R$50</c:f>
            </c:strRef>
          </c:cat>
          <c:val>
            <c:numRef>
              <c:f>'Cognitive test results'!$V$45:$V$50</c:f>
              <c:numCache/>
            </c:numRef>
          </c:val>
        </c:ser>
        <c:ser>
          <c:idx val="4"/>
          <c:order val="4"/>
          <c:tx>
            <c:strRef>
              <c:f>'Cognitive test results'!$W$43:$W$44</c:f>
            </c:strRef>
          </c:tx>
          <c:cat>
            <c:strRef>
              <c:f>'Cognitive test results'!$R$45:$R$50</c:f>
            </c:strRef>
          </c:cat>
          <c:val>
            <c:numRef>
              <c:f>'Cognitive test results'!$W$45:$W$50</c:f>
              <c:numCache/>
            </c:numRef>
          </c:val>
        </c:ser>
        <c:axId val="1718917322"/>
        <c:axId val="1192850094"/>
      </c:barChart>
      <c:catAx>
        <c:axId val="1718917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850094"/>
      </c:catAx>
      <c:valAx>
        <c:axId val="1192850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917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Speed: Field Independent (FI) vs Neutral (N) vs Field Dependent (FD)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'Cognitive test results'!$S$85:$S$86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results'!$R$87:$R$92</c:f>
            </c:strRef>
          </c:cat>
          <c:val>
            <c:numRef>
              <c:f>'Cognitive test results'!$S$87:$S$92</c:f>
              <c:numCache/>
            </c:numRef>
          </c:val>
        </c:ser>
        <c:ser>
          <c:idx val="1"/>
          <c:order val="1"/>
          <c:tx>
            <c:strRef>
              <c:f>'Cognitive test results'!$T$85:$T$86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4CCCC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'Cognitive test results'!$R$87:$R$92</c:f>
            </c:strRef>
          </c:cat>
          <c:val>
            <c:numRef>
              <c:f>'Cognitive test results'!$T$87:$T$92</c:f>
              <c:numCache/>
            </c:numRef>
          </c:val>
        </c:ser>
        <c:ser>
          <c:idx val="2"/>
          <c:order val="2"/>
          <c:tx>
            <c:strRef>
              <c:f>'Cognitive test results'!$U$85:$U$86</c:f>
            </c:strRef>
          </c:tx>
          <c:spPr>
            <a:solidFill>
              <a:srgbClr val="4A86E8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'Cognitive test results'!$R$87:$R$92</c:f>
            </c:strRef>
          </c:cat>
          <c:val>
            <c:numRef>
              <c:f>'Cognitive test results'!$U$87:$U$92</c:f>
              <c:numCache/>
            </c:numRef>
          </c:val>
        </c:ser>
        <c:ser>
          <c:idx val="3"/>
          <c:order val="3"/>
          <c:tx>
            <c:strRef>
              <c:f>'Cognitive test results'!$V$85:$V$86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'Cognitive test results'!$R$87:$R$92</c:f>
            </c:strRef>
          </c:cat>
          <c:val>
            <c:numRef>
              <c:f>'Cognitive test results'!$V$87:$V$92</c:f>
              <c:numCache/>
            </c:numRef>
          </c:val>
        </c:ser>
        <c:ser>
          <c:idx val="4"/>
          <c:order val="4"/>
          <c:tx>
            <c:strRef>
              <c:f>'Cognitive test results'!$W$85:$W$86</c:f>
            </c:strRef>
          </c:tx>
          <c:spPr>
            <a:solidFill>
              <a:srgbClr val="1155CC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results'!$R$87:$R$92</c:f>
            </c:strRef>
          </c:cat>
          <c:val>
            <c:numRef>
              <c:f>'Cognitive test results'!$W$87:$W$92</c:f>
              <c:numCache/>
            </c:numRef>
          </c:val>
        </c:ser>
        <c:ser>
          <c:idx val="5"/>
          <c:order val="5"/>
          <c:tx>
            <c:strRef>
              <c:f>'Cognitive test results'!$X$85:$X$86</c:f>
            </c:strRef>
          </c:tx>
          <c:spPr>
            <a:solidFill>
              <a:srgbClr val="990000"/>
            </a:solidFill>
            <a:ln cmpd="sng">
              <a:solidFill>
                <a:srgbClr val="000000"/>
              </a:solidFill>
            </a:ln>
          </c:spPr>
          <c:dPt>
            <c:idx val="2"/>
          </c:dPt>
          <c:cat>
            <c:strRef>
              <c:f>'Cognitive test results'!$R$87:$R$92</c:f>
            </c:strRef>
          </c:cat>
          <c:val>
            <c:numRef>
              <c:f>'Cognitive test results'!$X$87:$X$92</c:f>
              <c:numCache/>
            </c:numRef>
          </c:val>
        </c:ser>
        <c:ser>
          <c:idx val="6"/>
          <c:order val="6"/>
          <c:tx>
            <c:strRef>
              <c:f>'Cognitive test results'!$Y$85:$Y$86</c:f>
            </c:strRef>
          </c:tx>
          <c:cat>
            <c:strRef>
              <c:f>'Cognitive test results'!$R$87:$R$92</c:f>
            </c:strRef>
          </c:cat>
          <c:val>
            <c:numRef>
              <c:f>'Cognitive test results'!$Y$87:$Y$92</c:f>
              <c:numCache/>
            </c:numRef>
          </c:val>
        </c:ser>
        <c:ser>
          <c:idx val="7"/>
          <c:order val="7"/>
          <c:tx>
            <c:strRef>
              <c:f>'Cognitive test results'!$Z$85:$Z$86</c:f>
            </c:strRef>
          </c:tx>
          <c:cat>
            <c:strRef>
              <c:f>'Cognitive test results'!$R$87:$R$92</c:f>
            </c:strRef>
          </c:cat>
          <c:val>
            <c:numRef>
              <c:f>'Cognitive test results'!$Z$87:$Z$92</c:f>
              <c:numCache/>
            </c:numRef>
          </c:val>
        </c:ser>
        <c:axId val="80904031"/>
        <c:axId val="158221085"/>
      </c:barChart>
      <c:catAx>
        <c:axId val="8090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21085"/>
      </c:catAx>
      <c:valAx>
        <c:axId val="158221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04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Accuracy: Field Independent (FI) vs Neutral (N) vs Field Dependent (FD)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'Cognitive test results'!$S$127:$S$128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results'!$S$129:$S$134</c:f>
              <c:numCache/>
            </c:numRef>
          </c:val>
        </c:ser>
        <c:ser>
          <c:idx val="1"/>
          <c:order val="1"/>
          <c:tx>
            <c:strRef>
              <c:f>'Cognitive test results'!$T$127:$T$128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results'!$T$129:$T$134</c:f>
              <c:numCache/>
            </c:numRef>
          </c:val>
        </c:ser>
        <c:ser>
          <c:idx val="2"/>
          <c:order val="2"/>
          <c:tx>
            <c:strRef>
              <c:f>'Cognitive test results'!$U$127:$U$128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results'!$U$129:$U$134</c:f>
              <c:numCache/>
            </c:numRef>
          </c:val>
        </c:ser>
        <c:ser>
          <c:idx val="3"/>
          <c:order val="3"/>
          <c:tx>
            <c:strRef>
              <c:f>'Cognitive test results'!$V$127:$V$128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results'!$V$129:$V$134</c:f>
              <c:numCache/>
            </c:numRef>
          </c:val>
        </c:ser>
        <c:ser>
          <c:idx val="4"/>
          <c:order val="4"/>
          <c:tx>
            <c:strRef>
              <c:f>'Cognitive test results'!$W$127:$W$128</c:f>
            </c:strRef>
          </c:tx>
          <c:spPr>
            <a:solidFill>
              <a:srgbClr val="1155CC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results'!$W$129:$W$134</c:f>
              <c:numCache/>
            </c:numRef>
          </c:val>
        </c:ser>
        <c:ser>
          <c:idx val="5"/>
          <c:order val="5"/>
          <c:tx>
            <c:strRef>
              <c:f>'Cognitive test results'!$X$127:$X$128</c:f>
            </c:strRef>
          </c:tx>
          <c:spPr>
            <a:solidFill>
              <a:srgbClr val="990000"/>
            </a:solidFill>
            <a:ln cmpd="sng">
              <a:solidFill>
                <a:srgbClr val="000000"/>
              </a:solidFill>
            </a:ln>
          </c:spPr>
          <c:cat>
            <c:strRef>
              <c:f>'Cognitive test results'!$R$129:$R$134</c:f>
            </c:strRef>
          </c:cat>
          <c:val>
            <c:numRef>
              <c:f>'Cognitive test results'!$X$129:$X$134</c:f>
              <c:numCache/>
            </c:numRef>
          </c:val>
        </c:ser>
        <c:ser>
          <c:idx val="6"/>
          <c:order val="6"/>
          <c:tx>
            <c:strRef>
              <c:f>'Cognitive test results'!$Y$127:$Y$128</c:f>
            </c:strRef>
          </c:tx>
          <c:cat>
            <c:strRef>
              <c:f>'Cognitive test results'!$R$129:$R$134</c:f>
            </c:strRef>
          </c:cat>
          <c:val>
            <c:numRef>
              <c:f>'Cognitive test results'!$Y$129:$Y$134</c:f>
              <c:numCache/>
            </c:numRef>
          </c:val>
        </c:ser>
        <c:ser>
          <c:idx val="7"/>
          <c:order val="7"/>
          <c:tx>
            <c:strRef>
              <c:f>'Cognitive test results'!$Z$127:$Z$128</c:f>
            </c:strRef>
          </c:tx>
          <c:cat>
            <c:strRef>
              <c:f>'Cognitive test results'!$R$129:$R$134</c:f>
            </c:strRef>
          </c:cat>
          <c:val>
            <c:numRef>
              <c:f>'Cognitive test results'!$Z$129:$Z$134</c:f>
              <c:numCache/>
            </c:numRef>
          </c:val>
        </c:ser>
        <c:axId val="121073606"/>
        <c:axId val="1345562509"/>
      </c:barChart>
      <c:catAx>
        <c:axId val="121073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5562509"/>
      </c:catAx>
      <c:valAx>
        <c:axId val="1345562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 %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73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group 1&amp;2 Accuracy: Normal vs Misleading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'Prestudy responses results '!$R$59:$R$60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'!$Q$61:$Q$66</c:f>
            </c:strRef>
          </c:cat>
          <c:val>
            <c:numRef>
              <c:f>'Prestudy responses results '!$R$61:$R$66</c:f>
              <c:numCache/>
            </c:numRef>
          </c:val>
        </c:ser>
        <c:ser>
          <c:idx val="1"/>
          <c:order val="1"/>
          <c:tx>
            <c:strRef>
              <c:f>'Prestudy responses results '!$S$59:$S$60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'!$Q$61:$Q$66</c:f>
            </c:strRef>
          </c:cat>
          <c:val>
            <c:numRef>
              <c:f>'Prestudy responses results '!$S$61:$S$66</c:f>
              <c:numCache/>
            </c:numRef>
          </c:val>
        </c:ser>
        <c:axId val="876286693"/>
        <c:axId val="771627994"/>
      </c:barChart>
      <c:catAx>
        <c:axId val="876286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 1&amp;2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627994"/>
      </c:catAx>
      <c:valAx>
        <c:axId val="771627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6286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group 3&amp;4: accuracy normal and misleading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'Prestudy responses results '!$Z$59:$Z$60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'!$Y$61:$Y$66</c:f>
            </c:strRef>
          </c:cat>
          <c:val>
            <c:numRef>
              <c:f>'Prestudy responses results '!$Z$61:$Z$66</c:f>
              <c:numCache/>
            </c:numRef>
          </c:val>
        </c:ser>
        <c:ser>
          <c:idx val="1"/>
          <c:order val="1"/>
          <c:tx>
            <c:strRef>
              <c:f>'Prestudy responses results '!$AA$59:$AA$60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'!$Y$61:$Y$66</c:f>
            </c:strRef>
          </c:cat>
          <c:val>
            <c:numRef>
              <c:f>'Prestudy responses results '!$AA$61:$AA$66</c:f>
              <c:numCache/>
            </c:numRef>
          </c:val>
        </c:ser>
        <c:axId val="1785867963"/>
        <c:axId val="1048233786"/>
      </c:barChart>
      <c:catAx>
        <c:axId val="1785867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 3&amp;4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233786"/>
      </c:catAx>
      <c:valAx>
        <c:axId val="1048233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5867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group 1&amp;2: speed normal and misleading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'Prestudy responses results '!$K$136:$K$137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'!$J$138:$J$143</c:f>
            </c:strRef>
          </c:cat>
          <c:val>
            <c:numRef>
              <c:f>'Prestudy responses results '!$K$138:$K$143</c:f>
              <c:numCache/>
            </c:numRef>
          </c:val>
        </c:ser>
        <c:ser>
          <c:idx val="1"/>
          <c:order val="1"/>
          <c:tx>
            <c:strRef>
              <c:f>'Prestudy responses results '!$L$136:$L$137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'!$J$138:$J$143</c:f>
            </c:strRef>
          </c:cat>
          <c:val>
            <c:numRef>
              <c:f>'Prestudy responses results '!$L$138:$L$143</c:f>
              <c:numCache/>
            </c:numRef>
          </c:val>
        </c:ser>
        <c:axId val="229350745"/>
        <c:axId val="1561456903"/>
      </c:barChart>
      <c:catAx>
        <c:axId val="229350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 1&amp;2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456903"/>
      </c:catAx>
      <c:valAx>
        <c:axId val="1561456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3507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Group 3&amp;4: Speed normal and misleading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'Prestudy responses results '!$O$136:$O$137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'!$N$138:$N$143</c:f>
            </c:strRef>
          </c:cat>
          <c:val>
            <c:numRef>
              <c:f>'Prestudy responses results '!$O$138:$O$143</c:f>
              <c:numCache/>
            </c:numRef>
          </c:val>
        </c:ser>
        <c:ser>
          <c:idx val="1"/>
          <c:order val="1"/>
          <c:tx>
            <c:strRef>
              <c:f>'Prestudy responses results '!$P$136:$P$137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'!$N$138:$N$143</c:f>
            </c:strRef>
          </c:cat>
          <c:val>
            <c:numRef>
              <c:f>'Prestudy responses results '!$P$138:$P$143</c:f>
              <c:numCache/>
            </c:numRef>
          </c:val>
        </c:ser>
        <c:axId val="2054435063"/>
        <c:axId val="1921183281"/>
      </c:barChart>
      <c:catAx>
        <c:axId val="2054435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 3&amp;4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183281"/>
      </c:catAx>
      <c:valAx>
        <c:axId val="1921183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435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Speed: Low Expertise (LE) vs High Expertise (HE)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LE 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'!$J$171:$J$176</c:f>
            </c:strRef>
          </c:cat>
          <c:val>
            <c:numRef>
              <c:f>'Prestudy responses results '!$K$171:$K$176</c:f>
              <c:numCache/>
            </c:numRef>
          </c:val>
        </c:ser>
        <c:ser>
          <c:idx val="1"/>
          <c:order val="1"/>
          <c:tx>
            <c:strRef>
              <c:f>'Prestudy responses results '!$L$169:$L$170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'!$J$171:$J$176</c:f>
            </c:strRef>
          </c:cat>
          <c:val>
            <c:numRef>
              <c:f>'Prestudy responses results '!$L$171:$L$176</c:f>
              <c:numCache/>
            </c:numRef>
          </c:val>
        </c:ser>
        <c:ser>
          <c:idx val="2"/>
          <c:order val="2"/>
          <c:tx>
            <c:strRef>
              <c:f>'Prestudy responses results '!$M$169:$M$170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'!$J$171:$J$176</c:f>
            </c:strRef>
          </c:cat>
          <c:val>
            <c:numRef>
              <c:f>'Prestudy responses results '!$M$171:$M$176</c:f>
              <c:numCache/>
            </c:numRef>
          </c:val>
        </c:ser>
        <c:ser>
          <c:idx val="3"/>
          <c:order val="3"/>
          <c:tx>
            <c:strRef>
              <c:f>'Prestudy responses results '!$N$169:$N$170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'!$J$171:$J$176</c:f>
            </c:strRef>
          </c:cat>
          <c:val>
            <c:numRef>
              <c:f>'Prestudy responses results '!$N$171:$N$176</c:f>
              <c:numCache/>
            </c:numRef>
          </c:val>
        </c:ser>
        <c:ser>
          <c:idx val="4"/>
          <c:order val="4"/>
          <c:tx>
            <c:strRef>
              <c:f>'Prestudy responses results '!$O$169:$O$170</c:f>
            </c:strRef>
          </c:tx>
          <c:cat>
            <c:strRef>
              <c:f>'Prestudy responses results '!$J$171:$J$176</c:f>
            </c:strRef>
          </c:cat>
          <c:val>
            <c:numRef>
              <c:f>'Prestudy responses results '!$O$171:$O$176</c:f>
              <c:numCache/>
            </c:numRef>
          </c:val>
        </c:ser>
        <c:axId val="2119841016"/>
        <c:axId val="1433181160"/>
      </c:barChart>
      <c:catAx>
        <c:axId val="2119841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181160"/>
      </c:catAx>
      <c:valAx>
        <c:axId val="1433181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8410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Accuracy: Low Expertise (LE) vs High Expertise (HE)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'Prestudy responses results '!$Z$71:$Z$72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'!$Y$73:$Y$78</c:f>
            </c:strRef>
          </c:cat>
          <c:val>
            <c:numRef>
              <c:f>'Prestudy responses results '!$Z$73:$Z$78</c:f>
              <c:numCache/>
            </c:numRef>
          </c:val>
        </c:ser>
        <c:ser>
          <c:idx val="1"/>
          <c:order val="1"/>
          <c:tx>
            <c:strRef>
              <c:f>'Prestudy responses results '!$AA$71:$AA$72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'!$Y$73:$Y$78</c:f>
            </c:strRef>
          </c:cat>
          <c:val>
            <c:numRef>
              <c:f>'Prestudy responses results '!$AA$73:$AA$78</c:f>
              <c:numCache/>
            </c:numRef>
          </c:val>
        </c:ser>
        <c:ser>
          <c:idx val="2"/>
          <c:order val="2"/>
          <c:tx>
            <c:strRef>
              <c:f>'Prestudy responses results '!$AB$71:$AB$72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'!$Y$73:$Y$78</c:f>
            </c:strRef>
          </c:cat>
          <c:val>
            <c:numRef>
              <c:f>'Prestudy responses results '!$AB$73:$AB$78</c:f>
              <c:numCache/>
            </c:numRef>
          </c:val>
        </c:ser>
        <c:ser>
          <c:idx val="3"/>
          <c:order val="3"/>
          <c:tx>
            <c:strRef>
              <c:f>'Prestudy responses results '!$AC$71:$AC$72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'Prestudy responses results '!$Y$73:$Y$78</c:f>
            </c:strRef>
          </c:cat>
          <c:val>
            <c:numRef>
              <c:f>'Prestudy responses results '!$AC$73:$AC$78</c:f>
              <c:numCache/>
            </c:numRef>
          </c:val>
        </c:ser>
        <c:ser>
          <c:idx val="4"/>
          <c:order val="4"/>
          <c:tx>
            <c:strRef>
              <c:f>'Prestudy responses results '!$AD$71:$AD$72</c:f>
            </c:strRef>
          </c:tx>
          <c:cat>
            <c:strRef>
              <c:f>'Prestudy responses results '!$Y$73:$Y$78</c:f>
            </c:strRef>
          </c:cat>
          <c:val>
            <c:numRef>
              <c:f>'Prestudy responses results '!$AD$73:$AD$78</c:f>
              <c:numCache/>
            </c:numRef>
          </c:val>
        </c:ser>
        <c:axId val="1476256701"/>
        <c:axId val="411942805"/>
      </c:barChart>
      <c:catAx>
        <c:axId val="1476256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942805"/>
      </c:catAx>
      <c:valAx>
        <c:axId val="411942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6256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image" Target="../media/image2.png"/><Relationship Id="rId6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638175</xdr:colOff>
      <xdr:row>3</xdr:row>
      <xdr:rowOff>161925</xdr:rowOff>
    </xdr:from>
    <xdr:ext cx="52006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371475</xdr:colOff>
      <xdr:row>118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933450</xdr:colOff>
      <xdr:row>182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942975</xdr:colOff>
      <xdr:row>10</xdr:row>
      <xdr:rowOff>28575</xdr:rowOff>
    </xdr:from>
    <xdr:ext cx="6524625" cy="4038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942975</xdr:colOff>
      <xdr:row>51</xdr:row>
      <xdr:rowOff>57150</xdr:rowOff>
    </xdr:from>
    <xdr:ext cx="7029450" cy="43529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942975</xdr:colOff>
      <xdr:row>93</xdr:row>
      <xdr:rowOff>152400</xdr:rowOff>
    </xdr:from>
    <xdr:ext cx="7743825" cy="39338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847725</xdr:colOff>
      <xdr:row>135</xdr:row>
      <xdr:rowOff>66675</xdr:rowOff>
    </xdr:from>
    <xdr:ext cx="8382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333375</xdr:colOff>
      <xdr:row>336</xdr:row>
      <xdr:rowOff>47625</xdr:rowOff>
    </xdr:from>
    <xdr:ext cx="9553575" cy="17335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771525</xdr:colOff>
      <xdr:row>174</xdr:row>
      <xdr:rowOff>142875</xdr:rowOff>
    </xdr:from>
    <xdr:ext cx="9553575" cy="174307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390525</xdr:colOff>
      <xdr:row>50</xdr:row>
      <xdr:rowOff>76200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390525</xdr:colOff>
      <xdr:row>68</xdr:row>
      <xdr:rowOff>123825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542925</xdr:colOff>
      <xdr:row>147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409575</xdr:colOff>
      <xdr:row>147</xdr:row>
      <xdr:rowOff>66675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9525</xdr:colOff>
      <xdr:row>177</xdr:row>
      <xdr:rowOff>152400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24</xdr:col>
      <xdr:colOff>171450</xdr:colOff>
      <xdr:row>78</xdr:row>
      <xdr:rowOff>190500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6" max="6" width="17.88"/>
    <col customWidth="1" hidden="1" min="7" max="7" width="24.13"/>
    <col customWidth="1" min="8" max="9" width="16.0"/>
    <col customWidth="1" min="10" max="10" width="23.88"/>
    <col customWidth="1" min="12" max="12" width="18.88"/>
    <col customWidth="1" min="14" max="14" width="19.13"/>
    <col customWidth="1" min="15" max="15" width="22.0"/>
    <col customWidth="1" min="16" max="16" width="20.13"/>
    <col customWidth="1" min="18" max="18" width="20.13"/>
    <col customWidth="1" min="19" max="19" width="18.38"/>
    <col customWidth="1" min="20" max="20" width="21.0"/>
    <col customWidth="1" min="21" max="22" width="15.38"/>
    <col customWidth="1" min="23" max="23" width="21.13"/>
    <col customWidth="1" min="24" max="24" width="17.0"/>
    <col customWidth="1" min="25" max="2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</v>
      </c>
      <c r="M1" s="3" t="s">
        <v>10</v>
      </c>
      <c r="N1" s="4" t="s">
        <v>8</v>
      </c>
      <c r="O1" s="5" t="s">
        <v>11</v>
      </c>
      <c r="P1" s="6" t="s">
        <v>12</v>
      </c>
      <c r="Q1" s="7"/>
      <c r="R1" s="8" t="s">
        <v>0</v>
      </c>
      <c r="S1" s="9" t="s">
        <v>13</v>
      </c>
      <c r="T1" s="9" t="s">
        <v>14</v>
      </c>
      <c r="U1" s="9" t="s">
        <v>15</v>
      </c>
      <c r="V1" s="10" t="s">
        <v>16</v>
      </c>
      <c r="W1" s="11" t="s">
        <v>17</v>
      </c>
      <c r="X1" s="12" t="s">
        <v>18</v>
      </c>
      <c r="Y1" s="13"/>
      <c r="Z1" s="14" t="s">
        <v>19</v>
      </c>
      <c r="AA1" s="15" t="s">
        <v>20</v>
      </c>
      <c r="AB1" s="7"/>
      <c r="AC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</row>
    <row r="2">
      <c r="A2" s="12">
        <v>1.0</v>
      </c>
      <c r="B2" s="12">
        <v>8.0</v>
      </c>
      <c r="C2" s="12" t="s">
        <v>21</v>
      </c>
      <c r="D2" s="12" t="b">
        <v>1</v>
      </c>
      <c r="E2" s="12">
        <v>1.0</v>
      </c>
      <c r="F2" s="12" t="s">
        <v>22</v>
      </c>
      <c r="G2" s="12">
        <f t="shared" ref="G2:G121" si="1">TIMEVALUE("0:" &amp; F2) * 24 * 60 * 60</f>
        <v>1555.6</v>
      </c>
      <c r="H2" s="16" t="str">
        <f t="shared" ref="H2:H121" si="2">VLOOKUP(B2,$L$2:$M$51,2,FALSE)
</f>
        <v>normal</v>
      </c>
      <c r="I2" s="17" t="str">
        <f t="shared" ref="I2:I121" si="3">VLOOKUP(B2,$L$2:$N$51,3,FALSE)</f>
        <v>normal bar chart</v>
      </c>
      <c r="J2" s="16">
        <f>G2- TIMEVALUE("0:" &amp; "25:37.3") * 24 * 60 * 60</f>
        <v>18.3</v>
      </c>
      <c r="L2" s="18">
        <v>1.0</v>
      </c>
      <c r="M2" s="7" t="s">
        <v>19</v>
      </c>
      <c r="N2" s="19" t="s">
        <v>23</v>
      </c>
      <c r="O2" s="20">
        <f>COUNTIF(M2:M51, "misleading")</f>
        <v>26</v>
      </c>
      <c r="P2" s="21">
        <f>COUNTIF(M2:M51, "normal")</f>
        <v>24</v>
      </c>
      <c r="Q2" s="7"/>
      <c r="R2" s="18">
        <v>1.0</v>
      </c>
      <c r="S2" s="22">
        <f t="shared" ref="S2:S33" si="4">COUNTIFS($A$2:$A$1602, R2, $E$2:$E$1602, 1, $H$2:$H$1602, "misleading")</f>
        <v>11</v>
      </c>
      <c r="T2" s="22">
        <f t="shared" ref="T2:T33" si="5">COUNTIFS($A$2:$A$1602, R2, $E$2:$E$1602, 1, $H$2:$H$1602, "normal")</f>
        <v>19</v>
      </c>
      <c r="U2" s="7">
        <f t="shared" ref="U2:U33" si="6">SUM(S2:T2)</f>
        <v>30</v>
      </c>
      <c r="V2" s="23">
        <f t="shared" ref="V2:V33" si="7">S2/26</f>
        <v>0.4230769231</v>
      </c>
      <c r="W2" s="24">
        <f t="shared" ref="W2:W33" si="8">T2/24</f>
        <v>0.7916666667</v>
      </c>
      <c r="X2" s="25">
        <f>TTEST(V2:V31,W2:W31,1,2)</f>
        <v>0</v>
      </c>
      <c r="Y2" s="26" t="s">
        <v>24</v>
      </c>
      <c r="Z2" s="27">
        <f>AVERAGE(V1:V33)</f>
        <v>0.5372596154</v>
      </c>
      <c r="AA2" s="28">
        <f>AVERAGE(W2:W33)</f>
        <v>0.7877604167</v>
      </c>
      <c r="AB2" s="7"/>
      <c r="AC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>
      <c r="A3" s="12">
        <v>1.0</v>
      </c>
      <c r="B3" s="12">
        <v>43.0</v>
      </c>
      <c r="C3" s="12" t="s">
        <v>25</v>
      </c>
      <c r="D3" s="12" t="b">
        <v>0</v>
      </c>
      <c r="E3" s="12">
        <v>1.0</v>
      </c>
      <c r="F3" s="12" t="s">
        <v>26</v>
      </c>
      <c r="G3" s="12">
        <f t="shared" si="1"/>
        <v>1566.8</v>
      </c>
      <c r="H3" s="16" t="str">
        <f t="shared" si="2"/>
        <v>normal</v>
      </c>
      <c r="I3" s="17" t="str">
        <f t="shared" si="3"/>
        <v>normal line chart</v>
      </c>
      <c r="J3" s="16">
        <f t="shared" ref="J3:J51" si="9">G3-G2</f>
        <v>11.2</v>
      </c>
      <c r="L3" s="18">
        <v>2.0</v>
      </c>
      <c r="M3" s="7" t="s">
        <v>20</v>
      </c>
      <c r="N3" s="19" t="s">
        <v>27</v>
      </c>
      <c r="O3" s="7"/>
      <c r="P3" s="7"/>
      <c r="Q3" s="7"/>
      <c r="R3" s="18">
        <v>2.0</v>
      </c>
      <c r="S3" s="22">
        <f t="shared" si="4"/>
        <v>15</v>
      </c>
      <c r="T3" s="22">
        <f t="shared" si="5"/>
        <v>20</v>
      </c>
      <c r="U3" s="7">
        <f t="shared" si="6"/>
        <v>35</v>
      </c>
      <c r="V3" s="23">
        <f t="shared" si="7"/>
        <v>0.5769230769</v>
      </c>
      <c r="W3" s="24">
        <f t="shared" si="8"/>
        <v>0.8333333333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</row>
    <row r="4">
      <c r="A4" s="12">
        <v>1.0</v>
      </c>
      <c r="B4" s="12">
        <v>32.0</v>
      </c>
      <c r="C4" s="12" t="s">
        <v>28</v>
      </c>
      <c r="D4" s="12" t="b">
        <v>0</v>
      </c>
      <c r="E4" s="12">
        <v>0.0</v>
      </c>
      <c r="F4" s="12" t="s">
        <v>29</v>
      </c>
      <c r="G4" s="12">
        <f t="shared" si="1"/>
        <v>1582.2</v>
      </c>
      <c r="H4" s="16" t="str">
        <f t="shared" si="2"/>
        <v>misleading</v>
      </c>
      <c r="I4" s="17" t="str">
        <f t="shared" si="3"/>
        <v>reversed axis bar chart</v>
      </c>
      <c r="J4" s="16">
        <f t="shared" si="9"/>
        <v>15.4</v>
      </c>
      <c r="L4" s="18">
        <v>3.0</v>
      </c>
      <c r="M4" s="7" t="s">
        <v>19</v>
      </c>
      <c r="N4" s="19" t="s">
        <v>23</v>
      </c>
      <c r="O4" s="7"/>
      <c r="P4" s="7"/>
      <c r="Q4" s="7"/>
      <c r="R4" s="18">
        <v>3.0</v>
      </c>
      <c r="S4" s="22">
        <f t="shared" si="4"/>
        <v>20</v>
      </c>
      <c r="T4" s="22">
        <f t="shared" si="5"/>
        <v>22</v>
      </c>
      <c r="U4" s="7">
        <f t="shared" si="6"/>
        <v>42</v>
      </c>
      <c r="V4" s="23">
        <f t="shared" si="7"/>
        <v>0.7692307692</v>
      </c>
      <c r="W4" s="24">
        <f t="shared" si="8"/>
        <v>0.9166666667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</row>
    <row r="5">
      <c r="A5" s="12">
        <v>1.0</v>
      </c>
      <c r="B5" s="12">
        <v>19.0</v>
      </c>
      <c r="C5" s="12" t="s">
        <v>30</v>
      </c>
      <c r="D5" s="12" t="b">
        <v>1</v>
      </c>
      <c r="E5" s="12">
        <v>0.0</v>
      </c>
      <c r="F5" s="12" t="s">
        <v>31</v>
      </c>
      <c r="G5" s="12">
        <f t="shared" si="1"/>
        <v>1591.2</v>
      </c>
      <c r="H5" s="16" t="str">
        <f t="shared" si="2"/>
        <v>misleading</v>
      </c>
      <c r="I5" s="17" t="str">
        <f t="shared" si="3"/>
        <v>misleading 2d pie chart</v>
      </c>
      <c r="J5" s="16">
        <f t="shared" si="9"/>
        <v>9</v>
      </c>
      <c r="L5" s="18">
        <v>4.0</v>
      </c>
      <c r="M5" s="7" t="s">
        <v>20</v>
      </c>
      <c r="N5" s="19" t="s">
        <v>27</v>
      </c>
      <c r="O5" s="7"/>
      <c r="P5" s="7"/>
      <c r="Q5" s="7"/>
      <c r="R5" s="18">
        <v>4.0</v>
      </c>
      <c r="S5" s="22">
        <f t="shared" si="4"/>
        <v>10</v>
      </c>
      <c r="T5" s="22">
        <f t="shared" si="5"/>
        <v>17</v>
      </c>
      <c r="U5" s="7">
        <f t="shared" si="6"/>
        <v>27</v>
      </c>
      <c r="V5" s="23">
        <f t="shared" si="7"/>
        <v>0.3846153846</v>
      </c>
      <c r="W5" s="24">
        <f t="shared" si="8"/>
        <v>0.7083333333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>
      <c r="A6" s="12">
        <v>1.0</v>
      </c>
      <c r="B6" s="12">
        <v>26.0</v>
      </c>
      <c r="C6" s="12" t="s">
        <v>32</v>
      </c>
      <c r="D6" s="12" t="b">
        <v>0</v>
      </c>
      <c r="E6" s="12">
        <v>1.0</v>
      </c>
      <c r="F6" s="12" t="s">
        <v>33</v>
      </c>
      <c r="G6" s="12">
        <f t="shared" si="1"/>
        <v>1611.2</v>
      </c>
      <c r="H6" s="16" t="str">
        <f t="shared" si="2"/>
        <v>normal</v>
      </c>
      <c r="I6" s="17" t="str">
        <f t="shared" si="3"/>
        <v>normal scale line chart</v>
      </c>
      <c r="J6" s="16">
        <f t="shared" si="9"/>
        <v>20</v>
      </c>
      <c r="L6" s="18">
        <v>5.0</v>
      </c>
      <c r="M6" s="7" t="s">
        <v>19</v>
      </c>
      <c r="N6" s="19" t="s">
        <v>23</v>
      </c>
      <c r="O6" s="7"/>
      <c r="P6" s="7"/>
      <c r="Q6" s="7"/>
      <c r="R6" s="18">
        <v>5.0</v>
      </c>
      <c r="S6" s="22">
        <f t="shared" si="4"/>
        <v>14</v>
      </c>
      <c r="T6" s="22">
        <f t="shared" si="5"/>
        <v>16</v>
      </c>
      <c r="U6" s="7">
        <f t="shared" si="6"/>
        <v>30</v>
      </c>
      <c r="V6" s="23">
        <f t="shared" si="7"/>
        <v>0.5384615385</v>
      </c>
      <c r="W6" s="24">
        <f t="shared" si="8"/>
        <v>0.6666666667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>
      <c r="A7" s="12">
        <v>1.0</v>
      </c>
      <c r="B7" s="12">
        <v>30.0</v>
      </c>
      <c r="C7" s="12" t="s">
        <v>34</v>
      </c>
      <c r="D7" s="12" t="b">
        <v>1</v>
      </c>
      <c r="E7" s="12">
        <v>1.0</v>
      </c>
      <c r="F7" s="12" t="s">
        <v>35</v>
      </c>
      <c r="G7" s="12">
        <f t="shared" si="1"/>
        <v>1619.9</v>
      </c>
      <c r="H7" s="16" t="str">
        <f t="shared" si="2"/>
        <v>misleading</v>
      </c>
      <c r="I7" s="17" t="str">
        <f t="shared" si="3"/>
        <v>multiple scale line chart</v>
      </c>
      <c r="J7" s="16">
        <f t="shared" si="9"/>
        <v>8.7</v>
      </c>
      <c r="L7" s="18">
        <v>6.0</v>
      </c>
      <c r="M7" s="7" t="s">
        <v>20</v>
      </c>
      <c r="N7" s="19" t="s">
        <v>27</v>
      </c>
      <c r="O7" s="7"/>
      <c r="P7" s="7"/>
      <c r="Q7" s="7"/>
      <c r="R7" s="18">
        <v>6.0</v>
      </c>
      <c r="S7" s="22">
        <f t="shared" si="4"/>
        <v>19</v>
      </c>
      <c r="T7" s="22">
        <f t="shared" si="5"/>
        <v>20</v>
      </c>
      <c r="U7" s="7">
        <f t="shared" si="6"/>
        <v>39</v>
      </c>
      <c r="V7" s="23">
        <f t="shared" si="7"/>
        <v>0.7307692308</v>
      </c>
      <c r="W7" s="24">
        <f t="shared" si="8"/>
        <v>0.8333333333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>
      <c r="A8" s="12">
        <v>1.0</v>
      </c>
      <c r="B8" s="12">
        <v>48.0</v>
      </c>
      <c r="C8" s="12" t="s">
        <v>36</v>
      </c>
      <c r="D8" s="12" t="b">
        <v>0</v>
      </c>
      <c r="E8" s="12">
        <v>0.0</v>
      </c>
      <c r="F8" s="12" t="s">
        <v>37</v>
      </c>
      <c r="G8" s="12">
        <f t="shared" si="1"/>
        <v>1625.4</v>
      </c>
      <c r="H8" s="16" t="str">
        <f t="shared" si="2"/>
        <v>normal</v>
      </c>
      <c r="I8" s="17" t="str">
        <f t="shared" si="3"/>
        <v>normal line chart</v>
      </c>
      <c r="J8" s="16">
        <f t="shared" si="9"/>
        <v>5.5</v>
      </c>
      <c r="L8" s="18">
        <v>7.0</v>
      </c>
      <c r="M8" s="7" t="s">
        <v>19</v>
      </c>
      <c r="N8" s="19" t="s">
        <v>23</v>
      </c>
      <c r="O8" s="7"/>
      <c r="P8" s="7"/>
      <c r="Q8" s="7"/>
      <c r="R8" s="18">
        <v>7.0</v>
      </c>
      <c r="S8" s="22">
        <f t="shared" si="4"/>
        <v>15</v>
      </c>
      <c r="T8" s="22">
        <f t="shared" si="5"/>
        <v>20</v>
      </c>
      <c r="U8" s="7">
        <f t="shared" si="6"/>
        <v>35</v>
      </c>
      <c r="V8" s="23">
        <f t="shared" si="7"/>
        <v>0.5769230769</v>
      </c>
      <c r="W8" s="24">
        <f t="shared" si="8"/>
        <v>0.8333333333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>
      <c r="A9" s="12">
        <v>1.0</v>
      </c>
      <c r="B9" s="12">
        <v>1.0</v>
      </c>
      <c r="C9" s="12" t="s">
        <v>38</v>
      </c>
      <c r="D9" s="12" t="b">
        <v>1</v>
      </c>
      <c r="E9" s="12">
        <v>0.0</v>
      </c>
      <c r="F9" s="12" t="s">
        <v>39</v>
      </c>
      <c r="G9" s="12">
        <f t="shared" si="1"/>
        <v>1634.8</v>
      </c>
      <c r="H9" s="16" t="str">
        <f t="shared" si="2"/>
        <v>misleading</v>
      </c>
      <c r="I9" s="17" t="str">
        <f t="shared" si="3"/>
        <v>truncated bar chart</v>
      </c>
      <c r="J9" s="16">
        <f t="shared" si="9"/>
        <v>9.4</v>
      </c>
      <c r="L9" s="18">
        <v>8.0</v>
      </c>
      <c r="M9" s="7" t="s">
        <v>20</v>
      </c>
      <c r="N9" s="19" t="s">
        <v>27</v>
      </c>
      <c r="O9" s="7"/>
      <c r="P9" s="7"/>
      <c r="Q9" s="7"/>
      <c r="R9" s="18">
        <v>8.0</v>
      </c>
      <c r="S9" s="22">
        <f t="shared" si="4"/>
        <v>15</v>
      </c>
      <c r="T9" s="22">
        <f t="shared" si="5"/>
        <v>18</v>
      </c>
      <c r="U9" s="7">
        <f t="shared" si="6"/>
        <v>33</v>
      </c>
      <c r="V9" s="23">
        <f t="shared" si="7"/>
        <v>0.5769230769</v>
      </c>
      <c r="W9" s="24">
        <f t="shared" si="8"/>
        <v>0.75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>
      <c r="A10" s="12">
        <v>1.0</v>
      </c>
      <c r="B10" s="12">
        <v>9.0</v>
      </c>
      <c r="C10" s="12" t="s">
        <v>40</v>
      </c>
      <c r="D10" s="12" t="b">
        <v>1</v>
      </c>
      <c r="E10" s="12">
        <v>1.0</v>
      </c>
      <c r="F10" s="12" t="s">
        <v>41</v>
      </c>
      <c r="G10" s="12">
        <f t="shared" si="1"/>
        <v>1643.1</v>
      </c>
      <c r="H10" s="16" t="str">
        <f t="shared" si="2"/>
        <v>misleading</v>
      </c>
      <c r="I10" s="17" t="str">
        <f t="shared" si="3"/>
        <v>truncated bar chart</v>
      </c>
      <c r="J10" s="16">
        <f t="shared" si="9"/>
        <v>8.3</v>
      </c>
      <c r="L10" s="18">
        <v>9.0</v>
      </c>
      <c r="M10" s="7" t="s">
        <v>19</v>
      </c>
      <c r="N10" s="19" t="s">
        <v>23</v>
      </c>
      <c r="O10" s="7"/>
      <c r="P10" s="7"/>
      <c r="Q10" s="7"/>
      <c r="R10" s="18">
        <v>9.0</v>
      </c>
      <c r="S10" s="22">
        <f t="shared" si="4"/>
        <v>16</v>
      </c>
      <c r="T10" s="22">
        <f t="shared" si="5"/>
        <v>18</v>
      </c>
      <c r="U10" s="7">
        <f t="shared" si="6"/>
        <v>34</v>
      </c>
      <c r="V10" s="23">
        <f t="shared" si="7"/>
        <v>0.6153846154</v>
      </c>
      <c r="W10" s="24">
        <f t="shared" si="8"/>
        <v>0.75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>
      <c r="A11" s="12">
        <v>1.0</v>
      </c>
      <c r="B11" s="12">
        <v>29.0</v>
      </c>
      <c r="C11" s="12" t="s">
        <v>42</v>
      </c>
      <c r="D11" s="12" t="b">
        <v>0</v>
      </c>
      <c r="E11" s="12">
        <v>1.0</v>
      </c>
      <c r="F11" s="12" t="s">
        <v>43</v>
      </c>
      <c r="G11" s="12">
        <f t="shared" si="1"/>
        <v>1667.7</v>
      </c>
      <c r="H11" s="16" t="str">
        <f t="shared" si="2"/>
        <v>normal</v>
      </c>
      <c r="I11" s="17" t="str">
        <f t="shared" si="3"/>
        <v>normal scale line chart</v>
      </c>
      <c r="J11" s="16">
        <f t="shared" si="9"/>
        <v>24.6</v>
      </c>
      <c r="L11" s="18">
        <v>10.0</v>
      </c>
      <c r="M11" s="7" t="s">
        <v>20</v>
      </c>
      <c r="N11" s="19" t="s">
        <v>27</v>
      </c>
      <c r="O11" s="7"/>
      <c r="P11" s="7"/>
      <c r="Q11" s="7"/>
      <c r="R11" s="18">
        <v>10.0</v>
      </c>
      <c r="S11" s="22">
        <f t="shared" si="4"/>
        <v>17</v>
      </c>
      <c r="T11" s="22">
        <f t="shared" si="5"/>
        <v>17</v>
      </c>
      <c r="U11" s="7">
        <f t="shared" si="6"/>
        <v>34</v>
      </c>
      <c r="V11" s="23">
        <f t="shared" si="7"/>
        <v>0.6538461538</v>
      </c>
      <c r="W11" s="24">
        <f t="shared" si="8"/>
        <v>0.7083333333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>
      <c r="A12" s="12">
        <v>1.0</v>
      </c>
      <c r="B12" s="12">
        <v>47.0</v>
      </c>
      <c r="C12" s="12" t="s">
        <v>44</v>
      </c>
      <c r="D12" s="12" t="b">
        <v>1</v>
      </c>
      <c r="E12" s="12">
        <v>0.0</v>
      </c>
      <c r="F12" s="12" t="s">
        <v>45</v>
      </c>
      <c r="G12" s="12">
        <f t="shared" si="1"/>
        <v>1675.2</v>
      </c>
      <c r="H12" s="16" t="str">
        <f t="shared" si="2"/>
        <v>misleading</v>
      </c>
      <c r="I12" s="17" t="str">
        <f t="shared" si="3"/>
        <v>truncated line chart</v>
      </c>
      <c r="J12" s="16">
        <f t="shared" si="9"/>
        <v>7.5</v>
      </c>
      <c r="L12" s="18">
        <v>11.0</v>
      </c>
      <c r="M12" s="7" t="s">
        <v>19</v>
      </c>
      <c r="N12" s="19" t="s">
        <v>46</v>
      </c>
      <c r="O12" s="7"/>
      <c r="P12" s="7"/>
      <c r="Q12" s="7"/>
      <c r="R12" s="18">
        <v>11.0</v>
      </c>
      <c r="S12" s="22">
        <f t="shared" si="4"/>
        <v>10</v>
      </c>
      <c r="T12" s="22">
        <f t="shared" si="5"/>
        <v>19</v>
      </c>
      <c r="U12" s="7">
        <f t="shared" si="6"/>
        <v>29</v>
      </c>
      <c r="V12" s="23">
        <f t="shared" si="7"/>
        <v>0.3846153846</v>
      </c>
      <c r="W12" s="24">
        <f t="shared" si="8"/>
        <v>0.7916666667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>
      <c r="A13" s="12">
        <v>1.0</v>
      </c>
      <c r="B13" s="12">
        <v>15.0</v>
      </c>
      <c r="C13" s="12" t="s">
        <v>47</v>
      </c>
      <c r="D13" s="12" t="b">
        <v>1</v>
      </c>
      <c r="E13" s="12">
        <v>0.0</v>
      </c>
      <c r="F13" s="12" t="s">
        <v>48</v>
      </c>
      <c r="G13" s="12">
        <f t="shared" si="1"/>
        <v>1689.6</v>
      </c>
      <c r="H13" s="16" t="str">
        <f t="shared" si="2"/>
        <v>misleading</v>
      </c>
      <c r="I13" s="17" t="str">
        <f t="shared" si="3"/>
        <v>misleading 2d pie chart</v>
      </c>
      <c r="J13" s="16">
        <f t="shared" si="9"/>
        <v>14.4</v>
      </c>
      <c r="L13" s="18">
        <v>12.0</v>
      </c>
      <c r="M13" s="7" t="s">
        <v>20</v>
      </c>
      <c r="N13" s="19" t="s">
        <v>49</v>
      </c>
      <c r="O13" s="7"/>
      <c r="P13" s="7"/>
      <c r="Q13" s="7"/>
      <c r="R13" s="18">
        <v>12.0</v>
      </c>
      <c r="S13" s="22">
        <f t="shared" si="4"/>
        <v>9</v>
      </c>
      <c r="T13" s="22">
        <f t="shared" si="5"/>
        <v>18</v>
      </c>
      <c r="U13" s="7">
        <f t="shared" si="6"/>
        <v>27</v>
      </c>
      <c r="V13" s="23">
        <f t="shared" si="7"/>
        <v>0.3461538462</v>
      </c>
      <c r="W13" s="24">
        <f t="shared" si="8"/>
        <v>0.75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>
      <c r="A14" s="12">
        <v>1.0</v>
      </c>
      <c r="B14" s="12">
        <v>34.0</v>
      </c>
      <c r="C14" s="12" t="s">
        <v>50</v>
      </c>
      <c r="D14" s="12" t="b">
        <v>1</v>
      </c>
      <c r="E14" s="12">
        <v>1.0</v>
      </c>
      <c r="F14" s="12" t="s">
        <v>51</v>
      </c>
      <c r="G14" s="12">
        <f t="shared" si="1"/>
        <v>1705.8</v>
      </c>
      <c r="H14" s="16" t="str">
        <f t="shared" si="2"/>
        <v>normal</v>
      </c>
      <c r="I14" s="17" t="str">
        <f t="shared" si="3"/>
        <v>normal axis bar chart</v>
      </c>
      <c r="J14" s="16">
        <f t="shared" si="9"/>
        <v>16.2</v>
      </c>
      <c r="L14" s="18">
        <v>13.0</v>
      </c>
      <c r="M14" s="7" t="s">
        <v>20</v>
      </c>
      <c r="N14" s="19" t="s">
        <v>49</v>
      </c>
      <c r="O14" s="7"/>
      <c r="P14" s="7"/>
      <c r="Q14" s="7"/>
      <c r="R14" s="18">
        <v>13.0</v>
      </c>
      <c r="S14" s="22">
        <f t="shared" si="4"/>
        <v>14</v>
      </c>
      <c r="T14" s="22">
        <f t="shared" si="5"/>
        <v>20</v>
      </c>
      <c r="U14" s="7">
        <f t="shared" si="6"/>
        <v>34</v>
      </c>
      <c r="V14" s="23">
        <f t="shared" si="7"/>
        <v>0.5384615385</v>
      </c>
      <c r="W14" s="24">
        <f t="shared" si="8"/>
        <v>0.8333333333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>
      <c r="A15" s="12">
        <v>1.0</v>
      </c>
      <c r="B15" s="12">
        <v>10.0</v>
      </c>
      <c r="C15" s="12" t="s">
        <v>52</v>
      </c>
      <c r="D15" s="12" t="b">
        <v>0</v>
      </c>
      <c r="E15" s="12">
        <v>0.0</v>
      </c>
      <c r="F15" s="12" t="s">
        <v>53</v>
      </c>
      <c r="G15" s="12">
        <f t="shared" si="1"/>
        <v>1722.3</v>
      </c>
      <c r="H15" s="16" t="str">
        <f t="shared" si="2"/>
        <v>normal</v>
      </c>
      <c r="I15" s="17" t="str">
        <f t="shared" si="3"/>
        <v>normal bar chart</v>
      </c>
      <c r="J15" s="16">
        <f t="shared" si="9"/>
        <v>16.5</v>
      </c>
      <c r="L15" s="18">
        <v>14.0</v>
      </c>
      <c r="M15" s="7" t="s">
        <v>20</v>
      </c>
      <c r="N15" s="19" t="s">
        <v>49</v>
      </c>
      <c r="O15" s="7"/>
      <c r="P15" s="7"/>
      <c r="Q15" s="7"/>
      <c r="R15" s="18">
        <v>14.0</v>
      </c>
      <c r="S15" s="22">
        <f t="shared" si="4"/>
        <v>12</v>
      </c>
      <c r="T15" s="22">
        <f t="shared" si="5"/>
        <v>19</v>
      </c>
      <c r="U15" s="7">
        <f t="shared" si="6"/>
        <v>31</v>
      </c>
      <c r="V15" s="23">
        <f t="shared" si="7"/>
        <v>0.4615384615</v>
      </c>
      <c r="W15" s="24">
        <f t="shared" si="8"/>
        <v>0.7916666667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>
      <c r="A16" s="12">
        <v>1.0</v>
      </c>
      <c r="B16" s="12">
        <v>12.0</v>
      </c>
      <c r="C16" s="12" t="s">
        <v>54</v>
      </c>
      <c r="D16" s="12" t="b">
        <v>1</v>
      </c>
      <c r="E16" s="12">
        <v>0.0</v>
      </c>
      <c r="F16" s="12" t="s">
        <v>55</v>
      </c>
      <c r="G16" s="12">
        <f t="shared" si="1"/>
        <v>1731.2</v>
      </c>
      <c r="H16" s="16" t="str">
        <f t="shared" si="2"/>
        <v>normal</v>
      </c>
      <c r="I16" s="17" t="str">
        <f t="shared" si="3"/>
        <v>normal pie chart</v>
      </c>
      <c r="J16" s="16">
        <f t="shared" si="9"/>
        <v>8.9</v>
      </c>
      <c r="L16" s="18">
        <v>15.0</v>
      </c>
      <c r="M16" s="7" t="s">
        <v>19</v>
      </c>
      <c r="N16" s="19" t="s">
        <v>46</v>
      </c>
      <c r="O16" s="7"/>
      <c r="P16" s="7"/>
      <c r="Q16" s="7"/>
      <c r="R16" s="18">
        <v>15.0</v>
      </c>
      <c r="S16" s="22">
        <f t="shared" si="4"/>
        <v>12</v>
      </c>
      <c r="T16" s="22">
        <f t="shared" si="5"/>
        <v>19</v>
      </c>
      <c r="U16" s="7">
        <f t="shared" si="6"/>
        <v>31</v>
      </c>
      <c r="V16" s="23">
        <f t="shared" si="7"/>
        <v>0.4615384615</v>
      </c>
      <c r="W16" s="24">
        <f t="shared" si="8"/>
        <v>0.7916666667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>
      <c r="A17" s="12">
        <v>1.0</v>
      </c>
      <c r="B17" s="12">
        <v>23.0</v>
      </c>
      <c r="C17" s="12" t="s">
        <v>56</v>
      </c>
      <c r="D17" s="12" t="b">
        <v>1</v>
      </c>
      <c r="E17" s="12">
        <v>1.0</v>
      </c>
      <c r="F17" s="12" t="s">
        <v>57</v>
      </c>
      <c r="G17" s="12">
        <f t="shared" si="1"/>
        <v>1741.2</v>
      </c>
      <c r="H17" s="16" t="str">
        <f t="shared" si="2"/>
        <v>normal</v>
      </c>
      <c r="I17" s="17" t="str">
        <f t="shared" si="3"/>
        <v>normal scale line chart</v>
      </c>
      <c r="J17" s="16">
        <f t="shared" si="9"/>
        <v>10</v>
      </c>
      <c r="L17" s="18">
        <v>16.0</v>
      </c>
      <c r="M17" s="7" t="s">
        <v>19</v>
      </c>
      <c r="N17" s="19" t="s">
        <v>46</v>
      </c>
      <c r="O17" s="7"/>
      <c r="P17" s="7"/>
      <c r="Q17" s="7"/>
      <c r="R17" s="18">
        <v>16.0</v>
      </c>
      <c r="S17" s="22">
        <f t="shared" si="4"/>
        <v>20</v>
      </c>
      <c r="T17" s="22">
        <f t="shared" si="5"/>
        <v>16</v>
      </c>
      <c r="U17" s="7">
        <f t="shared" si="6"/>
        <v>36</v>
      </c>
      <c r="V17" s="23">
        <f t="shared" si="7"/>
        <v>0.7692307692</v>
      </c>
      <c r="W17" s="24">
        <f t="shared" si="8"/>
        <v>0.6666666667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>
      <c r="A18" s="12">
        <v>1.0</v>
      </c>
      <c r="B18" s="12">
        <v>38.0</v>
      </c>
      <c r="C18" s="12" t="s">
        <v>58</v>
      </c>
      <c r="D18" s="12" t="b">
        <v>0</v>
      </c>
      <c r="E18" s="12">
        <v>1.0</v>
      </c>
      <c r="F18" s="12" t="s">
        <v>59</v>
      </c>
      <c r="G18" s="12">
        <f t="shared" si="1"/>
        <v>1772.9</v>
      </c>
      <c r="H18" s="16" t="str">
        <f t="shared" si="2"/>
        <v>misleading</v>
      </c>
      <c r="I18" s="17" t="str">
        <f t="shared" si="3"/>
        <v>reversed axis bar chart</v>
      </c>
      <c r="J18" s="16">
        <f t="shared" si="9"/>
        <v>31.7</v>
      </c>
      <c r="L18" s="18">
        <v>17.0</v>
      </c>
      <c r="M18" s="7" t="s">
        <v>20</v>
      </c>
      <c r="N18" s="19" t="s">
        <v>49</v>
      </c>
      <c r="O18" s="7"/>
      <c r="P18" s="7"/>
      <c r="Q18" s="7"/>
      <c r="R18" s="18">
        <v>17.0</v>
      </c>
      <c r="S18" s="22">
        <f t="shared" si="4"/>
        <v>13</v>
      </c>
      <c r="T18" s="22">
        <f t="shared" si="5"/>
        <v>15</v>
      </c>
      <c r="U18" s="7">
        <f t="shared" si="6"/>
        <v>28</v>
      </c>
      <c r="V18" s="23">
        <f t="shared" si="7"/>
        <v>0.5</v>
      </c>
      <c r="W18" s="24">
        <f t="shared" si="8"/>
        <v>0.625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>
      <c r="A19" s="12">
        <v>1.0</v>
      </c>
      <c r="B19" s="12">
        <v>42.0</v>
      </c>
      <c r="C19" s="12" t="s">
        <v>60</v>
      </c>
      <c r="D19" s="12" t="b">
        <v>0</v>
      </c>
      <c r="E19" s="12">
        <v>0.0</v>
      </c>
      <c r="F19" s="12" t="s">
        <v>61</v>
      </c>
      <c r="G19" s="12">
        <f t="shared" si="1"/>
        <v>1806.1</v>
      </c>
      <c r="H19" s="16" t="str">
        <f t="shared" si="2"/>
        <v>misleading</v>
      </c>
      <c r="I19" s="17" t="str">
        <f t="shared" si="3"/>
        <v>truncated line chart</v>
      </c>
      <c r="J19" s="16">
        <f t="shared" si="9"/>
        <v>33.2</v>
      </c>
      <c r="L19" s="18">
        <v>18.0</v>
      </c>
      <c r="M19" s="7" t="s">
        <v>20</v>
      </c>
      <c r="N19" s="19" t="s">
        <v>49</v>
      </c>
      <c r="O19" s="7"/>
      <c r="P19" s="7"/>
      <c r="Q19" s="7"/>
      <c r="R19" s="18">
        <v>18.0</v>
      </c>
      <c r="S19" s="22">
        <f t="shared" si="4"/>
        <v>12</v>
      </c>
      <c r="T19" s="22">
        <f t="shared" si="5"/>
        <v>20</v>
      </c>
      <c r="U19" s="7">
        <f t="shared" si="6"/>
        <v>32</v>
      </c>
      <c r="V19" s="23">
        <f t="shared" si="7"/>
        <v>0.4615384615</v>
      </c>
      <c r="W19" s="24">
        <f t="shared" si="8"/>
        <v>0.8333333333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>
      <c r="A20" s="12">
        <v>1.0</v>
      </c>
      <c r="B20" s="12">
        <v>7.0</v>
      </c>
      <c r="C20" s="12" t="s">
        <v>62</v>
      </c>
      <c r="D20" s="12" t="b">
        <v>0</v>
      </c>
      <c r="E20" s="12">
        <v>1.0</v>
      </c>
      <c r="F20" s="12" t="s">
        <v>63</v>
      </c>
      <c r="G20" s="12">
        <f t="shared" si="1"/>
        <v>1822.1</v>
      </c>
      <c r="H20" s="16" t="str">
        <f t="shared" si="2"/>
        <v>misleading</v>
      </c>
      <c r="I20" s="17" t="str">
        <f t="shared" si="3"/>
        <v>truncated bar chart</v>
      </c>
      <c r="J20" s="16">
        <f t="shared" si="9"/>
        <v>16</v>
      </c>
      <c r="L20" s="18">
        <v>19.0</v>
      </c>
      <c r="M20" s="7" t="s">
        <v>19</v>
      </c>
      <c r="N20" s="19" t="s">
        <v>46</v>
      </c>
      <c r="O20" s="7"/>
      <c r="P20" s="7"/>
      <c r="Q20" s="7"/>
      <c r="R20" s="18">
        <v>19.0</v>
      </c>
      <c r="S20" s="22">
        <f t="shared" si="4"/>
        <v>13</v>
      </c>
      <c r="T20" s="22">
        <f t="shared" si="5"/>
        <v>21</v>
      </c>
      <c r="U20" s="7">
        <f t="shared" si="6"/>
        <v>34</v>
      </c>
      <c r="V20" s="23">
        <f t="shared" si="7"/>
        <v>0.5</v>
      </c>
      <c r="W20" s="24">
        <f t="shared" si="8"/>
        <v>0.875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>
      <c r="A21" s="12">
        <v>1.0</v>
      </c>
      <c r="B21" s="12">
        <v>27.0</v>
      </c>
      <c r="C21" s="12" t="s">
        <v>64</v>
      </c>
      <c r="D21" s="12" t="b">
        <v>0</v>
      </c>
      <c r="E21" s="12">
        <v>0.0</v>
      </c>
      <c r="F21" s="12" t="s">
        <v>65</v>
      </c>
      <c r="G21" s="12">
        <f t="shared" si="1"/>
        <v>1846</v>
      </c>
      <c r="H21" s="16" t="str">
        <f t="shared" si="2"/>
        <v>misleading</v>
      </c>
      <c r="I21" s="17" t="str">
        <f t="shared" si="3"/>
        <v>multiple scale line chart</v>
      </c>
      <c r="J21" s="16">
        <f t="shared" si="9"/>
        <v>23.9</v>
      </c>
      <c r="L21" s="18">
        <v>20.0</v>
      </c>
      <c r="M21" s="7" t="s">
        <v>19</v>
      </c>
      <c r="N21" s="19" t="s">
        <v>46</v>
      </c>
      <c r="O21" s="7"/>
      <c r="P21" s="7"/>
      <c r="Q21" s="7"/>
      <c r="R21" s="18">
        <v>20.0</v>
      </c>
      <c r="S21" s="22">
        <f t="shared" si="4"/>
        <v>18</v>
      </c>
      <c r="T21" s="22">
        <f t="shared" si="5"/>
        <v>17</v>
      </c>
      <c r="U21" s="7">
        <f t="shared" si="6"/>
        <v>35</v>
      </c>
      <c r="V21" s="23">
        <f t="shared" si="7"/>
        <v>0.6923076923</v>
      </c>
      <c r="W21" s="24">
        <f t="shared" si="8"/>
        <v>0.7083333333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>
      <c r="A22" s="12">
        <v>1.0</v>
      </c>
      <c r="B22" s="12">
        <v>37.0</v>
      </c>
      <c r="C22" s="12" t="s">
        <v>66</v>
      </c>
      <c r="D22" s="12" t="b">
        <v>1</v>
      </c>
      <c r="E22" s="12">
        <v>1.0</v>
      </c>
      <c r="F22" s="12" t="s">
        <v>67</v>
      </c>
      <c r="G22" s="12">
        <f t="shared" si="1"/>
        <v>1864.5</v>
      </c>
      <c r="H22" s="16" t="str">
        <f t="shared" si="2"/>
        <v>normal</v>
      </c>
      <c r="I22" s="17" t="str">
        <f t="shared" si="3"/>
        <v>normal axis bar chart</v>
      </c>
      <c r="J22" s="16">
        <f t="shared" si="9"/>
        <v>18.5</v>
      </c>
      <c r="L22" s="18">
        <v>21.0</v>
      </c>
      <c r="M22" s="7" t="s">
        <v>19</v>
      </c>
      <c r="N22" s="19" t="s">
        <v>68</v>
      </c>
      <c r="O22" s="7"/>
      <c r="P22" s="7"/>
      <c r="Q22" s="7"/>
      <c r="R22" s="18">
        <v>21.0</v>
      </c>
      <c r="S22" s="22">
        <f t="shared" si="4"/>
        <v>15</v>
      </c>
      <c r="T22" s="22">
        <f t="shared" si="5"/>
        <v>21</v>
      </c>
      <c r="U22" s="7">
        <f t="shared" si="6"/>
        <v>36</v>
      </c>
      <c r="V22" s="23">
        <f t="shared" si="7"/>
        <v>0.5769230769</v>
      </c>
      <c r="W22" s="24">
        <f t="shared" si="8"/>
        <v>0.875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>
      <c r="A23" s="12">
        <v>1.0</v>
      </c>
      <c r="B23" s="12">
        <v>6.0</v>
      </c>
      <c r="C23" s="12" t="s">
        <v>69</v>
      </c>
      <c r="D23" s="12" t="b">
        <v>1</v>
      </c>
      <c r="E23" s="12">
        <v>0.0</v>
      </c>
      <c r="F23" s="12" t="s">
        <v>70</v>
      </c>
      <c r="G23" s="12">
        <f t="shared" si="1"/>
        <v>1874.7</v>
      </c>
      <c r="H23" s="16" t="str">
        <f t="shared" si="2"/>
        <v>normal</v>
      </c>
      <c r="I23" s="17" t="str">
        <f t="shared" si="3"/>
        <v>normal bar chart</v>
      </c>
      <c r="J23" s="16">
        <f t="shared" si="9"/>
        <v>10.2</v>
      </c>
      <c r="L23" s="18">
        <v>22.0</v>
      </c>
      <c r="M23" s="7" t="s">
        <v>20</v>
      </c>
      <c r="N23" s="19" t="s">
        <v>71</v>
      </c>
      <c r="O23" s="7"/>
      <c r="P23" s="7"/>
      <c r="Q23" s="7"/>
      <c r="R23" s="18">
        <v>22.0</v>
      </c>
      <c r="S23" s="22">
        <f t="shared" si="4"/>
        <v>12</v>
      </c>
      <c r="T23" s="22">
        <f t="shared" si="5"/>
        <v>21</v>
      </c>
      <c r="U23" s="7">
        <f t="shared" si="6"/>
        <v>33</v>
      </c>
      <c r="V23" s="23">
        <f t="shared" si="7"/>
        <v>0.4615384615</v>
      </c>
      <c r="W23" s="24">
        <f t="shared" si="8"/>
        <v>0.875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>
      <c r="A24" s="12">
        <v>1.0</v>
      </c>
      <c r="B24" s="12">
        <v>4.0</v>
      </c>
      <c r="C24" s="12" t="s">
        <v>72</v>
      </c>
      <c r="D24" s="12" t="b">
        <v>0</v>
      </c>
      <c r="E24" s="12">
        <v>1.0</v>
      </c>
      <c r="F24" s="12" t="s">
        <v>73</v>
      </c>
      <c r="G24" s="12">
        <f t="shared" si="1"/>
        <v>1884.3</v>
      </c>
      <c r="H24" s="16" t="str">
        <f t="shared" si="2"/>
        <v>normal</v>
      </c>
      <c r="I24" s="17" t="str">
        <f t="shared" si="3"/>
        <v>normal bar chart</v>
      </c>
      <c r="J24" s="16">
        <f t="shared" si="9"/>
        <v>9.6</v>
      </c>
      <c r="L24" s="18">
        <v>23.0</v>
      </c>
      <c r="M24" s="7" t="s">
        <v>20</v>
      </c>
      <c r="N24" s="19" t="s">
        <v>71</v>
      </c>
      <c r="O24" s="7"/>
      <c r="P24" s="7"/>
      <c r="Q24" s="7"/>
      <c r="R24" s="18">
        <v>23.0</v>
      </c>
      <c r="S24" s="22">
        <f t="shared" si="4"/>
        <v>18</v>
      </c>
      <c r="T24" s="22">
        <f t="shared" si="5"/>
        <v>20</v>
      </c>
      <c r="U24" s="7">
        <f t="shared" si="6"/>
        <v>38</v>
      </c>
      <c r="V24" s="23">
        <f t="shared" si="7"/>
        <v>0.6923076923</v>
      </c>
      <c r="W24" s="24">
        <f t="shared" si="8"/>
        <v>0.8333333333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>
      <c r="A25" s="12">
        <v>1.0</v>
      </c>
      <c r="B25" s="12">
        <v>24.0</v>
      </c>
      <c r="C25" s="12" t="s">
        <v>74</v>
      </c>
      <c r="D25" s="12" t="b">
        <v>0</v>
      </c>
      <c r="E25" s="12">
        <v>1.0</v>
      </c>
      <c r="F25" s="12" t="s">
        <v>75</v>
      </c>
      <c r="G25" s="12">
        <f t="shared" si="1"/>
        <v>1905.9</v>
      </c>
      <c r="H25" s="16" t="str">
        <f t="shared" si="2"/>
        <v>misleading</v>
      </c>
      <c r="I25" s="17" t="str">
        <f t="shared" si="3"/>
        <v>multiple scale line chart</v>
      </c>
      <c r="J25" s="16">
        <f t="shared" si="9"/>
        <v>21.6</v>
      </c>
      <c r="L25" s="18">
        <v>24.0</v>
      </c>
      <c r="M25" s="7" t="s">
        <v>19</v>
      </c>
      <c r="N25" s="19" t="s">
        <v>68</v>
      </c>
      <c r="O25" s="7"/>
      <c r="P25" s="7"/>
      <c r="Q25" s="7"/>
      <c r="R25" s="18">
        <v>24.0</v>
      </c>
      <c r="S25" s="22">
        <f t="shared" si="4"/>
        <v>14</v>
      </c>
      <c r="T25" s="22">
        <f t="shared" si="5"/>
        <v>19</v>
      </c>
      <c r="U25" s="7">
        <f t="shared" si="6"/>
        <v>33</v>
      </c>
      <c r="V25" s="23">
        <f t="shared" si="7"/>
        <v>0.5384615385</v>
      </c>
      <c r="W25" s="24">
        <f t="shared" si="8"/>
        <v>0.7916666667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>
      <c r="A26" s="12">
        <v>1.0</v>
      </c>
      <c r="B26" s="12">
        <v>2.0</v>
      </c>
      <c r="C26" s="12" t="s">
        <v>76</v>
      </c>
      <c r="D26" s="12" t="b">
        <v>0</v>
      </c>
      <c r="E26" s="12">
        <v>1.0</v>
      </c>
      <c r="F26" s="12" t="s">
        <v>77</v>
      </c>
      <c r="G26" s="12">
        <f t="shared" si="1"/>
        <v>1911.8</v>
      </c>
      <c r="H26" s="16" t="str">
        <f t="shared" si="2"/>
        <v>normal</v>
      </c>
      <c r="I26" s="17" t="str">
        <f t="shared" si="3"/>
        <v>normal bar chart</v>
      </c>
      <c r="J26" s="16">
        <f t="shared" si="9"/>
        <v>5.9</v>
      </c>
      <c r="L26" s="18">
        <v>25.0</v>
      </c>
      <c r="M26" s="7" t="s">
        <v>19</v>
      </c>
      <c r="N26" s="19" t="s">
        <v>68</v>
      </c>
      <c r="O26" s="7"/>
      <c r="P26" s="7"/>
      <c r="Q26" s="7"/>
      <c r="R26" s="18">
        <v>25.0</v>
      </c>
      <c r="S26" s="22">
        <f t="shared" si="4"/>
        <v>13</v>
      </c>
      <c r="T26" s="22">
        <f t="shared" si="5"/>
        <v>21</v>
      </c>
      <c r="U26" s="7">
        <f t="shared" si="6"/>
        <v>34</v>
      </c>
      <c r="V26" s="23">
        <f t="shared" si="7"/>
        <v>0.5</v>
      </c>
      <c r="W26" s="24">
        <f t="shared" si="8"/>
        <v>0.875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>
      <c r="A27" s="12">
        <v>1.0</v>
      </c>
      <c r="B27" s="12">
        <v>20.0</v>
      </c>
      <c r="C27" s="12" t="s">
        <v>78</v>
      </c>
      <c r="D27" s="12" t="b">
        <v>1</v>
      </c>
      <c r="E27" s="12">
        <v>1.0</v>
      </c>
      <c r="F27" s="12" t="s">
        <v>79</v>
      </c>
      <c r="G27" s="12">
        <f t="shared" si="1"/>
        <v>1922.1</v>
      </c>
      <c r="H27" s="16" t="str">
        <f t="shared" si="2"/>
        <v>misleading</v>
      </c>
      <c r="I27" s="17" t="str">
        <f t="shared" si="3"/>
        <v>misleading 2d pie chart</v>
      </c>
      <c r="J27" s="16">
        <f t="shared" si="9"/>
        <v>10.3</v>
      </c>
      <c r="L27" s="18">
        <v>26.0</v>
      </c>
      <c r="M27" s="7" t="s">
        <v>20</v>
      </c>
      <c r="N27" s="19" t="s">
        <v>71</v>
      </c>
      <c r="O27" s="7"/>
      <c r="P27" s="7"/>
      <c r="Q27" s="7"/>
      <c r="R27" s="18">
        <v>26.0</v>
      </c>
      <c r="S27" s="22">
        <f t="shared" si="4"/>
        <v>13</v>
      </c>
      <c r="T27" s="22">
        <f t="shared" si="5"/>
        <v>20</v>
      </c>
      <c r="U27" s="7">
        <f t="shared" si="6"/>
        <v>33</v>
      </c>
      <c r="V27" s="23">
        <f t="shared" si="7"/>
        <v>0.5</v>
      </c>
      <c r="W27" s="24">
        <f t="shared" si="8"/>
        <v>0.8333333333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>
      <c r="A28" s="12">
        <v>1.0</v>
      </c>
      <c r="B28" s="12">
        <v>28.0</v>
      </c>
      <c r="C28" s="12" t="s">
        <v>80</v>
      </c>
      <c r="D28" s="12" t="b">
        <v>0</v>
      </c>
      <c r="E28" s="12">
        <v>0.0</v>
      </c>
      <c r="F28" s="12" t="s">
        <v>81</v>
      </c>
      <c r="G28" s="12">
        <f t="shared" si="1"/>
        <v>1946</v>
      </c>
      <c r="H28" s="16" t="str">
        <f t="shared" si="2"/>
        <v>misleading</v>
      </c>
      <c r="I28" s="17" t="str">
        <f t="shared" si="3"/>
        <v>multiple scale line chart</v>
      </c>
      <c r="J28" s="16">
        <f t="shared" si="9"/>
        <v>23.9</v>
      </c>
      <c r="L28" s="18">
        <v>27.0</v>
      </c>
      <c r="M28" s="7" t="s">
        <v>19</v>
      </c>
      <c r="N28" s="19" t="s">
        <v>68</v>
      </c>
      <c r="O28" s="7"/>
      <c r="P28" s="7"/>
      <c r="Q28" s="7"/>
      <c r="R28" s="18">
        <v>27.0</v>
      </c>
      <c r="S28" s="22">
        <f t="shared" si="4"/>
        <v>7</v>
      </c>
      <c r="T28" s="22">
        <f t="shared" si="5"/>
        <v>18</v>
      </c>
      <c r="U28" s="7">
        <f t="shared" si="6"/>
        <v>25</v>
      </c>
      <c r="V28" s="23">
        <f t="shared" si="7"/>
        <v>0.2692307692</v>
      </c>
      <c r="W28" s="24">
        <f t="shared" si="8"/>
        <v>0.75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>
      <c r="A29" s="12">
        <v>1.0</v>
      </c>
      <c r="B29" s="12">
        <v>31.0</v>
      </c>
      <c r="C29" s="12" t="s">
        <v>82</v>
      </c>
      <c r="D29" s="12" t="b">
        <v>0</v>
      </c>
      <c r="E29" s="12">
        <v>1.0</v>
      </c>
      <c r="F29" s="12" t="s">
        <v>83</v>
      </c>
      <c r="G29" s="12">
        <f t="shared" si="1"/>
        <v>1967.6</v>
      </c>
      <c r="H29" s="16" t="str">
        <f t="shared" si="2"/>
        <v>misleading</v>
      </c>
      <c r="I29" s="17" t="str">
        <f t="shared" si="3"/>
        <v>reversed axis bar chart</v>
      </c>
      <c r="J29" s="16">
        <f t="shared" si="9"/>
        <v>21.6</v>
      </c>
      <c r="L29" s="18">
        <v>28.0</v>
      </c>
      <c r="M29" s="7" t="s">
        <v>19</v>
      </c>
      <c r="N29" s="19" t="s">
        <v>68</v>
      </c>
      <c r="O29" s="7"/>
      <c r="P29" s="7"/>
      <c r="Q29" s="7"/>
      <c r="R29" s="18">
        <v>28.0</v>
      </c>
      <c r="S29" s="22">
        <f t="shared" si="4"/>
        <v>12</v>
      </c>
      <c r="T29" s="22">
        <f t="shared" si="5"/>
        <v>16</v>
      </c>
      <c r="U29" s="7">
        <f t="shared" si="6"/>
        <v>28</v>
      </c>
      <c r="V29" s="23">
        <f t="shared" si="7"/>
        <v>0.4615384615</v>
      </c>
      <c r="W29" s="24">
        <f t="shared" si="8"/>
        <v>0.6666666667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>
      <c r="A30" s="12">
        <v>1.0</v>
      </c>
      <c r="B30" s="12">
        <v>17.0</v>
      </c>
      <c r="C30" s="12" t="s">
        <v>84</v>
      </c>
      <c r="D30" s="12" t="b">
        <v>1</v>
      </c>
      <c r="E30" s="12">
        <v>1.0</v>
      </c>
      <c r="F30" s="12" t="s">
        <v>85</v>
      </c>
      <c r="G30" s="12">
        <f t="shared" si="1"/>
        <v>1977.2</v>
      </c>
      <c r="H30" s="16" t="str">
        <f t="shared" si="2"/>
        <v>normal</v>
      </c>
      <c r="I30" s="17" t="str">
        <f t="shared" si="3"/>
        <v>normal pie chart</v>
      </c>
      <c r="J30" s="16">
        <f t="shared" si="9"/>
        <v>9.6</v>
      </c>
      <c r="L30" s="18">
        <v>29.0</v>
      </c>
      <c r="M30" s="7" t="s">
        <v>20</v>
      </c>
      <c r="N30" s="19" t="s">
        <v>71</v>
      </c>
      <c r="O30" s="7"/>
      <c r="P30" s="7"/>
      <c r="Q30" s="7"/>
      <c r="R30" s="18">
        <v>29.0</v>
      </c>
      <c r="S30" s="22">
        <f t="shared" si="4"/>
        <v>15</v>
      </c>
      <c r="T30" s="22">
        <f t="shared" si="5"/>
        <v>18</v>
      </c>
      <c r="U30" s="7">
        <f t="shared" si="6"/>
        <v>33</v>
      </c>
      <c r="V30" s="23">
        <f t="shared" si="7"/>
        <v>0.5769230769</v>
      </c>
      <c r="W30" s="24">
        <f t="shared" si="8"/>
        <v>0.75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>
      <c r="A31" s="12">
        <v>1.0</v>
      </c>
      <c r="B31" s="12">
        <v>25.0</v>
      </c>
      <c r="C31" s="12" t="s">
        <v>86</v>
      </c>
      <c r="D31" s="12" t="b">
        <v>1</v>
      </c>
      <c r="E31" s="12">
        <v>0.0</v>
      </c>
      <c r="F31" s="12" t="s">
        <v>87</v>
      </c>
      <c r="G31" s="12">
        <f t="shared" si="1"/>
        <v>1993.8</v>
      </c>
      <c r="H31" s="16" t="str">
        <f t="shared" si="2"/>
        <v>misleading</v>
      </c>
      <c r="I31" s="17" t="str">
        <f t="shared" si="3"/>
        <v>multiple scale line chart</v>
      </c>
      <c r="J31" s="16">
        <f t="shared" si="9"/>
        <v>16.6</v>
      </c>
      <c r="L31" s="18">
        <v>30.0</v>
      </c>
      <c r="M31" s="7" t="s">
        <v>19</v>
      </c>
      <c r="N31" s="19" t="s">
        <v>68</v>
      </c>
      <c r="O31" s="7"/>
      <c r="P31" s="7"/>
      <c r="Q31" s="7"/>
      <c r="R31" s="18">
        <v>30.0</v>
      </c>
      <c r="S31" s="22">
        <f t="shared" si="4"/>
        <v>15</v>
      </c>
      <c r="T31" s="22">
        <f t="shared" si="5"/>
        <v>19</v>
      </c>
      <c r="U31" s="7">
        <f t="shared" si="6"/>
        <v>34</v>
      </c>
      <c r="V31" s="23">
        <f t="shared" si="7"/>
        <v>0.5769230769</v>
      </c>
      <c r="W31" s="24">
        <f t="shared" si="8"/>
        <v>0.7916666667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>
      <c r="A32" s="12">
        <v>1.0</v>
      </c>
      <c r="B32" s="12">
        <v>49.0</v>
      </c>
      <c r="C32" s="12" t="s">
        <v>88</v>
      </c>
      <c r="D32" s="12" t="b">
        <v>0</v>
      </c>
      <c r="E32" s="12">
        <v>1.0</v>
      </c>
      <c r="F32" s="12" t="s">
        <v>89</v>
      </c>
      <c r="G32" s="12">
        <f t="shared" si="1"/>
        <v>2003</v>
      </c>
      <c r="H32" s="16" t="str">
        <f t="shared" si="2"/>
        <v>misleading</v>
      </c>
      <c r="I32" s="17" t="str">
        <f t="shared" si="3"/>
        <v>truncated line chart</v>
      </c>
      <c r="J32" s="16">
        <f t="shared" si="9"/>
        <v>9.2</v>
      </c>
      <c r="L32" s="18">
        <v>31.0</v>
      </c>
      <c r="M32" s="7" t="s">
        <v>19</v>
      </c>
      <c r="N32" s="19" t="s">
        <v>90</v>
      </c>
      <c r="O32" s="7"/>
      <c r="P32" s="7"/>
      <c r="Q32" s="7"/>
      <c r="R32" s="29">
        <v>31.0</v>
      </c>
      <c r="S32" s="22">
        <f t="shared" si="4"/>
        <v>16</v>
      </c>
      <c r="T32" s="22">
        <f t="shared" si="5"/>
        <v>20</v>
      </c>
      <c r="U32" s="7">
        <f t="shared" si="6"/>
        <v>36</v>
      </c>
      <c r="V32" s="23">
        <f t="shared" si="7"/>
        <v>0.6153846154</v>
      </c>
      <c r="W32" s="24">
        <f t="shared" si="8"/>
        <v>0.8333333333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>
      <c r="A33" s="12">
        <v>1.0</v>
      </c>
      <c r="B33" s="12">
        <v>5.0</v>
      </c>
      <c r="C33" s="12" t="s">
        <v>91</v>
      </c>
      <c r="D33" s="12" t="b">
        <v>0</v>
      </c>
      <c r="E33" s="12">
        <v>0.0</v>
      </c>
      <c r="F33" s="12" t="s">
        <v>92</v>
      </c>
      <c r="G33" s="12">
        <f t="shared" si="1"/>
        <v>2014.7</v>
      </c>
      <c r="H33" s="16" t="str">
        <f t="shared" si="2"/>
        <v>misleading</v>
      </c>
      <c r="I33" s="17" t="str">
        <f t="shared" si="3"/>
        <v>truncated bar chart</v>
      </c>
      <c r="J33" s="16">
        <f t="shared" si="9"/>
        <v>11.7</v>
      </c>
      <c r="L33" s="18">
        <v>32.0</v>
      </c>
      <c r="M33" s="7" t="s">
        <v>19</v>
      </c>
      <c r="N33" s="19" t="s">
        <v>90</v>
      </c>
      <c r="O33" s="7"/>
      <c r="P33" s="7"/>
      <c r="Q33" s="7"/>
      <c r="R33" s="29">
        <v>32.0</v>
      </c>
      <c r="S33" s="22">
        <f t="shared" si="4"/>
        <v>12</v>
      </c>
      <c r="T33" s="22">
        <f t="shared" si="5"/>
        <v>21</v>
      </c>
      <c r="U33" s="7">
        <f t="shared" si="6"/>
        <v>33</v>
      </c>
      <c r="V33" s="23">
        <f t="shared" si="7"/>
        <v>0.4615384615</v>
      </c>
      <c r="W33" s="24">
        <f t="shared" si="8"/>
        <v>0.875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>
      <c r="A34" s="12">
        <v>1.0</v>
      </c>
      <c r="B34" s="12">
        <v>11.0</v>
      </c>
      <c r="C34" s="12" t="s">
        <v>93</v>
      </c>
      <c r="D34" s="12" t="b">
        <v>0</v>
      </c>
      <c r="E34" s="12">
        <v>0.0</v>
      </c>
      <c r="F34" s="12" t="s">
        <v>94</v>
      </c>
      <c r="G34" s="12">
        <f t="shared" si="1"/>
        <v>2027</v>
      </c>
      <c r="H34" s="16" t="str">
        <f t="shared" si="2"/>
        <v>misleading</v>
      </c>
      <c r="I34" s="17" t="str">
        <f t="shared" si="3"/>
        <v>misleading 2d pie chart</v>
      </c>
      <c r="J34" s="16">
        <f t="shared" si="9"/>
        <v>12.3</v>
      </c>
      <c r="L34" s="18">
        <v>33.0</v>
      </c>
      <c r="M34" s="7" t="s">
        <v>19</v>
      </c>
      <c r="N34" s="19" t="s">
        <v>90</v>
      </c>
      <c r="O34" s="7"/>
      <c r="P34" s="7"/>
      <c r="Q34" s="7"/>
      <c r="R34" s="30"/>
      <c r="S34" s="30"/>
      <c r="T34" s="30"/>
      <c r="U34" s="30"/>
      <c r="V34" s="29"/>
      <c r="W34" s="23"/>
      <c r="X34" s="29"/>
      <c r="Y34" s="29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>
      <c r="A35" s="12">
        <v>1.0</v>
      </c>
      <c r="B35" s="12">
        <v>33.0</v>
      </c>
      <c r="C35" s="12" t="s">
        <v>95</v>
      </c>
      <c r="D35" s="12" t="b">
        <v>0</v>
      </c>
      <c r="E35" s="12">
        <v>1.0</v>
      </c>
      <c r="F35" s="12" t="s">
        <v>96</v>
      </c>
      <c r="G35" s="12">
        <f t="shared" si="1"/>
        <v>2036.4</v>
      </c>
      <c r="H35" s="16" t="str">
        <f t="shared" si="2"/>
        <v>misleading</v>
      </c>
      <c r="I35" s="17" t="str">
        <f t="shared" si="3"/>
        <v>reversed axis bar chart</v>
      </c>
      <c r="J35" s="16">
        <f t="shared" si="9"/>
        <v>9.4</v>
      </c>
      <c r="L35" s="18">
        <v>34.0</v>
      </c>
      <c r="M35" s="7" t="s">
        <v>20</v>
      </c>
      <c r="N35" s="19" t="s">
        <v>97</v>
      </c>
      <c r="O35" s="7"/>
      <c r="P35" s="7"/>
      <c r="Q35" s="7"/>
      <c r="R35" s="31"/>
      <c r="S35" s="32"/>
      <c r="T35" s="32"/>
      <c r="U35" s="32"/>
      <c r="V35" s="33"/>
      <c r="W35" s="34"/>
      <c r="X35" s="35"/>
      <c r="Y35" s="35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>
      <c r="A36" s="12">
        <v>1.0</v>
      </c>
      <c r="B36" s="12">
        <v>22.0</v>
      </c>
      <c r="C36" s="12" t="s">
        <v>98</v>
      </c>
      <c r="D36" s="12" t="b">
        <v>1</v>
      </c>
      <c r="E36" s="12">
        <v>1.0</v>
      </c>
      <c r="F36" s="12" t="s">
        <v>99</v>
      </c>
      <c r="G36" s="12">
        <f t="shared" si="1"/>
        <v>2054.3</v>
      </c>
      <c r="H36" s="16" t="str">
        <f t="shared" si="2"/>
        <v>normal</v>
      </c>
      <c r="I36" s="17" t="str">
        <f t="shared" si="3"/>
        <v>normal scale line chart</v>
      </c>
      <c r="J36" s="16">
        <f t="shared" si="9"/>
        <v>17.9</v>
      </c>
      <c r="L36" s="18">
        <v>35.0</v>
      </c>
      <c r="M36" s="7" t="s">
        <v>19</v>
      </c>
      <c r="N36" s="19" t="s">
        <v>90</v>
      </c>
      <c r="O36" s="7"/>
      <c r="P36" s="7"/>
      <c r="Q36" s="7"/>
      <c r="R36" s="31"/>
      <c r="S36" s="32"/>
      <c r="T36" s="32"/>
      <c r="U36" s="32"/>
      <c r="V36" s="23"/>
      <c r="W36" s="23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>
      <c r="A37" s="12">
        <v>1.0</v>
      </c>
      <c r="B37" s="12">
        <v>18.0</v>
      </c>
      <c r="C37" s="12" t="s">
        <v>100</v>
      </c>
      <c r="D37" s="12" t="b">
        <v>1</v>
      </c>
      <c r="E37" s="12">
        <v>0.0</v>
      </c>
      <c r="F37" s="12" t="s">
        <v>101</v>
      </c>
      <c r="G37" s="12">
        <f t="shared" si="1"/>
        <v>2060.6</v>
      </c>
      <c r="H37" s="16" t="str">
        <f t="shared" si="2"/>
        <v>normal</v>
      </c>
      <c r="I37" s="17" t="str">
        <f t="shared" si="3"/>
        <v>normal pie chart</v>
      </c>
      <c r="J37" s="16">
        <f t="shared" si="9"/>
        <v>6.3</v>
      </c>
      <c r="L37" s="18">
        <v>36.0</v>
      </c>
      <c r="M37" s="7" t="s">
        <v>20</v>
      </c>
      <c r="N37" s="19" t="s">
        <v>97</v>
      </c>
      <c r="O37" s="7"/>
      <c r="P37" s="7"/>
      <c r="Q37" s="7"/>
      <c r="R37" s="31"/>
      <c r="S37" s="32"/>
      <c r="T37" s="32"/>
      <c r="U37" s="32"/>
      <c r="V37" s="23"/>
      <c r="W37" s="23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>
      <c r="A38" s="12">
        <v>1.0</v>
      </c>
      <c r="B38" s="12">
        <v>21.0</v>
      </c>
      <c r="C38" s="12" t="s">
        <v>102</v>
      </c>
      <c r="D38" s="12" t="b">
        <v>1</v>
      </c>
      <c r="E38" s="12">
        <v>0.0</v>
      </c>
      <c r="F38" s="12" t="s">
        <v>103</v>
      </c>
      <c r="G38" s="12">
        <f t="shared" si="1"/>
        <v>2069.6</v>
      </c>
      <c r="H38" s="16" t="str">
        <f t="shared" si="2"/>
        <v>misleading</v>
      </c>
      <c r="I38" s="17" t="str">
        <f t="shared" si="3"/>
        <v>multiple scale line chart</v>
      </c>
      <c r="J38" s="16">
        <f t="shared" si="9"/>
        <v>9</v>
      </c>
      <c r="L38" s="18">
        <v>37.0</v>
      </c>
      <c r="M38" s="7" t="s">
        <v>20</v>
      </c>
      <c r="N38" s="19" t="s">
        <v>97</v>
      </c>
      <c r="O38" s="7"/>
      <c r="P38" s="7"/>
      <c r="Q38" s="7"/>
      <c r="R38" s="31"/>
      <c r="S38" s="32"/>
      <c r="T38" s="32"/>
      <c r="U38" s="32"/>
      <c r="V38" s="23"/>
      <c r="W38" s="23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>
      <c r="A39" s="12">
        <v>1.0</v>
      </c>
      <c r="B39" s="12">
        <v>13.0</v>
      </c>
      <c r="C39" s="12" t="s">
        <v>104</v>
      </c>
      <c r="D39" s="12" t="b">
        <v>1</v>
      </c>
      <c r="E39" s="12">
        <v>1.0</v>
      </c>
      <c r="F39" s="12" t="s">
        <v>105</v>
      </c>
      <c r="G39" s="12">
        <f t="shared" si="1"/>
        <v>2075.9</v>
      </c>
      <c r="H39" s="16" t="str">
        <f t="shared" si="2"/>
        <v>normal</v>
      </c>
      <c r="I39" s="17" t="str">
        <f t="shared" si="3"/>
        <v>normal pie chart</v>
      </c>
      <c r="J39" s="16">
        <f t="shared" si="9"/>
        <v>6.3</v>
      </c>
      <c r="L39" s="18">
        <v>38.0</v>
      </c>
      <c r="M39" s="7" t="s">
        <v>19</v>
      </c>
      <c r="N39" s="19" t="s">
        <v>90</v>
      </c>
      <c r="O39" s="7"/>
      <c r="P39" s="7"/>
      <c r="Q39" s="7"/>
      <c r="R39" s="31"/>
      <c r="S39" s="32"/>
      <c r="T39" s="32"/>
      <c r="U39" s="32"/>
      <c r="V39" s="23"/>
      <c r="W39" s="23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>
      <c r="A40" s="12">
        <v>1.0</v>
      </c>
      <c r="B40" s="12">
        <v>39.0</v>
      </c>
      <c r="C40" s="12" t="s">
        <v>106</v>
      </c>
      <c r="D40" s="12" t="b">
        <v>0</v>
      </c>
      <c r="E40" s="12">
        <v>0.0</v>
      </c>
      <c r="F40" s="12" t="s">
        <v>107</v>
      </c>
      <c r="G40" s="12">
        <f t="shared" si="1"/>
        <v>2082.7</v>
      </c>
      <c r="H40" s="16" t="str">
        <f t="shared" si="2"/>
        <v>misleading</v>
      </c>
      <c r="I40" s="17" t="str">
        <f t="shared" si="3"/>
        <v>reversed axis bar chart</v>
      </c>
      <c r="J40" s="16">
        <f t="shared" si="9"/>
        <v>6.8</v>
      </c>
      <c r="L40" s="18">
        <v>39.0</v>
      </c>
      <c r="M40" s="7" t="s">
        <v>19</v>
      </c>
      <c r="N40" s="19" t="s">
        <v>90</v>
      </c>
      <c r="O40" s="7"/>
      <c r="P40" s="7"/>
      <c r="Q40" s="7"/>
      <c r="R40" s="31"/>
      <c r="S40" s="32"/>
      <c r="T40" s="32"/>
      <c r="U40" s="32"/>
      <c r="V40" s="23"/>
      <c r="W40" s="23"/>
      <c r="X40" s="7"/>
      <c r="Y40" s="7"/>
      <c r="Z40" s="7"/>
      <c r="AA40" s="7"/>
      <c r="AB40" s="29" t="s">
        <v>108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>
      <c r="A41" s="12">
        <v>1.0</v>
      </c>
      <c r="B41" s="12">
        <v>41.0</v>
      </c>
      <c r="C41" s="12" t="s">
        <v>109</v>
      </c>
      <c r="D41" s="12" t="b">
        <v>0</v>
      </c>
      <c r="E41" s="12">
        <v>1.0</v>
      </c>
      <c r="F41" s="12" t="s">
        <v>110</v>
      </c>
      <c r="G41" s="12">
        <f t="shared" si="1"/>
        <v>2094.4</v>
      </c>
      <c r="H41" s="16" t="str">
        <f t="shared" si="2"/>
        <v>normal</v>
      </c>
      <c r="I41" s="17" t="str">
        <f t="shared" si="3"/>
        <v>normal line chart</v>
      </c>
      <c r="J41" s="16">
        <f t="shared" si="9"/>
        <v>11.7</v>
      </c>
      <c r="L41" s="18">
        <v>40.0</v>
      </c>
      <c r="M41" s="7" t="s">
        <v>20</v>
      </c>
      <c r="N41" s="19" t="s">
        <v>97</v>
      </c>
      <c r="O41" s="7"/>
      <c r="P41" s="7"/>
      <c r="Q41" s="7"/>
      <c r="R41" s="31"/>
      <c r="S41" s="32"/>
      <c r="T41" s="32"/>
      <c r="U41" s="32"/>
      <c r="V41" s="23"/>
      <c r="W41" s="23"/>
      <c r="X41" s="7"/>
      <c r="Y41" s="7"/>
      <c r="Z41" s="7"/>
      <c r="AA41" s="7"/>
      <c r="AB41" s="29" t="s">
        <v>111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>
      <c r="A42" s="12">
        <v>1.0</v>
      </c>
      <c r="B42" s="12">
        <v>46.0</v>
      </c>
      <c r="C42" s="12" t="s">
        <v>112</v>
      </c>
      <c r="D42" s="12" t="b">
        <v>0</v>
      </c>
      <c r="E42" s="12">
        <v>0.0</v>
      </c>
      <c r="F42" s="12" t="s">
        <v>113</v>
      </c>
      <c r="G42" s="12">
        <f t="shared" si="1"/>
        <v>2098.8</v>
      </c>
      <c r="H42" s="16" t="str">
        <f t="shared" si="2"/>
        <v>misleading</v>
      </c>
      <c r="I42" s="17" t="str">
        <f t="shared" si="3"/>
        <v>truncated line chart</v>
      </c>
      <c r="J42" s="16">
        <f t="shared" si="9"/>
        <v>4.4</v>
      </c>
      <c r="L42" s="18">
        <v>41.0</v>
      </c>
      <c r="M42" s="7" t="s">
        <v>20</v>
      </c>
      <c r="N42" s="19" t="s">
        <v>114</v>
      </c>
      <c r="O42" s="7"/>
      <c r="P42" s="7"/>
      <c r="Q42" s="7"/>
      <c r="R42" s="31"/>
      <c r="S42" s="32"/>
      <c r="T42" s="32"/>
      <c r="U42" s="32"/>
      <c r="V42" s="23"/>
      <c r="W42" s="23"/>
      <c r="X42" s="7"/>
      <c r="Y42" s="7"/>
      <c r="Z42" s="7"/>
      <c r="AA42" s="7"/>
      <c r="AB42" s="29" t="s">
        <v>115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</row>
    <row r="43">
      <c r="A43" s="12">
        <v>1.0</v>
      </c>
      <c r="B43" s="12">
        <v>14.0</v>
      </c>
      <c r="C43" s="12" t="s">
        <v>116</v>
      </c>
      <c r="D43" s="12" t="b">
        <v>0</v>
      </c>
      <c r="E43" s="12">
        <v>1.0</v>
      </c>
      <c r="F43" s="12" t="s">
        <v>117</v>
      </c>
      <c r="G43" s="12">
        <f t="shared" si="1"/>
        <v>2125.1</v>
      </c>
      <c r="H43" s="16" t="str">
        <f t="shared" si="2"/>
        <v>normal</v>
      </c>
      <c r="I43" s="17" t="str">
        <f t="shared" si="3"/>
        <v>normal pie chart</v>
      </c>
      <c r="J43" s="16">
        <f t="shared" si="9"/>
        <v>26.3</v>
      </c>
      <c r="L43" s="18">
        <v>42.0</v>
      </c>
      <c r="M43" s="7" t="s">
        <v>19</v>
      </c>
      <c r="N43" s="19" t="s">
        <v>118</v>
      </c>
      <c r="O43" s="7"/>
      <c r="P43" s="7"/>
      <c r="Q43" s="7"/>
      <c r="R43" s="31"/>
      <c r="S43" s="32"/>
      <c r="T43" s="32"/>
      <c r="U43" s="32"/>
      <c r="V43" s="23"/>
      <c r="W43" s="23"/>
      <c r="X43" s="7"/>
      <c r="Y43" s="7"/>
      <c r="Z43" s="7"/>
      <c r="AA43" s="7"/>
      <c r="AB43" s="29" t="s">
        <v>119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</row>
    <row r="44">
      <c r="A44" s="12">
        <v>1.0</v>
      </c>
      <c r="B44" s="12">
        <v>35.0</v>
      </c>
      <c r="C44" s="12" t="s">
        <v>120</v>
      </c>
      <c r="D44" s="12" t="b">
        <v>0</v>
      </c>
      <c r="E44" s="12">
        <v>1.0</v>
      </c>
      <c r="F44" s="12" t="s">
        <v>121</v>
      </c>
      <c r="G44" s="12">
        <f t="shared" si="1"/>
        <v>2136.8</v>
      </c>
      <c r="H44" s="16" t="str">
        <f t="shared" si="2"/>
        <v>misleading</v>
      </c>
      <c r="I44" s="17" t="str">
        <f t="shared" si="3"/>
        <v>reversed axis bar chart</v>
      </c>
      <c r="J44" s="16">
        <f t="shared" si="9"/>
        <v>11.7</v>
      </c>
      <c r="L44" s="18">
        <v>43.0</v>
      </c>
      <c r="M44" s="7" t="s">
        <v>20</v>
      </c>
      <c r="N44" s="19" t="s">
        <v>114</v>
      </c>
      <c r="O44" s="7"/>
      <c r="P44" s="7"/>
      <c r="Q44" s="7"/>
      <c r="R44" s="31"/>
      <c r="S44" s="32"/>
      <c r="T44" s="32"/>
      <c r="U44" s="32"/>
      <c r="V44" s="23"/>
      <c r="W44" s="23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</row>
    <row r="45">
      <c r="A45" s="12">
        <v>1.0</v>
      </c>
      <c r="B45" s="12">
        <v>45.0</v>
      </c>
      <c r="C45" s="12" t="s">
        <v>122</v>
      </c>
      <c r="D45" s="12" t="b">
        <v>1</v>
      </c>
      <c r="E45" s="12">
        <v>1.0</v>
      </c>
      <c r="F45" s="12" t="s">
        <v>123</v>
      </c>
      <c r="G45" s="12">
        <f t="shared" si="1"/>
        <v>2141.5</v>
      </c>
      <c r="H45" s="16" t="str">
        <f t="shared" si="2"/>
        <v>normal</v>
      </c>
      <c r="I45" s="17" t="str">
        <f t="shared" si="3"/>
        <v>normal line chart</v>
      </c>
      <c r="J45" s="16">
        <f t="shared" si="9"/>
        <v>4.7</v>
      </c>
      <c r="L45" s="18">
        <v>44.0</v>
      </c>
      <c r="M45" s="7" t="s">
        <v>20</v>
      </c>
      <c r="N45" s="19" t="s">
        <v>114</v>
      </c>
      <c r="O45" s="7"/>
      <c r="P45" s="7"/>
      <c r="Q45" s="7"/>
      <c r="R45" s="31"/>
      <c r="S45" s="32"/>
      <c r="T45" s="32"/>
      <c r="U45" s="32"/>
      <c r="V45" s="23"/>
      <c r="W45" s="23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6">
      <c r="A46" s="12">
        <v>1.0</v>
      </c>
      <c r="B46" s="12">
        <v>3.0</v>
      </c>
      <c r="C46" s="12" t="s">
        <v>124</v>
      </c>
      <c r="D46" s="12" t="b">
        <v>1</v>
      </c>
      <c r="E46" s="12">
        <v>0.0</v>
      </c>
      <c r="F46" s="12" t="s">
        <v>125</v>
      </c>
      <c r="G46" s="12">
        <f t="shared" si="1"/>
        <v>2148.2</v>
      </c>
      <c r="H46" s="16" t="str">
        <f t="shared" si="2"/>
        <v>misleading</v>
      </c>
      <c r="I46" s="17" t="str">
        <f t="shared" si="3"/>
        <v>truncated bar chart</v>
      </c>
      <c r="J46" s="16">
        <f t="shared" si="9"/>
        <v>6.7</v>
      </c>
      <c r="L46" s="18">
        <v>45.0</v>
      </c>
      <c r="M46" s="7" t="s">
        <v>20</v>
      </c>
      <c r="N46" s="19" t="s">
        <v>114</v>
      </c>
      <c r="O46" s="7"/>
      <c r="P46" s="7"/>
      <c r="Q46" s="7"/>
      <c r="R46" s="31"/>
      <c r="S46" s="32"/>
      <c r="T46" s="32"/>
      <c r="U46" s="32"/>
      <c r="V46" s="23"/>
      <c r="W46" s="23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</row>
    <row r="47">
      <c r="A47" s="12">
        <v>1.0</v>
      </c>
      <c r="B47" s="12">
        <v>36.0</v>
      </c>
      <c r="C47" s="12" t="s">
        <v>126</v>
      </c>
      <c r="D47" s="12" t="b">
        <v>1</v>
      </c>
      <c r="E47" s="12">
        <v>1.0</v>
      </c>
      <c r="F47" s="12" t="s">
        <v>127</v>
      </c>
      <c r="G47" s="12">
        <f t="shared" si="1"/>
        <v>2160.2</v>
      </c>
      <c r="H47" s="16" t="str">
        <f t="shared" si="2"/>
        <v>normal</v>
      </c>
      <c r="I47" s="17" t="str">
        <f t="shared" si="3"/>
        <v>normal axis bar chart</v>
      </c>
      <c r="J47" s="16">
        <f t="shared" si="9"/>
        <v>12</v>
      </c>
      <c r="L47" s="18">
        <v>46.0</v>
      </c>
      <c r="M47" s="7" t="s">
        <v>19</v>
      </c>
      <c r="N47" s="19" t="s">
        <v>118</v>
      </c>
      <c r="O47" s="7"/>
      <c r="P47" s="7"/>
      <c r="Q47" s="7"/>
      <c r="R47" s="31"/>
      <c r="S47" s="32"/>
      <c r="T47" s="32"/>
      <c r="U47" s="32"/>
      <c r="V47" s="23"/>
      <c r="W47" s="23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>
      <c r="A48" s="12">
        <v>1.0</v>
      </c>
      <c r="B48" s="12">
        <v>16.0</v>
      </c>
      <c r="C48" s="12" t="s">
        <v>128</v>
      </c>
      <c r="D48" s="12" t="b">
        <v>1</v>
      </c>
      <c r="E48" s="12">
        <v>1.0</v>
      </c>
      <c r="F48" s="12" t="s">
        <v>129</v>
      </c>
      <c r="G48" s="12">
        <f t="shared" si="1"/>
        <v>2173.6</v>
      </c>
      <c r="H48" s="16" t="str">
        <f t="shared" si="2"/>
        <v>misleading</v>
      </c>
      <c r="I48" s="17" t="str">
        <f t="shared" si="3"/>
        <v>misleading 2d pie chart</v>
      </c>
      <c r="J48" s="16">
        <f t="shared" si="9"/>
        <v>13.4</v>
      </c>
      <c r="L48" s="18">
        <v>47.0</v>
      </c>
      <c r="M48" s="7" t="s">
        <v>19</v>
      </c>
      <c r="N48" s="19" t="s">
        <v>118</v>
      </c>
      <c r="O48" s="7"/>
      <c r="P48" s="7"/>
      <c r="Q48" s="7"/>
      <c r="R48" s="31"/>
      <c r="S48" s="32"/>
      <c r="T48" s="32"/>
      <c r="U48" s="32"/>
      <c r="V48" s="36"/>
      <c r="W48" s="23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</row>
    <row r="49">
      <c r="A49" s="12">
        <v>1.0</v>
      </c>
      <c r="B49" s="12">
        <v>44.0</v>
      </c>
      <c r="C49" s="12" t="s">
        <v>130</v>
      </c>
      <c r="D49" s="12" t="b">
        <v>1</v>
      </c>
      <c r="E49" s="12">
        <v>1.0</v>
      </c>
      <c r="F49" s="12" t="s">
        <v>131</v>
      </c>
      <c r="G49" s="12">
        <f t="shared" si="1"/>
        <v>2182.6</v>
      </c>
      <c r="H49" s="16" t="str">
        <f t="shared" si="2"/>
        <v>normal</v>
      </c>
      <c r="I49" s="17" t="str">
        <f t="shared" si="3"/>
        <v>normal line chart</v>
      </c>
      <c r="J49" s="16">
        <f t="shared" si="9"/>
        <v>9</v>
      </c>
      <c r="L49" s="18">
        <v>48.0</v>
      </c>
      <c r="M49" s="7" t="s">
        <v>20</v>
      </c>
      <c r="N49" s="19" t="s">
        <v>114</v>
      </c>
      <c r="O49" s="7"/>
      <c r="P49" s="7"/>
      <c r="Q49" s="7"/>
      <c r="R49" s="31"/>
      <c r="S49" s="32"/>
      <c r="T49" s="32"/>
      <c r="U49" s="32"/>
      <c r="V49" s="23"/>
      <c r="W49" s="23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</row>
    <row r="50">
      <c r="A50" s="12">
        <v>1.0</v>
      </c>
      <c r="B50" s="12">
        <v>40.0</v>
      </c>
      <c r="C50" s="12" t="s">
        <v>132</v>
      </c>
      <c r="D50" s="12" t="b">
        <v>0</v>
      </c>
      <c r="E50" s="12">
        <v>1.0</v>
      </c>
      <c r="F50" s="12" t="s">
        <v>133</v>
      </c>
      <c r="G50" s="12">
        <f t="shared" si="1"/>
        <v>2191.2</v>
      </c>
      <c r="H50" s="16" t="str">
        <f t="shared" si="2"/>
        <v>normal</v>
      </c>
      <c r="I50" s="17" t="str">
        <f t="shared" si="3"/>
        <v>normal axis bar chart</v>
      </c>
      <c r="J50" s="16">
        <f t="shared" si="9"/>
        <v>8.6</v>
      </c>
      <c r="L50" s="18">
        <v>49.0</v>
      </c>
      <c r="M50" s="7" t="s">
        <v>19</v>
      </c>
      <c r="N50" s="19" t="s">
        <v>118</v>
      </c>
      <c r="O50" s="7"/>
      <c r="P50" s="7"/>
      <c r="Q50" s="7"/>
      <c r="R50" s="31"/>
      <c r="S50" s="32"/>
      <c r="T50" s="32"/>
      <c r="U50" s="32"/>
      <c r="V50" s="23"/>
      <c r="W50" s="23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</row>
    <row r="51">
      <c r="A51" s="12">
        <v>1.0</v>
      </c>
      <c r="B51" s="12">
        <v>50.0</v>
      </c>
      <c r="C51" s="12" t="s">
        <v>134</v>
      </c>
      <c r="D51" s="12" t="b">
        <v>1</v>
      </c>
      <c r="E51" s="12">
        <v>1.0</v>
      </c>
      <c r="F51" s="12" t="s">
        <v>135</v>
      </c>
      <c r="G51" s="12">
        <f t="shared" si="1"/>
        <v>2199.5</v>
      </c>
      <c r="H51" s="16" t="str">
        <f t="shared" si="2"/>
        <v>normal</v>
      </c>
      <c r="I51" s="17" t="str">
        <f t="shared" si="3"/>
        <v>normal line chart</v>
      </c>
      <c r="J51" s="16">
        <f t="shared" si="9"/>
        <v>8.3</v>
      </c>
      <c r="L51" s="37">
        <v>50.0</v>
      </c>
      <c r="M51" s="38" t="s">
        <v>20</v>
      </c>
      <c r="N51" s="19" t="s">
        <v>114</v>
      </c>
      <c r="O51" s="7"/>
      <c r="P51" s="7"/>
      <c r="Q51" s="7"/>
      <c r="R51" s="31"/>
      <c r="S51" s="32"/>
      <c r="T51" s="32"/>
      <c r="U51" s="32"/>
      <c r="V51" s="23"/>
      <c r="W51" s="23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>
      <c r="A52" s="31">
        <v>2.0</v>
      </c>
      <c r="B52" s="31">
        <v>34.0</v>
      </c>
      <c r="C52" s="7" t="s">
        <v>136</v>
      </c>
      <c r="D52" s="39" t="b">
        <v>1</v>
      </c>
      <c r="E52" s="31">
        <v>1.0</v>
      </c>
      <c r="F52" s="40" t="s">
        <v>137</v>
      </c>
      <c r="G52" s="12">
        <f t="shared" si="1"/>
        <v>1624.2</v>
      </c>
      <c r="H52" s="16" t="str">
        <f t="shared" si="2"/>
        <v>normal</v>
      </c>
      <c r="I52" s="17" t="str">
        <f t="shared" si="3"/>
        <v>normal axis bar chart</v>
      </c>
      <c r="J52" s="41">
        <f>G52- TIMEVALUE("0:" &amp; "26:37.6") * 24 * 60 * 60</f>
        <v>26.6</v>
      </c>
      <c r="L52" s="7"/>
      <c r="M52" s="7"/>
      <c r="N52" s="7"/>
      <c r="O52" s="7"/>
      <c r="P52" s="7"/>
      <c r="Q52" s="7"/>
      <c r="R52" s="31"/>
      <c r="S52" s="32"/>
      <c r="T52" s="32"/>
      <c r="U52" s="32"/>
      <c r="V52" s="23"/>
      <c r="W52" s="23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>
      <c r="A53" s="31">
        <v>2.0</v>
      </c>
      <c r="B53" s="31">
        <v>10.0</v>
      </c>
      <c r="C53" s="7" t="s">
        <v>138</v>
      </c>
      <c r="D53" s="39" t="b">
        <v>0</v>
      </c>
      <c r="E53" s="31">
        <v>0.0</v>
      </c>
      <c r="F53" s="40" t="s">
        <v>139</v>
      </c>
      <c r="G53" s="12">
        <f t="shared" si="1"/>
        <v>1640.2</v>
      </c>
      <c r="H53" s="16" t="str">
        <f t="shared" si="2"/>
        <v>normal</v>
      </c>
      <c r="I53" s="17" t="str">
        <f t="shared" si="3"/>
        <v>normal bar chart</v>
      </c>
      <c r="J53" s="16">
        <f t="shared" ref="J53:J101" si="10">G53-G52</f>
        <v>16</v>
      </c>
      <c r="L53" s="42" t="s">
        <v>140</v>
      </c>
      <c r="M53" s="43" t="s">
        <v>141</v>
      </c>
      <c r="N53" s="7"/>
      <c r="O53" s="7"/>
      <c r="P53" s="7"/>
      <c r="Q53" s="7"/>
      <c r="R53" s="31"/>
      <c r="S53" s="32"/>
      <c r="T53" s="32"/>
      <c r="U53" s="32"/>
      <c r="V53" s="23"/>
      <c r="W53" s="23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</row>
    <row r="54">
      <c r="A54" s="31">
        <v>2.0</v>
      </c>
      <c r="B54" s="31">
        <v>25.0</v>
      </c>
      <c r="C54" s="7" t="s">
        <v>142</v>
      </c>
      <c r="D54" s="39" t="b">
        <v>1</v>
      </c>
      <c r="E54" s="31">
        <v>0.0</v>
      </c>
      <c r="F54" s="40" t="s">
        <v>143</v>
      </c>
      <c r="G54" s="12">
        <f t="shared" si="1"/>
        <v>1660.5</v>
      </c>
      <c r="H54" s="16" t="str">
        <f t="shared" si="2"/>
        <v>misleading</v>
      </c>
      <c r="I54" s="17" t="str">
        <f t="shared" si="3"/>
        <v>multiple scale line chart</v>
      </c>
      <c r="J54" s="16">
        <f t="shared" si="10"/>
        <v>20.3</v>
      </c>
      <c r="L54" s="44" t="s">
        <v>23</v>
      </c>
      <c r="M54" s="45">
        <f t="shared" ref="M54:M63" si="11">countif($N$2:$N$51, L54)</f>
        <v>5</v>
      </c>
      <c r="N54" s="7"/>
      <c r="O54" s="7"/>
      <c r="P54" s="7"/>
      <c r="Q54" s="7"/>
      <c r="R54" s="31"/>
      <c r="S54" s="32"/>
      <c r="T54" s="32"/>
      <c r="U54" s="32"/>
      <c r="V54" s="23"/>
      <c r="W54" s="23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  <row r="55">
      <c r="A55" s="31">
        <v>2.0</v>
      </c>
      <c r="B55" s="31">
        <v>39.0</v>
      </c>
      <c r="C55" s="7" t="s">
        <v>144</v>
      </c>
      <c r="D55" s="39" t="b">
        <v>0</v>
      </c>
      <c r="E55" s="31">
        <v>0.0</v>
      </c>
      <c r="F55" s="40" t="s">
        <v>145</v>
      </c>
      <c r="G55" s="12">
        <f t="shared" si="1"/>
        <v>1676.8</v>
      </c>
      <c r="H55" s="16" t="str">
        <f t="shared" si="2"/>
        <v>misleading</v>
      </c>
      <c r="I55" s="17" t="str">
        <f t="shared" si="3"/>
        <v>reversed axis bar chart</v>
      </c>
      <c r="J55" s="16">
        <f t="shared" si="10"/>
        <v>16.3</v>
      </c>
      <c r="L55" s="44" t="s">
        <v>27</v>
      </c>
      <c r="M55" s="45">
        <f t="shared" si="11"/>
        <v>5</v>
      </c>
      <c r="N55" s="7"/>
      <c r="O55" s="7"/>
      <c r="P55" s="7"/>
      <c r="Q55" s="7"/>
      <c r="R55" s="31"/>
      <c r="S55" s="32"/>
      <c r="T55" s="32"/>
      <c r="U55" s="32"/>
      <c r="V55" s="23"/>
      <c r="W55" s="23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</row>
    <row r="56">
      <c r="A56" s="31">
        <v>2.0</v>
      </c>
      <c r="B56" s="31">
        <v>48.0</v>
      </c>
      <c r="C56" s="7" t="s">
        <v>146</v>
      </c>
      <c r="D56" s="39" t="b">
        <v>1</v>
      </c>
      <c r="E56" s="31">
        <v>1.0</v>
      </c>
      <c r="F56" s="40" t="s">
        <v>147</v>
      </c>
      <c r="G56" s="12">
        <f t="shared" si="1"/>
        <v>1689.1</v>
      </c>
      <c r="H56" s="16" t="str">
        <f t="shared" si="2"/>
        <v>normal</v>
      </c>
      <c r="I56" s="17" t="str">
        <f t="shared" si="3"/>
        <v>normal line chart</v>
      </c>
      <c r="J56" s="16">
        <f t="shared" si="10"/>
        <v>12.3</v>
      </c>
      <c r="L56" s="44" t="s">
        <v>46</v>
      </c>
      <c r="M56" s="45">
        <f t="shared" si="11"/>
        <v>5</v>
      </c>
      <c r="N56" s="7"/>
      <c r="O56" s="7"/>
      <c r="P56" s="7"/>
      <c r="Q56" s="7"/>
      <c r="R56" s="31"/>
      <c r="S56" s="32"/>
      <c r="T56" s="32"/>
      <c r="U56" s="32"/>
      <c r="V56" s="23"/>
      <c r="W56" s="23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</row>
    <row r="57">
      <c r="A57" s="31">
        <v>2.0</v>
      </c>
      <c r="B57" s="31">
        <v>27.0</v>
      </c>
      <c r="C57" s="7" t="s">
        <v>148</v>
      </c>
      <c r="D57" s="39" t="b">
        <v>0</v>
      </c>
      <c r="E57" s="31">
        <v>0.0</v>
      </c>
      <c r="F57" s="40" t="s">
        <v>149</v>
      </c>
      <c r="G57" s="12">
        <f t="shared" si="1"/>
        <v>1724.7</v>
      </c>
      <c r="H57" s="16" t="str">
        <f t="shared" si="2"/>
        <v>misleading</v>
      </c>
      <c r="I57" s="17" t="str">
        <f t="shared" si="3"/>
        <v>multiple scale line chart</v>
      </c>
      <c r="J57" s="16">
        <f t="shared" si="10"/>
        <v>35.6</v>
      </c>
      <c r="L57" s="44" t="s">
        <v>49</v>
      </c>
      <c r="M57" s="45">
        <f t="shared" si="11"/>
        <v>5</v>
      </c>
      <c r="N57" s="7"/>
      <c r="O57" s="7"/>
      <c r="P57" s="7"/>
      <c r="Q57" s="7"/>
      <c r="R57" s="31"/>
      <c r="S57" s="32"/>
      <c r="T57" s="32"/>
      <c r="U57" s="32"/>
      <c r="V57" s="23"/>
      <c r="W57" s="23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</row>
    <row r="58">
      <c r="A58" s="31">
        <v>2.0</v>
      </c>
      <c r="B58" s="31">
        <v>15.0</v>
      </c>
      <c r="C58" s="7" t="s">
        <v>150</v>
      </c>
      <c r="D58" s="39" t="b">
        <v>0</v>
      </c>
      <c r="E58" s="31">
        <v>1.0</v>
      </c>
      <c r="F58" s="40" t="s">
        <v>151</v>
      </c>
      <c r="G58" s="12">
        <f t="shared" si="1"/>
        <v>1746.7</v>
      </c>
      <c r="H58" s="16" t="str">
        <f t="shared" si="2"/>
        <v>misleading</v>
      </c>
      <c r="I58" s="17" t="str">
        <f t="shared" si="3"/>
        <v>misleading 2d pie chart</v>
      </c>
      <c r="J58" s="16">
        <f t="shared" si="10"/>
        <v>22</v>
      </c>
      <c r="L58" s="44" t="s">
        <v>118</v>
      </c>
      <c r="M58" s="45">
        <f t="shared" si="11"/>
        <v>4</v>
      </c>
      <c r="N58" s="7"/>
      <c r="O58" s="7"/>
      <c r="P58" s="7"/>
      <c r="Q58" s="7"/>
      <c r="R58" s="31"/>
      <c r="S58" s="32"/>
      <c r="T58" s="32"/>
      <c r="U58" s="32"/>
      <c r="V58" s="23"/>
      <c r="W58" s="23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</row>
    <row r="59">
      <c r="A59" s="31">
        <v>2.0</v>
      </c>
      <c r="B59" s="31">
        <v>46.0</v>
      </c>
      <c r="C59" s="7" t="s">
        <v>152</v>
      </c>
      <c r="D59" s="39" t="b">
        <v>0</v>
      </c>
      <c r="E59" s="31">
        <v>0.0</v>
      </c>
      <c r="F59" s="40" t="s">
        <v>153</v>
      </c>
      <c r="G59" s="12">
        <f t="shared" si="1"/>
        <v>1760.9</v>
      </c>
      <c r="H59" s="16" t="str">
        <f t="shared" si="2"/>
        <v>misleading</v>
      </c>
      <c r="I59" s="17" t="str">
        <f t="shared" si="3"/>
        <v>truncated line chart</v>
      </c>
      <c r="J59" s="16">
        <f t="shared" si="10"/>
        <v>14.2</v>
      </c>
      <c r="L59" s="44" t="s">
        <v>114</v>
      </c>
      <c r="M59" s="45">
        <f t="shared" si="11"/>
        <v>6</v>
      </c>
      <c r="N59" s="7"/>
      <c r="O59" s="7"/>
      <c r="P59" s="7"/>
      <c r="Q59" s="7"/>
      <c r="R59" s="31"/>
      <c r="S59" s="32"/>
      <c r="T59" s="32"/>
      <c r="U59" s="32"/>
      <c r="V59" s="23"/>
      <c r="W59" s="23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</row>
    <row r="60">
      <c r="A60" s="31">
        <v>2.0</v>
      </c>
      <c r="B60" s="31">
        <v>14.0</v>
      </c>
      <c r="C60" s="7" t="s">
        <v>154</v>
      </c>
      <c r="D60" s="39" t="b">
        <v>1</v>
      </c>
      <c r="E60" s="31">
        <v>0.0</v>
      </c>
      <c r="F60" s="40" t="s">
        <v>155</v>
      </c>
      <c r="G60" s="12">
        <f t="shared" si="1"/>
        <v>1786.9</v>
      </c>
      <c r="H60" s="16" t="str">
        <f t="shared" si="2"/>
        <v>normal</v>
      </c>
      <c r="I60" s="17" t="str">
        <f t="shared" si="3"/>
        <v>normal pie chart</v>
      </c>
      <c r="J60" s="16">
        <f t="shared" si="10"/>
        <v>26</v>
      </c>
      <c r="L60" s="44" t="s">
        <v>68</v>
      </c>
      <c r="M60" s="45">
        <f t="shared" si="11"/>
        <v>6</v>
      </c>
      <c r="N60" s="7"/>
      <c r="O60" s="7"/>
      <c r="P60" s="7"/>
      <c r="Q60" s="7"/>
      <c r="R60" s="31"/>
      <c r="S60" s="32"/>
      <c r="T60" s="32"/>
      <c r="U60" s="32"/>
      <c r="V60" s="23"/>
      <c r="W60" s="23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</row>
    <row r="61">
      <c r="A61" s="31">
        <v>2.0</v>
      </c>
      <c r="B61" s="31">
        <v>43.0</v>
      </c>
      <c r="C61" s="7" t="s">
        <v>156</v>
      </c>
      <c r="D61" s="39" t="b">
        <v>0</v>
      </c>
      <c r="E61" s="31">
        <v>1.0</v>
      </c>
      <c r="F61" s="40" t="s">
        <v>157</v>
      </c>
      <c r="G61" s="12">
        <f t="shared" si="1"/>
        <v>1799</v>
      </c>
      <c r="H61" s="16" t="str">
        <f t="shared" si="2"/>
        <v>normal</v>
      </c>
      <c r="I61" s="17" t="str">
        <f t="shared" si="3"/>
        <v>normal line chart</v>
      </c>
      <c r="J61" s="16">
        <f t="shared" si="10"/>
        <v>12.1</v>
      </c>
      <c r="L61" s="44" t="s">
        <v>71</v>
      </c>
      <c r="M61" s="45">
        <f t="shared" si="11"/>
        <v>4</v>
      </c>
      <c r="N61" s="7"/>
      <c r="O61" s="7"/>
      <c r="P61" s="7"/>
      <c r="Q61" s="7"/>
      <c r="R61" s="31"/>
      <c r="S61" s="32"/>
      <c r="T61" s="32"/>
      <c r="U61" s="32"/>
      <c r="V61" s="23"/>
      <c r="W61" s="23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</row>
    <row r="62">
      <c r="A62" s="31">
        <v>2.0</v>
      </c>
      <c r="B62" s="31">
        <v>13.0</v>
      </c>
      <c r="C62" s="7" t="s">
        <v>158</v>
      </c>
      <c r="D62" s="39" t="b">
        <v>1</v>
      </c>
      <c r="E62" s="31">
        <v>1.0</v>
      </c>
      <c r="F62" s="40" t="s">
        <v>159</v>
      </c>
      <c r="G62" s="12">
        <f t="shared" si="1"/>
        <v>1808.6</v>
      </c>
      <c r="H62" s="16" t="str">
        <f t="shared" si="2"/>
        <v>normal</v>
      </c>
      <c r="I62" s="17" t="str">
        <f t="shared" si="3"/>
        <v>normal pie chart</v>
      </c>
      <c r="J62" s="16">
        <f t="shared" si="10"/>
        <v>9.6</v>
      </c>
      <c r="L62" s="44" t="s">
        <v>97</v>
      </c>
      <c r="M62" s="45">
        <f t="shared" si="11"/>
        <v>4</v>
      </c>
      <c r="N62" s="7"/>
      <c r="O62" s="7"/>
      <c r="P62" s="7"/>
      <c r="Q62" s="7"/>
      <c r="R62" s="31"/>
      <c r="S62" s="32"/>
      <c r="T62" s="32"/>
      <c r="U62" s="32"/>
      <c r="V62" s="23"/>
      <c r="W62" s="23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</row>
    <row r="63">
      <c r="A63" s="31">
        <v>2.0</v>
      </c>
      <c r="B63" s="31">
        <v>30.0</v>
      </c>
      <c r="C63" s="7" t="s">
        <v>160</v>
      </c>
      <c r="D63" s="39" t="b">
        <v>1</v>
      </c>
      <c r="E63" s="31">
        <v>1.0</v>
      </c>
      <c r="F63" s="40" t="s">
        <v>161</v>
      </c>
      <c r="G63" s="12">
        <f t="shared" si="1"/>
        <v>1842.2</v>
      </c>
      <c r="H63" s="16" t="str">
        <f t="shared" si="2"/>
        <v>misleading</v>
      </c>
      <c r="I63" s="17" t="str">
        <f t="shared" si="3"/>
        <v>multiple scale line chart</v>
      </c>
      <c r="J63" s="16">
        <f t="shared" si="10"/>
        <v>33.6</v>
      </c>
      <c r="L63" s="46" t="s">
        <v>90</v>
      </c>
      <c r="M63" s="47">
        <f t="shared" si="11"/>
        <v>6</v>
      </c>
      <c r="N63" s="7"/>
      <c r="O63" s="7"/>
      <c r="P63" s="7"/>
      <c r="Q63" s="7"/>
      <c r="R63" s="31"/>
      <c r="S63" s="32"/>
      <c r="T63" s="32"/>
      <c r="U63" s="32"/>
      <c r="V63" s="23"/>
      <c r="W63" s="23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</row>
    <row r="64">
      <c r="A64" s="31">
        <v>2.0</v>
      </c>
      <c r="B64" s="31">
        <v>31.0</v>
      </c>
      <c r="C64" s="7" t="s">
        <v>162</v>
      </c>
      <c r="D64" s="39" t="b">
        <v>0</v>
      </c>
      <c r="E64" s="31">
        <v>1.0</v>
      </c>
      <c r="F64" s="40" t="s">
        <v>163</v>
      </c>
      <c r="G64" s="12">
        <f t="shared" si="1"/>
        <v>1856.4</v>
      </c>
      <c r="H64" s="16" t="str">
        <f t="shared" si="2"/>
        <v>misleading</v>
      </c>
      <c r="I64" s="17" t="str">
        <f t="shared" si="3"/>
        <v>reversed axis bar chart</v>
      </c>
      <c r="J64" s="16">
        <f t="shared" si="10"/>
        <v>14.2</v>
      </c>
      <c r="L64" s="7"/>
      <c r="M64" s="7"/>
      <c r="N64" s="7"/>
      <c r="O64" s="7"/>
      <c r="P64" s="7"/>
      <c r="Q64" s="7"/>
      <c r="R64" s="31"/>
      <c r="S64" s="32"/>
      <c r="T64" s="32"/>
      <c r="U64" s="32"/>
      <c r="V64" s="23"/>
      <c r="W64" s="23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</row>
    <row r="65">
      <c r="A65" s="31">
        <v>2.0</v>
      </c>
      <c r="B65" s="31">
        <v>18.0</v>
      </c>
      <c r="C65" s="7" t="s">
        <v>164</v>
      </c>
      <c r="D65" s="39" t="b">
        <v>0</v>
      </c>
      <c r="E65" s="31">
        <v>1.0</v>
      </c>
      <c r="F65" s="40" t="s">
        <v>165</v>
      </c>
      <c r="G65" s="12">
        <f t="shared" si="1"/>
        <v>1864.9</v>
      </c>
      <c r="H65" s="16" t="str">
        <f t="shared" si="2"/>
        <v>normal</v>
      </c>
      <c r="I65" s="17" t="str">
        <f t="shared" si="3"/>
        <v>normal pie chart</v>
      </c>
      <c r="J65" s="16">
        <f t="shared" si="10"/>
        <v>8.5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23"/>
      <c r="W65" s="23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</row>
    <row r="66">
      <c r="A66" s="31">
        <v>2.0</v>
      </c>
      <c r="B66" s="31">
        <v>1.0</v>
      </c>
      <c r="C66" s="7" t="s">
        <v>166</v>
      </c>
      <c r="D66" s="39" t="b">
        <v>0</v>
      </c>
      <c r="E66" s="31">
        <v>1.0</v>
      </c>
      <c r="F66" s="40" t="s">
        <v>167</v>
      </c>
      <c r="G66" s="12">
        <f t="shared" si="1"/>
        <v>1877.4</v>
      </c>
      <c r="H66" s="16" t="str">
        <f t="shared" si="2"/>
        <v>misleading</v>
      </c>
      <c r="I66" s="17" t="str">
        <f t="shared" si="3"/>
        <v>truncated bar chart</v>
      </c>
      <c r="J66" s="16">
        <f t="shared" si="10"/>
        <v>12.5</v>
      </c>
      <c r="L66" s="7"/>
      <c r="M66" s="7"/>
      <c r="N66" s="7"/>
      <c r="O66" s="7"/>
      <c r="P66" s="7"/>
      <c r="Q66" s="7"/>
      <c r="R66" s="30"/>
      <c r="S66" s="48"/>
      <c r="U66" s="7"/>
      <c r="V66" s="23"/>
      <c r="W66" s="23"/>
      <c r="X66" s="7"/>
      <c r="Y66" s="29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</row>
    <row r="67">
      <c r="A67" s="31">
        <v>2.0</v>
      </c>
      <c r="B67" s="31">
        <v>47.0</v>
      </c>
      <c r="C67" s="7" t="s">
        <v>168</v>
      </c>
      <c r="D67" s="39" t="b">
        <v>1</v>
      </c>
      <c r="E67" s="31">
        <v>0.0</v>
      </c>
      <c r="F67" s="40" t="s">
        <v>169</v>
      </c>
      <c r="G67" s="12">
        <f t="shared" si="1"/>
        <v>1887.7</v>
      </c>
      <c r="H67" s="16" t="str">
        <f t="shared" si="2"/>
        <v>misleading</v>
      </c>
      <c r="I67" s="17" t="str">
        <f t="shared" si="3"/>
        <v>truncated line chart</v>
      </c>
      <c r="J67" s="16">
        <f t="shared" si="10"/>
        <v>10.3</v>
      </c>
      <c r="L67" s="7"/>
      <c r="M67" s="7"/>
      <c r="N67" s="7"/>
      <c r="O67" s="7"/>
      <c r="P67" s="7"/>
      <c r="Q67" s="7"/>
      <c r="R67" s="29"/>
      <c r="S67" s="49"/>
      <c r="T67" s="7"/>
      <c r="U67" s="7"/>
      <c r="V67" s="23"/>
      <c r="W67" s="23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</row>
    <row r="68">
      <c r="A68" s="31">
        <v>2.0</v>
      </c>
      <c r="B68" s="31">
        <v>40.0</v>
      </c>
      <c r="C68" s="7" t="s">
        <v>170</v>
      </c>
      <c r="D68" s="39" t="b">
        <v>0</v>
      </c>
      <c r="E68" s="31">
        <v>1.0</v>
      </c>
      <c r="F68" s="40" t="s">
        <v>171</v>
      </c>
      <c r="G68" s="12">
        <f t="shared" si="1"/>
        <v>1911.1</v>
      </c>
      <c r="H68" s="16" t="str">
        <f t="shared" si="2"/>
        <v>normal</v>
      </c>
      <c r="I68" s="17" t="str">
        <f t="shared" si="3"/>
        <v>normal axis bar chart</v>
      </c>
      <c r="J68" s="16">
        <f t="shared" si="10"/>
        <v>23.4</v>
      </c>
      <c r="L68" s="7"/>
      <c r="M68" s="7"/>
      <c r="N68" s="7"/>
      <c r="O68" s="7"/>
      <c r="P68" s="7"/>
      <c r="Q68" s="7"/>
      <c r="R68" s="29"/>
      <c r="S68" s="49"/>
      <c r="T68" s="7"/>
      <c r="U68" s="7"/>
      <c r="V68" s="23"/>
      <c r="W68" s="23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</row>
    <row r="69">
      <c r="A69" s="31">
        <v>2.0</v>
      </c>
      <c r="B69" s="31">
        <v>36.0</v>
      </c>
      <c r="C69" s="7" t="s">
        <v>172</v>
      </c>
      <c r="D69" s="39" t="b">
        <v>1</v>
      </c>
      <c r="E69" s="31">
        <v>1.0</v>
      </c>
      <c r="F69" s="40" t="s">
        <v>173</v>
      </c>
      <c r="G69" s="12">
        <f t="shared" si="1"/>
        <v>1923</v>
      </c>
      <c r="H69" s="16" t="str">
        <f t="shared" si="2"/>
        <v>normal</v>
      </c>
      <c r="I69" s="17" t="str">
        <f t="shared" si="3"/>
        <v>normal axis bar chart</v>
      </c>
      <c r="J69" s="16">
        <f t="shared" si="10"/>
        <v>11.9</v>
      </c>
      <c r="L69" s="7"/>
      <c r="M69" s="7"/>
      <c r="N69" s="7"/>
      <c r="O69" s="7"/>
      <c r="P69" s="7"/>
      <c r="Q69" s="7"/>
      <c r="R69" s="29"/>
      <c r="S69" s="49"/>
      <c r="T69" s="7"/>
      <c r="U69" s="7"/>
      <c r="V69" s="23"/>
      <c r="W69" s="23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</row>
    <row r="70">
      <c r="A70" s="31">
        <v>2.0</v>
      </c>
      <c r="B70" s="31">
        <v>23.0</v>
      </c>
      <c r="C70" s="7" t="s">
        <v>174</v>
      </c>
      <c r="D70" s="39" t="b">
        <v>1</v>
      </c>
      <c r="E70" s="31">
        <v>1.0</v>
      </c>
      <c r="F70" s="40" t="s">
        <v>175</v>
      </c>
      <c r="G70" s="12">
        <f t="shared" si="1"/>
        <v>1934.9</v>
      </c>
      <c r="H70" s="16" t="str">
        <f t="shared" si="2"/>
        <v>normal</v>
      </c>
      <c r="I70" s="17" t="str">
        <f t="shared" si="3"/>
        <v>normal scale line chart</v>
      </c>
      <c r="J70" s="16">
        <f t="shared" si="10"/>
        <v>11.9</v>
      </c>
      <c r="L70" s="7"/>
      <c r="M70" s="7"/>
      <c r="N70" s="7"/>
      <c r="O70" s="7"/>
      <c r="P70" s="7"/>
      <c r="Q70" s="7"/>
      <c r="R70" s="29"/>
      <c r="S70" s="49"/>
      <c r="T70" s="7"/>
      <c r="U70" s="7"/>
      <c r="V70" s="23"/>
      <c r="W70" s="23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</row>
    <row r="71">
      <c r="A71" s="31">
        <v>2.0</v>
      </c>
      <c r="B71" s="31">
        <v>45.0</v>
      </c>
      <c r="C71" s="7" t="s">
        <v>176</v>
      </c>
      <c r="D71" s="39" t="b">
        <v>1</v>
      </c>
      <c r="E71" s="31">
        <v>1.0</v>
      </c>
      <c r="F71" s="40" t="s">
        <v>177</v>
      </c>
      <c r="G71" s="12">
        <f t="shared" si="1"/>
        <v>1941.5</v>
      </c>
      <c r="H71" s="16" t="str">
        <f t="shared" si="2"/>
        <v>normal</v>
      </c>
      <c r="I71" s="17" t="str">
        <f t="shared" si="3"/>
        <v>normal line chart</v>
      </c>
      <c r="J71" s="16">
        <f t="shared" si="10"/>
        <v>6.6</v>
      </c>
      <c r="L71" s="7"/>
      <c r="M71" s="7"/>
      <c r="N71" s="7"/>
      <c r="O71" s="7"/>
      <c r="P71" s="7"/>
      <c r="Q71" s="7"/>
      <c r="R71" s="29"/>
      <c r="S71" s="49"/>
      <c r="U71" s="7"/>
      <c r="V71" s="23"/>
      <c r="W71" s="23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</row>
    <row r="72">
      <c r="A72" s="31">
        <v>2.0</v>
      </c>
      <c r="B72" s="31">
        <v>4.0</v>
      </c>
      <c r="C72" s="7" t="s">
        <v>178</v>
      </c>
      <c r="D72" s="39" t="b">
        <v>0</v>
      </c>
      <c r="E72" s="31">
        <v>1.0</v>
      </c>
      <c r="F72" s="40" t="s">
        <v>179</v>
      </c>
      <c r="G72" s="12">
        <f t="shared" si="1"/>
        <v>1952.2</v>
      </c>
      <c r="H72" s="16" t="str">
        <f t="shared" si="2"/>
        <v>normal</v>
      </c>
      <c r="I72" s="17" t="str">
        <f t="shared" si="3"/>
        <v>normal bar chart</v>
      </c>
      <c r="J72" s="16">
        <f t="shared" si="10"/>
        <v>10.7</v>
      </c>
      <c r="L72" s="7"/>
      <c r="M72" s="7"/>
      <c r="N72" s="7"/>
      <c r="O72" s="7"/>
      <c r="P72" s="7"/>
      <c r="Q72" s="7"/>
      <c r="R72" s="7"/>
      <c r="S72" s="7"/>
      <c r="U72" s="7"/>
      <c r="V72" s="23"/>
      <c r="W72" s="23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</row>
    <row r="73">
      <c r="A73" s="31">
        <v>2.0</v>
      </c>
      <c r="B73" s="31">
        <v>16.0</v>
      </c>
      <c r="C73" s="7" t="s">
        <v>180</v>
      </c>
      <c r="D73" s="39" t="b">
        <v>0</v>
      </c>
      <c r="E73" s="31">
        <v>0.0</v>
      </c>
      <c r="F73" s="40" t="s">
        <v>181</v>
      </c>
      <c r="G73" s="12">
        <f t="shared" si="1"/>
        <v>1971.8</v>
      </c>
      <c r="H73" s="16" t="str">
        <f t="shared" si="2"/>
        <v>misleading</v>
      </c>
      <c r="I73" s="17" t="str">
        <f t="shared" si="3"/>
        <v>misleading 2d pie chart</v>
      </c>
      <c r="J73" s="16">
        <f t="shared" si="10"/>
        <v>19.6</v>
      </c>
      <c r="L73" s="7"/>
      <c r="M73" s="7"/>
      <c r="N73" s="7"/>
      <c r="O73" s="7"/>
      <c r="P73" s="7"/>
      <c r="Q73" s="7"/>
      <c r="R73" s="7"/>
      <c r="S73" s="7"/>
      <c r="U73" s="7"/>
      <c r="V73" s="23"/>
      <c r="W73" s="23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</row>
    <row r="74">
      <c r="A74" s="31">
        <v>2.0</v>
      </c>
      <c r="B74" s="31">
        <v>6.0</v>
      </c>
      <c r="C74" s="7" t="s">
        <v>182</v>
      </c>
      <c r="D74" s="39" t="b">
        <v>0</v>
      </c>
      <c r="E74" s="31">
        <v>1.0</v>
      </c>
      <c r="F74" s="40" t="s">
        <v>183</v>
      </c>
      <c r="G74" s="12">
        <f t="shared" si="1"/>
        <v>1983.6</v>
      </c>
      <c r="H74" s="16" t="str">
        <f t="shared" si="2"/>
        <v>normal</v>
      </c>
      <c r="I74" s="17" t="str">
        <f t="shared" si="3"/>
        <v>normal bar chart</v>
      </c>
      <c r="J74" s="16">
        <f t="shared" si="10"/>
        <v>11.8</v>
      </c>
      <c r="L74" s="7"/>
      <c r="M74" s="7"/>
      <c r="N74" s="7"/>
      <c r="O74" s="7"/>
      <c r="P74" s="7"/>
      <c r="Q74" s="7"/>
      <c r="R74" s="7"/>
      <c r="S74" s="7"/>
      <c r="U74" s="7"/>
      <c r="V74" s="23"/>
      <c r="W74" s="23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</row>
    <row r="75">
      <c r="A75" s="31">
        <v>2.0</v>
      </c>
      <c r="B75" s="31">
        <v>33.0</v>
      </c>
      <c r="C75" s="7" t="s">
        <v>184</v>
      </c>
      <c r="D75" s="39" t="b">
        <v>0</v>
      </c>
      <c r="E75" s="31">
        <v>1.0</v>
      </c>
      <c r="F75" s="40" t="s">
        <v>185</v>
      </c>
      <c r="G75" s="12">
        <f t="shared" si="1"/>
        <v>2003.5</v>
      </c>
      <c r="H75" s="16" t="str">
        <f t="shared" si="2"/>
        <v>misleading</v>
      </c>
      <c r="I75" s="17" t="str">
        <f t="shared" si="3"/>
        <v>reversed axis bar chart</v>
      </c>
      <c r="J75" s="16">
        <f t="shared" si="10"/>
        <v>19.9</v>
      </c>
      <c r="L75" s="7"/>
      <c r="M75" s="7"/>
      <c r="N75" s="7"/>
      <c r="O75" s="7"/>
      <c r="P75" s="7"/>
      <c r="Q75" s="7"/>
      <c r="R75" s="7"/>
      <c r="S75" s="7"/>
      <c r="U75" s="7"/>
      <c r="V75" s="23"/>
      <c r="W75" s="23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</row>
    <row r="76">
      <c r="A76" s="31">
        <v>2.0</v>
      </c>
      <c r="B76" s="31">
        <v>37.0</v>
      </c>
      <c r="C76" s="7" t="s">
        <v>186</v>
      </c>
      <c r="D76" s="39" t="b">
        <v>1</v>
      </c>
      <c r="E76" s="31">
        <v>1.0</v>
      </c>
      <c r="F76" s="40" t="s">
        <v>187</v>
      </c>
      <c r="G76" s="12">
        <f t="shared" si="1"/>
        <v>2027.3</v>
      </c>
      <c r="H76" s="16" t="str">
        <f t="shared" si="2"/>
        <v>normal</v>
      </c>
      <c r="I76" s="17" t="str">
        <f t="shared" si="3"/>
        <v>normal axis bar chart</v>
      </c>
      <c r="J76" s="16">
        <f t="shared" si="10"/>
        <v>23.8</v>
      </c>
      <c r="L76" s="7"/>
      <c r="M76" s="7"/>
      <c r="N76" s="7"/>
      <c r="O76" s="7"/>
      <c r="P76" s="7"/>
      <c r="Q76" s="7"/>
      <c r="R76" s="7"/>
      <c r="S76" s="7"/>
      <c r="U76" s="7"/>
      <c r="V76" s="23"/>
      <c r="W76" s="23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</row>
    <row r="77">
      <c r="A77" s="31">
        <v>2.0</v>
      </c>
      <c r="B77" s="31">
        <v>22.0</v>
      </c>
      <c r="C77" s="7" t="s">
        <v>188</v>
      </c>
      <c r="D77" s="39" t="b">
        <v>1</v>
      </c>
      <c r="E77" s="31">
        <v>1.0</v>
      </c>
      <c r="F77" s="40" t="s">
        <v>96</v>
      </c>
      <c r="G77" s="12">
        <f t="shared" si="1"/>
        <v>2036.4</v>
      </c>
      <c r="H77" s="16" t="str">
        <f t="shared" si="2"/>
        <v>normal</v>
      </c>
      <c r="I77" s="17" t="str">
        <f t="shared" si="3"/>
        <v>normal scale line chart</v>
      </c>
      <c r="J77" s="16">
        <f t="shared" si="10"/>
        <v>9.1</v>
      </c>
      <c r="L77" s="7"/>
      <c r="M77" s="7"/>
      <c r="N77" s="7"/>
      <c r="O77" s="7"/>
      <c r="P77" s="7"/>
      <c r="Q77" s="7"/>
      <c r="R77" s="7"/>
      <c r="S77" s="7"/>
      <c r="U77" s="7"/>
      <c r="V77" s="23"/>
      <c r="W77" s="23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</row>
    <row r="78">
      <c r="A78" s="31">
        <v>2.0</v>
      </c>
      <c r="B78" s="31">
        <v>8.0</v>
      </c>
      <c r="C78" s="7" t="s">
        <v>189</v>
      </c>
      <c r="D78" s="39" t="b">
        <v>1</v>
      </c>
      <c r="E78" s="31">
        <v>1.0</v>
      </c>
      <c r="F78" s="40" t="s">
        <v>190</v>
      </c>
      <c r="G78" s="12">
        <f t="shared" si="1"/>
        <v>2051.1</v>
      </c>
      <c r="H78" s="16" t="str">
        <f t="shared" si="2"/>
        <v>normal</v>
      </c>
      <c r="I78" s="17" t="str">
        <f t="shared" si="3"/>
        <v>normal bar chart</v>
      </c>
      <c r="J78" s="16">
        <f t="shared" si="10"/>
        <v>14.7</v>
      </c>
      <c r="L78" s="7"/>
      <c r="M78" s="7"/>
      <c r="N78" s="7"/>
      <c r="O78" s="7"/>
      <c r="P78" s="7"/>
      <c r="Q78" s="7"/>
      <c r="R78" s="7"/>
      <c r="S78" s="7"/>
      <c r="U78" s="7"/>
      <c r="V78" s="23"/>
      <c r="W78" s="23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</row>
    <row r="79">
      <c r="A79" s="31">
        <v>2.0</v>
      </c>
      <c r="B79" s="31">
        <v>29.0</v>
      </c>
      <c r="C79" s="7" t="s">
        <v>191</v>
      </c>
      <c r="D79" s="39" t="b">
        <v>0</v>
      </c>
      <c r="E79" s="31">
        <v>1.0</v>
      </c>
      <c r="F79" s="40" t="s">
        <v>192</v>
      </c>
      <c r="G79" s="12">
        <f t="shared" si="1"/>
        <v>2067.4</v>
      </c>
      <c r="H79" s="16" t="str">
        <f t="shared" si="2"/>
        <v>normal</v>
      </c>
      <c r="I79" s="17" t="str">
        <f t="shared" si="3"/>
        <v>normal scale line chart</v>
      </c>
      <c r="J79" s="16">
        <f t="shared" si="10"/>
        <v>16.3</v>
      </c>
      <c r="L79" s="7"/>
      <c r="M79" s="7"/>
      <c r="N79" s="7"/>
      <c r="O79" s="7"/>
      <c r="P79" s="7"/>
      <c r="Q79" s="7"/>
      <c r="R79" s="7"/>
      <c r="S79" s="7"/>
      <c r="U79" s="7"/>
      <c r="V79" s="23"/>
      <c r="W79" s="23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</row>
    <row r="80">
      <c r="A80" s="31">
        <v>2.0</v>
      </c>
      <c r="B80" s="31">
        <v>42.0</v>
      </c>
      <c r="C80" s="7" t="s">
        <v>193</v>
      </c>
      <c r="D80" s="39" t="b">
        <v>0</v>
      </c>
      <c r="E80" s="31">
        <v>0.0</v>
      </c>
      <c r="F80" s="40" t="s">
        <v>194</v>
      </c>
      <c r="G80" s="12">
        <f t="shared" si="1"/>
        <v>2079</v>
      </c>
      <c r="H80" s="16" t="str">
        <f t="shared" si="2"/>
        <v>misleading</v>
      </c>
      <c r="I80" s="17" t="str">
        <f t="shared" si="3"/>
        <v>truncated line chart</v>
      </c>
      <c r="J80" s="16">
        <f t="shared" si="10"/>
        <v>11.6</v>
      </c>
      <c r="L80" s="7"/>
      <c r="M80" s="7"/>
      <c r="N80" s="7"/>
      <c r="O80" s="7"/>
      <c r="P80" s="7"/>
      <c r="Q80" s="7"/>
      <c r="R80" s="7"/>
      <c r="S80" s="7"/>
      <c r="U80" s="7"/>
      <c r="V80" s="23"/>
      <c r="W80" s="23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</row>
    <row r="81">
      <c r="A81" s="31">
        <v>2.0</v>
      </c>
      <c r="B81" s="31">
        <v>9.0</v>
      </c>
      <c r="C81" s="7" t="s">
        <v>195</v>
      </c>
      <c r="D81" s="39" t="b">
        <v>1</v>
      </c>
      <c r="E81" s="31">
        <v>1.0</v>
      </c>
      <c r="F81" s="40" t="s">
        <v>196</v>
      </c>
      <c r="G81" s="12">
        <f t="shared" si="1"/>
        <v>2091</v>
      </c>
      <c r="H81" s="16" t="str">
        <f t="shared" si="2"/>
        <v>misleading</v>
      </c>
      <c r="I81" s="17" t="str">
        <f t="shared" si="3"/>
        <v>truncated bar chart</v>
      </c>
      <c r="J81" s="16">
        <f t="shared" si="10"/>
        <v>12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23"/>
      <c r="W81" s="23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</row>
    <row r="82">
      <c r="A82" s="31">
        <v>2.0</v>
      </c>
      <c r="B82" s="31">
        <v>26.0</v>
      </c>
      <c r="C82" s="7" t="s">
        <v>197</v>
      </c>
      <c r="D82" s="39" t="b">
        <v>0</v>
      </c>
      <c r="E82" s="31">
        <v>1.0</v>
      </c>
      <c r="F82" s="40" t="s">
        <v>198</v>
      </c>
      <c r="G82" s="12">
        <f t="shared" si="1"/>
        <v>2104.3</v>
      </c>
      <c r="H82" s="16" t="str">
        <f t="shared" si="2"/>
        <v>normal</v>
      </c>
      <c r="I82" s="17" t="str">
        <f t="shared" si="3"/>
        <v>normal scale line chart</v>
      </c>
      <c r="J82" s="16">
        <f t="shared" si="10"/>
        <v>13.3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23"/>
      <c r="W82" s="23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</row>
    <row r="83">
      <c r="A83" s="31">
        <v>2.0</v>
      </c>
      <c r="B83" s="31">
        <v>35.0</v>
      </c>
      <c r="C83" s="7" t="s">
        <v>199</v>
      </c>
      <c r="D83" s="39" t="b">
        <v>0</v>
      </c>
      <c r="E83" s="31">
        <v>1.0</v>
      </c>
      <c r="F83" s="40" t="s">
        <v>200</v>
      </c>
      <c r="G83" s="12">
        <f t="shared" si="1"/>
        <v>2128.4</v>
      </c>
      <c r="H83" s="16" t="str">
        <f t="shared" si="2"/>
        <v>misleading</v>
      </c>
      <c r="I83" s="17" t="str">
        <f t="shared" si="3"/>
        <v>reversed axis bar chart</v>
      </c>
      <c r="J83" s="16">
        <f t="shared" si="10"/>
        <v>24.1</v>
      </c>
      <c r="L83" s="7"/>
      <c r="M83" s="7"/>
      <c r="N83" s="7"/>
      <c r="O83" s="7"/>
      <c r="P83" s="7"/>
      <c r="Q83" s="7"/>
      <c r="R83" s="29" t="s">
        <v>201</v>
      </c>
      <c r="S83" s="7"/>
      <c r="T83" s="7"/>
      <c r="U83" s="7"/>
      <c r="V83" s="23"/>
      <c r="W83" s="23"/>
      <c r="X83" s="7"/>
      <c r="Y83" s="7"/>
      <c r="Z83" s="7"/>
      <c r="AA83" s="7"/>
      <c r="AB83" s="7"/>
      <c r="AC83" s="7"/>
      <c r="AD83" s="7"/>
      <c r="AE83" s="29" t="s">
        <v>202</v>
      </c>
      <c r="AF83" s="29" t="s">
        <v>202</v>
      </c>
      <c r="AG83" s="29" t="s">
        <v>202</v>
      </c>
      <c r="AH83" s="29" t="s">
        <v>202</v>
      </c>
      <c r="AI83" s="29" t="s">
        <v>202</v>
      </c>
      <c r="AJ83" s="29" t="s">
        <v>202</v>
      </c>
      <c r="AK83" s="29" t="s">
        <v>202</v>
      </c>
      <c r="AL83" s="29" t="s">
        <v>202</v>
      </c>
      <c r="AM83" s="29" t="s">
        <v>202</v>
      </c>
      <c r="AN83" s="29" t="s">
        <v>202</v>
      </c>
      <c r="AO83" s="29" t="s">
        <v>202</v>
      </c>
      <c r="AP83" s="29" t="s">
        <v>202</v>
      </c>
      <c r="AQ83" s="29" t="s">
        <v>202</v>
      </c>
      <c r="AR83" s="29" t="s">
        <v>202</v>
      </c>
      <c r="AS83" s="29" t="s">
        <v>202</v>
      </c>
      <c r="AT83" s="29" t="s">
        <v>202</v>
      </c>
      <c r="AU83" s="29" t="s">
        <v>202</v>
      </c>
      <c r="AV83" s="29" t="s">
        <v>202</v>
      </c>
      <c r="AW83" s="29" t="s">
        <v>202</v>
      </c>
      <c r="AX83" s="29" t="s">
        <v>202</v>
      </c>
      <c r="AY83" s="29" t="s">
        <v>202</v>
      </c>
      <c r="AZ83" s="29" t="s">
        <v>202</v>
      </c>
      <c r="BA83" s="29" t="s">
        <v>202</v>
      </c>
      <c r="BB83" s="29" t="s">
        <v>202</v>
      </c>
      <c r="BC83" s="29" t="s">
        <v>202</v>
      </c>
      <c r="BD83" s="29" t="s">
        <v>202</v>
      </c>
      <c r="BE83" s="29" t="s">
        <v>202</v>
      </c>
      <c r="BF83" s="29" t="s">
        <v>202</v>
      </c>
      <c r="BG83" s="29" t="s">
        <v>202</v>
      </c>
      <c r="BH83" s="29" t="s">
        <v>202</v>
      </c>
      <c r="BI83" s="29" t="s">
        <v>202</v>
      </c>
      <c r="BJ83" s="29" t="s">
        <v>202</v>
      </c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29"/>
    </row>
    <row r="84">
      <c r="A84" s="31">
        <v>2.0</v>
      </c>
      <c r="B84" s="31">
        <v>5.0</v>
      </c>
      <c r="C84" s="7" t="s">
        <v>203</v>
      </c>
      <c r="D84" s="39" t="b">
        <v>0</v>
      </c>
      <c r="E84" s="31">
        <v>0.0</v>
      </c>
      <c r="F84" s="40" t="s">
        <v>204</v>
      </c>
      <c r="G84" s="12">
        <f t="shared" si="1"/>
        <v>2141.9</v>
      </c>
      <c r="H84" s="16" t="str">
        <f t="shared" si="2"/>
        <v>misleading</v>
      </c>
      <c r="I84" s="17" t="str">
        <f t="shared" si="3"/>
        <v>truncated bar chart</v>
      </c>
      <c r="J84" s="16">
        <f t="shared" si="10"/>
        <v>13.5</v>
      </c>
      <c r="L84" s="7"/>
      <c r="M84" s="7"/>
      <c r="N84" s="7"/>
      <c r="O84" s="7"/>
      <c r="P84" s="7"/>
      <c r="Q84" s="7"/>
      <c r="R84" s="50" t="s">
        <v>0</v>
      </c>
      <c r="S84" s="51" t="s">
        <v>27</v>
      </c>
      <c r="T84" s="52" t="s">
        <v>23</v>
      </c>
      <c r="U84" s="52" t="s">
        <v>97</v>
      </c>
      <c r="V84" s="52" t="s">
        <v>90</v>
      </c>
      <c r="W84" s="52" t="s">
        <v>71</v>
      </c>
      <c r="X84" s="52" t="s">
        <v>68</v>
      </c>
      <c r="Y84" s="52" t="s">
        <v>49</v>
      </c>
      <c r="Z84" s="52" t="s">
        <v>46</v>
      </c>
      <c r="AA84" s="52" t="s">
        <v>114</v>
      </c>
      <c r="AB84" s="53" t="s">
        <v>118</v>
      </c>
      <c r="AC84" s="7"/>
      <c r="AD84" s="51" t="s">
        <v>27</v>
      </c>
      <c r="AE84" s="54">
        <f t="array" ref="AE84:BJ84">TRANSPOSE(S85:S116)</f>
        <v>12.1</v>
      </c>
      <c r="AF84" s="54">
        <v>11.940000000000055</v>
      </c>
      <c r="AG84" s="54">
        <v>34.88000000000007</v>
      </c>
      <c r="AH84" s="54">
        <v>16.34000000000019</v>
      </c>
      <c r="AI84" s="54">
        <v>14.88000000000011</v>
      </c>
      <c r="AJ84" s="54">
        <v>11.459999999999763</v>
      </c>
      <c r="AK84" s="54">
        <v>13.879999999999928</v>
      </c>
      <c r="AL84" s="54">
        <v>14.239999999999963</v>
      </c>
      <c r="AM84" s="54">
        <v>13.21999999999971</v>
      </c>
      <c r="AN84" s="54">
        <v>18.839999999999918</v>
      </c>
      <c r="AO84" s="54">
        <v>12.020000000000005</v>
      </c>
      <c r="AP84" s="54">
        <v>30.71999999999996</v>
      </c>
      <c r="AQ84" s="54">
        <v>18.480000000000018</v>
      </c>
      <c r="AR84" s="54">
        <v>15.899999999999931</v>
      </c>
      <c r="AS84" s="54">
        <v>18.880000000000017</v>
      </c>
      <c r="AT84" s="54">
        <v>16.979999999999745</v>
      </c>
      <c r="AU84" s="54">
        <v>34.15999999999995</v>
      </c>
      <c r="AV84" s="54">
        <v>25.85999999999992</v>
      </c>
      <c r="AW84" s="54">
        <v>18.919999999999753</v>
      </c>
      <c r="AX84" s="54">
        <v>31.71999999999998</v>
      </c>
      <c r="AY84" s="54">
        <v>22.78000000000001</v>
      </c>
      <c r="AZ84" s="54">
        <v>13.619999999999981</v>
      </c>
      <c r="BA84" s="54">
        <v>16.240000000000236</v>
      </c>
      <c r="BB84" s="54">
        <v>25.539999999999964</v>
      </c>
      <c r="BC84" s="54">
        <v>21.020000000000152</v>
      </c>
      <c r="BD84" s="54">
        <v>16.98000000000038</v>
      </c>
      <c r="BE84" s="54">
        <v>18.359999999999946</v>
      </c>
      <c r="BF84" s="54">
        <v>15.60000000000009</v>
      </c>
      <c r="BG84" s="54">
        <v>6.560000000000082</v>
      </c>
      <c r="BH84" s="54">
        <v>21.659999999999833</v>
      </c>
      <c r="BI84" s="54">
        <v>13.59999999999701</v>
      </c>
      <c r="BJ84" s="54">
        <v>15.20000005364418</v>
      </c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</row>
    <row r="85">
      <c r="A85" s="31">
        <v>2.0</v>
      </c>
      <c r="B85" s="31">
        <v>3.0</v>
      </c>
      <c r="C85" s="7" t="s">
        <v>205</v>
      </c>
      <c r="D85" s="39" t="b">
        <v>0</v>
      </c>
      <c r="E85" s="31">
        <v>1.0</v>
      </c>
      <c r="F85" s="40" t="s">
        <v>206</v>
      </c>
      <c r="G85" s="12">
        <f t="shared" si="1"/>
        <v>2150.3</v>
      </c>
      <c r="H85" s="16" t="str">
        <f t="shared" si="2"/>
        <v>misleading</v>
      </c>
      <c r="I85" s="17" t="str">
        <f t="shared" si="3"/>
        <v>truncated bar chart</v>
      </c>
      <c r="J85" s="16">
        <f t="shared" si="10"/>
        <v>8.4</v>
      </c>
      <c r="L85" s="7"/>
      <c r="M85" s="7"/>
      <c r="N85" s="7"/>
      <c r="O85" s="7"/>
      <c r="P85" s="7"/>
      <c r="Q85" s="7"/>
      <c r="R85" s="18">
        <v>1.0</v>
      </c>
      <c r="S85" s="54">
        <f>averageifs($J$2:$J1602, $I$2:$I1602,$S$84,$A$2:$A1602,R$85)</f>
        <v>12.1</v>
      </c>
      <c r="T85" s="54">
        <f t="shared" ref="T85:T116" si="12">averageifs($J$2:$J1602, $I$2:$I1602,$T$84,$A$2:$A1602,R85)</f>
        <v>10.42</v>
      </c>
      <c r="U85" s="54">
        <f t="shared" ref="U85:U116" si="13">averageifs($J$2:$J1602, $I$2:$I1602,$U$84,$A$2:$A1602,R85)</f>
        <v>13.825</v>
      </c>
      <c r="V85" s="54">
        <f t="shared" ref="V85:V116" si="14">averageifs($J$2:$J1602, $I$2:$I1602,$V$84,$A$2:$A1602,R85)</f>
        <v>16.1</v>
      </c>
      <c r="W85" s="54">
        <f t="shared" ref="W85:W116" si="15">averageifs($J$2:$J1602, $I$2:$I1602,$W$84,$A$2:$A1602,R85)</f>
        <v>18.125</v>
      </c>
      <c r="X85" s="54">
        <f t="shared" ref="X85:X116" si="16">averageifs($J$2:$J1602, $I$2:$I1602,$X$84,$A$2:$A1602,R85)</f>
        <v>17.28333333</v>
      </c>
      <c r="Y85" s="54">
        <f t="shared" ref="Y85:Y116" si="17">averageifs($J$2:$J1602, $I$2:$I1602,$Y$84,$A$2:$A1602,R85)</f>
        <v>11.48</v>
      </c>
      <c r="Z85" s="54">
        <f t="shared" ref="Z85:Z116" si="18">averageifs($J$2:$J1602, $I$2:$I1602,$Z$84,$A$2:$A1602,R85)</f>
        <v>11.88</v>
      </c>
      <c r="AA85" s="54">
        <f t="shared" ref="AA85:AA116" si="19">averageifs($J$2:$J1602, $I$2:$I1602,$AA$84,$A$2:$A1602,R85)</f>
        <v>8.4</v>
      </c>
      <c r="AB85" s="55">
        <f t="shared" ref="AB85:AB116" si="20">averageifs($J$2:$J1602, $I$2:$I1602,$AB$84,$A$2:$A1602,R85)</f>
        <v>13.575</v>
      </c>
      <c r="AC85" s="7"/>
      <c r="AD85" s="52" t="s">
        <v>23</v>
      </c>
      <c r="AE85" s="54">
        <f t="array" ref="AE85:BJ85">TRANSPOSE(T85:T116)</f>
        <v>10.42</v>
      </c>
      <c r="AF85" s="54">
        <v>11.420000000000073</v>
      </c>
      <c r="AG85" s="54">
        <v>28.480000000000153</v>
      </c>
      <c r="AH85" s="54">
        <v>18.359999999999854</v>
      </c>
      <c r="AI85" s="54">
        <v>16.55999999999999</v>
      </c>
      <c r="AJ85" s="54">
        <v>14.599999999999909</v>
      </c>
      <c r="AK85" s="54">
        <v>16.3400000000001</v>
      </c>
      <c r="AL85" s="54">
        <v>11.879999999999995</v>
      </c>
      <c r="AM85" s="54">
        <v>17.67999999999997</v>
      </c>
      <c r="AN85" s="54">
        <v>21.939999999999962</v>
      </c>
      <c r="AO85" s="54">
        <v>15.580000000000018</v>
      </c>
      <c r="AP85" s="54">
        <v>27.020000000000028</v>
      </c>
      <c r="AQ85" s="54">
        <v>35.58000000000006</v>
      </c>
      <c r="AR85" s="54">
        <v>21.800000000000022</v>
      </c>
      <c r="AS85" s="54">
        <v>13.920000000000163</v>
      </c>
      <c r="AT85" s="54">
        <v>20.239999999999963</v>
      </c>
      <c r="AU85" s="54">
        <v>10.580000000000108</v>
      </c>
      <c r="AV85" s="54">
        <v>28.500000000000092</v>
      </c>
      <c r="AW85" s="54">
        <v>30.2</v>
      </c>
      <c r="AX85" s="54">
        <v>31.439999999999962</v>
      </c>
      <c r="AY85" s="54">
        <v>22.620000000000005</v>
      </c>
      <c r="AZ85" s="54">
        <v>15.700000000000045</v>
      </c>
      <c r="BA85" s="54">
        <v>15.99999999999991</v>
      </c>
      <c r="BB85" s="54">
        <v>17.279999999999838</v>
      </c>
      <c r="BC85" s="54">
        <v>19.26</v>
      </c>
      <c r="BD85" s="54">
        <v>20.219999999999892</v>
      </c>
      <c r="BE85" s="54">
        <v>16.41999999999971</v>
      </c>
      <c r="BF85" s="54">
        <v>13.859999999999763</v>
      </c>
      <c r="BG85" s="54">
        <v>13.54000000000001</v>
      </c>
      <c r="BH85" s="54">
        <v>19.440000000000055</v>
      </c>
      <c r="BI85" s="54">
        <v>14.599999999999724</v>
      </c>
      <c r="BJ85" s="54">
        <v>11.80000024382025</v>
      </c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</row>
    <row r="86">
      <c r="A86" s="31">
        <v>2.0</v>
      </c>
      <c r="B86" s="31">
        <v>32.0</v>
      </c>
      <c r="C86" s="7" t="s">
        <v>207</v>
      </c>
      <c r="D86" s="39" t="b">
        <v>1</v>
      </c>
      <c r="E86" s="31">
        <v>1.0</v>
      </c>
      <c r="F86" s="40" t="s">
        <v>208</v>
      </c>
      <c r="G86" s="12">
        <f t="shared" si="1"/>
        <v>2171.5</v>
      </c>
      <c r="H86" s="16" t="str">
        <f t="shared" si="2"/>
        <v>misleading</v>
      </c>
      <c r="I86" s="17" t="str">
        <f t="shared" si="3"/>
        <v>reversed axis bar chart</v>
      </c>
      <c r="J86" s="16">
        <f t="shared" si="10"/>
        <v>21.2</v>
      </c>
      <c r="L86" s="7"/>
      <c r="M86" s="7"/>
      <c r="N86" s="7"/>
      <c r="O86" s="7"/>
      <c r="P86" s="7"/>
      <c r="Q86" s="7"/>
      <c r="R86" s="18">
        <v>2.0</v>
      </c>
      <c r="S86" s="54">
        <f t="shared" ref="S86:S116" si="21">averageifs($J$2:$J1602, $I$2:$I1602,$S$84,$A$2:$A1602,R86)</f>
        <v>11.94</v>
      </c>
      <c r="T86" s="54">
        <f t="shared" si="12"/>
        <v>11.42</v>
      </c>
      <c r="U86" s="54">
        <f t="shared" si="13"/>
        <v>21.425</v>
      </c>
      <c r="V86" s="54">
        <f t="shared" si="14"/>
        <v>17.6</v>
      </c>
      <c r="W86" s="54">
        <f t="shared" si="15"/>
        <v>12.65</v>
      </c>
      <c r="X86" s="54">
        <f t="shared" si="16"/>
        <v>20.35</v>
      </c>
      <c r="Y86" s="54">
        <f t="shared" si="17"/>
        <v>15.92</v>
      </c>
      <c r="Z86" s="54">
        <f t="shared" si="18"/>
        <v>18.96</v>
      </c>
      <c r="AA86" s="54">
        <f t="shared" si="19"/>
        <v>9.75</v>
      </c>
      <c r="AB86" s="55">
        <f t="shared" si="20"/>
        <v>10.825</v>
      </c>
      <c r="AC86" s="7"/>
      <c r="AD86" s="52" t="s">
        <v>97</v>
      </c>
      <c r="AE86" s="54">
        <f t="array" ref="AE86:BJ86">TRANSPOSE(U85:U116)</f>
        <v>13.825</v>
      </c>
      <c r="AF86" s="54">
        <v>21.42500000000001</v>
      </c>
      <c r="AG86" s="54">
        <v>22.699999999999818</v>
      </c>
      <c r="AH86" s="54">
        <v>18.19999999999976</v>
      </c>
      <c r="AI86" s="54">
        <v>14.724999999999682</v>
      </c>
      <c r="AJ86" s="54">
        <v>15.97500000000008</v>
      </c>
      <c r="AK86" s="54">
        <v>19.57499999999976</v>
      </c>
      <c r="AL86" s="54">
        <v>8.874999999999943</v>
      </c>
      <c r="AM86" s="54">
        <v>11.47500000000008</v>
      </c>
      <c r="AN86" s="54">
        <v>28.049999999999898</v>
      </c>
      <c r="AO86" s="54">
        <v>15.399999999999977</v>
      </c>
      <c r="AP86" s="54">
        <v>29.974999999999937</v>
      </c>
      <c r="AQ86" s="54">
        <v>23.775000000000205</v>
      </c>
      <c r="AR86" s="54">
        <v>15.374999999999972</v>
      </c>
      <c r="AS86" s="54">
        <v>16.799999999999898</v>
      </c>
      <c r="AT86" s="54">
        <v>20.400000000000034</v>
      </c>
      <c r="AU86" s="54">
        <v>8.199999999999989</v>
      </c>
      <c r="AV86" s="54">
        <v>22.299999999999983</v>
      </c>
      <c r="AW86" s="54">
        <v>18.950000000000045</v>
      </c>
      <c r="AX86" s="54">
        <v>38.625000000000114</v>
      </c>
      <c r="AY86" s="54">
        <v>15.67500000000004</v>
      </c>
      <c r="AZ86" s="54">
        <v>16.050000000000068</v>
      </c>
      <c r="BA86" s="54">
        <v>16.375</v>
      </c>
      <c r="BB86" s="54">
        <v>23.200000000000387</v>
      </c>
      <c r="BC86" s="54">
        <v>25.09999999999983</v>
      </c>
      <c r="BD86" s="54">
        <v>17.875000000000114</v>
      </c>
      <c r="BE86" s="54">
        <v>19.27500000000009</v>
      </c>
      <c r="BF86" s="54">
        <v>17.32499999999976</v>
      </c>
      <c r="BG86" s="54">
        <v>16.649999999999977</v>
      </c>
      <c r="BH86" s="54">
        <v>21.724999999999966</v>
      </c>
      <c r="BI86" s="54">
        <v>14.49999999999907</v>
      </c>
      <c r="BJ86" s="54">
        <v>14.999999734573066</v>
      </c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</row>
    <row r="87">
      <c r="A87" s="31">
        <v>2.0</v>
      </c>
      <c r="B87" s="31">
        <v>12.0</v>
      </c>
      <c r="C87" s="7" t="s">
        <v>209</v>
      </c>
      <c r="D87" s="39" t="b">
        <v>0</v>
      </c>
      <c r="E87" s="31">
        <v>1.0</v>
      </c>
      <c r="F87" s="40" t="s">
        <v>210</v>
      </c>
      <c r="G87" s="12">
        <f t="shared" si="1"/>
        <v>2185.8</v>
      </c>
      <c r="H87" s="16" t="str">
        <f t="shared" si="2"/>
        <v>normal</v>
      </c>
      <c r="I87" s="17" t="str">
        <f t="shared" si="3"/>
        <v>normal pie chart</v>
      </c>
      <c r="J87" s="16">
        <f t="shared" si="10"/>
        <v>14.3</v>
      </c>
      <c r="L87" s="7"/>
      <c r="M87" s="7"/>
      <c r="N87" s="7"/>
      <c r="O87" s="7"/>
      <c r="P87" s="7"/>
      <c r="Q87" s="7"/>
      <c r="R87" s="18">
        <v>3.0</v>
      </c>
      <c r="S87" s="54">
        <f t="shared" si="21"/>
        <v>34.88</v>
      </c>
      <c r="T87" s="54">
        <f t="shared" si="12"/>
        <v>28.48</v>
      </c>
      <c r="U87" s="54">
        <f t="shared" si="13"/>
        <v>22.7</v>
      </c>
      <c r="V87" s="54">
        <f t="shared" si="14"/>
        <v>35.75</v>
      </c>
      <c r="W87" s="54">
        <f t="shared" si="15"/>
        <v>36.275</v>
      </c>
      <c r="X87" s="54">
        <f t="shared" si="16"/>
        <v>42.71666667</v>
      </c>
      <c r="Y87" s="54">
        <f t="shared" si="17"/>
        <v>46.36</v>
      </c>
      <c r="Z87" s="54">
        <f t="shared" si="18"/>
        <v>42.74</v>
      </c>
      <c r="AA87" s="54">
        <f t="shared" si="19"/>
        <v>29.23333333</v>
      </c>
      <c r="AB87" s="55">
        <f t="shared" si="20"/>
        <v>35.3</v>
      </c>
      <c r="AC87" s="7"/>
      <c r="AD87" s="52" t="s">
        <v>90</v>
      </c>
      <c r="AE87" s="54">
        <f t="array" ref="AE87:BJ87">TRANSPOSE(V85:V116)</f>
        <v>16.1</v>
      </c>
      <c r="AF87" s="54">
        <v>17.600000000000176</v>
      </c>
      <c r="AG87" s="54">
        <v>35.74999999999977</v>
      </c>
      <c r="AH87" s="54">
        <v>12.433333333333053</v>
      </c>
      <c r="AI87" s="54">
        <v>20.06666666666676</v>
      </c>
      <c r="AJ87" s="54">
        <v>13.050000000000182</v>
      </c>
      <c r="AK87" s="54">
        <v>19.233333333333576</v>
      </c>
      <c r="AL87" s="54">
        <v>10.200000000000045</v>
      </c>
      <c r="AM87" s="54">
        <v>15.733333333333386</v>
      </c>
      <c r="AN87" s="54">
        <v>19.98333333333312</v>
      </c>
      <c r="AO87" s="54">
        <v>16.56000000000006</v>
      </c>
      <c r="AP87" s="54">
        <v>17.883333333333344</v>
      </c>
      <c r="AQ87" s="54">
        <v>33.533333333333225</v>
      </c>
      <c r="AR87" s="54">
        <v>21.300000000000068</v>
      </c>
      <c r="AS87" s="54">
        <v>9.583333333333258</v>
      </c>
      <c r="AT87" s="54">
        <v>18.450000000000085</v>
      </c>
      <c r="AU87" s="54">
        <v>8.766666666666575</v>
      </c>
      <c r="AV87" s="54">
        <v>23.18333333333328</v>
      </c>
      <c r="AW87" s="54">
        <v>20.40000000000013</v>
      </c>
      <c r="AX87" s="54">
        <v>39.18333333333336</v>
      </c>
      <c r="AY87" s="54">
        <v>14.266666666666595</v>
      </c>
      <c r="AZ87" s="54">
        <v>14.88333333333342</v>
      </c>
      <c r="BA87" s="54">
        <v>19.483333333333274</v>
      </c>
      <c r="BB87" s="54">
        <v>33.916666666666664</v>
      </c>
      <c r="BC87" s="54">
        <v>19.50000000000001</v>
      </c>
      <c r="BD87" s="54">
        <v>18.59999999999968</v>
      </c>
      <c r="BE87" s="54">
        <v>20.016666666666424</v>
      </c>
      <c r="BF87" s="54">
        <v>12.900000000000167</v>
      </c>
      <c r="BG87" s="54">
        <v>23.53333333333349</v>
      </c>
      <c r="BH87" s="54">
        <v>18.433333333333337</v>
      </c>
      <c r="BI87" s="54">
        <v>12.500000000005151</v>
      </c>
      <c r="BJ87" s="54">
        <v>13.66666661342606</v>
      </c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</row>
    <row r="88">
      <c r="A88" s="31">
        <v>2.0</v>
      </c>
      <c r="B88" s="31">
        <v>21.0</v>
      </c>
      <c r="C88" s="7" t="s">
        <v>102</v>
      </c>
      <c r="D88" s="39" t="b">
        <v>0</v>
      </c>
      <c r="E88" s="31">
        <v>1.0</v>
      </c>
      <c r="F88" s="40" t="s">
        <v>211</v>
      </c>
      <c r="G88" s="12">
        <f t="shared" si="1"/>
        <v>2196.4</v>
      </c>
      <c r="H88" s="16" t="str">
        <f t="shared" si="2"/>
        <v>misleading</v>
      </c>
      <c r="I88" s="17" t="str">
        <f t="shared" si="3"/>
        <v>multiple scale line chart</v>
      </c>
      <c r="J88" s="16">
        <f t="shared" si="10"/>
        <v>10.6</v>
      </c>
      <c r="L88" s="7"/>
      <c r="M88" s="7"/>
      <c r="N88" s="7"/>
      <c r="O88" s="7"/>
      <c r="P88" s="7"/>
      <c r="Q88" s="7"/>
      <c r="R88" s="18">
        <v>4.0</v>
      </c>
      <c r="S88" s="54">
        <f t="shared" si="21"/>
        <v>16.34</v>
      </c>
      <c r="T88" s="54">
        <f t="shared" si="12"/>
        <v>18.36</v>
      </c>
      <c r="U88" s="54">
        <f t="shared" si="13"/>
        <v>18.2</v>
      </c>
      <c r="V88" s="54">
        <f t="shared" si="14"/>
        <v>12.43333333</v>
      </c>
      <c r="W88" s="54">
        <f t="shared" si="15"/>
        <v>31.025</v>
      </c>
      <c r="X88" s="54">
        <f t="shared" si="16"/>
        <v>35.05</v>
      </c>
      <c r="Y88" s="54">
        <f t="shared" si="17"/>
        <v>25.44</v>
      </c>
      <c r="Z88" s="54">
        <f t="shared" si="18"/>
        <v>10.58</v>
      </c>
      <c r="AA88" s="54">
        <f t="shared" si="19"/>
        <v>8.783333333</v>
      </c>
      <c r="AB88" s="55">
        <f t="shared" si="20"/>
        <v>12.725</v>
      </c>
      <c r="AC88" s="7"/>
      <c r="AD88" s="52" t="s">
        <v>71</v>
      </c>
      <c r="AE88" s="54">
        <f t="array" ref="AE88:BJ88">TRANSPOSE(W85:W116)</f>
        <v>18.125</v>
      </c>
      <c r="AF88" s="54">
        <v>12.650000000000034</v>
      </c>
      <c r="AG88" s="54">
        <v>36.27499999999992</v>
      </c>
      <c r="AH88" s="54">
        <v>31.02500000000009</v>
      </c>
      <c r="AI88" s="54">
        <v>21.00000000000017</v>
      </c>
      <c r="AJ88" s="54">
        <v>17.425000000000125</v>
      </c>
      <c r="AK88" s="54">
        <v>14.39999999999992</v>
      </c>
      <c r="AL88" s="54">
        <v>18.30000000000001</v>
      </c>
      <c r="AM88" s="54">
        <v>23.02500000000009</v>
      </c>
      <c r="AN88" s="54">
        <v>25.925000000000068</v>
      </c>
      <c r="AO88" s="54">
        <v>16.775000000000006</v>
      </c>
      <c r="AP88" s="54">
        <v>37.325000000000045</v>
      </c>
      <c r="AQ88" s="54">
        <v>31.850000000000023</v>
      </c>
      <c r="AR88" s="54">
        <v>28.200000000000017</v>
      </c>
      <c r="AS88" s="54">
        <v>20.250000000000114</v>
      </c>
      <c r="AT88" s="54">
        <v>21.30000000000024</v>
      </c>
      <c r="AU88" s="54">
        <v>15.199999999999761</v>
      </c>
      <c r="AV88" s="54">
        <v>28.950000000000102</v>
      </c>
      <c r="AW88" s="54">
        <v>23.57500000000016</v>
      </c>
      <c r="AX88" s="54">
        <v>48.92499999999984</v>
      </c>
      <c r="AY88" s="54">
        <v>16.725000000000023</v>
      </c>
      <c r="AZ88" s="54">
        <v>14.475000000000023</v>
      </c>
      <c r="BA88" s="54">
        <v>17.900000000000205</v>
      </c>
      <c r="BB88" s="54">
        <v>22.625000000000114</v>
      </c>
      <c r="BC88" s="54">
        <v>17.43333333333311</v>
      </c>
      <c r="BD88" s="54">
        <v>17.100000000000023</v>
      </c>
      <c r="BE88" s="54">
        <v>24.42499999999984</v>
      </c>
      <c r="BF88" s="54">
        <v>14.224999999999909</v>
      </c>
      <c r="BG88" s="54">
        <v>9.674999999999898</v>
      </c>
      <c r="BH88" s="54">
        <v>23.17500000000001</v>
      </c>
      <c r="BI88" s="54">
        <v>11.24999999999936</v>
      </c>
      <c r="BJ88" s="54">
        <v>16.250000026775524</v>
      </c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</row>
    <row r="89">
      <c r="A89" s="31">
        <v>2.0</v>
      </c>
      <c r="B89" s="31">
        <v>20.0</v>
      </c>
      <c r="C89" s="7" t="s">
        <v>212</v>
      </c>
      <c r="D89" s="39" t="b">
        <v>1</v>
      </c>
      <c r="E89" s="31">
        <v>1.0</v>
      </c>
      <c r="F89" s="40" t="s">
        <v>213</v>
      </c>
      <c r="G89" s="12">
        <f t="shared" si="1"/>
        <v>2220.2</v>
      </c>
      <c r="H89" s="16" t="str">
        <f t="shared" si="2"/>
        <v>misleading</v>
      </c>
      <c r="I89" s="17" t="str">
        <f t="shared" si="3"/>
        <v>misleading 2d pie chart</v>
      </c>
      <c r="J89" s="16">
        <f t="shared" si="10"/>
        <v>23.8</v>
      </c>
      <c r="L89" s="7"/>
      <c r="M89" s="7"/>
      <c r="N89" s="7"/>
      <c r="O89" s="7"/>
      <c r="P89" s="7"/>
      <c r="Q89" s="7"/>
      <c r="R89" s="18">
        <v>5.0</v>
      </c>
      <c r="S89" s="54">
        <f t="shared" si="21"/>
        <v>14.88</v>
      </c>
      <c r="T89" s="54">
        <f t="shared" si="12"/>
        <v>16.56</v>
      </c>
      <c r="U89" s="54">
        <f t="shared" si="13"/>
        <v>14.725</v>
      </c>
      <c r="V89" s="54">
        <f t="shared" si="14"/>
        <v>20.06666667</v>
      </c>
      <c r="W89" s="54">
        <f t="shared" si="15"/>
        <v>21</v>
      </c>
      <c r="X89" s="54">
        <f t="shared" si="16"/>
        <v>25.35</v>
      </c>
      <c r="Y89" s="54">
        <f t="shared" si="17"/>
        <v>10.52</v>
      </c>
      <c r="Z89" s="54">
        <f t="shared" si="18"/>
        <v>13.14</v>
      </c>
      <c r="AA89" s="54">
        <f t="shared" si="19"/>
        <v>10.03333333</v>
      </c>
      <c r="AB89" s="55">
        <f t="shared" si="20"/>
        <v>10.475</v>
      </c>
      <c r="AC89" s="7"/>
      <c r="AD89" s="52" t="s">
        <v>68</v>
      </c>
      <c r="AE89" s="54">
        <f t="array" ref="AE89:BJ89">TRANSPOSE(X85:X116)</f>
        <v>17.28333333</v>
      </c>
      <c r="AF89" s="54">
        <v>20.34999999999972</v>
      </c>
      <c r="AG89" s="54">
        <v>42.7166666666667</v>
      </c>
      <c r="AH89" s="54">
        <v>35.05000000000007</v>
      </c>
      <c r="AI89" s="54">
        <v>25.349999999999834</v>
      </c>
      <c r="AJ89" s="54">
        <v>24.616666666666674</v>
      </c>
      <c r="AK89" s="54">
        <v>26.316666666666606</v>
      </c>
      <c r="AL89" s="54">
        <v>14.950000000000122</v>
      </c>
      <c r="AM89" s="54">
        <v>28.000000000000266</v>
      </c>
      <c r="AN89" s="54">
        <v>23.83333333333356</v>
      </c>
      <c r="AO89" s="54">
        <v>19.13333333333333</v>
      </c>
      <c r="AP89" s="54">
        <v>29.983333333333196</v>
      </c>
      <c r="AQ89" s="54">
        <v>34.40000000000017</v>
      </c>
      <c r="AR89" s="54">
        <v>24.50000000000004</v>
      </c>
      <c r="AS89" s="54">
        <v>18.099999999999795</v>
      </c>
      <c r="AT89" s="54">
        <v>19.450000000000085</v>
      </c>
      <c r="AU89" s="54">
        <v>20.699999999999932</v>
      </c>
      <c r="AV89" s="54">
        <v>29.266666666666747</v>
      </c>
      <c r="AW89" s="54">
        <v>22.70000000000016</v>
      </c>
      <c r="AX89" s="54">
        <v>57.93333333333328</v>
      </c>
      <c r="AY89" s="54">
        <v>18.249999999999925</v>
      </c>
      <c r="AZ89" s="54">
        <v>21.583333333333297</v>
      </c>
      <c r="BA89" s="54">
        <v>29.650000000000016</v>
      </c>
      <c r="BB89" s="54">
        <v>19.483333333333047</v>
      </c>
      <c r="BC89" s="54">
        <v>18.750000000000004</v>
      </c>
      <c r="BD89" s="54">
        <v>16.366666666666635</v>
      </c>
      <c r="BE89" s="54">
        <v>16.5</v>
      </c>
      <c r="BF89" s="54">
        <v>13.616666666666637</v>
      </c>
      <c r="BG89" s="54">
        <v>13.066666666666569</v>
      </c>
      <c r="BH89" s="54">
        <v>21.400000000000148</v>
      </c>
      <c r="BI89" s="54">
        <v>13.333333333334352</v>
      </c>
      <c r="BJ89" s="54">
        <v>17.499999899882823</v>
      </c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</row>
    <row r="90">
      <c r="A90" s="31">
        <v>2.0</v>
      </c>
      <c r="B90" s="31">
        <v>49.0</v>
      </c>
      <c r="C90" s="7" t="s">
        <v>214</v>
      </c>
      <c r="D90" s="39" t="b">
        <v>0</v>
      </c>
      <c r="E90" s="31">
        <v>1.0</v>
      </c>
      <c r="F90" s="40" t="s">
        <v>215</v>
      </c>
      <c r="G90" s="12">
        <f t="shared" si="1"/>
        <v>2227.4</v>
      </c>
      <c r="H90" s="16" t="str">
        <f t="shared" si="2"/>
        <v>misleading</v>
      </c>
      <c r="I90" s="17" t="str">
        <f t="shared" si="3"/>
        <v>truncated line chart</v>
      </c>
      <c r="J90" s="16">
        <f t="shared" si="10"/>
        <v>7.2</v>
      </c>
      <c r="L90" s="7"/>
      <c r="M90" s="7"/>
      <c r="N90" s="7"/>
      <c r="O90" s="7"/>
      <c r="P90" s="7"/>
      <c r="Q90" s="7"/>
      <c r="R90" s="18">
        <v>6.0</v>
      </c>
      <c r="S90" s="54">
        <f t="shared" si="21"/>
        <v>11.46</v>
      </c>
      <c r="T90" s="54">
        <f t="shared" si="12"/>
        <v>14.6</v>
      </c>
      <c r="U90" s="54">
        <f t="shared" si="13"/>
        <v>15.975</v>
      </c>
      <c r="V90" s="54">
        <f t="shared" si="14"/>
        <v>13.05</v>
      </c>
      <c r="W90" s="54">
        <f t="shared" si="15"/>
        <v>17.425</v>
      </c>
      <c r="X90" s="54">
        <f t="shared" si="16"/>
        <v>24.61666667</v>
      </c>
      <c r="Y90" s="54">
        <f t="shared" si="17"/>
        <v>9.64</v>
      </c>
      <c r="Z90" s="54">
        <f t="shared" si="18"/>
        <v>12.06</v>
      </c>
      <c r="AA90" s="54">
        <f t="shared" si="19"/>
        <v>7.666666667</v>
      </c>
      <c r="AB90" s="55">
        <f t="shared" si="20"/>
        <v>7.75</v>
      </c>
      <c r="AC90" s="7"/>
      <c r="AD90" s="52" t="s">
        <v>49</v>
      </c>
      <c r="AE90" s="54">
        <f t="array" ref="AE90:BJ90">TRANSPOSE(Y85:Y116)</f>
        <v>11.48</v>
      </c>
      <c r="AF90" s="54">
        <v>15.92000000000021</v>
      </c>
      <c r="AG90" s="54">
        <v>46.3599999999999</v>
      </c>
      <c r="AH90" s="54">
        <v>25.439999999999873</v>
      </c>
      <c r="AI90" s="54">
        <v>10.519999999999891</v>
      </c>
      <c r="AJ90" s="54">
        <v>9.64000000000001</v>
      </c>
      <c r="AK90" s="54">
        <v>15.120000000000164</v>
      </c>
      <c r="AL90" s="54">
        <v>11.400000000000045</v>
      </c>
      <c r="AM90" s="54">
        <v>12.7599999999999</v>
      </c>
      <c r="AN90" s="54">
        <v>29.559999999999945</v>
      </c>
      <c r="AO90" s="54">
        <v>12.13999999999994</v>
      </c>
      <c r="AP90" s="54">
        <v>25.279999999999973</v>
      </c>
      <c r="AQ90" s="54">
        <v>16.459999999999944</v>
      </c>
      <c r="AR90" s="54">
        <v>12.959999999999933</v>
      </c>
      <c r="AS90" s="54">
        <v>11.1800000000002</v>
      </c>
      <c r="AT90" s="54">
        <v>15.300000000000272</v>
      </c>
      <c r="AU90" s="54">
        <v>17.54000000000042</v>
      </c>
      <c r="AV90" s="54">
        <v>21.959999999999855</v>
      </c>
      <c r="AW90" s="54">
        <v>19.579999999999973</v>
      </c>
      <c r="AX90" s="54">
        <v>38.16000000000022</v>
      </c>
      <c r="AY90" s="54">
        <v>19.95999999999997</v>
      </c>
      <c r="AZ90" s="54">
        <v>16.819999999999936</v>
      </c>
      <c r="BA90" s="54">
        <v>15.959999999999946</v>
      </c>
      <c r="BB90" s="54">
        <v>33.96000000000013</v>
      </c>
      <c r="BC90" s="54">
        <v>19.69999999999998</v>
      </c>
      <c r="BD90" s="54">
        <v>13.679999999999927</v>
      </c>
      <c r="BE90" s="54">
        <v>11.020000000000255</v>
      </c>
      <c r="BF90" s="54">
        <v>11.479999999999928</v>
      </c>
      <c r="BG90" s="54">
        <v>9.85999999999999</v>
      </c>
      <c r="BH90" s="54">
        <v>16.000000000000068</v>
      </c>
      <c r="BI90" s="54">
        <v>9.999999999998366</v>
      </c>
      <c r="BJ90" s="54">
        <v>9.800000027753413</v>
      </c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</row>
    <row r="91">
      <c r="A91" s="31">
        <v>2.0</v>
      </c>
      <c r="B91" s="31">
        <v>2.0</v>
      </c>
      <c r="C91" s="7" t="s">
        <v>216</v>
      </c>
      <c r="D91" s="39" t="b">
        <v>0</v>
      </c>
      <c r="E91" s="31">
        <v>1.0</v>
      </c>
      <c r="F91" s="40" t="s">
        <v>217</v>
      </c>
      <c r="G91" s="12">
        <f t="shared" si="1"/>
        <v>2233.9</v>
      </c>
      <c r="H91" s="16" t="str">
        <f t="shared" si="2"/>
        <v>normal</v>
      </c>
      <c r="I91" s="17" t="str">
        <f t="shared" si="3"/>
        <v>normal bar chart</v>
      </c>
      <c r="J91" s="16">
        <f t="shared" si="10"/>
        <v>6.5</v>
      </c>
      <c r="L91" s="7"/>
      <c r="M91" s="7"/>
      <c r="N91" s="7"/>
      <c r="O91" s="7"/>
      <c r="P91" s="7"/>
      <c r="Q91" s="7"/>
      <c r="R91" s="18">
        <v>7.0</v>
      </c>
      <c r="S91" s="54">
        <f t="shared" si="21"/>
        <v>13.88</v>
      </c>
      <c r="T91" s="54">
        <f t="shared" si="12"/>
        <v>16.34</v>
      </c>
      <c r="U91" s="54">
        <f t="shared" si="13"/>
        <v>19.575</v>
      </c>
      <c r="V91" s="54">
        <f t="shared" si="14"/>
        <v>19.23333333</v>
      </c>
      <c r="W91" s="54">
        <f t="shared" si="15"/>
        <v>14.4</v>
      </c>
      <c r="X91" s="54">
        <f t="shared" si="16"/>
        <v>26.31666667</v>
      </c>
      <c r="Y91" s="54">
        <f t="shared" si="17"/>
        <v>15.12</v>
      </c>
      <c r="Z91" s="54">
        <f t="shared" si="18"/>
        <v>13.08</v>
      </c>
      <c r="AA91" s="54">
        <f t="shared" si="19"/>
        <v>10.46666667</v>
      </c>
      <c r="AB91" s="55">
        <f t="shared" si="20"/>
        <v>11.25</v>
      </c>
      <c r="AC91" s="7"/>
      <c r="AD91" s="52" t="s">
        <v>46</v>
      </c>
      <c r="AE91" s="54">
        <f t="array" ref="AE91:BJ91">TRANSPOSE(Z85:Z116)</f>
        <v>11.88</v>
      </c>
      <c r="AF91" s="54">
        <v>18.959999999999944</v>
      </c>
      <c r="AG91" s="54">
        <v>42.74000000000001</v>
      </c>
      <c r="AH91" s="54">
        <v>10.580000000000245</v>
      </c>
      <c r="AI91" s="54">
        <v>13.14000000000001</v>
      </c>
      <c r="AJ91" s="54">
        <v>12.0599999999999</v>
      </c>
      <c r="AK91" s="54">
        <v>13.07999999999979</v>
      </c>
      <c r="AL91" s="54">
        <v>13.919999999999892</v>
      </c>
      <c r="AM91" s="54">
        <v>17.099999999999817</v>
      </c>
      <c r="AN91" s="54">
        <v>16.819999999999983</v>
      </c>
      <c r="AO91" s="54">
        <v>16.55999999999999</v>
      </c>
      <c r="AP91" s="54">
        <v>28.759999999999955</v>
      </c>
      <c r="AQ91" s="54">
        <v>27.219999999999708</v>
      </c>
      <c r="AR91" s="54">
        <v>14.78000000000004</v>
      </c>
      <c r="AS91" s="54">
        <v>14.359999999999946</v>
      </c>
      <c r="AT91" s="54">
        <v>23.519999999999847</v>
      </c>
      <c r="AU91" s="54">
        <v>18.68000000000011</v>
      </c>
      <c r="AV91" s="54">
        <v>24.859999999999946</v>
      </c>
      <c r="AW91" s="54">
        <v>25.999999999999726</v>
      </c>
      <c r="AX91" s="54">
        <v>37.099999999999866</v>
      </c>
      <c r="AY91" s="54">
        <v>35.86000000000007</v>
      </c>
      <c r="AZ91" s="54">
        <v>19.11999999999987</v>
      </c>
      <c r="BA91" s="54">
        <v>20.479999999999926</v>
      </c>
      <c r="BB91" s="54">
        <v>30.160000000000128</v>
      </c>
      <c r="BC91" s="54">
        <v>29.6399999999999</v>
      </c>
      <c r="BD91" s="54">
        <v>13.339999999999781</v>
      </c>
      <c r="BE91" s="54">
        <v>17.46000000000013</v>
      </c>
      <c r="BF91" s="54">
        <v>18.82000000000007</v>
      </c>
      <c r="BG91" s="54">
        <v>12.899999999999773</v>
      </c>
      <c r="BH91" s="54">
        <v>19.239999999999917</v>
      </c>
      <c r="BI91" s="54">
        <v>19.399999999998556</v>
      </c>
      <c r="BJ91" s="54">
        <v>11.999999913387</v>
      </c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</row>
    <row r="92">
      <c r="A92" s="31">
        <v>2.0</v>
      </c>
      <c r="B92" s="31">
        <v>38.0</v>
      </c>
      <c r="C92" s="7" t="s">
        <v>218</v>
      </c>
      <c r="D92" s="39" t="b">
        <v>1</v>
      </c>
      <c r="E92" s="31">
        <v>0.0</v>
      </c>
      <c r="F92" s="40" t="s">
        <v>219</v>
      </c>
      <c r="G92" s="12">
        <f t="shared" si="1"/>
        <v>2243.8</v>
      </c>
      <c r="H92" s="16" t="str">
        <f t="shared" si="2"/>
        <v>misleading</v>
      </c>
      <c r="I92" s="17" t="str">
        <f t="shared" si="3"/>
        <v>reversed axis bar chart</v>
      </c>
      <c r="J92" s="16">
        <f t="shared" si="10"/>
        <v>9.9</v>
      </c>
      <c r="L92" s="7"/>
      <c r="M92" s="7"/>
      <c r="N92" s="7"/>
      <c r="O92" s="7"/>
      <c r="P92" s="7"/>
      <c r="Q92" s="7"/>
      <c r="R92" s="18">
        <v>8.0</v>
      </c>
      <c r="S92" s="54">
        <f t="shared" si="21"/>
        <v>14.24</v>
      </c>
      <c r="T92" s="54">
        <f t="shared" si="12"/>
        <v>11.88</v>
      </c>
      <c r="U92" s="54">
        <f t="shared" si="13"/>
        <v>8.875</v>
      </c>
      <c r="V92" s="54">
        <f t="shared" si="14"/>
        <v>10.2</v>
      </c>
      <c r="W92" s="54">
        <f t="shared" si="15"/>
        <v>18.3</v>
      </c>
      <c r="X92" s="54">
        <f t="shared" si="16"/>
        <v>14.95</v>
      </c>
      <c r="Y92" s="54">
        <f t="shared" si="17"/>
        <v>11.4</v>
      </c>
      <c r="Z92" s="54">
        <f t="shared" si="18"/>
        <v>13.92</v>
      </c>
      <c r="AA92" s="54">
        <f t="shared" si="19"/>
        <v>8.966666667</v>
      </c>
      <c r="AB92" s="55">
        <f t="shared" si="20"/>
        <v>7.9</v>
      </c>
      <c r="AC92" s="7"/>
      <c r="AD92" s="52" t="s">
        <v>114</v>
      </c>
      <c r="AE92" s="54">
        <f t="array" ref="AE92:BJ92">TRANSPOSE(AA85:AA116)</f>
        <v>8.4</v>
      </c>
      <c r="AF92" s="54">
        <v>9.749999999999849</v>
      </c>
      <c r="AG92" s="54">
        <v>29.2333333333335</v>
      </c>
      <c r="AH92" s="54">
        <v>8.78333333333338</v>
      </c>
      <c r="AI92" s="54">
        <v>10.03333333333353</v>
      </c>
      <c r="AJ92" s="54">
        <v>7.666666666666667</v>
      </c>
      <c r="AK92" s="54">
        <v>10.466666666666734</v>
      </c>
      <c r="AL92" s="54">
        <v>8.96666666666664</v>
      </c>
      <c r="AM92" s="54">
        <v>10.016666666666689</v>
      </c>
      <c r="AN92" s="54">
        <v>12.06666666666672</v>
      </c>
      <c r="AO92" s="54">
        <v>9.083333333333371</v>
      </c>
      <c r="AP92" s="54">
        <v>13.033333333333388</v>
      </c>
      <c r="AQ92" s="54">
        <v>20.46666666666685</v>
      </c>
      <c r="AR92" s="54">
        <v>15.149999999999958</v>
      </c>
      <c r="AS92" s="54">
        <v>9.816666666666569</v>
      </c>
      <c r="AT92" s="54">
        <v>15.583333333333107</v>
      </c>
      <c r="AU92" s="54">
        <v>8.11666666666656</v>
      </c>
      <c r="AV92" s="54">
        <v>14.650000000000015</v>
      </c>
      <c r="AW92" s="54">
        <v>18.166666666666554</v>
      </c>
      <c r="AX92" s="54">
        <v>26.416666666666668</v>
      </c>
      <c r="AY92" s="54">
        <v>12.650000000000054</v>
      </c>
      <c r="AZ92" s="54">
        <v>10.200000000000045</v>
      </c>
      <c r="BA92" s="54">
        <v>13.449999999999894</v>
      </c>
      <c r="BB92" s="54">
        <v>12.050000000000031</v>
      </c>
      <c r="BC92" s="54">
        <v>20.649999999999995</v>
      </c>
      <c r="BD92" s="54">
        <v>11.033333333333607</v>
      </c>
      <c r="BE92" s="54">
        <v>10.866666666666712</v>
      </c>
      <c r="BF92" s="54">
        <v>10.316666666666833</v>
      </c>
      <c r="BG92" s="54">
        <v>8.316666666666682</v>
      </c>
      <c r="BH92" s="54">
        <v>21.00000000000004</v>
      </c>
      <c r="BI92" s="54">
        <v>8.500000000001329</v>
      </c>
      <c r="BJ92" s="54">
        <v>8.166666585020721</v>
      </c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</row>
    <row r="93">
      <c r="A93" s="31">
        <v>2.0</v>
      </c>
      <c r="B93" s="31">
        <v>28.0</v>
      </c>
      <c r="C93" s="7" t="s">
        <v>220</v>
      </c>
      <c r="D93" s="39" t="b">
        <v>1</v>
      </c>
      <c r="E93" s="31">
        <v>1.0</v>
      </c>
      <c r="F93" s="40" t="s">
        <v>221</v>
      </c>
      <c r="G93" s="12">
        <f t="shared" si="1"/>
        <v>2254.1</v>
      </c>
      <c r="H93" s="16" t="str">
        <f t="shared" si="2"/>
        <v>misleading</v>
      </c>
      <c r="I93" s="17" t="str">
        <f t="shared" si="3"/>
        <v>multiple scale line chart</v>
      </c>
      <c r="J93" s="16">
        <f t="shared" si="10"/>
        <v>10.3</v>
      </c>
      <c r="L93" s="7"/>
      <c r="M93" s="7"/>
      <c r="N93" s="7"/>
      <c r="O93" s="7"/>
      <c r="P93" s="7"/>
      <c r="Q93" s="7"/>
      <c r="R93" s="18">
        <v>9.0</v>
      </c>
      <c r="S93" s="54">
        <f t="shared" si="21"/>
        <v>13.22</v>
      </c>
      <c r="T93" s="54">
        <f t="shared" si="12"/>
        <v>17.68</v>
      </c>
      <c r="U93" s="54">
        <f t="shared" si="13"/>
        <v>11.475</v>
      </c>
      <c r="V93" s="54">
        <f t="shared" si="14"/>
        <v>15.73333333</v>
      </c>
      <c r="W93" s="54">
        <f t="shared" si="15"/>
        <v>23.025</v>
      </c>
      <c r="X93" s="54">
        <f t="shared" si="16"/>
        <v>28</v>
      </c>
      <c r="Y93" s="54">
        <f t="shared" si="17"/>
        <v>12.76</v>
      </c>
      <c r="Z93" s="54">
        <f t="shared" si="18"/>
        <v>17.1</v>
      </c>
      <c r="AA93" s="54">
        <f t="shared" si="19"/>
        <v>10.01666667</v>
      </c>
      <c r="AB93" s="55">
        <f t="shared" si="20"/>
        <v>6.725</v>
      </c>
      <c r="AC93" s="7"/>
      <c r="AD93" s="53" t="s">
        <v>118</v>
      </c>
      <c r="AE93" s="54">
        <f t="array" ref="AE93:BJ93">TRANSPOSE(AB85:AB116)</f>
        <v>13.575</v>
      </c>
      <c r="AF93" s="54">
        <v>10.825000000000045</v>
      </c>
      <c r="AG93" s="54">
        <v>35.30000000000024</v>
      </c>
      <c r="AH93" s="54">
        <v>12.724999999999966</v>
      </c>
      <c r="AI93" s="54">
        <v>10.474999999999966</v>
      </c>
      <c r="AJ93" s="54">
        <v>7.75</v>
      </c>
      <c r="AK93" s="54">
        <v>11.250000000000114</v>
      </c>
      <c r="AL93" s="54">
        <v>7.900000000000034</v>
      </c>
      <c r="AM93" s="54">
        <v>6.725000000000136</v>
      </c>
      <c r="AN93" s="54">
        <v>11.650000000000091</v>
      </c>
      <c r="AO93" s="54">
        <v>6.01999999999997</v>
      </c>
      <c r="AP93" s="54">
        <v>12.625000000000199</v>
      </c>
      <c r="AQ93" s="54">
        <v>16.949999999999818</v>
      </c>
      <c r="AR93" s="54">
        <v>11.299999999999969</v>
      </c>
      <c r="AS93" s="54">
        <v>7.700000000000102</v>
      </c>
      <c r="AT93" s="54">
        <v>18.25</v>
      </c>
      <c r="AU93" s="54">
        <v>8.89999999999992</v>
      </c>
      <c r="AV93" s="54">
        <v>12.450000000000017</v>
      </c>
      <c r="AW93" s="54">
        <v>18.07500000000016</v>
      </c>
      <c r="AX93" s="54">
        <v>18.775000000000034</v>
      </c>
      <c r="AY93" s="54">
        <v>13.000000000000028</v>
      </c>
      <c r="AZ93" s="54">
        <v>11.07499999999996</v>
      </c>
      <c r="BA93" s="54">
        <v>19.149999999999864</v>
      </c>
      <c r="BB93" s="54">
        <v>20.224999999999795</v>
      </c>
      <c r="BC93" s="54">
        <v>20.025000000000055</v>
      </c>
      <c r="BD93" s="54">
        <v>13.075000000000273</v>
      </c>
      <c r="BE93" s="54">
        <v>14.700000000000273</v>
      </c>
      <c r="BF93" s="54">
        <v>6.300000000000011</v>
      </c>
      <c r="BG93" s="54">
        <v>8.82500000000016</v>
      </c>
      <c r="BH93" s="54">
        <v>10.249999999999886</v>
      </c>
      <c r="BI93" s="54">
        <v>10.499999999998657</v>
      </c>
      <c r="BJ93" s="54">
        <v>6.000000302447006</v>
      </c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</row>
    <row r="94">
      <c r="A94" s="31">
        <v>2.0</v>
      </c>
      <c r="B94" s="31">
        <v>7.0</v>
      </c>
      <c r="C94" s="7" t="s">
        <v>222</v>
      </c>
      <c r="D94" s="39" t="b">
        <v>0</v>
      </c>
      <c r="E94" s="31">
        <v>1.0</v>
      </c>
      <c r="F94" s="40" t="s">
        <v>223</v>
      </c>
      <c r="G94" s="12">
        <f t="shared" si="1"/>
        <v>2264.8</v>
      </c>
      <c r="H94" s="16" t="str">
        <f t="shared" si="2"/>
        <v>misleading</v>
      </c>
      <c r="I94" s="17" t="str">
        <f t="shared" si="3"/>
        <v>truncated bar chart</v>
      </c>
      <c r="J94" s="16">
        <f t="shared" si="10"/>
        <v>10.7</v>
      </c>
      <c r="L94" s="7"/>
      <c r="M94" s="7"/>
      <c r="N94" s="7"/>
      <c r="O94" s="7"/>
      <c r="P94" s="7"/>
      <c r="Q94" s="7"/>
      <c r="R94" s="18">
        <v>10.0</v>
      </c>
      <c r="S94" s="54">
        <f t="shared" si="21"/>
        <v>18.84</v>
      </c>
      <c r="T94" s="54">
        <f t="shared" si="12"/>
        <v>21.94</v>
      </c>
      <c r="U94" s="54">
        <f t="shared" si="13"/>
        <v>28.05</v>
      </c>
      <c r="V94" s="54">
        <f t="shared" si="14"/>
        <v>19.98333333</v>
      </c>
      <c r="W94" s="54">
        <f t="shared" si="15"/>
        <v>25.925</v>
      </c>
      <c r="X94" s="54">
        <f t="shared" si="16"/>
        <v>23.83333333</v>
      </c>
      <c r="Y94" s="54">
        <f t="shared" si="17"/>
        <v>29.56</v>
      </c>
      <c r="Z94" s="54">
        <f t="shared" si="18"/>
        <v>16.82</v>
      </c>
      <c r="AA94" s="54">
        <f t="shared" si="19"/>
        <v>12.06666667</v>
      </c>
      <c r="AB94" s="55">
        <f t="shared" si="20"/>
        <v>11.65</v>
      </c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</row>
    <row r="95">
      <c r="A95" s="31">
        <v>2.0</v>
      </c>
      <c r="B95" s="31">
        <v>24.0</v>
      </c>
      <c r="C95" s="7" t="s">
        <v>224</v>
      </c>
      <c r="D95" s="39" t="b">
        <v>0</v>
      </c>
      <c r="E95" s="31">
        <v>1.0</v>
      </c>
      <c r="F95" s="40" t="s">
        <v>225</v>
      </c>
      <c r="G95" s="12">
        <f t="shared" si="1"/>
        <v>2276.5</v>
      </c>
      <c r="H95" s="16" t="str">
        <f t="shared" si="2"/>
        <v>misleading</v>
      </c>
      <c r="I95" s="17" t="str">
        <f t="shared" si="3"/>
        <v>multiple scale line chart</v>
      </c>
      <c r="J95" s="16">
        <f t="shared" si="10"/>
        <v>11.7</v>
      </c>
      <c r="L95" s="7"/>
      <c r="M95" s="7"/>
      <c r="N95" s="7"/>
      <c r="O95" s="7"/>
      <c r="P95" s="7"/>
      <c r="Q95" s="7"/>
      <c r="R95" s="18">
        <v>11.0</v>
      </c>
      <c r="S95" s="54">
        <f t="shared" si="21"/>
        <v>12.02</v>
      </c>
      <c r="T95" s="54">
        <f t="shared" si="12"/>
        <v>15.58</v>
      </c>
      <c r="U95" s="54">
        <f t="shared" si="13"/>
        <v>15.4</v>
      </c>
      <c r="V95" s="54">
        <f t="shared" si="14"/>
        <v>16.56</v>
      </c>
      <c r="W95" s="54">
        <f t="shared" si="15"/>
        <v>16.775</v>
      </c>
      <c r="X95" s="54">
        <f t="shared" si="16"/>
        <v>19.13333333</v>
      </c>
      <c r="Y95" s="54">
        <f t="shared" si="17"/>
        <v>12.14</v>
      </c>
      <c r="Z95" s="54">
        <f t="shared" si="18"/>
        <v>16.56</v>
      </c>
      <c r="AA95" s="54">
        <f t="shared" si="19"/>
        <v>9.083333333</v>
      </c>
      <c r="AB95" s="55">
        <f t="shared" si="20"/>
        <v>6.02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</row>
    <row r="96">
      <c r="A96" s="31">
        <v>2.0</v>
      </c>
      <c r="B96" s="31">
        <v>11.0</v>
      </c>
      <c r="C96" s="7" t="s">
        <v>226</v>
      </c>
      <c r="D96" s="39" t="b">
        <v>0</v>
      </c>
      <c r="E96" s="31">
        <v>0.0</v>
      </c>
      <c r="F96" s="40" t="s">
        <v>227</v>
      </c>
      <c r="G96" s="12">
        <f t="shared" si="1"/>
        <v>2294.8</v>
      </c>
      <c r="H96" s="16" t="str">
        <f t="shared" si="2"/>
        <v>misleading</v>
      </c>
      <c r="I96" s="17" t="str">
        <f t="shared" si="3"/>
        <v>misleading 2d pie chart</v>
      </c>
      <c r="J96" s="16">
        <f t="shared" si="10"/>
        <v>18.3</v>
      </c>
      <c r="L96" s="7"/>
      <c r="M96" s="7"/>
      <c r="N96" s="7"/>
      <c r="O96" s="7"/>
      <c r="P96" s="7"/>
      <c r="Q96" s="7"/>
      <c r="R96" s="18">
        <v>12.0</v>
      </c>
      <c r="S96" s="54">
        <f t="shared" si="21"/>
        <v>30.72</v>
      </c>
      <c r="T96" s="54">
        <f t="shared" si="12"/>
        <v>27.02</v>
      </c>
      <c r="U96" s="54">
        <f t="shared" si="13"/>
        <v>29.975</v>
      </c>
      <c r="V96" s="54">
        <f t="shared" si="14"/>
        <v>17.88333333</v>
      </c>
      <c r="W96" s="54">
        <f t="shared" si="15"/>
        <v>37.325</v>
      </c>
      <c r="X96" s="54">
        <f t="shared" si="16"/>
        <v>29.98333333</v>
      </c>
      <c r="Y96" s="54">
        <f t="shared" si="17"/>
        <v>25.28</v>
      </c>
      <c r="Z96" s="54">
        <f t="shared" si="18"/>
        <v>28.76</v>
      </c>
      <c r="AA96" s="54">
        <f t="shared" si="19"/>
        <v>13.03333333</v>
      </c>
      <c r="AB96" s="55">
        <f t="shared" si="20"/>
        <v>12.625</v>
      </c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</row>
    <row r="97">
      <c r="A97" s="31">
        <v>2.0</v>
      </c>
      <c r="B97" s="31">
        <v>41.0</v>
      </c>
      <c r="C97" s="7" t="s">
        <v>228</v>
      </c>
      <c r="D97" s="39" t="b">
        <v>0</v>
      </c>
      <c r="E97" s="31">
        <v>1.0</v>
      </c>
      <c r="F97" s="40" t="s">
        <v>229</v>
      </c>
      <c r="G97" s="12">
        <f t="shared" si="1"/>
        <v>2305.6</v>
      </c>
      <c r="H97" s="16" t="str">
        <f t="shared" si="2"/>
        <v>normal</v>
      </c>
      <c r="I97" s="17" t="str">
        <f t="shared" si="3"/>
        <v>normal line chart</v>
      </c>
      <c r="J97" s="16">
        <f t="shared" si="10"/>
        <v>10.8</v>
      </c>
      <c r="L97" s="7"/>
      <c r="M97" s="7"/>
      <c r="N97" s="7"/>
      <c r="O97" s="7"/>
      <c r="P97" s="7"/>
      <c r="Q97" s="7"/>
      <c r="R97" s="18">
        <v>13.0</v>
      </c>
      <c r="S97" s="54">
        <f t="shared" si="21"/>
        <v>18.48</v>
      </c>
      <c r="T97" s="54">
        <f t="shared" si="12"/>
        <v>35.58</v>
      </c>
      <c r="U97" s="54">
        <f t="shared" si="13"/>
        <v>23.775</v>
      </c>
      <c r="V97" s="54">
        <f t="shared" si="14"/>
        <v>33.53333333</v>
      </c>
      <c r="W97" s="54">
        <f t="shared" si="15"/>
        <v>31.85</v>
      </c>
      <c r="X97" s="54">
        <f t="shared" si="16"/>
        <v>34.4</v>
      </c>
      <c r="Y97" s="54">
        <f t="shared" si="17"/>
        <v>16.46</v>
      </c>
      <c r="Z97" s="54">
        <f t="shared" si="18"/>
        <v>27.22</v>
      </c>
      <c r="AA97" s="54">
        <f t="shared" si="19"/>
        <v>20.46666667</v>
      </c>
      <c r="AB97" s="55">
        <f t="shared" si="20"/>
        <v>16.95</v>
      </c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</row>
    <row r="98">
      <c r="A98" s="31">
        <v>2.0</v>
      </c>
      <c r="B98" s="31">
        <v>17.0</v>
      </c>
      <c r="C98" s="7" t="s">
        <v>230</v>
      </c>
      <c r="D98" s="39" t="b">
        <v>0</v>
      </c>
      <c r="E98" s="31">
        <v>0.0</v>
      </c>
      <c r="F98" s="40" t="s">
        <v>231</v>
      </c>
      <c r="G98" s="12">
        <f t="shared" si="1"/>
        <v>2326.8</v>
      </c>
      <c r="H98" s="16" t="str">
        <f t="shared" si="2"/>
        <v>normal</v>
      </c>
      <c r="I98" s="17" t="str">
        <f t="shared" si="3"/>
        <v>normal pie chart</v>
      </c>
      <c r="J98" s="16">
        <f t="shared" si="10"/>
        <v>21.2</v>
      </c>
      <c r="L98" s="7"/>
      <c r="M98" s="7"/>
      <c r="N98" s="7"/>
      <c r="O98" s="7"/>
      <c r="P98" s="7"/>
      <c r="Q98" s="7"/>
      <c r="R98" s="18">
        <v>14.0</v>
      </c>
      <c r="S98" s="54">
        <f t="shared" si="21"/>
        <v>15.9</v>
      </c>
      <c r="T98" s="54">
        <f t="shared" si="12"/>
        <v>21.8</v>
      </c>
      <c r="U98" s="54">
        <f t="shared" si="13"/>
        <v>15.375</v>
      </c>
      <c r="V98" s="54">
        <f t="shared" si="14"/>
        <v>21.3</v>
      </c>
      <c r="W98" s="54">
        <f t="shared" si="15"/>
        <v>28.2</v>
      </c>
      <c r="X98" s="54">
        <f t="shared" si="16"/>
        <v>24.5</v>
      </c>
      <c r="Y98" s="54">
        <f t="shared" si="17"/>
        <v>12.96</v>
      </c>
      <c r="Z98" s="54">
        <f t="shared" si="18"/>
        <v>14.78</v>
      </c>
      <c r="AA98" s="54">
        <f t="shared" si="19"/>
        <v>15.15</v>
      </c>
      <c r="AB98" s="55">
        <f t="shared" si="20"/>
        <v>11.3</v>
      </c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</row>
    <row r="99">
      <c r="A99" s="31">
        <v>2.0</v>
      </c>
      <c r="B99" s="31">
        <v>19.0</v>
      </c>
      <c r="C99" s="7" t="s">
        <v>232</v>
      </c>
      <c r="D99" s="39" t="b">
        <v>1</v>
      </c>
      <c r="E99" s="31">
        <v>0.0</v>
      </c>
      <c r="F99" s="40" t="s">
        <v>233</v>
      </c>
      <c r="G99" s="12">
        <f t="shared" si="1"/>
        <v>2337.9</v>
      </c>
      <c r="H99" s="16" t="str">
        <f t="shared" si="2"/>
        <v>misleading</v>
      </c>
      <c r="I99" s="17" t="str">
        <f t="shared" si="3"/>
        <v>misleading 2d pie chart</v>
      </c>
      <c r="J99" s="16">
        <f t="shared" si="10"/>
        <v>11.1</v>
      </c>
      <c r="L99" s="7"/>
      <c r="M99" s="7"/>
      <c r="N99" s="7"/>
      <c r="O99" s="7"/>
      <c r="P99" s="7"/>
      <c r="Q99" s="7"/>
      <c r="R99" s="18">
        <v>15.0</v>
      </c>
      <c r="S99" s="54">
        <f t="shared" si="21"/>
        <v>18.88</v>
      </c>
      <c r="T99" s="54">
        <f t="shared" si="12"/>
        <v>13.92</v>
      </c>
      <c r="U99" s="54">
        <f t="shared" si="13"/>
        <v>16.8</v>
      </c>
      <c r="V99" s="54">
        <f t="shared" si="14"/>
        <v>9.583333333</v>
      </c>
      <c r="W99" s="54">
        <f t="shared" si="15"/>
        <v>20.25</v>
      </c>
      <c r="X99" s="54">
        <f t="shared" si="16"/>
        <v>18.1</v>
      </c>
      <c r="Y99" s="54">
        <f t="shared" si="17"/>
        <v>11.18</v>
      </c>
      <c r="Z99" s="54">
        <f t="shared" si="18"/>
        <v>14.36</v>
      </c>
      <c r="AA99" s="54">
        <f t="shared" si="19"/>
        <v>9.816666667</v>
      </c>
      <c r="AB99" s="55">
        <f t="shared" si="20"/>
        <v>7.7</v>
      </c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</row>
    <row r="100">
      <c r="A100" s="31">
        <v>2.0</v>
      </c>
      <c r="B100" s="31">
        <v>50.0</v>
      </c>
      <c r="C100" s="7" t="s">
        <v>234</v>
      </c>
      <c r="D100" s="39" t="b">
        <v>0</v>
      </c>
      <c r="E100" s="31">
        <v>0.0</v>
      </c>
      <c r="F100" s="40" t="s">
        <v>235</v>
      </c>
      <c r="G100" s="12">
        <f t="shared" si="1"/>
        <v>2349.8</v>
      </c>
      <c r="H100" s="16" t="str">
        <f t="shared" si="2"/>
        <v>normal</v>
      </c>
      <c r="I100" s="17" t="str">
        <f t="shared" si="3"/>
        <v>normal line chart</v>
      </c>
      <c r="J100" s="16">
        <f t="shared" si="10"/>
        <v>11.9</v>
      </c>
      <c r="L100" s="7"/>
      <c r="M100" s="7"/>
      <c r="N100" s="7"/>
      <c r="O100" s="7"/>
      <c r="P100" s="7"/>
      <c r="Q100" s="7"/>
      <c r="R100" s="18">
        <v>16.0</v>
      </c>
      <c r="S100" s="54">
        <f t="shared" si="21"/>
        <v>16.98</v>
      </c>
      <c r="T100" s="54">
        <f t="shared" si="12"/>
        <v>20.24</v>
      </c>
      <c r="U100" s="54">
        <f t="shared" si="13"/>
        <v>20.4</v>
      </c>
      <c r="V100" s="54">
        <f t="shared" si="14"/>
        <v>18.45</v>
      </c>
      <c r="W100" s="54">
        <f t="shared" si="15"/>
        <v>21.3</v>
      </c>
      <c r="X100" s="54">
        <f t="shared" si="16"/>
        <v>19.45</v>
      </c>
      <c r="Y100" s="54">
        <f t="shared" si="17"/>
        <v>15.3</v>
      </c>
      <c r="Z100" s="54">
        <f t="shared" si="18"/>
        <v>23.52</v>
      </c>
      <c r="AA100" s="54">
        <f t="shared" si="19"/>
        <v>15.58333333</v>
      </c>
      <c r="AB100" s="55">
        <f t="shared" si="20"/>
        <v>18.25</v>
      </c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</row>
    <row r="101">
      <c r="A101" s="31">
        <v>2.0</v>
      </c>
      <c r="B101" s="31">
        <v>44.0</v>
      </c>
      <c r="C101" s="7" t="s">
        <v>236</v>
      </c>
      <c r="D101" s="39" t="b">
        <v>1</v>
      </c>
      <c r="E101" s="31">
        <v>1.0</v>
      </c>
      <c r="F101" s="40" t="s">
        <v>237</v>
      </c>
      <c r="G101" s="12">
        <f t="shared" si="1"/>
        <v>2354.6</v>
      </c>
      <c r="H101" s="16" t="str">
        <f t="shared" si="2"/>
        <v>normal</v>
      </c>
      <c r="I101" s="17" t="str">
        <f t="shared" si="3"/>
        <v>normal line chart</v>
      </c>
      <c r="J101" s="16">
        <f t="shared" si="10"/>
        <v>4.8</v>
      </c>
      <c r="L101" s="7"/>
      <c r="M101" s="7"/>
      <c r="N101" s="7"/>
      <c r="O101" s="7"/>
      <c r="P101" s="7"/>
      <c r="Q101" s="7"/>
      <c r="R101" s="18">
        <v>17.0</v>
      </c>
      <c r="S101" s="54">
        <f t="shared" si="21"/>
        <v>34.16</v>
      </c>
      <c r="T101" s="54">
        <f t="shared" si="12"/>
        <v>10.58</v>
      </c>
      <c r="U101" s="54">
        <f t="shared" si="13"/>
        <v>8.2</v>
      </c>
      <c r="V101" s="54">
        <f t="shared" si="14"/>
        <v>8.766666667</v>
      </c>
      <c r="W101" s="54">
        <f t="shared" si="15"/>
        <v>15.2</v>
      </c>
      <c r="X101" s="54">
        <f t="shared" si="16"/>
        <v>20.7</v>
      </c>
      <c r="Y101" s="54">
        <f t="shared" si="17"/>
        <v>17.54</v>
      </c>
      <c r="Z101" s="54">
        <f t="shared" si="18"/>
        <v>18.68</v>
      </c>
      <c r="AA101" s="54">
        <f t="shared" si="19"/>
        <v>8.116666667</v>
      </c>
      <c r="AB101" s="55">
        <f t="shared" si="20"/>
        <v>8.9</v>
      </c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</row>
    <row r="102">
      <c r="A102" s="12">
        <v>3.0</v>
      </c>
      <c r="B102" s="12">
        <v>15.0</v>
      </c>
      <c r="C102" s="12" t="s">
        <v>238</v>
      </c>
      <c r="D102" s="12" t="b">
        <v>0</v>
      </c>
      <c r="E102" s="12">
        <v>1.0</v>
      </c>
      <c r="F102" s="12" t="s">
        <v>239</v>
      </c>
      <c r="G102" s="12">
        <f t="shared" si="1"/>
        <v>1302.2</v>
      </c>
      <c r="H102" s="16" t="str">
        <f t="shared" si="2"/>
        <v>misleading</v>
      </c>
      <c r="I102" s="17" t="str">
        <f t="shared" si="3"/>
        <v>misleading 2d pie chart</v>
      </c>
      <c r="J102" s="16">
        <f>G102- TIMEVALUE("0:" &amp; "20:44.8") * 24 * 60 * 60</f>
        <v>57.4</v>
      </c>
      <c r="L102" s="7"/>
      <c r="M102" s="7"/>
      <c r="N102" s="7"/>
      <c r="O102" s="7"/>
      <c r="P102" s="7"/>
      <c r="Q102" s="7"/>
      <c r="R102" s="18">
        <v>18.0</v>
      </c>
      <c r="S102" s="54">
        <f t="shared" si="21"/>
        <v>25.86</v>
      </c>
      <c r="T102" s="54">
        <f t="shared" si="12"/>
        <v>28.5</v>
      </c>
      <c r="U102" s="54">
        <f t="shared" si="13"/>
        <v>22.3</v>
      </c>
      <c r="V102" s="54">
        <f t="shared" si="14"/>
        <v>23.18333333</v>
      </c>
      <c r="W102" s="54">
        <f t="shared" si="15"/>
        <v>28.95</v>
      </c>
      <c r="X102" s="54">
        <f t="shared" si="16"/>
        <v>29.26666667</v>
      </c>
      <c r="Y102" s="54">
        <f t="shared" si="17"/>
        <v>21.96</v>
      </c>
      <c r="Z102" s="54">
        <f t="shared" si="18"/>
        <v>24.86</v>
      </c>
      <c r="AA102" s="54">
        <f t="shared" si="19"/>
        <v>14.65</v>
      </c>
      <c r="AB102" s="55">
        <f t="shared" si="20"/>
        <v>12.45</v>
      </c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</row>
    <row r="103">
      <c r="A103" s="12">
        <v>3.0</v>
      </c>
      <c r="B103" s="12">
        <v>35.0</v>
      </c>
      <c r="C103" s="12" t="s">
        <v>240</v>
      </c>
      <c r="D103" s="12" t="b">
        <v>0</v>
      </c>
      <c r="E103" s="12">
        <v>1.0</v>
      </c>
      <c r="F103" s="12" t="s">
        <v>241</v>
      </c>
      <c r="G103" s="12">
        <f t="shared" si="1"/>
        <v>1380.7</v>
      </c>
      <c r="H103" s="16" t="str">
        <f t="shared" si="2"/>
        <v>misleading</v>
      </c>
      <c r="I103" s="17" t="str">
        <f t="shared" si="3"/>
        <v>reversed axis bar chart</v>
      </c>
      <c r="J103" s="16">
        <f t="shared" ref="J103:J121" si="22">G103-G102</f>
        <v>78.5</v>
      </c>
      <c r="L103" s="7"/>
      <c r="M103" s="7"/>
      <c r="N103" s="7"/>
      <c r="O103" s="7"/>
      <c r="P103" s="7"/>
      <c r="Q103" s="7"/>
      <c r="R103" s="18">
        <v>19.0</v>
      </c>
      <c r="S103" s="54">
        <f t="shared" si="21"/>
        <v>18.92</v>
      </c>
      <c r="T103" s="54">
        <f t="shared" si="12"/>
        <v>30.2</v>
      </c>
      <c r="U103" s="54">
        <f t="shared" si="13"/>
        <v>18.95</v>
      </c>
      <c r="V103" s="54">
        <f t="shared" si="14"/>
        <v>20.4</v>
      </c>
      <c r="W103" s="54">
        <f t="shared" si="15"/>
        <v>23.575</v>
      </c>
      <c r="X103" s="54">
        <f t="shared" si="16"/>
        <v>22.7</v>
      </c>
      <c r="Y103" s="54">
        <f t="shared" si="17"/>
        <v>19.58</v>
      </c>
      <c r="Z103" s="54">
        <f t="shared" si="18"/>
        <v>26</v>
      </c>
      <c r="AA103" s="54">
        <f t="shared" si="19"/>
        <v>18.16666667</v>
      </c>
      <c r="AB103" s="55">
        <f t="shared" si="20"/>
        <v>18.075</v>
      </c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</row>
    <row r="104">
      <c r="A104" s="12">
        <v>3.0</v>
      </c>
      <c r="B104" s="12">
        <v>47.0</v>
      </c>
      <c r="C104" s="12" t="s">
        <v>242</v>
      </c>
      <c r="D104" s="12" t="b">
        <v>0</v>
      </c>
      <c r="E104" s="12">
        <v>1.0</v>
      </c>
      <c r="F104" s="12" t="s">
        <v>243</v>
      </c>
      <c r="G104" s="12">
        <f t="shared" si="1"/>
        <v>1430.6</v>
      </c>
      <c r="H104" s="16" t="str">
        <f t="shared" si="2"/>
        <v>misleading</v>
      </c>
      <c r="I104" s="17" t="str">
        <f t="shared" si="3"/>
        <v>truncated line chart</v>
      </c>
      <c r="J104" s="16">
        <f t="shared" si="22"/>
        <v>49.9</v>
      </c>
      <c r="L104" s="7"/>
      <c r="M104" s="7"/>
      <c r="N104" s="7"/>
      <c r="O104" s="7"/>
      <c r="P104" s="7"/>
      <c r="Q104" s="7"/>
      <c r="R104" s="18">
        <v>20.0</v>
      </c>
      <c r="S104" s="54">
        <f t="shared" si="21"/>
        <v>31.72</v>
      </c>
      <c r="T104" s="54">
        <f t="shared" si="12"/>
        <v>31.44</v>
      </c>
      <c r="U104" s="54">
        <f t="shared" si="13"/>
        <v>38.625</v>
      </c>
      <c r="V104" s="54">
        <f t="shared" si="14"/>
        <v>39.18333333</v>
      </c>
      <c r="W104" s="54">
        <f t="shared" si="15"/>
        <v>48.925</v>
      </c>
      <c r="X104" s="54">
        <f t="shared" si="16"/>
        <v>57.93333333</v>
      </c>
      <c r="Y104" s="54">
        <f t="shared" si="17"/>
        <v>38.16</v>
      </c>
      <c r="Z104" s="54">
        <f t="shared" si="18"/>
        <v>37.1</v>
      </c>
      <c r="AA104" s="54">
        <f t="shared" si="19"/>
        <v>26.41666667</v>
      </c>
      <c r="AB104" s="55">
        <f t="shared" si="20"/>
        <v>18.775</v>
      </c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</row>
    <row r="105">
      <c r="A105" s="12">
        <v>3.0</v>
      </c>
      <c r="B105" s="12">
        <v>37.0</v>
      </c>
      <c r="C105" s="12" t="s">
        <v>244</v>
      </c>
      <c r="D105" s="12" t="b">
        <v>1</v>
      </c>
      <c r="E105" s="12">
        <v>1.0</v>
      </c>
      <c r="F105" s="12" t="s">
        <v>245</v>
      </c>
      <c r="G105" s="12">
        <f t="shared" si="1"/>
        <v>1444.9</v>
      </c>
      <c r="H105" s="16" t="str">
        <f t="shared" si="2"/>
        <v>normal</v>
      </c>
      <c r="I105" s="17" t="str">
        <f t="shared" si="3"/>
        <v>normal axis bar chart</v>
      </c>
      <c r="J105" s="16">
        <f t="shared" si="22"/>
        <v>14.3</v>
      </c>
      <c r="L105" s="7"/>
      <c r="M105" s="7"/>
      <c r="N105" s="7"/>
      <c r="O105" s="7"/>
      <c r="P105" s="7"/>
      <c r="Q105" s="7"/>
      <c r="R105" s="18">
        <v>21.0</v>
      </c>
      <c r="S105" s="54">
        <f t="shared" si="21"/>
        <v>22.78</v>
      </c>
      <c r="T105" s="54">
        <f t="shared" si="12"/>
        <v>22.62</v>
      </c>
      <c r="U105" s="54">
        <f t="shared" si="13"/>
        <v>15.675</v>
      </c>
      <c r="V105" s="54">
        <f t="shared" si="14"/>
        <v>14.26666667</v>
      </c>
      <c r="W105" s="54">
        <f t="shared" si="15"/>
        <v>16.725</v>
      </c>
      <c r="X105" s="54">
        <f t="shared" si="16"/>
        <v>18.25</v>
      </c>
      <c r="Y105" s="54">
        <f t="shared" si="17"/>
        <v>19.96</v>
      </c>
      <c r="Z105" s="54">
        <f t="shared" si="18"/>
        <v>35.86</v>
      </c>
      <c r="AA105" s="54">
        <f t="shared" si="19"/>
        <v>12.65</v>
      </c>
      <c r="AB105" s="55">
        <f t="shared" si="20"/>
        <v>13</v>
      </c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</row>
    <row r="106">
      <c r="A106" s="12">
        <v>3.0</v>
      </c>
      <c r="B106" s="12">
        <v>43.0</v>
      </c>
      <c r="C106" s="12" t="s">
        <v>246</v>
      </c>
      <c r="D106" s="12" t="b">
        <v>0</v>
      </c>
      <c r="E106" s="12">
        <v>1.0</v>
      </c>
      <c r="F106" s="12" t="s">
        <v>247</v>
      </c>
      <c r="G106" s="12">
        <f t="shared" si="1"/>
        <v>1472.8</v>
      </c>
      <c r="H106" s="16" t="str">
        <f t="shared" si="2"/>
        <v>normal</v>
      </c>
      <c r="I106" s="17" t="str">
        <f t="shared" si="3"/>
        <v>normal line chart</v>
      </c>
      <c r="J106" s="16">
        <f t="shared" si="22"/>
        <v>27.9</v>
      </c>
      <c r="L106" s="7"/>
      <c r="M106" s="7"/>
      <c r="N106" s="7"/>
      <c r="O106" s="7"/>
      <c r="P106" s="7"/>
      <c r="Q106" s="7"/>
      <c r="R106" s="18">
        <v>22.0</v>
      </c>
      <c r="S106" s="54">
        <f t="shared" si="21"/>
        <v>13.62</v>
      </c>
      <c r="T106" s="54">
        <f t="shared" si="12"/>
        <v>15.7</v>
      </c>
      <c r="U106" s="54">
        <f t="shared" si="13"/>
        <v>16.05</v>
      </c>
      <c r="V106" s="54">
        <f t="shared" si="14"/>
        <v>14.88333333</v>
      </c>
      <c r="W106" s="54">
        <f t="shared" si="15"/>
        <v>14.475</v>
      </c>
      <c r="X106" s="54">
        <f t="shared" si="16"/>
        <v>21.58333333</v>
      </c>
      <c r="Y106" s="54">
        <f t="shared" si="17"/>
        <v>16.82</v>
      </c>
      <c r="Z106" s="54">
        <f t="shared" si="18"/>
        <v>19.12</v>
      </c>
      <c r="AA106" s="54">
        <f t="shared" si="19"/>
        <v>10.2</v>
      </c>
      <c r="AB106" s="55">
        <f t="shared" si="20"/>
        <v>11.075</v>
      </c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</row>
    <row r="107">
      <c r="A107" s="12">
        <v>3.0</v>
      </c>
      <c r="B107" s="12">
        <v>33.0</v>
      </c>
      <c r="C107" s="12" t="s">
        <v>248</v>
      </c>
      <c r="D107" s="12" t="b">
        <v>0</v>
      </c>
      <c r="E107" s="12">
        <v>1.0</v>
      </c>
      <c r="F107" s="12" t="s">
        <v>249</v>
      </c>
      <c r="G107" s="12">
        <f t="shared" si="1"/>
        <v>1508.1</v>
      </c>
      <c r="H107" s="16" t="str">
        <f t="shared" si="2"/>
        <v>misleading</v>
      </c>
      <c r="I107" s="17" t="str">
        <f t="shared" si="3"/>
        <v>reversed axis bar chart</v>
      </c>
      <c r="J107" s="16">
        <f t="shared" si="22"/>
        <v>35.3</v>
      </c>
      <c r="L107" s="7"/>
      <c r="M107" s="7"/>
      <c r="N107" s="7"/>
      <c r="O107" s="7"/>
      <c r="P107" s="7"/>
      <c r="Q107" s="7"/>
      <c r="R107" s="18">
        <v>23.0</v>
      </c>
      <c r="S107" s="54">
        <f t="shared" si="21"/>
        <v>16.24</v>
      </c>
      <c r="T107" s="54">
        <f t="shared" si="12"/>
        <v>16</v>
      </c>
      <c r="U107" s="54">
        <f t="shared" si="13"/>
        <v>16.375</v>
      </c>
      <c r="V107" s="54">
        <f t="shared" si="14"/>
        <v>19.48333333</v>
      </c>
      <c r="W107" s="54">
        <f t="shared" si="15"/>
        <v>17.9</v>
      </c>
      <c r="X107" s="54">
        <f t="shared" si="16"/>
        <v>29.65</v>
      </c>
      <c r="Y107" s="54">
        <f t="shared" si="17"/>
        <v>15.96</v>
      </c>
      <c r="Z107" s="54">
        <f t="shared" si="18"/>
        <v>20.48</v>
      </c>
      <c r="AA107" s="54">
        <f t="shared" si="19"/>
        <v>13.45</v>
      </c>
      <c r="AB107" s="55">
        <f t="shared" si="20"/>
        <v>19.15</v>
      </c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</row>
    <row r="108">
      <c r="A108" s="12">
        <v>3.0</v>
      </c>
      <c r="B108" s="12">
        <v>12.0</v>
      </c>
      <c r="C108" s="12" t="s">
        <v>250</v>
      </c>
      <c r="D108" s="12" t="b">
        <v>0</v>
      </c>
      <c r="E108" s="12">
        <v>1.0</v>
      </c>
      <c r="F108" s="12" t="s">
        <v>251</v>
      </c>
      <c r="G108" s="12">
        <f t="shared" si="1"/>
        <v>1552.3</v>
      </c>
      <c r="H108" s="16" t="str">
        <f t="shared" si="2"/>
        <v>normal</v>
      </c>
      <c r="I108" s="17" t="str">
        <f t="shared" si="3"/>
        <v>normal pie chart</v>
      </c>
      <c r="J108" s="16">
        <f t="shared" si="22"/>
        <v>44.2</v>
      </c>
      <c r="L108" s="7"/>
      <c r="M108" s="7"/>
      <c r="N108" s="7"/>
      <c r="O108" s="7"/>
      <c r="P108" s="7"/>
      <c r="Q108" s="7"/>
      <c r="R108" s="18">
        <v>24.0</v>
      </c>
      <c r="S108" s="54">
        <f t="shared" si="21"/>
        <v>25.54</v>
      </c>
      <c r="T108" s="54">
        <f t="shared" si="12"/>
        <v>17.28</v>
      </c>
      <c r="U108" s="54">
        <f t="shared" si="13"/>
        <v>23.2</v>
      </c>
      <c r="V108" s="54">
        <f t="shared" si="14"/>
        <v>33.91666667</v>
      </c>
      <c r="W108" s="54">
        <f t="shared" si="15"/>
        <v>22.625</v>
      </c>
      <c r="X108" s="54">
        <f t="shared" si="16"/>
        <v>19.48333333</v>
      </c>
      <c r="Y108" s="54">
        <f t="shared" si="17"/>
        <v>33.96</v>
      </c>
      <c r="Z108" s="54">
        <f t="shared" si="18"/>
        <v>30.16</v>
      </c>
      <c r="AA108" s="54">
        <f t="shared" si="19"/>
        <v>12.05</v>
      </c>
      <c r="AB108" s="55">
        <f t="shared" si="20"/>
        <v>20.225</v>
      </c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</row>
    <row r="109">
      <c r="A109" s="12">
        <v>3.0</v>
      </c>
      <c r="B109" s="12">
        <v>11.0</v>
      </c>
      <c r="C109" s="12" t="s">
        <v>252</v>
      </c>
      <c r="D109" s="12" t="b">
        <v>0</v>
      </c>
      <c r="E109" s="12">
        <v>0.0</v>
      </c>
      <c r="F109" s="12" t="s">
        <v>253</v>
      </c>
      <c r="G109" s="12">
        <f t="shared" si="1"/>
        <v>1615.3</v>
      </c>
      <c r="H109" s="16" t="str">
        <f t="shared" si="2"/>
        <v>misleading</v>
      </c>
      <c r="I109" s="17" t="str">
        <f t="shared" si="3"/>
        <v>misleading 2d pie chart</v>
      </c>
      <c r="J109" s="16">
        <f t="shared" si="22"/>
        <v>63</v>
      </c>
      <c r="L109" s="7"/>
      <c r="M109" s="7"/>
      <c r="N109" s="7"/>
      <c r="O109" s="7"/>
      <c r="P109" s="7"/>
      <c r="Q109" s="7"/>
      <c r="R109" s="18">
        <v>25.0</v>
      </c>
      <c r="S109" s="54">
        <f t="shared" si="21"/>
        <v>21.02</v>
      </c>
      <c r="T109" s="54">
        <f t="shared" si="12"/>
        <v>19.26</v>
      </c>
      <c r="U109" s="54">
        <f t="shared" si="13"/>
        <v>25.1</v>
      </c>
      <c r="V109" s="54">
        <f t="shared" si="14"/>
        <v>19.5</v>
      </c>
      <c r="W109" s="54">
        <f t="shared" si="15"/>
        <v>17.43333333</v>
      </c>
      <c r="X109" s="54">
        <f t="shared" si="16"/>
        <v>18.75</v>
      </c>
      <c r="Y109" s="54">
        <f t="shared" si="17"/>
        <v>19.7</v>
      </c>
      <c r="Z109" s="54">
        <f t="shared" si="18"/>
        <v>29.64</v>
      </c>
      <c r="AA109" s="54">
        <f t="shared" si="19"/>
        <v>20.65</v>
      </c>
      <c r="AB109" s="55">
        <f t="shared" si="20"/>
        <v>20.025</v>
      </c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</row>
    <row r="110">
      <c r="A110" s="12">
        <v>3.0</v>
      </c>
      <c r="B110" s="12">
        <v>3.0</v>
      </c>
      <c r="C110" s="12" t="s">
        <v>254</v>
      </c>
      <c r="D110" s="12" t="b">
        <v>0</v>
      </c>
      <c r="E110" s="12">
        <v>1.0</v>
      </c>
      <c r="F110" s="12" t="s">
        <v>255</v>
      </c>
      <c r="G110" s="12">
        <f t="shared" si="1"/>
        <v>1657.8</v>
      </c>
      <c r="H110" s="16" t="str">
        <f t="shared" si="2"/>
        <v>misleading</v>
      </c>
      <c r="I110" s="17" t="str">
        <f t="shared" si="3"/>
        <v>truncated bar chart</v>
      </c>
      <c r="J110" s="16">
        <f t="shared" si="22"/>
        <v>42.5</v>
      </c>
      <c r="L110" s="7"/>
      <c r="M110" s="7"/>
      <c r="N110" s="7"/>
      <c r="O110" s="7"/>
      <c r="P110" s="7"/>
      <c r="Q110" s="7"/>
      <c r="R110" s="18">
        <v>26.0</v>
      </c>
      <c r="S110" s="54">
        <f t="shared" si="21"/>
        <v>16.98</v>
      </c>
      <c r="T110" s="54">
        <f t="shared" si="12"/>
        <v>20.22</v>
      </c>
      <c r="U110" s="54">
        <f t="shared" si="13"/>
        <v>17.875</v>
      </c>
      <c r="V110" s="54">
        <f t="shared" si="14"/>
        <v>18.6</v>
      </c>
      <c r="W110" s="54">
        <f t="shared" si="15"/>
        <v>17.1</v>
      </c>
      <c r="X110" s="54">
        <f t="shared" si="16"/>
        <v>16.36666667</v>
      </c>
      <c r="Y110" s="54">
        <f t="shared" si="17"/>
        <v>13.68</v>
      </c>
      <c r="Z110" s="54">
        <f t="shared" si="18"/>
        <v>13.34</v>
      </c>
      <c r="AA110" s="54">
        <f t="shared" si="19"/>
        <v>11.03333333</v>
      </c>
      <c r="AB110" s="55">
        <f t="shared" si="20"/>
        <v>13.075</v>
      </c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</row>
    <row r="111">
      <c r="A111" s="12">
        <v>3.0</v>
      </c>
      <c r="B111" s="12">
        <v>29.0</v>
      </c>
      <c r="C111" s="12" t="s">
        <v>42</v>
      </c>
      <c r="D111" s="12" t="b">
        <v>0</v>
      </c>
      <c r="E111" s="12">
        <v>1.0</v>
      </c>
      <c r="F111" s="12" t="s">
        <v>256</v>
      </c>
      <c r="G111" s="12">
        <f t="shared" si="1"/>
        <v>1706.4</v>
      </c>
      <c r="H111" s="16" t="str">
        <f t="shared" si="2"/>
        <v>normal</v>
      </c>
      <c r="I111" s="17" t="str">
        <f t="shared" si="3"/>
        <v>normal scale line chart</v>
      </c>
      <c r="J111" s="16">
        <f t="shared" si="22"/>
        <v>48.6</v>
      </c>
      <c r="L111" s="7"/>
      <c r="M111" s="7"/>
      <c r="N111" s="7"/>
      <c r="O111" s="7"/>
      <c r="P111" s="7"/>
      <c r="Q111" s="7"/>
      <c r="R111" s="18">
        <v>27.0</v>
      </c>
      <c r="S111" s="54">
        <f t="shared" si="21"/>
        <v>18.36</v>
      </c>
      <c r="T111" s="54">
        <f t="shared" si="12"/>
        <v>16.42</v>
      </c>
      <c r="U111" s="54">
        <f t="shared" si="13"/>
        <v>19.275</v>
      </c>
      <c r="V111" s="54">
        <f t="shared" si="14"/>
        <v>20.01666667</v>
      </c>
      <c r="W111" s="54">
        <f t="shared" si="15"/>
        <v>24.425</v>
      </c>
      <c r="X111" s="54">
        <f t="shared" si="16"/>
        <v>16.5</v>
      </c>
      <c r="Y111" s="54">
        <f t="shared" si="17"/>
        <v>11.02</v>
      </c>
      <c r="Z111" s="54">
        <f t="shared" si="18"/>
        <v>17.46</v>
      </c>
      <c r="AA111" s="54">
        <f t="shared" si="19"/>
        <v>10.86666667</v>
      </c>
      <c r="AB111" s="55">
        <f t="shared" si="20"/>
        <v>14.7</v>
      </c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</row>
    <row r="112">
      <c r="A112" s="12">
        <v>3.0</v>
      </c>
      <c r="B112" s="12">
        <v>16.0</v>
      </c>
      <c r="C112" s="12" t="s">
        <v>257</v>
      </c>
      <c r="D112" s="12" t="b">
        <v>1</v>
      </c>
      <c r="E112" s="12">
        <v>1.0</v>
      </c>
      <c r="F112" s="12" t="s">
        <v>258</v>
      </c>
      <c r="G112" s="12">
        <f t="shared" si="1"/>
        <v>1732.2</v>
      </c>
      <c r="H112" s="16" t="str">
        <f t="shared" si="2"/>
        <v>misleading</v>
      </c>
      <c r="I112" s="17" t="str">
        <f t="shared" si="3"/>
        <v>misleading 2d pie chart</v>
      </c>
      <c r="J112" s="16">
        <f t="shared" si="22"/>
        <v>25.8</v>
      </c>
      <c r="L112" s="7"/>
      <c r="M112" s="7"/>
      <c r="N112" s="7"/>
      <c r="O112" s="7"/>
      <c r="P112" s="7"/>
      <c r="Q112" s="7"/>
      <c r="R112" s="18">
        <v>28.0</v>
      </c>
      <c r="S112" s="54">
        <f t="shared" si="21"/>
        <v>15.6</v>
      </c>
      <c r="T112" s="54">
        <f t="shared" si="12"/>
        <v>13.86</v>
      </c>
      <c r="U112" s="54">
        <f t="shared" si="13"/>
        <v>17.325</v>
      </c>
      <c r="V112" s="54">
        <f t="shared" si="14"/>
        <v>12.9</v>
      </c>
      <c r="W112" s="54">
        <f t="shared" si="15"/>
        <v>14.225</v>
      </c>
      <c r="X112" s="54">
        <f t="shared" si="16"/>
        <v>13.61666667</v>
      </c>
      <c r="Y112" s="54">
        <f t="shared" si="17"/>
        <v>11.48</v>
      </c>
      <c r="Z112" s="54">
        <f t="shared" si="18"/>
        <v>18.82</v>
      </c>
      <c r="AA112" s="54">
        <f t="shared" si="19"/>
        <v>10.31666667</v>
      </c>
      <c r="AB112" s="55">
        <f t="shared" si="20"/>
        <v>6.3</v>
      </c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</row>
    <row r="113">
      <c r="A113" s="12">
        <v>3.0</v>
      </c>
      <c r="B113" s="12">
        <v>39.0</v>
      </c>
      <c r="C113" s="12" t="s">
        <v>259</v>
      </c>
      <c r="D113" s="12" t="b">
        <v>1</v>
      </c>
      <c r="E113" s="12">
        <v>1.0</v>
      </c>
      <c r="F113" s="12" t="s">
        <v>260</v>
      </c>
      <c r="G113" s="12">
        <f t="shared" si="1"/>
        <v>1768.3</v>
      </c>
      <c r="H113" s="16" t="str">
        <f t="shared" si="2"/>
        <v>misleading</v>
      </c>
      <c r="I113" s="17" t="str">
        <f t="shared" si="3"/>
        <v>reversed axis bar chart</v>
      </c>
      <c r="J113" s="16">
        <f t="shared" si="22"/>
        <v>36.1</v>
      </c>
      <c r="L113" s="7"/>
      <c r="M113" s="7"/>
      <c r="N113" s="7"/>
      <c r="O113" s="7"/>
      <c r="P113" s="7"/>
      <c r="Q113" s="7"/>
      <c r="R113" s="18">
        <v>29.0</v>
      </c>
      <c r="S113" s="54">
        <f t="shared" si="21"/>
        <v>6.56</v>
      </c>
      <c r="T113" s="54">
        <f t="shared" si="12"/>
        <v>13.54</v>
      </c>
      <c r="U113" s="54">
        <f t="shared" si="13"/>
        <v>16.65</v>
      </c>
      <c r="V113" s="54">
        <f t="shared" si="14"/>
        <v>23.53333333</v>
      </c>
      <c r="W113" s="54">
        <f t="shared" si="15"/>
        <v>9.675</v>
      </c>
      <c r="X113" s="54">
        <f t="shared" si="16"/>
        <v>13.06666667</v>
      </c>
      <c r="Y113" s="54">
        <f t="shared" si="17"/>
        <v>9.86</v>
      </c>
      <c r="Z113" s="54">
        <f t="shared" si="18"/>
        <v>12.9</v>
      </c>
      <c r="AA113" s="54">
        <f t="shared" si="19"/>
        <v>8.316666667</v>
      </c>
      <c r="AB113" s="55">
        <f t="shared" si="20"/>
        <v>8.825</v>
      </c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</row>
    <row r="114">
      <c r="A114" s="12">
        <v>3.0</v>
      </c>
      <c r="B114" s="12">
        <v>10.0</v>
      </c>
      <c r="C114" s="12" t="s">
        <v>261</v>
      </c>
      <c r="D114" s="12" t="b">
        <v>1</v>
      </c>
      <c r="E114" s="12">
        <v>1.0</v>
      </c>
      <c r="F114" s="12" t="s">
        <v>262</v>
      </c>
      <c r="G114" s="12">
        <f t="shared" si="1"/>
        <v>1831.2</v>
      </c>
      <c r="H114" s="16" t="str">
        <f t="shared" si="2"/>
        <v>normal</v>
      </c>
      <c r="I114" s="17" t="str">
        <f t="shared" si="3"/>
        <v>normal bar chart</v>
      </c>
      <c r="J114" s="16">
        <f t="shared" si="22"/>
        <v>62.9</v>
      </c>
      <c r="L114" s="7"/>
      <c r="M114" s="7"/>
      <c r="N114" s="7"/>
      <c r="O114" s="7"/>
      <c r="P114" s="7"/>
      <c r="Q114" s="7"/>
      <c r="R114" s="31">
        <v>30.0</v>
      </c>
      <c r="S114" s="54">
        <f t="shared" si="21"/>
        <v>21.66</v>
      </c>
      <c r="T114" s="54">
        <f t="shared" si="12"/>
        <v>19.44</v>
      </c>
      <c r="U114" s="54">
        <f t="shared" si="13"/>
        <v>21.725</v>
      </c>
      <c r="V114" s="54">
        <f t="shared" si="14"/>
        <v>18.43333333</v>
      </c>
      <c r="W114" s="54">
        <f t="shared" si="15"/>
        <v>23.175</v>
      </c>
      <c r="X114" s="54">
        <f t="shared" si="16"/>
        <v>21.4</v>
      </c>
      <c r="Y114" s="54">
        <f t="shared" si="17"/>
        <v>16</v>
      </c>
      <c r="Z114" s="54">
        <f t="shared" si="18"/>
        <v>19.24</v>
      </c>
      <c r="AA114" s="54">
        <f t="shared" si="19"/>
        <v>21</v>
      </c>
      <c r="AB114" s="55">
        <f t="shared" si="20"/>
        <v>10.25</v>
      </c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</row>
    <row r="115">
      <c r="A115" s="12">
        <v>3.0</v>
      </c>
      <c r="B115" s="12">
        <v>22.0</v>
      </c>
      <c r="C115" s="12" t="s">
        <v>263</v>
      </c>
      <c r="D115" s="12" t="b">
        <v>1</v>
      </c>
      <c r="E115" s="12">
        <v>1.0</v>
      </c>
      <c r="F115" s="12" t="s">
        <v>264</v>
      </c>
      <c r="G115" s="12">
        <f t="shared" si="1"/>
        <v>1853.7</v>
      </c>
      <c r="H115" s="16" t="str">
        <f t="shared" si="2"/>
        <v>normal</v>
      </c>
      <c r="I115" s="17" t="str">
        <f t="shared" si="3"/>
        <v>normal scale line chart</v>
      </c>
      <c r="J115" s="16">
        <f t="shared" si="22"/>
        <v>22.5</v>
      </c>
      <c r="L115" s="7"/>
      <c r="M115" s="7"/>
      <c r="N115" s="7"/>
      <c r="O115" s="7"/>
      <c r="P115" s="7"/>
      <c r="Q115" s="7"/>
      <c r="R115" s="12">
        <v>31.0</v>
      </c>
      <c r="S115" s="54">
        <f t="shared" si="21"/>
        <v>13.6</v>
      </c>
      <c r="T115" s="54">
        <f t="shared" si="12"/>
        <v>14.6</v>
      </c>
      <c r="U115" s="54">
        <f t="shared" si="13"/>
        <v>14.5</v>
      </c>
      <c r="V115" s="54">
        <f t="shared" si="14"/>
        <v>12.5</v>
      </c>
      <c r="W115" s="54">
        <f t="shared" si="15"/>
        <v>11.25</v>
      </c>
      <c r="X115" s="54">
        <f t="shared" si="16"/>
        <v>13.33333333</v>
      </c>
      <c r="Y115" s="54">
        <f t="shared" si="17"/>
        <v>10</v>
      </c>
      <c r="Z115" s="54">
        <f t="shared" si="18"/>
        <v>19.4</v>
      </c>
      <c r="AA115" s="54">
        <f t="shared" si="19"/>
        <v>8.5</v>
      </c>
      <c r="AB115" s="55">
        <f t="shared" si="20"/>
        <v>10.5</v>
      </c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</row>
    <row r="116">
      <c r="A116" s="12">
        <v>3.0</v>
      </c>
      <c r="B116" s="12">
        <v>50.0</v>
      </c>
      <c r="C116" s="12" t="s">
        <v>265</v>
      </c>
      <c r="D116" s="12" t="b">
        <v>0</v>
      </c>
      <c r="E116" s="12">
        <v>0.0</v>
      </c>
      <c r="F116" s="12" t="s">
        <v>266</v>
      </c>
      <c r="G116" s="12">
        <f t="shared" si="1"/>
        <v>1884.7</v>
      </c>
      <c r="H116" s="16" t="str">
        <f t="shared" si="2"/>
        <v>normal</v>
      </c>
      <c r="I116" s="17" t="str">
        <f t="shared" si="3"/>
        <v>normal line chart</v>
      </c>
      <c r="J116" s="16">
        <f t="shared" si="22"/>
        <v>31</v>
      </c>
      <c r="L116" s="7"/>
      <c r="M116" s="7"/>
      <c r="N116" s="7"/>
      <c r="O116" s="7"/>
      <c r="P116" s="7"/>
      <c r="Q116" s="7"/>
      <c r="R116" s="29">
        <v>32.0</v>
      </c>
      <c r="S116" s="54">
        <f t="shared" si="21"/>
        <v>15.20000005</v>
      </c>
      <c r="T116" s="54">
        <f t="shared" si="12"/>
        <v>11.80000024</v>
      </c>
      <c r="U116" s="54">
        <f t="shared" si="13"/>
        <v>14.99999973</v>
      </c>
      <c r="V116" s="54">
        <f t="shared" si="14"/>
        <v>13.66666661</v>
      </c>
      <c r="W116" s="54">
        <f t="shared" si="15"/>
        <v>16.25000003</v>
      </c>
      <c r="X116" s="54">
        <f t="shared" si="16"/>
        <v>17.4999999</v>
      </c>
      <c r="Y116" s="54">
        <f t="shared" si="17"/>
        <v>9.800000028</v>
      </c>
      <c r="Z116" s="54">
        <f t="shared" si="18"/>
        <v>11.99999991</v>
      </c>
      <c r="AA116" s="54">
        <f t="shared" si="19"/>
        <v>8.166666585</v>
      </c>
      <c r="AB116" s="55">
        <f t="shared" si="20"/>
        <v>6.000000302</v>
      </c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</row>
    <row r="117">
      <c r="A117" s="12">
        <v>3.0</v>
      </c>
      <c r="B117" s="12">
        <v>36.0</v>
      </c>
      <c r="C117" s="12" t="s">
        <v>267</v>
      </c>
      <c r="D117" s="12" t="b">
        <v>1</v>
      </c>
      <c r="E117" s="12">
        <v>1.0</v>
      </c>
      <c r="F117" s="12" t="s">
        <v>268</v>
      </c>
      <c r="G117" s="12">
        <f t="shared" si="1"/>
        <v>1905.3</v>
      </c>
      <c r="H117" s="16" t="str">
        <f t="shared" si="2"/>
        <v>normal</v>
      </c>
      <c r="I117" s="17" t="str">
        <f t="shared" si="3"/>
        <v>normal axis bar chart</v>
      </c>
      <c r="J117" s="16">
        <f t="shared" si="22"/>
        <v>20.6</v>
      </c>
      <c r="L117" s="7"/>
      <c r="M117" s="7"/>
      <c r="N117" s="7"/>
      <c r="O117" s="7"/>
      <c r="P117" s="7"/>
      <c r="Q117" s="7"/>
      <c r="R117" s="56" t="s">
        <v>269</v>
      </c>
      <c r="S117" s="57">
        <f>TTEST(S85:S116,T85:T116, 2,1)</f>
        <v>0.7752238532</v>
      </c>
      <c r="T117" s="58"/>
      <c r="U117" s="57">
        <f>TTEST(U85:U116,V85:V116, 2,1)</f>
        <v>0.8143424419</v>
      </c>
      <c r="V117" s="58"/>
      <c r="W117" s="57">
        <f>TTEST(W85:W116,X85:X116, 2,1)</f>
        <v>0.04427988658</v>
      </c>
      <c r="X117" s="58"/>
      <c r="Y117" s="57">
        <f>TTEST(Y85:Y116,Z85:Z116, 2,1)</f>
        <v>0.01932234828</v>
      </c>
      <c r="Z117" s="58"/>
      <c r="AA117" s="57">
        <f>TTEST(AA85:AA116,AB85:AB116, 2,1)</f>
        <v>0.9739487249</v>
      </c>
      <c r="AB117" s="58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</row>
    <row r="118">
      <c r="A118" s="12">
        <v>3.0</v>
      </c>
      <c r="B118" s="12">
        <v>28.0</v>
      </c>
      <c r="C118" s="12" t="s">
        <v>270</v>
      </c>
      <c r="D118" s="12" t="b">
        <v>0</v>
      </c>
      <c r="E118" s="12">
        <v>0.0</v>
      </c>
      <c r="F118" s="12" t="s">
        <v>271</v>
      </c>
      <c r="G118" s="12">
        <f t="shared" si="1"/>
        <v>1997.3</v>
      </c>
      <c r="H118" s="16" t="str">
        <f t="shared" si="2"/>
        <v>misleading</v>
      </c>
      <c r="I118" s="17" t="str">
        <f t="shared" si="3"/>
        <v>multiple scale line chart</v>
      </c>
      <c r="J118" s="16">
        <f t="shared" si="22"/>
        <v>92</v>
      </c>
      <c r="L118" s="7"/>
      <c r="M118" s="7"/>
      <c r="N118" s="7"/>
      <c r="O118" s="7"/>
      <c r="P118" s="7"/>
      <c r="Q118" s="29"/>
      <c r="R118" s="12"/>
      <c r="S118" s="49"/>
      <c r="T118" s="7"/>
      <c r="U118" s="7"/>
      <c r="V118" s="23"/>
      <c r="W118" s="23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</row>
    <row r="119">
      <c r="A119" s="12">
        <v>3.0</v>
      </c>
      <c r="B119" s="12">
        <v>38.0</v>
      </c>
      <c r="C119" s="12" t="s">
        <v>272</v>
      </c>
      <c r="D119" s="12" t="b">
        <v>0</v>
      </c>
      <c r="E119" s="12">
        <v>1.0</v>
      </c>
      <c r="F119" s="12" t="s">
        <v>273</v>
      </c>
      <c r="G119" s="12">
        <f t="shared" si="1"/>
        <v>2025.8</v>
      </c>
      <c r="H119" s="16" t="str">
        <f t="shared" si="2"/>
        <v>misleading</v>
      </c>
      <c r="I119" s="17" t="str">
        <f t="shared" si="3"/>
        <v>reversed axis bar chart</v>
      </c>
      <c r="J119" s="16">
        <f t="shared" si="22"/>
        <v>28.5</v>
      </c>
      <c r="L119" s="7"/>
      <c r="M119" s="7"/>
      <c r="N119" s="7"/>
      <c r="O119" s="7"/>
      <c r="P119" s="7"/>
      <c r="R119" s="29"/>
      <c r="S119" s="49"/>
      <c r="T119" s="7"/>
      <c r="U119" s="7"/>
      <c r="V119" s="23"/>
      <c r="W119" s="23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</row>
    <row r="120">
      <c r="A120" s="12">
        <v>3.0</v>
      </c>
      <c r="B120" s="12">
        <v>5.0</v>
      </c>
      <c r="C120" s="12" t="s">
        <v>274</v>
      </c>
      <c r="D120" s="12" t="b">
        <v>1</v>
      </c>
      <c r="E120" s="12">
        <v>1.0</v>
      </c>
      <c r="F120" s="12" t="s">
        <v>275</v>
      </c>
      <c r="G120" s="12">
        <f t="shared" si="1"/>
        <v>2080.7</v>
      </c>
      <c r="H120" s="16" t="str">
        <f t="shared" si="2"/>
        <v>misleading</v>
      </c>
      <c r="I120" s="17" t="str">
        <f t="shared" si="3"/>
        <v>truncated bar chart</v>
      </c>
      <c r="J120" s="16">
        <f t="shared" si="22"/>
        <v>54.9</v>
      </c>
      <c r="L120" s="7"/>
      <c r="M120" s="7"/>
      <c r="N120" s="7"/>
      <c r="O120" s="7"/>
      <c r="P120" s="7"/>
      <c r="Q120" s="29"/>
      <c r="R120" s="29"/>
      <c r="S120" s="49"/>
      <c r="T120" s="7"/>
      <c r="U120" s="7"/>
      <c r="V120" s="23"/>
      <c r="W120" s="23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</row>
    <row r="121">
      <c r="A121" s="12">
        <v>3.0</v>
      </c>
      <c r="B121" s="12">
        <v>26.0</v>
      </c>
      <c r="C121" s="12" t="s">
        <v>276</v>
      </c>
      <c r="D121" s="12" t="b">
        <v>0</v>
      </c>
      <c r="E121" s="12">
        <v>1.0</v>
      </c>
      <c r="F121" s="12" t="s">
        <v>277</v>
      </c>
      <c r="G121" s="12">
        <f t="shared" si="1"/>
        <v>2112.6</v>
      </c>
      <c r="H121" s="16" t="str">
        <f t="shared" si="2"/>
        <v>normal</v>
      </c>
      <c r="I121" s="17" t="str">
        <f t="shared" si="3"/>
        <v>normal scale line chart</v>
      </c>
      <c r="J121" s="16">
        <f t="shared" si="22"/>
        <v>31.9</v>
      </c>
      <c r="L121" s="7"/>
      <c r="M121" s="7"/>
      <c r="N121" s="7"/>
      <c r="O121" s="7"/>
      <c r="P121" s="7"/>
      <c r="R121" s="29"/>
      <c r="S121" s="49"/>
      <c r="T121" s="7"/>
      <c r="U121" s="7"/>
      <c r="V121" s="23"/>
      <c r="W121" s="23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</row>
    <row r="122">
      <c r="A122" s="12"/>
      <c r="B122" s="12"/>
      <c r="C122" s="12"/>
      <c r="D122" s="12"/>
      <c r="E122" s="12"/>
      <c r="F122" s="12"/>
      <c r="G122" s="12"/>
      <c r="I122" s="17"/>
      <c r="L122" s="7"/>
      <c r="M122" s="7"/>
      <c r="N122" s="7"/>
      <c r="O122" s="7"/>
      <c r="P122" s="7"/>
      <c r="Q122" s="29"/>
      <c r="R122" s="29"/>
      <c r="S122" s="49"/>
      <c r="W122" s="23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</row>
    <row r="123">
      <c r="A123" s="12">
        <v>3.0</v>
      </c>
      <c r="B123" s="12">
        <v>30.0</v>
      </c>
      <c r="C123" s="12" t="s">
        <v>278</v>
      </c>
      <c r="D123" s="12" t="b">
        <v>1</v>
      </c>
      <c r="E123" s="12">
        <v>1.0</v>
      </c>
      <c r="F123" s="12" t="s">
        <v>279</v>
      </c>
      <c r="G123" s="12">
        <f t="shared" ref="G123:G1502" si="23">TIMEVALUE("0:" &amp; F123) * 24 * 60 * 60</f>
        <v>2143.8</v>
      </c>
      <c r="H123" s="16" t="str">
        <f t="shared" ref="H123:H1602" si="24">VLOOKUP(B123,$L$2:$M$51,2,FALSE)
</f>
        <v>misleading</v>
      </c>
      <c r="I123" s="17" t="str">
        <f t="shared" ref="I123:I1602" si="25">VLOOKUP(B123,$L$2:$N$51,3,FALSE)</f>
        <v>multiple scale line chart</v>
      </c>
      <c r="J123" s="16">
        <f>G123-G121</f>
        <v>31.2</v>
      </c>
      <c r="L123" s="7"/>
      <c r="M123" s="7"/>
      <c r="N123" s="7"/>
      <c r="O123" s="7"/>
      <c r="P123" s="7"/>
      <c r="R123" s="29"/>
      <c r="S123" s="49"/>
      <c r="W123" s="23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</row>
    <row r="124">
      <c r="A124" s="12">
        <v>3.0</v>
      </c>
      <c r="B124" s="12">
        <v>8.0</v>
      </c>
      <c r="C124" s="12" t="s">
        <v>280</v>
      </c>
      <c r="D124" s="12" t="b">
        <v>1</v>
      </c>
      <c r="E124" s="12">
        <v>1.0</v>
      </c>
      <c r="F124" s="12" t="s">
        <v>281</v>
      </c>
      <c r="G124" s="12">
        <f t="shared" si="23"/>
        <v>2189</v>
      </c>
      <c r="H124" s="16" t="str">
        <f t="shared" si="24"/>
        <v>normal</v>
      </c>
      <c r="I124" s="17" t="str">
        <f t="shared" si="25"/>
        <v>normal bar chart</v>
      </c>
      <c r="J124" s="16">
        <f t="shared" ref="J124:J152" si="26">G124-G123</f>
        <v>45.2</v>
      </c>
      <c r="L124" s="7"/>
      <c r="M124" s="7"/>
      <c r="N124" s="7"/>
      <c r="O124" s="7"/>
      <c r="P124" s="7"/>
      <c r="Q124" s="29"/>
      <c r="R124" s="29"/>
      <c r="S124" s="49"/>
      <c r="T124" s="7"/>
      <c r="U124" s="7"/>
      <c r="V124" s="23"/>
      <c r="W124" s="23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</row>
    <row r="125">
      <c r="A125" s="12">
        <v>3.0</v>
      </c>
      <c r="B125" s="12">
        <v>17.0</v>
      </c>
      <c r="C125" s="12" t="s">
        <v>282</v>
      </c>
      <c r="D125" s="12" t="b">
        <v>1</v>
      </c>
      <c r="E125" s="12">
        <v>1.0</v>
      </c>
      <c r="F125" s="12" t="s">
        <v>283</v>
      </c>
      <c r="G125" s="12">
        <f t="shared" si="23"/>
        <v>2289.2</v>
      </c>
      <c r="H125" s="16" t="str">
        <f t="shared" si="24"/>
        <v>normal</v>
      </c>
      <c r="I125" s="17" t="str">
        <f t="shared" si="25"/>
        <v>normal pie chart</v>
      </c>
      <c r="J125" s="16">
        <f t="shared" si="26"/>
        <v>100.2</v>
      </c>
      <c r="L125" s="7"/>
      <c r="M125" s="7"/>
      <c r="N125" s="7"/>
      <c r="O125" s="7"/>
      <c r="P125" s="7"/>
      <c r="R125" s="29"/>
      <c r="S125" s="49"/>
      <c r="T125" s="7"/>
      <c r="U125" s="7"/>
      <c r="V125" s="23"/>
      <c r="W125" s="23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</row>
    <row r="126">
      <c r="A126" s="12">
        <v>3.0</v>
      </c>
      <c r="B126" s="12">
        <v>1.0</v>
      </c>
      <c r="C126" s="12" t="s">
        <v>284</v>
      </c>
      <c r="D126" s="12" t="b">
        <v>0</v>
      </c>
      <c r="E126" s="12">
        <v>1.0</v>
      </c>
      <c r="F126" s="12" t="s">
        <v>285</v>
      </c>
      <c r="G126" s="12">
        <f t="shared" si="23"/>
        <v>2299.8</v>
      </c>
      <c r="H126" s="16" t="str">
        <f t="shared" si="24"/>
        <v>misleading</v>
      </c>
      <c r="I126" s="17" t="str">
        <f t="shared" si="25"/>
        <v>truncated bar chart</v>
      </c>
      <c r="J126" s="16">
        <f t="shared" si="26"/>
        <v>10.6</v>
      </c>
      <c r="L126" s="7"/>
      <c r="M126" s="7"/>
      <c r="N126" s="7"/>
      <c r="O126" s="7"/>
      <c r="P126" s="7"/>
      <c r="Q126" s="29"/>
      <c r="R126" s="29"/>
      <c r="S126" s="49"/>
      <c r="T126" s="7"/>
      <c r="U126" s="7"/>
      <c r="V126" s="23"/>
      <c r="W126" s="23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</row>
    <row r="127">
      <c r="A127" s="12">
        <v>3.0</v>
      </c>
      <c r="B127" s="12">
        <v>48.0</v>
      </c>
      <c r="C127" s="12" t="s">
        <v>286</v>
      </c>
      <c r="D127" s="12" t="b">
        <v>1</v>
      </c>
      <c r="E127" s="12">
        <v>1.0</v>
      </c>
      <c r="F127" s="12" t="s">
        <v>287</v>
      </c>
      <c r="G127" s="12">
        <f t="shared" si="23"/>
        <v>2318.4</v>
      </c>
      <c r="H127" s="16" t="str">
        <f t="shared" si="24"/>
        <v>normal</v>
      </c>
      <c r="I127" s="17" t="str">
        <f t="shared" si="25"/>
        <v>normal line chart</v>
      </c>
      <c r="J127" s="16">
        <f t="shared" si="26"/>
        <v>18.6</v>
      </c>
      <c r="L127" s="7"/>
      <c r="M127" s="7"/>
      <c r="N127" s="7"/>
      <c r="O127" s="7"/>
      <c r="P127" s="7"/>
      <c r="R127" s="29"/>
      <c r="S127" s="49"/>
      <c r="T127" s="7"/>
      <c r="U127" s="7"/>
      <c r="V127" s="23"/>
      <c r="W127" s="23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</row>
    <row r="128">
      <c r="A128" s="12">
        <v>3.0</v>
      </c>
      <c r="B128" s="12">
        <v>31.0</v>
      </c>
      <c r="C128" s="12" t="s">
        <v>288</v>
      </c>
      <c r="D128" s="12" t="b">
        <v>0</v>
      </c>
      <c r="E128" s="12">
        <v>1.0</v>
      </c>
      <c r="F128" s="12" t="s">
        <v>289</v>
      </c>
      <c r="G128" s="12">
        <f t="shared" si="23"/>
        <v>2343.2</v>
      </c>
      <c r="H128" s="16" t="str">
        <f t="shared" si="24"/>
        <v>misleading</v>
      </c>
      <c r="I128" s="17" t="str">
        <f t="shared" si="25"/>
        <v>reversed axis bar chart</v>
      </c>
      <c r="J128" s="16">
        <f t="shared" si="26"/>
        <v>24.8</v>
      </c>
      <c r="L128" s="7"/>
      <c r="M128" s="7"/>
      <c r="N128" s="7"/>
      <c r="O128" s="7"/>
      <c r="P128" s="7"/>
      <c r="Q128" s="7"/>
      <c r="R128" s="12" t="s">
        <v>202</v>
      </c>
      <c r="T128" s="7"/>
      <c r="U128" s="7"/>
      <c r="V128" s="23"/>
      <c r="W128" s="23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</row>
    <row r="129">
      <c r="A129" s="12">
        <v>3.0</v>
      </c>
      <c r="B129" s="12">
        <v>49.0</v>
      </c>
      <c r="C129" s="12" t="s">
        <v>290</v>
      </c>
      <c r="D129" s="12" t="b">
        <v>0</v>
      </c>
      <c r="E129" s="12">
        <v>1.0</v>
      </c>
      <c r="F129" s="12" t="s">
        <v>291</v>
      </c>
      <c r="G129" s="12">
        <f t="shared" si="23"/>
        <v>2350.6</v>
      </c>
      <c r="H129" s="16" t="str">
        <f t="shared" si="24"/>
        <v>misleading</v>
      </c>
      <c r="I129" s="17" t="str">
        <f t="shared" si="25"/>
        <v>truncated line chart</v>
      </c>
      <c r="J129" s="16">
        <f t="shared" si="26"/>
        <v>7.4</v>
      </c>
      <c r="L129" s="7"/>
      <c r="M129" s="7"/>
      <c r="N129" s="7"/>
      <c r="O129" s="7"/>
      <c r="P129" s="7"/>
      <c r="Q129" s="7"/>
      <c r="R129" s="13"/>
      <c r="S129" s="59" t="s">
        <v>20</v>
      </c>
      <c r="T129" s="43" t="s">
        <v>19</v>
      </c>
      <c r="U129" s="7"/>
      <c r="V129" s="23"/>
      <c r="W129" s="23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</row>
    <row r="130">
      <c r="A130" s="12">
        <v>3.0</v>
      </c>
      <c r="B130" s="12">
        <v>34.0</v>
      </c>
      <c r="C130" s="12" t="s">
        <v>292</v>
      </c>
      <c r="D130" s="12" t="b">
        <v>1</v>
      </c>
      <c r="E130" s="12">
        <v>1.0</v>
      </c>
      <c r="F130" s="12" t="s">
        <v>293</v>
      </c>
      <c r="G130" s="12">
        <f t="shared" si="23"/>
        <v>2366.4</v>
      </c>
      <c r="H130" s="16" t="str">
        <f t="shared" si="24"/>
        <v>normal</v>
      </c>
      <c r="I130" s="17" t="str">
        <f t="shared" si="25"/>
        <v>normal axis bar chart</v>
      </c>
      <c r="J130" s="16">
        <f t="shared" si="26"/>
        <v>15.8</v>
      </c>
      <c r="L130" s="7"/>
      <c r="M130" s="7"/>
      <c r="N130" s="7"/>
      <c r="O130" s="7"/>
      <c r="P130" s="7"/>
      <c r="Q130" s="7"/>
      <c r="R130" s="60" t="s">
        <v>294</v>
      </c>
      <c r="S130" s="61">
        <f t="shared" ref="S130:T130" si="27">average(S85:S116)</f>
        <v>18.518125</v>
      </c>
      <c r="T130" s="62">
        <f t="shared" si="27"/>
        <v>18.85250001</v>
      </c>
      <c r="U130" s="7"/>
      <c r="V130" s="23"/>
      <c r="W130" s="23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</row>
    <row r="131">
      <c r="A131" s="12">
        <v>3.0</v>
      </c>
      <c r="B131" s="12">
        <v>20.0</v>
      </c>
      <c r="C131" s="12" t="s">
        <v>295</v>
      </c>
      <c r="D131" s="12" t="b">
        <v>1</v>
      </c>
      <c r="E131" s="12">
        <v>1.0</v>
      </c>
      <c r="F131" s="12" t="s">
        <v>296</v>
      </c>
      <c r="G131" s="12">
        <f t="shared" si="23"/>
        <v>2392.4</v>
      </c>
      <c r="H131" s="16" t="str">
        <f t="shared" si="24"/>
        <v>misleading</v>
      </c>
      <c r="I131" s="17" t="str">
        <f t="shared" si="25"/>
        <v>misleading 2d pie chart</v>
      </c>
      <c r="J131" s="16">
        <f t="shared" si="26"/>
        <v>26</v>
      </c>
      <c r="L131" s="7"/>
      <c r="M131" s="7"/>
      <c r="N131" s="7"/>
      <c r="O131" s="7"/>
      <c r="P131" s="7"/>
      <c r="Q131" s="7"/>
      <c r="R131" s="60" t="s">
        <v>297</v>
      </c>
      <c r="S131" s="61">
        <f t="shared" ref="S131:T131" si="28">average(U85:U116)</f>
        <v>18.85546874</v>
      </c>
      <c r="T131" s="62">
        <f t="shared" si="28"/>
        <v>19.08416667</v>
      </c>
      <c r="U131" s="7"/>
      <c r="V131" s="23"/>
      <c r="W131" s="23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</row>
    <row r="132">
      <c r="A132" s="12">
        <v>3.0</v>
      </c>
      <c r="B132" s="12">
        <v>14.0</v>
      </c>
      <c r="C132" s="12" t="s">
        <v>298</v>
      </c>
      <c r="D132" s="12" t="b">
        <v>0</v>
      </c>
      <c r="E132" s="12">
        <v>1.0</v>
      </c>
      <c r="F132" s="12" t="s">
        <v>299</v>
      </c>
      <c r="G132" s="12">
        <f t="shared" si="23"/>
        <v>2442</v>
      </c>
      <c r="H132" s="16" t="str">
        <f t="shared" si="24"/>
        <v>normal</v>
      </c>
      <c r="I132" s="17" t="str">
        <f t="shared" si="25"/>
        <v>normal pie chart</v>
      </c>
      <c r="J132" s="16">
        <f t="shared" si="26"/>
        <v>49.6</v>
      </c>
      <c r="L132" s="7"/>
      <c r="M132" s="7"/>
      <c r="N132" s="7"/>
      <c r="O132" s="7"/>
      <c r="P132" s="7"/>
      <c r="Q132" s="7"/>
      <c r="R132" s="60" t="s">
        <v>68</v>
      </c>
      <c r="S132" s="61">
        <f t="shared" ref="S132:T132" si="29">average(W85:W116)</f>
        <v>21.74244792</v>
      </c>
      <c r="T132" s="62">
        <f t="shared" si="29"/>
        <v>23.56666666</v>
      </c>
      <c r="W132" s="23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</row>
    <row r="133">
      <c r="A133" s="12">
        <v>3.0</v>
      </c>
      <c r="B133" s="12">
        <v>4.0</v>
      </c>
      <c r="C133" s="12" t="s">
        <v>300</v>
      </c>
      <c r="D133" s="12" t="b">
        <v>0</v>
      </c>
      <c r="E133" s="12">
        <v>1.0</v>
      </c>
      <c r="F133" s="12" t="s">
        <v>301</v>
      </c>
      <c r="G133" s="12">
        <f t="shared" si="23"/>
        <v>2468.9</v>
      </c>
      <c r="H133" s="16" t="str">
        <f t="shared" si="24"/>
        <v>normal</v>
      </c>
      <c r="I133" s="17" t="str">
        <f t="shared" si="25"/>
        <v>normal bar chart</v>
      </c>
      <c r="J133" s="16">
        <f t="shared" si="26"/>
        <v>26.9</v>
      </c>
      <c r="L133" s="7"/>
      <c r="M133" s="7"/>
      <c r="N133" s="7"/>
      <c r="O133" s="7"/>
      <c r="P133" s="7"/>
      <c r="Q133" s="7"/>
      <c r="R133" s="60" t="s">
        <v>302</v>
      </c>
      <c r="S133" s="61">
        <f t="shared" ref="S133:T133" si="30">average(Y85:Y116)</f>
        <v>17.71875</v>
      </c>
      <c r="T133" s="62">
        <f t="shared" si="30"/>
        <v>20.329375</v>
      </c>
      <c r="W133" s="23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</row>
    <row r="134">
      <c r="A134" s="12">
        <v>3.0</v>
      </c>
      <c r="B134" s="12">
        <v>46.0</v>
      </c>
      <c r="C134" s="12" t="s">
        <v>303</v>
      </c>
      <c r="D134" s="12" t="b">
        <v>1</v>
      </c>
      <c r="E134" s="12">
        <v>1.0</v>
      </c>
      <c r="F134" s="12" t="s">
        <v>304</v>
      </c>
      <c r="G134" s="12">
        <f t="shared" si="23"/>
        <v>2498.4</v>
      </c>
      <c r="H134" s="16" t="str">
        <f t="shared" si="24"/>
        <v>misleading</v>
      </c>
      <c r="I134" s="17" t="str">
        <f t="shared" si="25"/>
        <v>truncated line chart</v>
      </c>
      <c r="J134" s="16">
        <f t="shared" si="26"/>
        <v>29.5</v>
      </c>
      <c r="L134" s="7"/>
      <c r="M134" s="7"/>
      <c r="N134" s="7"/>
      <c r="O134" s="7"/>
      <c r="P134" s="7"/>
      <c r="Q134" s="7"/>
      <c r="R134" s="63" t="s">
        <v>118</v>
      </c>
      <c r="S134" s="64">
        <f t="shared" ref="S134:T134" si="31">average(AA85:AA116)</f>
        <v>12.90833333</v>
      </c>
      <c r="T134" s="65">
        <f t="shared" si="31"/>
        <v>12.88578126</v>
      </c>
      <c r="W134" s="23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</row>
    <row r="135">
      <c r="A135" s="12">
        <v>3.0</v>
      </c>
      <c r="B135" s="12">
        <v>32.0</v>
      </c>
      <c r="C135" s="12" t="s">
        <v>305</v>
      </c>
      <c r="D135" s="12" t="b">
        <v>1</v>
      </c>
      <c r="E135" s="12">
        <v>1.0</v>
      </c>
      <c r="F135" s="12" t="s">
        <v>306</v>
      </c>
      <c r="G135" s="12">
        <f t="shared" si="23"/>
        <v>2509.7</v>
      </c>
      <c r="H135" s="16" t="str">
        <f t="shared" si="24"/>
        <v>misleading</v>
      </c>
      <c r="I135" s="17" t="str">
        <f t="shared" si="25"/>
        <v>reversed axis bar chart</v>
      </c>
      <c r="J135" s="16">
        <f t="shared" si="26"/>
        <v>11.3</v>
      </c>
      <c r="L135" s="7"/>
      <c r="M135" s="7"/>
      <c r="N135" s="7"/>
      <c r="O135" s="7"/>
      <c r="P135" s="7"/>
      <c r="Q135" s="7"/>
      <c r="R135" s="66" t="s">
        <v>307</v>
      </c>
      <c r="S135" s="67">
        <f t="shared" ref="S135:T135" si="32">average(S130:S134)</f>
        <v>17.948625</v>
      </c>
      <c r="T135" s="68">
        <f t="shared" si="32"/>
        <v>18.94369792</v>
      </c>
      <c r="W135" s="23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</row>
    <row r="136">
      <c r="A136" s="12">
        <v>3.0</v>
      </c>
      <c r="B136" s="12">
        <v>42.0</v>
      </c>
      <c r="C136" s="12" t="s">
        <v>308</v>
      </c>
      <c r="D136" s="12" t="b">
        <v>0</v>
      </c>
      <c r="E136" s="12">
        <v>0.0</v>
      </c>
      <c r="F136" s="12" t="s">
        <v>309</v>
      </c>
      <c r="G136" s="12">
        <f t="shared" si="23"/>
        <v>2564.1</v>
      </c>
      <c r="H136" s="16" t="str">
        <f t="shared" si="24"/>
        <v>misleading</v>
      </c>
      <c r="I136" s="17" t="str">
        <f t="shared" si="25"/>
        <v>truncated line chart</v>
      </c>
      <c r="J136" s="16">
        <f t="shared" si="26"/>
        <v>54.4</v>
      </c>
      <c r="L136" s="7"/>
      <c r="M136" s="7"/>
      <c r="N136" s="7"/>
      <c r="O136" s="7"/>
      <c r="P136" s="7"/>
      <c r="Q136" s="7"/>
      <c r="R136" s="7"/>
      <c r="S136" s="7"/>
      <c r="W136" s="23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</row>
    <row r="137">
      <c r="A137" s="12">
        <v>3.0</v>
      </c>
      <c r="B137" s="12">
        <v>40.0</v>
      </c>
      <c r="C137" s="12" t="s">
        <v>310</v>
      </c>
      <c r="D137" s="12" t="b">
        <v>0</v>
      </c>
      <c r="E137" s="12">
        <v>1.0</v>
      </c>
      <c r="F137" s="12" t="s">
        <v>311</v>
      </c>
      <c r="G137" s="12">
        <f t="shared" si="23"/>
        <v>2604.2</v>
      </c>
      <c r="H137" s="16" t="str">
        <f t="shared" si="24"/>
        <v>normal</v>
      </c>
      <c r="I137" s="17" t="str">
        <f t="shared" si="25"/>
        <v>normal axis bar chart</v>
      </c>
      <c r="J137" s="16">
        <f t="shared" si="26"/>
        <v>40.1</v>
      </c>
      <c r="L137" s="7"/>
      <c r="M137" s="7"/>
      <c r="N137" s="7"/>
      <c r="O137" s="7"/>
      <c r="P137" s="7"/>
      <c r="Q137" s="7"/>
      <c r="R137" s="7"/>
      <c r="S137" s="7"/>
      <c r="W137" s="23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</row>
    <row r="138">
      <c r="A138" s="12">
        <v>3.0</v>
      </c>
      <c r="B138" s="12">
        <v>27.0</v>
      </c>
      <c r="C138" s="12" t="s">
        <v>312</v>
      </c>
      <c r="D138" s="12" t="b">
        <v>1</v>
      </c>
      <c r="E138" s="12">
        <v>1.0</v>
      </c>
      <c r="F138" s="12" t="s">
        <v>313</v>
      </c>
      <c r="G138" s="12">
        <f t="shared" si="23"/>
        <v>2642.1</v>
      </c>
      <c r="H138" s="16" t="str">
        <f t="shared" si="24"/>
        <v>misleading</v>
      </c>
      <c r="I138" s="17" t="str">
        <f t="shared" si="25"/>
        <v>multiple scale line chart</v>
      </c>
      <c r="J138" s="16">
        <f t="shared" si="26"/>
        <v>37.9</v>
      </c>
      <c r="L138" s="7"/>
      <c r="M138" s="7"/>
      <c r="N138" s="7"/>
      <c r="O138" s="7"/>
      <c r="P138" s="7"/>
      <c r="Q138" s="7"/>
      <c r="R138" s="29" t="s">
        <v>314</v>
      </c>
      <c r="S138" s="7"/>
      <c r="T138" s="7"/>
      <c r="U138" s="7"/>
      <c r="V138" s="23"/>
      <c r="W138" s="23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</row>
    <row r="139">
      <c r="A139" s="12">
        <v>3.0</v>
      </c>
      <c r="B139" s="12">
        <v>9.0</v>
      </c>
      <c r="C139" s="12" t="s">
        <v>315</v>
      </c>
      <c r="D139" s="12" t="b">
        <v>0</v>
      </c>
      <c r="E139" s="12">
        <v>0.0</v>
      </c>
      <c r="F139" s="12" t="s">
        <v>316</v>
      </c>
      <c r="G139" s="12">
        <f t="shared" si="23"/>
        <v>2657.3</v>
      </c>
      <c r="H139" s="16" t="str">
        <f t="shared" si="24"/>
        <v>misleading</v>
      </c>
      <c r="I139" s="17" t="str">
        <f t="shared" si="25"/>
        <v>truncated bar chart</v>
      </c>
      <c r="J139" s="16">
        <f t="shared" si="26"/>
        <v>15.2</v>
      </c>
      <c r="L139" s="7"/>
      <c r="M139" s="7"/>
      <c r="N139" s="7"/>
      <c r="O139" s="7"/>
      <c r="P139" s="7"/>
      <c r="Q139" s="7"/>
      <c r="R139" s="69" t="s">
        <v>0</v>
      </c>
      <c r="S139" s="70" t="s">
        <v>27</v>
      </c>
      <c r="T139" s="71" t="s">
        <v>23</v>
      </c>
      <c r="U139" s="71" t="s">
        <v>97</v>
      </c>
      <c r="V139" s="71" t="s">
        <v>90</v>
      </c>
      <c r="W139" s="71" t="s">
        <v>71</v>
      </c>
      <c r="X139" s="71" t="s">
        <v>68</v>
      </c>
      <c r="Y139" s="71" t="s">
        <v>49</v>
      </c>
      <c r="Z139" s="71" t="s">
        <v>46</v>
      </c>
      <c r="AA139" s="71" t="s">
        <v>114</v>
      </c>
      <c r="AB139" s="72" t="s">
        <v>118</v>
      </c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</row>
    <row r="140">
      <c r="A140" s="12">
        <v>3.0</v>
      </c>
      <c r="B140" s="12">
        <v>7.0</v>
      </c>
      <c r="C140" s="12" t="s">
        <v>317</v>
      </c>
      <c r="D140" s="12" t="b">
        <v>0</v>
      </c>
      <c r="E140" s="12">
        <v>1.0</v>
      </c>
      <c r="F140" s="12" t="s">
        <v>318</v>
      </c>
      <c r="G140" s="12">
        <f t="shared" si="23"/>
        <v>2676.5</v>
      </c>
      <c r="H140" s="16" t="str">
        <f t="shared" si="24"/>
        <v>misleading</v>
      </c>
      <c r="I140" s="17" t="str">
        <f t="shared" si="25"/>
        <v>truncated bar chart</v>
      </c>
      <c r="J140" s="16">
        <f t="shared" si="26"/>
        <v>19.2</v>
      </c>
      <c r="L140" s="7"/>
      <c r="M140" s="7"/>
      <c r="N140" s="7"/>
      <c r="O140" s="7"/>
      <c r="P140" s="7"/>
      <c r="Q140" s="7"/>
      <c r="R140" s="18">
        <v>1.0</v>
      </c>
      <c r="S140" s="54">
        <f t="shared" ref="S140:S171" si="33">SUMIFS($E$2:$E1602, $I$2:$I1602,$S$139,$A$2:$A1602,R140, $E$2:$E1602, 1)</f>
        <v>3</v>
      </c>
      <c r="T140" s="54">
        <f t="shared" ref="T140:T171" si="34">SUMIFS($E$2:$E1602, $I$2:$I1602,$T$139,$A$2:$A1602,R140, $E$2:$E1602, 1)</f>
        <v>2</v>
      </c>
      <c r="U140" s="54">
        <f t="shared" ref="U140:U171" si="35">SUMIFS($E$2:$E1602, $I$2:$I1602,$U$139,$A$2:$A1602,R140, $E$2:$E1602, 1)</f>
        <v>4</v>
      </c>
      <c r="V140" s="54">
        <f t="shared" ref="V140:V171" si="36">SUMIFS($E$2:$E1602, $I$2:$I1602,$V$139,$A$2:$A1602,R140, $E$2:$E1602, 1)</f>
        <v>4</v>
      </c>
      <c r="W140" s="54">
        <f t="shared" ref="W140:W171" si="37">SUMIFS($E$2:$E1602, $I$2:$I1602,$W$139,$A$2:$A1602,R140, $E$2:$E1602, 1)</f>
        <v>4</v>
      </c>
      <c r="X140" s="54">
        <f t="shared" ref="X140:X171" si="38">SUMIFS($E$2:$E1602, $I$2:$I1602,$X$139,$A$2:$A1602,R140, $E$2:$E1602, 1)</f>
        <v>2</v>
      </c>
      <c r="Y140" s="54">
        <f t="shared" ref="Y140:Y171" si="39">SUMIFS($E$2:$E1602, $I$2:$I1602,$Y$139,$A$2:$A1602,R140, $E$2:$E1602, 1)</f>
        <v>3</v>
      </c>
      <c r="Z140" s="54">
        <f t="shared" ref="Z140:Z171" si="40">SUMIFS($E$2:$E1602, $I$2:$I1602,$Z$139,$A$2:$A1602,R140, $E$2:$E1602, 1)</f>
        <v>2</v>
      </c>
      <c r="AA140" s="54">
        <f t="shared" ref="AA140:AA171" si="41">SUMIFS($E$2:$E1602, $I$2:$I1602,$AA$139,$A$2:$A1602,R140, $E$2:$E1602, 1)</f>
        <v>5</v>
      </c>
      <c r="AB140" s="54">
        <f t="shared" ref="AB140:AB171" si="42">SUMIFS($E$2:$E1602, $I$2:$I1602,$AB$139,$A$2:$A1602,R140, $E$2:$E1602, 1)</f>
        <v>1</v>
      </c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</row>
    <row r="141">
      <c r="A141" s="12">
        <v>3.0</v>
      </c>
      <c r="B141" s="12">
        <v>45.0</v>
      </c>
      <c r="C141" s="12" t="s">
        <v>319</v>
      </c>
      <c r="D141" s="12" t="b">
        <v>1</v>
      </c>
      <c r="E141" s="12">
        <v>1.0</v>
      </c>
      <c r="F141" s="12" t="s">
        <v>320</v>
      </c>
      <c r="G141" s="12">
        <f t="shared" si="23"/>
        <v>2704.9</v>
      </c>
      <c r="H141" s="16" t="str">
        <f t="shared" si="24"/>
        <v>normal</v>
      </c>
      <c r="I141" s="17" t="str">
        <f t="shared" si="25"/>
        <v>normal line chart</v>
      </c>
      <c r="J141" s="16">
        <f t="shared" si="26"/>
        <v>28.4</v>
      </c>
      <c r="L141" s="7"/>
      <c r="M141" s="7"/>
      <c r="N141" s="7"/>
      <c r="O141" s="7"/>
      <c r="P141" s="7"/>
      <c r="Q141" s="7"/>
      <c r="R141" s="18">
        <v>2.0</v>
      </c>
      <c r="S141" s="54">
        <f t="shared" si="33"/>
        <v>4</v>
      </c>
      <c r="T141" s="54">
        <f t="shared" si="34"/>
        <v>4</v>
      </c>
      <c r="U141" s="54">
        <f t="shared" si="35"/>
        <v>4</v>
      </c>
      <c r="V141" s="54">
        <f t="shared" si="36"/>
        <v>4</v>
      </c>
      <c r="W141" s="54">
        <f t="shared" si="37"/>
        <v>4</v>
      </c>
      <c r="X141" s="54">
        <f t="shared" si="38"/>
        <v>4</v>
      </c>
      <c r="Y141" s="54">
        <f t="shared" si="39"/>
        <v>3</v>
      </c>
      <c r="Z141" s="54">
        <f t="shared" si="40"/>
        <v>2</v>
      </c>
      <c r="AA141" s="54">
        <f t="shared" si="41"/>
        <v>5</v>
      </c>
      <c r="AB141" s="54">
        <f t="shared" si="42"/>
        <v>1</v>
      </c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</row>
    <row r="142">
      <c r="A142" s="12">
        <v>3.0</v>
      </c>
      <c r="B142" s="12">
        <v>23.0</v>
      </c>
      <c r="C142" s="12" t="s">
        <v>321</v>
      </c>
      <c r="D142" s="12" t="b">
        <v>1</v>
      </c>
      <c r="E142" s="12">
        <v>1.0</v>
      </c>
      <c r="F142" s="12" t="s">
        <v>322</v>
      </c>
      <c r="G142" s="12">
        <f t="shared" si="23"/>
        <v>2747</v>
      </c>
      <c r="H142" s="16" t="str">
        <f t="shared" si="24"/>
        <v>normal</v>
      </c>
      <c r="I142" s="17" t="str">
        <f t="shared" si="25"/>
        <v>normal scale line chart</v>
      </c>
      <c r="J142" s="16">
        <f t="shared" si="26"/>
        <v>42.1</v>
      </c>
      <c r="L142" s="7"/>
      <c r="M142" s="7"/>
      <c r="N142" s="7"/>
      <c r="O142" s="7"/>
      <c r="P142" s="7"/>
      <c r="Q142" s="7"/>
      <c r="R142" s="18">
        <v>3.0</v>
      </c>
      <c r="S142" s="54">
        <f t="shared" si="33"/>
        <v>5</v>
      </c>
      <c r="T142" s="54">
        <f t="shared" si="34"/>
        <v>4</v>
      </c>
      <c r="U142" s="54">
        <f t="shared" si="35"/>
        <v>4</v>
      </c>
      <c r="V142" s="54">
        <f t="shared" si="36"/>
        <v>6</v>
      </c>
      <c r="W142" s="54">
        <f t="shared" si="37"/>
        <v>4</v>
      </c>
      <c r="X142" s="54">
        <f t="shared" si="38"/>
        <v>4</v>
      </c>
      <c r="Y142" s="54">
        <f t="shared" si="39"/>
        <v>4</v>
      </c>
      <c r="Z142" s="54">
        <f t="shared" si="40"/>
        <v>3</v>
      </c>
      <c r="AA142" s="54">
        <f t="shared" si="41"/>
        <v>5</v>
      </c>
      <c r="AB142" s="54">
        <f t="shared" si="42"/>
        <v>3</v>
      </c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</row>
    <row r="143">
      <c r="A143" s="12">
        <v>3.0</v>
      </c>
      <c r="B143" s="12">
        <v>6.0</v>
      </c>
      <c r="C143" s="12" t="s">
        <v>323</v>
      </c>
      <c r="D143" s="12" t="b">
        <v>0</v>
      </c>
      <c r="E143" s="12">
        <v>1.0</v>
      </c>
      <c r="F143" s="12" t="s">
        <v>324</v>
      </c>
      <c r="G143" s="12">
        <f t="shared" si="23"/>
        <v>2757.5</v>
      </c>
      <c r="H143" s="16" t="str">
        <f t="shared" si="24"/>
        <v>normal</v>
      </c>
      <c r="I143" s="17" t="str">
        <f t="shared" si="25"/>
        <v>normal bar chart</v>
      </c>
      <c r="J143" s="16">
        <f t="shared" si="26"/>
        <v>10.5</v>
      </c>
      <c r="L143" s="7"/>
      <c r="M143" s="7"/>
      <c r="N143" s="7"/>
      <c r="O143" s="7"/>
      <c r="P143" s="7"/>
      <c r="Q143" s="7"/>
      <c r="R143" s="18">
        <v>4.0</v>
      </c>
      <c r="S143" s="54">
        <f t="shared" si="33"/>
        <v>4</v>
      </c>
      <c r="T143" s="54">
        <f t="shared" si="34"/>
        <v>2</v>
      </c>
      <c r="U143" s="54">
        <f t="shared" si="35"/>
        <v>4</v>
      </c>
      <c r="V143" s="54">
        <f t="shared" si="36"/>
        <v>3</v>
      </c>
      <c r="W143" s="54">
        <f t="shared" si="37"/>
        <v>4</v>
      </c>
      <c r="X143" s="54">
        <f t="shared" si="38"/>
        <v>1</v>
      </c>
      <c r="Y143" s="54">
        <f t="shared" si="39"/>
        <v>4</v>
      </c>
      <c r="Z143" s="54">
        <f t="shared" si="40"/>
        <v>3</v>
      </c>
      <c r="AA143" s="54">
        <f t="shared" si="41"/>
        <v>1</v>
      </c>
      <c r="AB143" s="54">
        <f t="shared" si="42"/>
        <v>1</v>
      </c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</row>
    <row r="144">
      <c r="A144" s="12">
        <v>3.0</v>
      </c>
      <c r="B144" s="12">
        <v>21.0</v>
      </c>
      <c r="C144" s="12" t="s">
        <v>325</v>
      </c>
      <c r="D144" s="12" t="b">
        <v>1</v>
      </c>
      <c r="E144" s="12">
        <v>0.0</v>
      </c>
      <c r="F144" s="12" t="s">
        <v>326</v>
      </c>
      <c r="G144" s="12">
        <f t="shared" si="23"/>
        <v>2797.9</v>
      </c>
      <c r="H144" s="16" t="str">
        <f t="shared" si="24"/>
        <v>misleading</v>
      </c>
      <c r="I144" s="17" t="str">
        <f t="shared" si="25"/>
        <v>multiple scale line chart</v>
      </c>
      <c r="J144" s="16">
        <f t="shared" si="26"/>
        <v>40.4</v>
      </c>
      <c r="L144" s="7"/>
      <c r="M144" s="7"/>
      <c r="N144" s="7"/>
      <c r="O144" s="7"/>
      <c r="P144" s="7"/>
      <c r="Q144" s="7"/>
      <c r="R144" s="18">
        <v>5.0</v>
      </c>
      <c r="S144" s="54">
        <f t="shared" si="33"/>
        <v>3</v>
      </c>
      <c r="T144" s="54">
        <f t="shared" si="34"/>
        <v>1</v>
      </c>
      <c r="U144" s="54">
        <f t="shared" si="35"/>
        <v>3</v>
      </c>
      <c r="V144" s="54">
        <f t="shared" si="36"/>
        <v>5</v>
      </c>
      <c r="W144" s="54">
        <f t="shared" si="37"/>
        <v>4</v>
      </c>
      <c r="X144" s="54">
        <f t="shared" si="38"/>
        <v>4</v>
      </c>
      <c r="Y144" s="54">
        <f t="shared" si="39"/>
        <v>1</v>
      </c>
      <c r="Z144" s="54">
        <f t="shared" si="40"/>
        <v>3</v>
      </c>
      <c r="AA144" s="54">
        <f t="shared" si="41"/>
        <v>5</v>
      </c>
      <c r="AB144" s="54">
        <f t="shared" si="42"/>
        <v>1</v>
      </c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</row>
    <row r="145">
      <c r="A145" s="12">
        <v>3.0</v>
      </c>
      <c r="B145" s="12">
        <v>13.0</v>
      </c>
      <c r="C145" s="12" t="s">
        <v>327</v>
      </c>
      <c r="D145" s="12" t="b">
        <v>1</v>
      </c>
      <c r="E145" s="12">
        <v>1.0</v>
      </c>
      <c r="F145" s="12" t="s">
        <v>328</v>
      </c>
      <c r="G145" s="12">
        <f t="shared" si="23"/>
        <v>2812.6</v>
      </c>
      <c r="H145" s="16" t="str">
        <f t="shared" si="24"/>
        <v>normal</v>
      </c>
      <c r="I145" s="17" t="str">
        <f t="shared" si="25"/>
        <v>normal pie chart</v>
      </c>
      <c r="J145" s="16">
        <f t="shared" si="26"/>
        <v>14.7</v>
      </c>
      <c r="L145" s="7"/>
      <c r="M145" s="7"/>
      <c r="N145" s="7"/>
      <c r="O145" s="7"/>
      <c r="P145" s="7"/>
      <c r="Q145" s="7"/>
      <c r="R145" s="18">
        <v>6.0</v>
      </c>
      <c r="S145" s="54">
        <f t="shared" si="33"/>
        <v>4</v>
      </c>
      <c r="T145" s="54">
        <f t="shared" si="34"/>
        <v>5</v>
      </c>
      <c r="U145" s="54">
        <f t="shared" si="35"/>
        <v>2</v>
      </c>
      <c r="V145" s="54">
        <f t="shared" si="36"/>
        <v>5</v>
      </c>
      <c r="W145" s="54">
        <f t="shared" si="37"/>
        <v>4</v>
      </c>
      <c r="X145" s="54">
        <f t="shared" si="38"/>
        <v>5</v>
      </c>
      <c r="Y145" s="54">
        <f t="shared" si="39"/>
        <v>4</v>
      </c>
      <c r="Z145" s="54">
        <f t="shared" si="40"/>
        <v>3</v>
      </c>
      <c r="AA145" s="54">
        <f t="shared" si="41"/>
        <v>6</v>
      </c>
      <c r="AB145" s="54">
        <f t="shared" si="42"/>
        <v>1</v>
      </c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</row>
    <row r="146">
      <c r="A146" s="12">
        <v>3.0</v>
      </c>
      <c r="B146" s="12">
        <v>44.0</v>
      </c>
      <c r="C146" s="12" t="s">
        <v>329</v>
      </c>
      <c r="D146" s="12" t="b">
        <v>1</v>
      </c>
      <c r="E146" s="12">
        <v>1.0</v>
      </c>
      <c r="F146" s="12" t="s">
        <v>330</v>
      </c>
      <c r="G146" s="12">
        <f t="shared" si="23"/>
        <v>2853.4</v>
      </c>
      <c r="H146" s="16" t="str">
        <f t="shared" si="24"/>
        <v>normal</v>
      </c>
      <c r="I146" s="17" t="str">
        <f t="shared" si="25"/>
        <v>normal line chart</v>
      </c>
      <c r="J146" s="16">
        <f t="shared" si="26"/>
        <v>40.8</v>
      </c>
      <c r="L146" s="7"/>
      <c r="M146" s="7"/>
      <c r="N146" s="7"/>
      <c r="O146" s="7"/>
      <c r="P146" s="7"/>
      <c r="Q146" s="7"/>
      <c r="R146" s="18">
        <v>7.0</v>
      </c>
      <c r="S146" s="54">
        <f t="shared" si="33"/>
        <v>4</v>
      </c>
      <c r="T146" s="54">
        <f t="shared" si="34"/>
        <v>3</v>
      </c>
      <c r="U146" s="54">
        <f t="shared" si="35"/>
        <v>3</v>
      </c>
      <c r="V146" s="54">
        <f t="shared" si="36"/>
        <v>6</v>
      </c>
      <c r="W146" s="54">
        <f t="shared" si="37"/>
        <v>4</v>
      </c>
      <c r="X146" s="54">
        <f t="shared" si="38"/>
        <v>2</v>
      </c>
      <c r="Y146" s="54">
        <f t="shared" si="39"/>
        <v>4</v>
      </c>
      <c r="Z146" s="54">
        <f t="shared" si="40"/>
        <v>3</v>
      </c>
      <c r="AA146" s="54">
        <f t="shared" si="41"/>
        <v>5</v>
      </c>
      <c r="AB146" s="54">
        <f t="shared" si="42"/>
        <v>1</v>
      </c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</row>
    <row r="147">
      <c r="A147" s="12">
        <v>3.0</v>
      </c>
      <c r="B147" s="12">
        <v>19.0</v>
      </c>
      <c r="C147" s="12" t="s">
        <v>331</v>
      </c>
      <c r="D147" s="12" t="b">
        <v>1</v>
      </c>
      <c r="E147" s="12">
        <v>0.0</v>
      </c>
      <c r="F147" s="12" t="s">
        <v>332</v>
      </c>
      <c r="G147" s="12">
        <f t="shared" si="23"/>
        <v>2894.9</v>
      </c>
      <c r="H147" s="16" t="str">
        <f t="shared" si="24"/>
        <v>misleading</v>
      </c>
      <c r="I147" s="17" t="str">
        <f t="shared" si="25"/>
        <v>misleading 2d pie chart</v>
      </c>
      <c r="J147" s="16">
        <f t="shared" si="26"/>
        <v>41.5</v>
      </c>
      <c r="L147" s="7"/>
      <c r="M147" s="7"/>
      <c r="N147" s="7"/>
      <c r="O147" s="7"/>
      <c r="P147" s="7"/>
      <c r="Q147" s="7"/>
      <c r="R147" s="18">
        <v>8.0</v>
      </c>
      <c r="S147" s="54">
        <f t="shared" si="33"/>
        <v>4</v>
      </c>
      <c r="T147" s="54">
        <f t="shared" si="34"/>
        <v>5</v>
      </c>
      <c r="U147" s="54">
        <f t="shared" si="35"/>
        <v>3</v>
      </c>
      <c r="V147" s="54">
        <f t="shared" si="36"/>
        <v>4</v>
      </c>
      <c r="W147" s="54">
        <f t="shared" si="37"/>
        <v>4</v>
      </c>
      <c r="X147" s="54">
        <f t="shared" si="38"/>
        <v>2</v>
      </c>
      <c r="Y147" s="54">
        <f t="shared" si="39"/>
        <v>2</v>
      </c>
      <c r="Z147" s="54">
        <f t="shared" si="40"/>
        <v>2</v>
      </c>
      <c r="AA147" s="54">
        <f t="shared" si="41"/>
        <v>5</v>
      </c>
      <c r="AB147" s="54">
        <f t="shared" si="42"/>
        <v>2</v>
      </c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</row>
    <row r="148">
      <c r="A148" s="12">
        <v>3.0</v>
      </c>
      <c r="B148" s="12">
        <v>24.0</v>
      </c>
      <c r="C148" s="12" t="s">
        <v>333</v>
      </c>
      <c r="D148" s="12" t="b">
        <v>0</v>
      </c>
      <c r="E148" s="12">
        <v>1.0</v>
      </c>
      <c r="F148" s="12" t="s">
        <v>334</v>
      </c>
      <c r="G148" s="12">
        <f t="shared" si="23"/>
        <v>2916.6</v>
      </c>
      <c r="H148" s="16" t="str">
        <f t="shared" si="24"/>
        <v>misleading</v>
      </c>
      <c r="I148" s="17" t="str">
        <f t="shared" si="25"/>
        <v>multiple scale line chart</v>
      </c>
      <c r="J148" s="16">
        <f t="shared" si="26"/>
        <v>21.7</v>
      </c>
      <c r="L148" s="7"/>
      <c r="M148" s="7"/>
      <c r="N148" s="7"/>
      <c r="O148" s="7"/>
      <c r="P148" s="7"/>
      <c r="Q148" s="7"/>
      <c r="R148" s="18">
        <v>9.0</v>
      </c>
      <c r="S148" s="54">
        <f t="shared" si="33"/>
        <v>4</v>
      </c>
      <c r="T148" s="54">
        <f t="shared" si="34"/>
        <v>4</v>
      </c>
      <c r="U148" s="54">
        <f t="shared" si="35"/>
        <v>3</v>
      </c>
      <c r="V148" s="54">
        <f t="shared" si="36"/>
        <v>5</v>
      </c>
      <c r="W148" s="54">
        <f t="shared" si="37"/>
        <v>2</v>
      </c>
      <c r="X148" s="54">
        <f t="shared" si="38"/>
        <v>3</v>
      </c>
      <c r="Y148" s="54">
        <f t="shared" si="39"/>
        <v>4</v>
      </c>
      <c r="Z148" s="54">
        <f t="shared" si="40"/>
        <v>3</v>
      </c>
      <c r="AA148" s="54">
        <f t="shared" si="41"/>
        <v>5</v>
      </c>
      <c r="AB148" s="54">
        <f t="shared" si="42"/>
        <v>1</v>
      </c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</row>
    <row r="149">
      <c r="A149" s="12">
        <v>3.0</v>
      </c>
      <c r="B149" s="12">
        <v>2.0</v>
      </c>
      <c r="C149" s="12" t="s">
        <v>335</v>
      </c>
      <c r="D149" s="12" t="b">
        <v>0</v>
      </c>
      <c r="E149" s="12">
        <v>1.0</v>
      </c>
      <c r="F149" s="12" t="s">
        <v>336</v>
      </c>
      <c r="G149" s="12">
        <f t="shared" si="23"/>
        <v>2945.5</v>
      </c>
      <c r="H149" s="16" t="str">
        <f t="shared" si="24"/>
        <v>normal</v>
      </c>
      <c r="I149" s="17" t="str">
        <f t="shared" si="25"/>
        <v>normal bar chart</v>
      </c>
      <c r="J149" s="16">
        <f t="shared" si="26"/>
        <v>28.9</v>
      </c>
      <c r="L149" s="7"/>
      <c r="M149" s="7"/>
      <c r="N149" s="7"/>
      <c r="O149" s="7"/>
      <c r="P149" s="7"/>
      <c r="Q149" s="7"/>
      <c r="R149" s="18">
        <v>10.0</v>
      </c>
      <c r="S149" s="54">
        <f t="shared" si="33"/>
        <v>4</v>
      </c>
      <c r="T149" s="54">
        <f t="shared" si="34"/>
        <v>3</v>
      </c>
      <c r="U149" s="54">
        <f t="shared" si="35"/>
        <v>3</v>
      </c>
      <c r="V149" s="54">
        <f t="shared" si="36"/>
        <v>6</v>
      </c>
      <c r="W149" s="54">
        <f t="shared" si="37"/>
        <v>4</v>
      </c>
      <c r="X149" s="54">
        <f t="shared" si="38"/>
        <v>2</v>
      </c>
      <c r="Y149" s="54">
        <f t="shared" si="39"/>
        <v>2</v>
      </c>
      <c r="Z149" s="54">
        <f t="shared" si="40"/>
        <v>3</v>
      </c>
      <c r="AA149" s="54">
        <f t="shared" si="41"/>
        <v>4</v>
      </c>
      <c r="AB149" s="54">
        <f t="shared" si="42"/>
        <v>3</v>
      </c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</row>
    <row r="150">
      <c r="A150" s="12">
        <v>3.0</v>
      </c>
      <c r="B150" s="12">
        <v>25.0</v>
      </c>
      <c r="C150" s="12" t="s">
        <v>337</v>
      </c>
      <c r="D150" s="12" t="b">
        <v>0</v>
      </c>
      <c r="E150" s="12">
        <v>1.0</v>
      </c>
      <c r="F150" s="12" t="s">
        <v>338</v>
      </c>
      <c r="G150" s="12">
        <f t="shared" si="23"/>
        <v>2978.6</v>
      </c>
      <c r="H150" s="16" t="str">
        <f t="shared" si="24"/>
        <v>misleading</v>
      </c>
      <c r="I150" s="17" t="str">
        <f t="shared" si="25"/>
        <v>multiple scale line chart</v>
      </c>
      <c r="J150" s="16">
        <f t="shared" si="26"/>
        <v>33.1</v>
      </c>
      <c r="L150" s="7"/>
      <c r="M150" s="7"/>
      <c r="N150" s="7"/>
      <c r="O150" s="7"/>
      <c r="P150" s="7"/>
      <c r="Q150" s="7"/>
      <c r="R150" s="18">
        <v>11.0</v>
      </c>
      <c r="S150" s="54">
        <f t="shared" si="33"/>
        <v>3</v>
      </c>
      <c r="T150" s="54">
        <f t="shared" si="34"/>
        <v>2</v>
      </c>
      <c r="U150" s="54">
        <f t="shared" si="35"/>
        <v>4</v>
      </c>
      <c r="V150" s="54">
        <f t="shared" si="36"/>
        <v>4</v>
      </c>
      <c r="W150" s="54">
        <f t="shared" si="37"/>
        <v>4</v>
      </c>
      <c r="X150" s="54">
        <f t="shared" si="38"/>
        <v>2</v>
      </c>
      <c r="Y150" s="54">
        <f t="shared" si="39"/>
        <v>3</v>
      </c>
      <c r="Z150" s="54">
        <f t="shared" si="40"/>
        <v>1</v>
      </c>
      <c r="AA150" s="54">
        <f t="shared" si="41"/>
        <v>5</v>
      </c>
      <c r="AB150" s="54">
        <f t="shared" si="42"/>
        <v>1</v>
      </c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</row>
    <row r="151">
      <c r="A151" s="12">
        <v>3.0</v>
      </c>
      <c r="B151" s="12">
        <v>41.0</v>
      </c>
      <c r="C151" s="12" t="s">
        <v>339</v>
      </c>
      <c r="D151" s="12" t="b">
        <v>0</v>
      </c>
      <c r="E151" s="12">
        <v>1.0</v>
      </c>
      <c r="F151" s="12" t="s">
        <v>340</v>
      </c>
      <c r="G151" s="12">
        <f t="shared" si="23"/>
        <v>3007.3</v>
      </c>
      <c r="H151" s="16" t="str">
        <f t="shared" si="24"/>
        <v>normal</v>
      </c>
      <c r="I151" s="17" t="str">
        <f t="shared" si="25"/>
        <v>normal line chart</v>
      </c>
      <c r="J151" s="16">
        <f t="shared" si="26"/>
        <v>28.7</v>
      </c>
      <c r="L151" s="7"/>
      <c r="M151" s="7"/>
      <c r="N151" s="7"/>
      <c r="O151" s="7"/>
      <c r="P151" s="7"/>
      <c r="Q151" s="7"/>
      <c r="R151" s="18">
        <v>12.0</v>
      </c>
      <c r="S151" s="54">
        <f t="shared" si="33"/>
        <v>3</v>
      </c>
      <c r="T151" s="54">
        <f t="shared" si="34"/>
        <v>2</v>
      </c>
      <c r="U151" s="54">
        <f t="shared" si="35"/>
        <v>3</v>
      </c>
      <c r="V151" s="54">
        <f t="shared" si="36"/>
        <v>2</v>
      </c>
      <c r="W151" s="54">
        <f t="shared" si="37"/>
        <v>4</v>
      </c>
      <c r="X151" s="54">
        <f t="shared" si="38"/>
        <v>3</v>
      </c>
      <c r="Y151" s="54">
        <f t="shared" si="39"/>
        <v>2</v>
      </c>
      <c r="Z151" s="54">
        <f t="shared" si="40"/>
        <v>1</v>
      </c>
      <c r="AA151" s="54">
        <f t="shared" si="41"/>
        <v>6</v>
      </c>
      <c r="AB151" s="54">
        <f t="shared" si="42"/>
        <v>1</v>
      </c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</row>
    <row r="152">
      <c r="A152" s="12">
        <v>3.0</v>
      </c>
      <c r="B152" s="12">
        <v>18.0</v>
      </c>
      <c r="C152" s="12" t="s">
        <v>341</v>
      </c>
      <c r="D152" s="12" t="b">
        <v>1</v>
      </c>
      <c r="E152" s="12">
        <v>0.0</v>
      </c>
      <c r="F152" s="12" t="s">
        <v>342</v>
      </c>
      <c r="G152" s="12">
        <f t="shared" si="23"/>
        <v>3030.4</v>
      </c>
      <c r="H152" s="16" t="str">
        <f t="shared" si="24"/>
        <v>normal</v>
      </c>
      <c r="I152" s="17" t="str">
        <f t="shared" si="25"/>
        <v>normal pie chart</v>
      </c>
      <c r="J152" s="16">
        <f t="shared" si="26"/>
        <v>23.1</v>
      </c>
      <c r="L152" s="7"/>
      <c r="M152" s="7"/>
      <c r="N152" s="7"/>
      <c r="O152" s="7"/>
      <c r="P152" s="7"/>
      <c r="Q152" s="7"/>
      <c r="R152" s="18">
        <v>13.0</v>
      </c>
      <c r="S152" s="54">
        <f t="shared" si="33"/>
        <v>3</v>
      </c>
      <c r="T152" s="54">
        <f t="shared" si="34"/>
        <v>2</v>
      </c>
      <c r="U152" s="54">
        <f t="shared" si="35"/>
        <v>4</v>
      </c>
      <c r="V152" s="54">
        <f t="shared" si="36"/>
        <v>4</v>
      </c>
      <c r="W152" s="54">
        <f t="shared" si="37"/>
        <v>3</v>
      </c>
      <c r="X152" s="54">
        <f t="shared" si="38"/>
        <v>4</v>
      </c>
      <c r="Y152" s="54">
        <f t="shared" si="39"/>
        <v>4</v>
      </c>
      <c r="Z152" s="54">
        <f t="shared" si="40"/>
        <v>3</v>
      </c>
      <c r="AA152" s="54">
        <f t="shared" si="41"/>
        <v>6</v>
      </c>
      <c r="AB152" s="54">
        <f t="shared" si="42"/>
        <v>1</v>
      </c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</row>
    <row r="153">
      <c r="A153" s="12">
        <v>4.0</v>
      </c>
      <c r="B153" s="12">
        <v>12.0</v>
      </c>
      <c r="C153" s="12" t="s">
        <v>343</v>
      </c>
      <c r="D153" s="12" t="b">
        <v>0</v>
      </c>
      <c r="E153" s="12">
        <v>1.0</v>
      </c>
      <c r="F153" s="12" t="s">
        <v>344</v>
      </c>
      <c r="G153" s="12">
        <f t="shared" si="23"/>
        <v>1514.9</v>
      </c>
      <c r="H153" s="16" t="str">
        <f t="shared" si="24"/>
        <v>normal</v>
      </c>
      <c r="I153" s="17" t="str">
        <f t="shared" si="25"/>
        <v>normal pie chart</v>
      </c>
      <c r="J153" s="41">
        <f>G153- TIMEVALUE("0:" &amp; "23:58.2") * 24 * 60 * 60</f>
        <v>76.7</v>
      </c>
      <c r="L153" s="7"/>
      <c r="M153" s="7"/>
      <c r="N153" s="7"/>
      <c r="O153" s="7"/>
      <c r="P153" s="7"/>
      <c r="Q153" s="7"/>
      <c r="R153" s="18">
        <v>14.0</v>
      </c>
      <c r="S153" s="54">
        <f t="shared" si="33"/>
        <v>3</v>
      </c>
      <c r="T153" s="54">
        <f t="shared" si="34"/>
        <v>2</v>
      </c>
      <c r="U153" s="54">
        <f t="shared" si="35"/>
        <v>4</v>
      </c>
      <c r="V153" s="54">
        <f t="shared" si="36"/>
        <v>6</v>
      </c>
      <c r="W153" s="54">
        <f t="shared" si="37"/>
        <v>3</v>
      </c>
      <c r="X153" s="54">
        <f t="shared" si="38"/>
        <v>2</v>
      </c>
      <c r="Y153" s="54">
        <f t="shared" si="39"/>
        <v>4</v>
      </c>
      <c r="Z153" s="54">
        <f t="shared" si="40"/>
        <v>2</v>
      </c>
      <c r="AA153" s="54">
        <f t="shared" si="41"/>
        <v>5</v>
      </c>
      <c r="AB153" s="54">
        <f t="shared" si="42"/>
        <v>0</v>
      </c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</row>
    <row r="154">
      <c r="A154" s="12">
        <v>4.0</v>
      </c>
      <c r="B154" s="12">
        <v>14.0</v>
      </c>
      <c r="C154" s="12" t="s">
        <v>345</v>
      </c>
      <c r="D154" s="12" t="b">
        <v>0</v>
      </c>
      <c r="E154" s="12">
        <v>1.0</v>
      </c>
      <c r="F154" s="12" t="s">
        <v>346</v>
      </c>
      <c r="G154" s="12">
        <f t="shared" si="23"/>
        <v>1537.5</v>
      </c>
      <c r="H154" s="16" t="str">
        <f t="shared" si="24"/>
        <v>normal</v>
      </c>
      <c r="I154" s="17" t="str">
        <f t="shared" si="25"/>
        <v>normal pie chart</v>
      </c>
      <c r="J154" s="16">
        <f t="shared" ref="J154:J202" si="43">G154-G153</f>
        <v>22.6</v>
      </c>
      <c r="L154" s="7"/>
      <c r="M154" s="7"/>
      <c r="N154" s="7"/>
      <c r="O154" s="7"/>
      <c r="P154" s="7"/>
      <c r="Q154" s="7"/>
      <c r="R154" s="18">
        <v>15.0</v>
      </c>
      <c r="S154" s="54">
        <f t="shared" si="33"/>
        <v>4</v>
      </c>
      <c r="T154" s="54">
        <f t="shared" si="34"/>
        <v>2</v>
      </c>
      <c r="U154" s="54">
        <f t="shared" si="35"/>
        <v>2</v>
      </c>
      <c r="V154" s="54">
        <f t="shared" si="36"/>
        <v>4</v>
      </c>
      <c r="W154" s="54">
        <f t="shared" si="37"/>
        <v>4</v>
      </c>
      <c r="X154" s="54">
        <f t="shared" si="38"/>
        <v>2</v>
      </c>
      <c r="Y154" s="54">
        <f t="shared" si="39"/>
        <v>4</v>
      </c>
      <c r="Z154" s="54">
        <f t="shared" si="40"/>
        <v>3</v>
      </c>
      <c r="AA154" s="54">
        <f t="shared" si="41"/>
        <v>5</v>
      </c>
      <c r="AB154" s="54">
        <f t="shared" si="42"/>
        <v>1</v>
      </c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</row>
    <row r="155">
      <c r="A155" s="12">
        <v>4.0</v>
      </c>
      <c r="B155" s="12">
        <v>26.0</v>
      </c>
      <c r="C155" s="12" t="s">
        <v>347</v>
      </c>
      <c r="D155" s="12" t="b">
        <v>0</v>
      </c>
      <c r="E155" s="12">
        <v>1.0</v>
      </c>
      <c r="F155" s="12" t="s">
        <v>348</v>
      </c>
      <c r="G155" s="12">
        <f t="shared" si="23"/>
        <v>1582.7</v>
      </c>
      <c r="H155" s="16" t="str">
        <f t="shared" si="24"/>
        <v>normal</v>
      </c>
      <c r="I155" s="17" t="str">
        <f t="shared" si="25"/>
        <v>normal scale line chart</v>
      </c>
      <c r="J155" s="16">
        <f t="shared" si="43"/>
        <v>45.2</v>
      </c>
      <c r="L155" s="7"/>
      <c r="M155" s="7"/>
      <c r="N155" s="7"/>
      <c r="O155" s="7"/>
      <c r="P155" s="7"/>
      <c r="Q155" s="7"/>
      <c r="R155" s="18">
        <v>16.0</v>
      </c>
      <c r="S155" s="54">
        <f t="shared" si="33"/>
        <v>3</v>
      </c>
      <c r="T155" s="54">
        <f t="shared" si="34"/>
        <v>4</v>
      </c>
      <c r="U155" s="54">
        <f t="shared" si="35"/>
        <v>3</v>
      </c>
      <c r="V155" s="54">
        <f t="shared" si="36"/>
        <v>6</v>
      </c>
      <c r="W155" s="54">
        <f t="shared" si="37"/>
        <v>4</v>
      </c>
      <c r="X155" s="54">
        <f t="shared" si="38"/>
        <v>4</v>
      </c>
      <c r="Y155" s="54">
        <f t="shared" si="39"/>
        <v>2</v>
      </c>
      <c r="Z155" s="54">
        <f t="shared" si="40"/>
        <v>3</v>
      </c>
      <c r="AA155" s="54">
        <f t="shared" si="41"/>
        <v>4</v>
      </c>
      <c r="AB155" s="54">
        <f t="shared" si="42"/>
        <v>3</v>
      </c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</row>
    <row r="156">
      <c r="A156" s="12">
        <v>4.0</v>
      </c>
      <c r="B156" s="12">
        <v>4.0</v>
      </c>
      <c r="C156" s="12" t="s">
        <v>349</v>
      </c>
      <c r="D156" s="12" t="b">
        <v>0</v>
      </c>
      <c r="E156" s="12">
        <v>1.0</v>
      </c>
      <c r="F156" s="12" t="s">
        <v>350</v>
      </c>
      <c r="G156" s="12">
        <f t="shared" si="23"/>
        <v>1605.6</v>
      </c>
      <c r="H156" s="16" t="str">
        <f t="shared" si="24"/>
        <v>normal</v>
      </c>
      <c r="I156" s="17" t="str">
        <f t="shared" si="25"/>
        <v>normal bar chart</v>
      </c>
      <c r="J156" s="16">
        <f t="shared" si="43"/>
        <v>22.9</v>
      </c>
      <c r="L156" s="7"/>
      <c r="M156" s="7"/>
      <c r="N156" s="7"/>
      <c r="O156" s="7"/>
      <c r="P156" s="7"/>
      <c r="Q156" s="7"/>
      <c r="R156" s="18">
        <v>17.0</v>
      </c>
      <c r="S156" s="54">
        <f t="shared" si="33"/>
        <v>2</v>
      </c>
      <c r="T156" s="54">
        <f t="shared" si="34"/>
        <v>3</v>
      </c>
      <c r="U156" s="54">
        <f t="shared" si="35"/>
        <v>2</v>
      </c>
      <c r="V156" s="54">
        <f t="shared" si="36"/>
        <v>5</v>
      </c>
      <c r="W156" s="54">
        <f t="shared" si="37"/>
        <v>4</v>
      </c>
      <c r="X156" s="54">
        <f t="shared" si="38"/>
        <v>1</v>
      </c>
      <c r="Y156" s="54">
        <f t="shared" si="39"/>
        <v>3</v>
      </c>
      <c r="Z156" s="54">
        <f t="shared" si="40"/>
        <v>2</v>
      </c>
      <c r="AA156" s="54">
        <f t="shared" si="41"/>
        <v>4</v>
      </c>
      <c r="AB156" s="54">
        <f t="shared" si="42"/>
        <v>2</v>
      </c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</row>
    <row r="157">
      <c r="A157" s="12">
        <v>4.0</v>
      </c>
      <c r="B157" s="12">
        <v>27.0</v>
      </c>
      <c r="C157" s="12" t="s">
        <v>351</v>
      </c>
      <c r="D157" s="12" t="b">
        <v>0</v>
      </c>
      <c r="E157" s="12">
        <v>0.0</v>
      </c>
      <c r="F157" s="12" t="s">
        <v>352</v>
      </c>
      <c r="G157" s="12">
        <f t="shared" si="23"/>
        <v>1643.6</v>
      </c>
      <c r="H157" s="16" t="str">
        <f t="shared" si="24"/>
        <v>misleading</v>
      </c>
      <c r="I157" s="17" t="str">
        <f t="shared" si="25"/>
        <v>multiple scale line chart</v>
      </c>
      <c r="J157" s="16">
        <f t="shared" si="43"/>
        <v>38</v>
      </c>
      <c r="L157" s="7"/>
      <c r="M157" s="7"/>
      <c r="N157" s="7"/>
      <c r="O157" s="7"/>
      <c r="P157" s="7"/>
      <c r="Q157" s="7"/>
      <c r="R157" s="18">
        <v>18.0</v>
      </c>
      <c r="S157" s="54">
        <f t="shared" si="33"/>
        <v>4</v>
      </c>
      <c r="T157" s="54">
        <f t="shared" si="34"/>
        <v>4</v>
      </c>
      <c r="U157" s="54">
        <f t="shared" si="35"/>
        <v>3</v>
      </c>
      <c r="V157" s="54">
        <f t="shared" si="36"/>
        <v>2</v>
      </c>
      <c r="W157" s="54">
        <f t="shared" si="37"/>
        <v>4</v>
      </c>
      <c r="X157" s="54">
        <f t="shared" si="38"/>
        <v>3</v>
      </c>
      <c r="Y157" s="54">
        <f t="shared" si="39"/>
        <v>3</v>
      </c>
      <c r="Z157" s="54">
        <f t="shared" si="40"/>
        <v>3</v>
      </c>
      <c r="AA157" s="54">
        <f t="shared" si="41"/>
        <v>6</v>
      </c>
      <c r="AB157" s="54">
        <f t="shared" si="42"/>
        <v>0</v>
      </c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</row>
    <row r="158">
      <c r="A158" s="12">
        <v>4.0</v>
      </c>
      <c r="B158" s="12">
        <v>6.0</v>
      </c>
      <c r="C158" s="12" t="s">
        <v>353</v>
      </c>
      <c r="D158" s="12" t="b">
        <v>0</v>
      </c>
      <c r="E158" s="12">
        <v>1.0</v>
      </c>
      <c r="F158" s="12" t="s">
        <v>354</v>
      </c>
      <c r="G158" s="12">
        <f t="shared" si="23"/>
        <v>1661.7</v>
      </c>
      <c r="H158" s="16" t="str">
        <f t="shared" si="24"/>
        <v>normal</v>
      </c>
      <c r="I158" s="17" t="str">
        <f t="shared" si="25"/>
        <v>normal bar chart</v>
      </c>
      <c r="J158" s="16">
        <f t="shared" si="43"/>
        <v>18.1</v>
      </c>
      <c r="L158" s="7"/>
      <c r="M158" s="7"/>
      <c r="N158" s="7"/>
      <c r="O158" s="7"/>
      <c r="P158" s="7"/>
      <c r="Q158" s="7"/>
      <c r="R158" s="18">
        <v>19.0</v>
      </c>
      <c r="S158" s="54">
        <f t="shared" si="33"/>
        <v>4</v>
      </c>
      <c r="T158" s="54">
        <f t="shared" si="34"/>
        <v>3</v>
      </c>
      <c r="U158" s="54">
        <f t="shared" si="35"/>
        <v>4</v>
      </c>
      <c r="V158" s="54">
        <f t="shared" si="36"/>
        <v>5</v>
      </c>
      <c r="W158" s="54">
        <f t="shared" si="37"/>
        <v>4</v>
      </c>
      <c r="X158" s="54">
        <f t="shared" si="38"/>
        <v>2</v>
      </c>
      <c r="Y158" s="54">
        <f t="shared" si="39"/>
        <v>3</v>
      </c>
      <c r="Z158" s="54">
        <f t="shared" si="40"/>
        <v>2</v>
      </c>
      <c r="AA158" s="54">
        <f t="shared" si="41"/>
        <v>6</v>
      </c>
      <c r="AB158" s="54">
        <f t="shared" si="42"/>
        <v>1</v>
      </c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</row>
    <row r="159">
      <c r="A159" s="12">
        <v>4.0</v>
      </c>
      <c r="B159" s="12">
        <v>10.0</v>
      </c>
      <c r="C159" s="12" t="s">
        <v>355</v>
      </c>
      <c r="D159" s="12" t="b">
        <v>1</v>
      </c>
      <c r="E159" s="12">
        <v>1.0</v>
      </c>
      <c r="F159" s="12" t="s">
        <v>356</v>
      </c>
      <c r="G159" s="12">
        <f t="shared" si="23"/>
        <v>1675.4</v>
      </c>
      <c r="H159" s="16" t="str">
        <f t="shared" si="24"/>
        <v>normal</v>
      </c>
      <c r="I159" s="17" t="str">
        <f t="shared" si="25"/>
        <v>normal bar chart</v>
      </c>
      <c r="J159" s="16">
        <f t="shared" si="43"/>
        <v>13.7</v>
      </c>
      <c r="L159" s="7"/>
      <c r="M159" s="7"/>
      <c r="N159" s="7"/>
      <c r="O159" s="7"/>
      <c r="P159" s="7"/>
      <c r="Q159" s="7"/>
      <c r="R159" s="18">
        <v>20.0</v>
      </c>
      <c r="S159" s="54">
        <f t="shared" si="33"/>
        <v>4</v>
      </c>
      <c r="T159" s="54">
        <f t="shared" si="34"/>
        <v>5</v>
      </c>
      <c r="U159" s="54">
        <f t="shared" si="35"/>
        <v>3</v>
      </c>
      <c r="V159" s="54">
        <f t="shared" si="36"/>
        <v>5</v>
      </c>
      <c r="W159" s="54">
        <f t="shared" si="37"/>
        <v>4</v>
      </c>
      <c r="X159" s="54">
        <f t="shared" si="38"/>
        <v>4</v>
      </c>
      <c r="Y159" s="54">
        <f t="shared" si="39"/>
        <v>1</v>
      </c>
      <c r="Z159" s="54">
        <f t="shared" si="40"/>
        <v>3</v>
      </c>
      <c r="AA159" s="54">
        <f t="shared" si="41"/>
        <v>5</v>
      </c>
      <c r="AB159" s="54">
        <f t="shared" si="42"/>
        <v>1</v>
      </c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</row>
    <row r="160">
      <c r="A160" s="12">
        <v>4.0</v>
      </c>
      <c r="B160" s="12">
        <v>40.0</v>
      </c>
      <c r="C160" s="12" t="s">
        <v>357</v>
      </c>
      <c r="D160" s="12" t="b">
        <v>0</v>
      </c>
      <c r="E160" s="12">
        <v>1.0</v>
      </c>
      <c r="F160" s="12" t="s">
        <v>358</v>
      </c>
      <c r="G160" s="12">
        <f t="shared" si="23"/>
        <v>1729.2</v>
      </c>
      <c r="H160" s="16" t="str">
        <f t="shared" si="24"/>
        <v>normal</v>
      </c>
      <c r="I160" s="17" t="str">
        <f t="shared" si="25"/>
        <v>normal axis bar chart</v>
      </c>
      <c r="J160" s="16">
        <f t="shared" si="43"/>
        <v>53.8</v>
      </c>
      <c r="L160" s="7"/>
      <c r="M160" s="7"/>
      <c r="N160" s="7"/>
      <c r="O160" s="7"/>
      <c r="P160" s="7"/>
      <c r="Q160" s="7"/>
      <c r="R160" s="18">
        <v>21.0</v>
      </c>
      <c r="S160" s="54">
        <f t="shared" si="33"/>
        <v>4</v>
      </c>
      <c r="T160" s="54">
        <f t="shared" si="34"/>
        <v>3</v>
      </c>
      <c r="U160" s="54">
        <f t="shared" si="35"/>
        <v>4</v>
      </c>
      <c r="V160" s="54">
        <f t="shared" si="36"/>
        <v>5</v>
      </c>
      <c r="W160" s="54">
        <f t="shared" si="37"/>
        <v>4</v>
      </c>
      <c r="X160" s="54">
        <f t="shared" si="38"/>
        <v>2</v>
      </c>
      <c r="Y160" s="54">
        <f t="shared" si="39"/>
        <v>4</v>
      </c>
      <c r="Z160" s="54">
        <f t="shared" si="40"/>
        <v>3</v>
      </c>
      <c r="AA160" s="54">
        <f t="shared" si="41"/>
        <v>5</v>
      </c>
      <c r="AB160" s="54">
        <f t="shared" si="42"/>
        <v>2</v>
      </c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</row>
    <row r="161">
      <c r="A161" s="12">
        <v>4.0</v>
      </c>
      <c r="B161" s="12">
        <v>43.0</v>
      </c>
      <c r="C161" s="12" t="s">
        <v>359</v>
      </c>
      <c r="D161" s="12" t="b">
        <v>0</v>
      </c>
      <c r="E161" s="12">
        <v>1.0</v>
      </c>
      <c r="F161" s="12" t="s">
        <v>360</v>
      </c>
      <c r="G161" s="12">
        <f t="shared" si="23"/>
        <v>1743.4</v>
      </c>
      <c r="H161" s="16" t="str">
        <f t="shared" si="24"/>
        <v>normal</v>
      </c>
      <c r="I161" s="17" t="str">
        <f t="shared" si="25"/>
        <v>normal line chart</v>
      </c>
      <c r="J161" s="16">
        <f t="shared" si="43"/>
        <v>14.2</v>
      </c>
      <c r="L161" s="7"/>
      <c r="M161" s="7"/>
      <c r="N161" s="7"/>
      <c r="O161" s="7"/>
      <c r="P161" s="7"/>
      <c r="Q161" s="7"/>
      <c r="R161" s="18">
        <v>22.0</v>
      </c>
      <c r="S161" s="54">
        <f t="shared" si="33"/>
        <v>4</v>
      </c>
      <c r="T161" s="54">
        <f t="shared" si="34"/>
        <v>2</v>
      </c>
      <c r="U161" s="54">
        <f t="shared" si="35"/>
        <v>4</v>
      </c>
      <c r="V161" s="54">
        <f t="shared" si="36"/>
        <v>3</v>
      </c>
      <c r="W161" s="54">
        <f t="shared" si="37"/>
        <v>4</v>
      </c>
      <c r="X161" s="54">
        <f t="shared" si="38"/>
        <v>3</v>
      </c>
      <c r="Y161" s="54">
        <f t="shared" si="39"/>
        <v>4</v>
      </c>
      <c r="Z161" s="54">
        <f t="shared" si="40"/>
        <v>3</v>
      </c>
      <c r="AA161" s="54">
        <f t="shared" si="41"/>
        <v>5</v>
      </c>
      <c r="AB161" s="54">
        <f t="shared" si="42"/>
        <v>1</v>
      </c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</row>
    <row r="162">
      <c r="A162" s="12">
        <v>4.0</v>
      </c>
      <c r="B162" s="12">
        <v>39.0</v>
      </c>
      <c r="C162" s="12" t="s">
        <v>361</v>
      </c>
      <c r="D162" s="12" t="b">
        <v>0</v>
      </c>
      <c r="E162" s="12">
        <v>0.0</v>
      </c>
      <c r="F162" s="12" t="s">
        <v>362</v>
      </c>
      <c r="G162" s="12">
        <f t="shared" si="23"/>
        <v>1756.1</v>
      </c>
      <c r="H162" s="16" t="str">
        <f t="shared" si="24"/>
        <v>misleading</v>
      </c>
      <c r="I162" s="17" t="str">
        <f t="shared" si="25"/>
        <v>reversed axis bar chart</v>
      </c>
      <c r="J162" s="16">
        <f t="shared" si="43"/>
        <v>12.7</v>
      </c>
      <c r="L162" s="7"/>
      <c r="M162" s="7"/>
      <c r="N162" s="7"/>
      <c r="O162" s="7"/>
      <c r="P162" s="7"/>
      <c r="Q162" s="7"/>
      <c r="R162" s="18">
        <v>23.0</v>
      </c>
      <c r="S162" s="54">
        <f t="shared" si="33"/>
        <v>5</v>
      </c>
      <c r="T162" s="54">
        <f t="shared" si="34"/>
        <v>4</v>
      </c>
      <c r="U162" s="54">
        <f t="shared" si="35"/>
        <v>4</v>
      </c>
      <c r="V162" s="54">
        <f t="shared" si="36"/>
        <v>5</v>
      </c>
      <c r="W162" s="54">
        <f t="shared" si="37"/>
        <v>4</v>
      </c>
      <c r="X162" s="54">
        <f t="shared" si="38"/>
        <v>4</v>
      </c>
      <c r="Y162" s="54">
        <f t="shared" si="39"/>
        <v>3</v>
      </c>
      <c r="Z162" s="54">
        <f t="shared" si="40"/>
        <v>4</v>
      </c>
      <c r="AA162" s="54">
        <f t="shared" si="41"/>
        <v>4</v>
      </c>
      <c r="AB162" s="54">
        <f t="shared" si="42"/>
        <v>1</v>
      </c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</row>
    <row r="163">
      <c r="A163" s="12">
        <v>4.0</v>
      </c>
      <c r="B163" s="12">
        <v>47.0</v>
      </c>
      <c r="C163" s="12" t="s">
        <v>44</v>
      </c>
      <c r="D163" s="12" t="b">
        <v>1</v>
      </c>
      <c r="E163" s="12">
        <v>0.0</v>
      </c>
      <c r="F163" s="12" t="s">
        <v>363</v>
      </c>
      <c r="G163" s="12">
        <f t="shared" si="23"/>
        <v>1762.2</v>
      </c>
      <c r="H163" s="16" t="str">
        <f t="shared" si="24"/>
        <v>misleading</v>
      </c>
      <c r="I163" s="17" t="str">
        <f t="shared" si="25"/>
        <v>truncated line chart</v>
      </c>
      <c r="J163" s="16">
        <f t="shared" si="43"/>
        <v>6.1</v>
      </c>
      <c r="L163" s="7"/>
      <c r="M163" s="7"/>
      <c r="N163" s="7"/>
      <c r="O163" s="7"/>
      <c r="P163" s="7"/>
      <c r="Q163" s="7"/>
      <c r="R163" s="18">
        <v>24.0</v>
      </c>
      <c r="S163" s="54">
        <f t="shared" si="33"/>
        <v>4</v>
      </c>
      <c r="T163" s="54">
        <f t="shared" si="34"/>
        <v>4</v>
      </c>
      <c r="U163" s="54">
        <f t="shared" si="35"/>
        <v>4</v>
      </c>
      <c r="V163" s="54">
        <f t="shared" si="36"/>
        <v>5</v>
      </c>
      <c r="W163" s="54">
        <f t="shared" si="37"/>
        <v>4</v>
      </c>
      <c r="X163" s="54">
        <f t="shared" si="38"/>
        <v>2</v>
      </c>
      <c r="Y163" s="54">
        <f t="shared" si="39"/>
        <v>2</v>
      </c>
      <c r="Z163" s="54">
        <f t="shared" si="40"/>
        <v>1</v>
      </c>
      <c r="AA163" s="54">
        <f t="shared" si="41"/>
        <v>5</v>
      </c>
      <c r="AB163" s="54">
        <f t="shared" si="42"/>
        <v>2</v>
      </c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</row>
    <row r="164">
      <c r="A164" s="12">
        <v>4.0</v>
      </c>
      <c r="B164" s="12">
        <v>22.0</v>
      </c>
      <c r="C164" s="12" t="s">
        <v>364</v>
      </c>
      <c r="D164" s="12" t="b">
        <v>1</v>
      </c>
      <c r="E164" s="12">
        <v>1.0</v>
      </c>
      <c r="F164" s="12" t="s">
        <v>365</v>
      </c>
      <c r="G164" s="12">
        <f t="shared" si="23"/>
        <v>1778.6</v>
      </c>
      <c r="H164" s="16" t="str">
        <f t="shared" si="24"/>
        <v>normal</v>
      </c>
      <c r="I164" s="17" t="str">
        <f t="shared" si="25"/>
        <v>normal scale line chart</v>
      </c>
      <c r="J164" s="16">
        <f t="shared" si="43"/>
        <v>16.4</v>
      </c>
      <c r="L164" s="7"/>
      <c r="M164" s="7"/>
      <c r="N164" s="7"/>
      <c r="O164" s="7"/>
      <c r="P164" s="7"/>
      <c r="Q164" s="7"/>
      <c r="R164" s="18">
        <v>25.0</v>
      </c>
      <c r="S164" s="54">
        <f t="shared" si="33"/>
        <v>4</v>
      </c>
      <c r="T164" s="54">
        <f t="shared" si="34"/>
        <v>4</v>
      </c>
      <c r="U164" s="54">
        <f t="shared" si="35"/>
        <v>4</v>
      </c>
      <c r="V164" s="54">
        <f t="shared" si="36"/>
        <v>3</v>
      </c>
      <c r="W164" s="54">
        <f t="shared" si="37"/>
        <v>4</v>
      </c>
      <c r="X164" s="54">
        <f t="shared" si="38"/>
        <v>2</v>
      </c>
      <c r="Y164" s="54">
        <f t="shared" si="39"/>
        <v>4</v>
      </c>
      <c r="Z164" s="54">
        <f t="shared" si="40"/>
        <v>3</v>
      </c>
      <c r="AA164" s="54">
        <f t="shared" si="41"/>
        <v>5</v>
      </c>
      <c r="AB164" s="54">
        <f t="shared" si="42"/>
        <v>1</v>
      </c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</row>
    <row r="165">
      <c r="A165" s="12">
        <v>4.0</v>
      </c>
      <c r="B165" s="12">
        <v>1.0</v>
      </c>
      <c r="C165" s="12" t="s">
        <v>366</v>
      </c>
      <c r="D165" s="12" t="b">
        <v>0</v>
      </c>
      <c r="E165" s="12">
        <v>1.0</v>
      </c>
      <c r="F165" s="12" t="s">
        <v>367</v>
      </c>
      <c r="G165" s="12">
        <f t="shared" si="23"/>
        <v>1824.9</v>
      </c>
      <c r="H165" s="16" t="str">
        <f t="shared" si="24"/>
        <v>misleading</v>
      </c>
      <c r="I165" s="17" t="str">
        <f t="shared" si="25"/>
        <v>truncated bar chart</v>
      </c>
      <c r="J165" s="16">
        <f t="shared" si="43"/>
        <v>46.3</v>
      </c>
      <c r="L165" s="7"/>
      <c r="M165" s="7"/>
      <c r="N165" s="7"/>
      <c r="O165" s="7"/>
      <c r="P165" s="7"/>
      <c r="Q165" s="7"/>
      <c r="R165" s="18">
        <v>26.0</v>
      </c>
      <c r="S165" s="54">
        <f t="shared" si="33"/>
        <v>4</v>
      </c>
      <c r="T165" s="54">
        <f t="shared" si="34"/>
        <v>1</v>
      </c>
      <c r="U165" s="54">
        <f t="shared" si="35"/>
        <v>3</v>
      </c>
      <c r="V165" s="54">
        <f t="shared" si="36"/>
        <v>6</v>
      </c>
      <c r="W165" s="54">
        <f t="shared" si="37"/>
        <v>4</v>
      </c>
      <c r="X165" s="54">
        <f t="shared" si="38"/>
        <v>2</v>
      </c>
      <c r="Y165" s="54">
        <f t="shared" si="39"/>
        <v>4</v>
      </c>
      <c r="Z165" s="54">
        <f t="shared" si="40"/>
        <v>3</v>
      </c>
      <c r="AA165" s="54">
        <f t="shared" si="41"/>
        <v>5</v>
      </c>
      <c r="AB165" s="54">
        <f t="shared" si="42"/>
        <v>1</v>
      </c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</row>
    <row r="166">
      <c r="A166" s="12">
        <v>4.0</v>
      </c>
      <c r="B166" s="12">
        <v>31.0</v>
      </c>
      <c r="C166" s="12" t="s">
        <v>368</v>
      </c>
      <c r="D166" s="12" t="b">
        <v>1</v>
      </c>
      <c r="E166" s="12">
        <v>0.0</v>
      </c>
      <c r="F166" s="12" t="s">
        <v>369</v>
      </c>
      <c r="G166" s="12">
        <f t="shared" si="23"/>
        <v>1834.1</v>
      </c>
      <c r="H166" s="16" t="str">
        <f t="shared" si="24"/>
        <v>misleading</v>
      </c>
      <c r="I166" s="17" t="str">
        <f t="shared" si="25"/>
        <v>reversed axis bar chart</v>
      </c>
      <c r="J166" s="16">
        <f t="shared" si="43"/>
        <v>9.2</v>
      </c>
      <c r="L166" s="7"/>
      <c r="M166" s="7"/>
      <c r="N166" s="7"/>
      <c r="O166" s="7"/>
      <c r="P166" s="7"/>
      <c r="Q166" s="7"/>
      <c r="R166" s="18">
        <v>27.0</v>
      </c>
      <c r="S166" s="54">
        <f t="shared" si="33"/>
        <v>3</v>
      </c>
      <c r="T166" s="54">
        <f t="shared" si="34"/>
        <v>2</v>
      </c>
      <c r="U166" s="54">
        <f t="shared" si="35"/>
        <v>4</v>
      </c>
      <c r="V166" s="54">
        <f t="shared" si="36"/>
        <v>0</v>
      </c>
      <c r="W166" s="54">
        <f t="shared" si="37"/>
        <v>3</v>
      </c>
      <c r="X166" s="54">
        <f t="shared" si="38"/>
        <v>1</v>
      </c>
      <c r="Y166" s="54">
        <f t="shared" si="39"/>
        <v>2</v>
      </c>
      <c r="Z166" s="54">
        <f t="shared" si="40"/>
        <v>3</v>
      </c>
      <c r="AA166" s="54">
        <f t="shared" si="41"/>
        <v>6</v>
      </c>
      <c r="AB166" s="54">
        <f t="shared" si="42"/>
        <v>1</v>
      </c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</row>
    <row r="167">
      <c r="A167" s="12">
        <v>4.0</v>
      </c>
      <c r="B167" s="12">
        <v>9.0</v>
      </c>
      <c r="C167" s="12" t="s">
        <v>370</v>
      </c>
      <c r="D167" s="12" t="b">
        <v>0</v>
      </c>
      <c r="E167" s="12">
        <v>0.0</v>
      </c>
      <c r="F167" s="12" t="s">
        <v>371</v>
      </c>
      <c r="G167" s="12">
        <f t="shared" si="23"/>
        <v>1852</v>
      </c>
      <c r="H167" s="16" t="str">
        <f t="shared" si="24"/>
        <v>misleading</v>
      </c>
      <c r="I167" s="17" t="str">
        <f t="shared" si="25"/>
        <v>truncated bar chart</v>
      </c>
      <c r="J167" s="16">
        <f t="shared" si="43"/>
        <v>17.9</v>
      </c>
      <c r="L167" s="7"/>
      <c r="M167" s="7"/>
      <c r="N167" s="7"/>
      <c r="O167" s="7"/>
      <c r="P167" s="7"/>
      <c r="Q167" s="7"/>
      <c r="R167" s="18">
        <v>28.0</v>
      </c>
      <c r="S167" s="54">
        <f t="shared" si="33"/>
        <v>3</v>
      </c>
      <c r="T167" s="54">
        <f t="shared" si="34"/>
        <v>0</v>
      </c>
      <c r="U167" s="54">
        <f t="shared" si="35"/>
        <v>3</v>
      </c>
      <c r="V167" s="54">
        <f t="shared" si="36"/>
        <v>5</v>
      </c>
      <c r="W167" s="54">
        <f t="shared" si="37"/>
        <v>3</v>
      </c>
      <c r="X167" s="54">
        <f t="shared" si="38"/>
        <v>3</v>
      </c>
      <c r="Y167" s="54">
        <f t="shared" si="39"/>
        <v>2</v>
      </c>
      <c r="Z167" s="54">
        <f t="shared" si="40"/>
        <v>2</v>
      </c>
      <c r="AA167" s="54">
        <f t="shared" si="41"/>
        <v>5</v>
      </c>
      <c r="AB167" s="54">
        <f t="shared" si="42"/>
        <v>2</v>
      </c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</row>
    <row r="168">
      <c r="A168" s="12">
        <v>4.0</v>
      </c>
      <c r="B168" s="12">
        <v>28.0</v>
      </c>
      <c r="C168" s="12" t="s">
        <v>372</v>
      </c>
      <c r="D168" s="12" t="b">
        <v>0</v>
      </c>
      <c r="E168" s="12">
        <v>0.0</v>
      </c>
      <c r="F168" s="12" t="s">
        <v>373</v>
      </c>
      <c r="G168" s="12">
        <f t="shared" si="23"/>
        <v>1915.8</v>
      </c>
      <c r="H168" s="16" t="str">
        <f t="shared" si="24"/>
        <v>misleading</v>
      </c>
      <c r="I168" s="17" t="str">
        <f t="shared" si="25"/>
        <v>multiple scale line chart</v>
      </c>
      <c r="J168" s="16">
        <f t="shared" si="43"/>
        <v>63.8</v>
      </c>
      <c r="L168" s="7"/>
      <c r="M168" s="7"/>
      <c r="N168" s="7"/>
      <c r="O168" s="7"/>
      <c r="P168" s="7"/>
      <c r="Q168" s="7"/>
      <c r="R168" s="18">
        <v>29.0</v>
      </c>
      <c r="S168" s="54">
        <f t="shared" si="33"/>
        <v>3</v>
      </c>
      <c r="T168" s="54">
        <f t="shared" si="34"/>
        <v>3</v>
      </c>
      <c r="U168" s="54">
        <f t="shared" si="35"/>
        <v>3</v>
      </c>
      <c r="V168" s="54">
        <f t="shared" si="36"/>
        <v>6</v>
      </c>
      <c r="W168" s="54">
        <f t="shared" si="37"/>
        <v>3</v>
      </c>
      <c r="X168" s="54">
        <f t="shared" si="38"/>
        <v>2</v>
      </c>
      <c r="Y168" s="54">
        <f t="shared" si="39"/>
        <v>4</v>
      </c>
      <c r="Z168" s="54">
        <f t="shared" si="40"/>
        <v>3</v>
      </c>
      <c r="AA168" s="54">
        <f t="shared" si="41"/>
        <v>5</v>
      </c>
      <c r="AB168" s="54">
        <f t="shared" si="42"/>
        <v>1</v>
      </c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</row>
    <row r="169">
      <c r="A169" s="12">
        <v>4.0</v>
      </c>
      <c r="B169" s="12">
        <v>30.0</v>
      </c>
      <c r="C169" s="12" t="s">
        <v>374</v>
      </c>
      <c r="D169" s="12" t="b">
        <v>0</v>
      </c>
      <c r="E169" s="12">
        <v>0.0</v>
      </c>
      <c r="F169" s="12" t="s">
        <v>375</v>
      </c>
      <c r="G169" s="12">
        <f t="shared" si="23"/>
        <v>1939.9</v>
      </c>
      <c r="H169" s="16" t="str">
        <f t="shared" si="24"/>
        <v>misleading</v>
      </c>
      <c r="I169" s="17" t="str">
        <f t="shared" si="25"/>
        <v>multiple scale line chart</v>
      </c>
      <c r="J169" s="16">
        <f t="shared" si="43"/>
        <v>24.1</v>
      </c>
      <c r="L169" s="7"/>
      <c r="M169" s="7"/>
      <c r="N169" s="7"/>
      <c r="O169" s="7"/>
      <c r="P169" s="7"/>
      <c r="Q169" s="7"/>
      <c r="R169" s="37">
        <v>30.0</v>
      </c>
      <c r="S169" s="54">
        <f t="shared" si="33"/>
        <v>3</v>
      </c>
      <c r="T169" s="54">
        <f t="shared" si="34"/>
        <v>4</v>
      </c>
      <c r="U169" s="54">
        <f t="shared" si="35"/>
        <v>4</v>
      </c>
      <c r="V169" s="54">
        <f t="shared" si="36"/>
        <v>5</v>
      </c>
      <c r="W169" s="54">
        <f t="shared" si="37"/>
        <v>4</v>
      </c>
      <c r="X169" s="54">
        <f t="shared" si="38"/>
        <v>2</v>
      </c>
      <c r="Y169" s="54">
        <f t="shared" si="39"/>
        <v>4</v>
      </c>
      <c r="Z169" s="54">
        <f t="shared" si="40"/>
        <v>3</v>
      </c>
      <c r="AA169" s="54">
        <f t="shared" si="41"/>
        <v>4</v>
      </c>
      <c r="AB169" s="54">
        <f t="shared" si="42"/>
        <v>1</v>
      </c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</row>
    <row r="170">
      <c r="A170" s="12">
        <v>4.0</v>
      </c>
      <c r="B170" s="12">
        <v>36.0</v>
      </c>
      <c r="C170" s="12" t="s">
        <v>172</v>
      </c>
      <c r="D170" s="12" t="b">
        <v>1</v>
      </c>
      <c r="E170" s="12">
        <v>1.0</v>
      </c>
      <c r="F170" s="12" t="s">
        <v>376</v>
      </c>
      <c r="G170" s="12">
        <f t="shared" si="23"/>
        <v>1946.1</v>
      </c>
      <c r="H170" s="16" t="str">
        <f t="shared" si="24"/>
        <v>normal</v>
      </c>
      <c r="I170" s="17" t="str">
        <f t="shared" si="25"/>
        <v>normal axis bar chart</v>
      </c>
      <c r="J170" s="16">
        <f t="shared" si="43"/>
        <v>6.2</v>
      </c>
      <c r="L170" s="7"/>
      <c r="M170" s="7"/>
      <c r="N170" s="7"/>
      <c r="O170" s="7"/>
      <c r="P170" s="7"/>
      <c r="Q170" s="7"/>
      <c r="R170" s="12">
        <v>31.0</v>
      </c>
      <c r="S170" s="54">
        <f t="shared" si="33"/>
        <v>4</v>
      </c>
      <c r="T170" s="54">
        <f t="shared" si="34"/>
        <v>3</v>
      </c>
      <c r="U170" s="54">
        <f t="shared" si="35"/>
        <v>3</v>
      </c>
      <c r="V170" s="54">
        <f t="shared" si="36"/>
        <v>6</v>
      </c>
      <c r="W170" s="54">
        <f t="shared" si="37"/>
        <v>4</v>
      </c>
      <c r="X170" s="54">
        <f t="shared" si="38"/>
        <v>3</v>
      </c>
      <c r="Y170" s="54">
        <f t="shared" si="39"/>
        <v>4</v>
      </c>
      <c r="Z170" s="54">
        <f t="shared" si="40"/>
        <v>2</v>
      </c>
      <c r="AA170" s="54">
        <f t="shared" si="41"/>
        <v>5</v>
      </c>
      <c r="AB170" s="54">
        <f t="shared" si="42"/>
        <v>2</v>
      </c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</row>
    <row r="171">
      <c r="A171" s="12">
        <v>4.0</v>
      </c>
      <c r="B171" s="12">
        <v>42.0</v>
      </c>
      <c r="C171" s="12" t="s">
        <v>377</v>
      </c>
      <c r="D171" s="12" t="b">
        <v>0</v>
      </c>
      <c r="E171" s="12">
        <v>0.0</v>
      </c>
      <c r="F171" s="12" t="s">
        <v>378</v>
      </c>
      <c r="G171" s="12">
        <f t="shared" si="23"/>
        <v>1970.3</v>
      </c>
      <c r="H171" s="16" t="str">
        <f t="shared" si="24"/>
        <v>misleading</v>
      </c>
      <c r="I171" s="17" t="str">
        <f t="shared" si="25"/>
        <v>truncated line chart</v>
      </c>
      <c r="J171" s="16">
        <f t="shared" si="43"/>
        <v>24.2</v>
      </c>
      <c r="L171" s="7"/>
      <c r="M171" s="7"/>
      <c r="N171" s="7"/>
      <c r="O171" s="7"/>
      <c r="P171" s="7"/>
      <c r="Q171" s="7"/>
      <c r="R171" s="12">
        <v>32.0</v>
      </c>
      <c r="S171" s="54">
        <f t="shared" si="33"/>
        <v>5</v>
      </c>
      <c r="T171" s="54">
        <f t="shared" si="34"/>
        <v>1</v>
      </c>
      <c r="U171" s="54">
        <f t="shared" si="35"/>
        <v>4</v>
      </c>
      <c r="V171" s="54">
        <f t="shared" si="36"/>
        <v>5</v>
      </c>
      <c r="W171" s="54">
        <f t="shared" si="37"/>
        <v>3</v>
      </c>
      <c r="X171" s="54">
        <f t="shared" si="38"/>
        <v>2</v>
      </c>
      <c r="Y171" s="54">
        <f t="shared" si="39"/>
        <v>4</v>
      </c>
      <c r="Z171" s="54">
        <f t="shared" si="40"/>
        <v>3</v>
      </c>
      <c r="AA171" s="54">
        <f t="shared" si="41"/>
        <v>5</v>
      </c>
      <c r="AB171" s="54">
        <f t="shared" si="42"/>
        <v>1</v>
      </c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</row>
    <row r="172">
      <c r="A172" s="12">
        <v>4.0</v>
      </c>
      <c r="B172" s="12">
        <v>49.0</v>
      </c>
      <c r="C172" s="12" t="s">
        <v>379</v>
      </c>
      <c r="D172" s="12" t="b">
        <v>0</v>
      </c>
      <c r="E172" s="12">
        <v>1.0</v>
      </c>
      <c r="F172" s="12" t="s">
        <v>380</v>
      </c>
      <c r="G172" s="12">
        <f t="shared" si="23"/>
        <v>1979.3</v>
      </c>
      <c r="H172" s="16" t="str">
        <f t="shared" si="24"/>
        <v>misleading</v>
      </c>
      <c r="I172" s="17" t="str">
        <f t="shared" si="25"/>
        <v>truncated line chart</v>
      </c>
      <c r="J172" s="16">
        <f t="shared" si="43"/>
        <v>9</v>
      </c>
      <c r="L172" s="7"/>
      <c r="M172" s="7"/>
      <c r="N172" s="7"/>
      <c r="O172" s="7"/>
      <c r="P172" s="7"/>
      <c r="Q172" s="7"/>
      <c r="R172" s="56" t="s">
        <v>269</v>
      </c>
      <c r="S172" s="57">
        <f>TTEST(S140:S171,T140:T171, 2,1)*5</f>
        <v>0.007194307554</v>
      </c>
      <c r="T172" s="58"/>
      <c r="U172" s="57">
        <f>TTEST(U140:U171,V140:V171, 2,1)*5</f>
        <v>0.003280767394</v>
      </c>
      <c r="V172" s="58"/>
      <c r="W172" s="57">
        <f>TTEST(W140:W171,X140:X171, 2,1)*5</f>
        <v>0.00001725266182</v>
      </c>
      <c r="X172" s="58"/>
      <c r="Y172" s="57">
        <f>TTEST(Y140:Y171,Z140:Z171, 2,1)*5</f>
        <v>0.02364790795</v>
      </c>
      <c r="Z172" s="58"/>
      <c r="AA172" s="57">
        <f>TTEST(AA140:AA171,AB140:AB171, 2,1)*5</f>
        <v>0</v>
      </c>
      <c r="AB172" s="58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</row>
    <row r="173">
      <c r="A173" s="12">
        <v>4.0</v>
      </c>
      <c r="B173" s="12">
        <v>25.0</v>
      </c>
      <c r="C173" s="12" t="s">
        <v>381</v>
      </c>
      <c r="D173" s="12" t="b">
        <v>1</v>
      </c>
      <c r="E173" s="12">
        <v>0.0</v>
      </c>
      <c r="F173" s="12" t="s">
        <v>382</v>
      </c>
      <c r="G173" s="12">
        <f t="shared" si="23"/>
        <v>2030</v>
      </c>
      <c r="H173" s="16" t="str">
        <f t="shared" si="24"/>
        <v>misleading</v>
      </c>
      <c r="I173" s="17" t="str">
        <f t="shared" si="25"/>
        <v>multiple scale line chart</v>
      </c>
      <c r="J173" s="16">
        <f t="shared" si="43"/>
        <v>50.7</v>
      </c>
      <c r="L173" s="7"/>
      <c r="M173" s="7"/>
      <c r="N173" s="7"/>
      <c r="O173" s="7"/>
      <c r="P173" s="7"/>
      <c r="Q173" s="7"/>
      <c r="U173" s="7"/>
      <c r="V173" s="23"/>
      <c r="W173" s="23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</row>
    <row r="174">
      <c r="A174" s="12">
        <v>4.0</v>
      </c>
      <c r="B174" s="12">
        <v>19.0</v>
      </c>
      <c r="C174" s="12" t="s">
        <v>383</v>
      </c>
      <c r="D174" s="12" t="b">
        <v>1</v>
      </c>
      <c r="E174" s="12">
        <v>0.0</v>
      </c>
      <c r="F174" s="12" t="s">
        <v>384</v>
      </c>
      <c r="G174" s="12">
        <f t="shared" si="23"/>
        <v>2038.5</v>
      </c>
      <c r="H174" s="16" t="str">
        <f t="shared" si="24"/>
        <v>misleading</v>
      </c>
      <c r="I174" s="17" t="str">
        <f t="shared" si="25"/>
        <v>misleading 2d pie chart</v>
      </c>
      <c r="J174" s="16">
        <f t="shared" si="43"/>
        <v>8.5</v>
      </c>
      <c r="L174" s="7"/>
      <c r="M174" s="7"/>
      <c r="N174" s="7"/>
      <c r="O174" s="7"/>
      <c r="P174" s="7"/>
      <c r="Q174" s="7"/>
      <c r="R174" s="29" t="s">
        <v>314</v>
      </c>
      <c r="S174" s="7"/>
      <c r="T174" s="7"/>
      <c r="U174" s="7"/>
      <c r="V174" s="23"/>
      <c r="W174" s="23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</row>
    <row r="175">
      <c r="A175" s="12">
        <v>4.0</v>
      </c>
      <c r="B175" s="12">
        <v>21.0</v>
      </c>
      <c r="C175" s="12" t="s">
        <v>385</v>
      </c>
      <c r="D175" s="12" t="b">
        <v>1</v>
      </c>
      <c r="E175" s="12">
        <v>0.0</v>
      </c>
      <c r="F175" s="12" t="s">
        <v>386</v>
      </c>
      <c r="G175" s="12">
        <f t="shared" si="23"/>
        <v>2061.7</v>
      </c>
      <c r="H175" s="16" t="str">
        <f t="shared" si="24"/>
        <v>misleading</v>
      </c>
      <c r="I175" s="17" t="str">
        <f t="shared" si="25"/>
        <v>multiple scale line chart</v>
      </c>
      <c r="J175" s="16">
        <f t="shared" si="43"/>
        <v>23.2</v>
      </c>
      <c r="L175" s="7"/>
      <c r="M175" s="7"/>
      <c r="N175" s="7"/>
      <c r="O175" s="7"/>
      <c r="P175" s="7"/>
      <c r="Q175" s="7"/>
      <c r="R175" s="13"/>
      <c r="S175" s="59" t="s">
        <v>20</v>
      </c>
      <c r="T175" s="43" t="s">
        <v>19</v>
      </c>
      <c r="U175" s="7"/>
      <c r="V175" s="23"/>
      <c r="W175" s="23" t="s">
        <v>314</v>
      </c>
      <c r="X175" s="7"/>
      <c r="Y175" s="7"/>
      <c r="Z175" s="7"/>
      <c r="AA175" s="23"/>
      <c r="AB175" s="23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</row>
    <row r="176">
      <c r="A176" s="12">
        <v>4.0</v>
      </c>
      <c r="B176" s="12">
        <v>23.0</v>
      </c>
      <c r="C176" s="12" t="s">
        <v>387</v>
      </c>
      <c r="D176" s="12" t="b">
        <v>1</v>
      </c>
      <c r="E176" s="12">
        <v>1.0</v>
      </c>
      <c r="F176" s="12" t="s">
        <v>388</v>
      </c>
      <c r="G176" s="12">
        <f t="shared" si="23"/>
        <v>2096.4</v>
      </c>
      <c r="H176" s="16" t="str">
        <f t="shared" si="24"/>
        <v>normal</v>
      </c>
      <c r="I176" s="17" t="str">
        <f t="shared" si="25"/>
        <v>normal scale line chart</v>
      </c>
      <c r="J176" s="16">
        <f t="shared" si="43"/>
        <v>34.7</v>
      </c>
      <c r="L176" s="7"/>
      <c r="M176" s="7"/>
      <c r="N176" s="7"/>
      <c r="O176" s="7"/>
      <c r="P176" s="7"/>
      <c r="Q176" s="7"/>
      <c r="R176" s="60" t="s">
        <v>294</v>
      </c>
      <c r="S176" s="34">
        <f>average(S140:S171)/M55</f>
        <v>0.7375</v>
      </c>
      <c r="T176" s="73">
        <f>average(T140:T171)/M54</f>
        <v>0.58125</v>
      </c>
      <c r="U176" s="7"/>
      <c r="V176" s="23"/>
      <c r="W176" s="23" t="s">
        <v>0</v>
      </c>
      <c r="X176" s="7" t="s">
        <v>27</v>
      </c>
      <c r="Y176" s="7" t="s">
        <v>23</v>
      </c>
      <c r="Z176" s="7" t="s">
        <v>97</v>
      </c>
      <c r="AA176" s="7" t="s">
        <v>90</v>
      </c>
      <c r="AB176" s="7" t="s">
        <v>71</v>
      </c>
      <c r="AC176" s="7" t="s">
        <v>68</v>
      </c>
      <c r="AD176" s="7" t="s">
        <v>49</v>
      </c>
      <c r="AE176" s="7" t="s">
        <v>46</v>
      </c>
      <c r="AF176" s="7" t="s">
        <v>114</v>
      </c>
      <c r="AG176" s="7" t="s">
        <v>118</v>
      </c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</row>
    <row r="177">
      <c r="A177" s="12">
        <v>4.0</v>
      </c>
      <c r="B177" s="12">
        <v>8.0</v>
      </c>
      <c r="C177" s="12" t="s">
        <v>389</v>
      </c>
      <c r="D177" s="12" t="b">
        <v>0</v>
      </c>
      <c r="E177" s="12">
        <v>0.0</v>
      </c>
      <c r="F177" s="12" t="s">
        <v>390</v>
      </c>
      <c r="G177" s="12">
        <f t="shared" si="23"/>
        <v>2109.2</v>
      </c>
      <c r="H177" s="16" t="str">
        <f t="shared" si="24"/>
        <v>normal</v>
      </c>
      <c r="I177" s="17" t="str">
        <f t="shared" si="25"/>
        <v>normal bar chart</v>
      </c>
      <c r="J177" s="16">
        <f t="shared" si="43"/>
        <v>12.8</v>
      </c>
      <c r="L177" s="7"/>
      <c r="M177" s="7"/>
      <c r="N177" s="7"/>
      <c r="O177" s="7"/>
      <c r="P177" s="7"/>
      <c r="Q177" s="7"/>
      <c r="R177" s="60" t="s">
        <v>297</v>
      </c>
      <c r="S177" s="34">
        <f>average(U140:U171)/M62</f>
        <v>0.8515625</v>
      </c>
      <c r="T177" s="73">
        <f>average(V140:V171)/M63</f>
        <v>0.7552083333</v>
      </c>
      <c r="U177" s="7"/>
      <c r="V177" s="23"/>
      <c r="W177" s="74">
        <v>1.0</v>
      </c>
      <c r="X177" s="75">
        <v>0.6</v>
      </c>
      <c r="Y177" s="75">
        <v>0.4</v>
      </c>
      <c r="Z177" s="75">
        <v>1.0</v>
      </c>
      <c r="AA177" s="75">
        <v>0.6666666666666666</v>
      </c>
      <c r="AB177" s="75">
        <v>1.0</v>
      </c>
      <c r="AC177" s="75">
        <v>0.3333333333333333</v>
      </c>
      <c r="AD177" s="75">
        <v>0.6</v>
      </c>
      <c r="AE177" s="75">
        <v>0.4</v>
      </c>
      <c r="AF177" s="75">
        <v>0.8333333333333334</v>
      </c>
      <c r="AG177" s="75">
        <v>0.25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</row>
    <row r="178">
      <c r="A178" s="12">
        <v>4.0</v>
      </c>
      <c r="B178" s="12">
        <v>3.0</v>
      </c>
      <c r="C178" s="12" t="s">
        <v>391</v>
      </c>
      <c r="D178" s="12" t="b">
        <v>1</v>
      </c>
      <c r="E178" s="12">
        <v>0.0</v>
      </c>
      <c r="F178" s="12" t="s">
        <v>392</v>
      </c>
      <c r="G178" s="12">
        <f t="shared" si="23"/>
        <v>2121.2</v>
      </c>
      <c r="H178" s="16" t="str">
        <f t="shared" si="24"/>
        <v>misleading</v>
      </c>
      <c r="I178" s="17" t="str">
        <f t="shared" si="25"/>
        <v>truncated bar chart</v>
      </c>
      <c r="J178" s="16">
        <f t="shared" si="43"/>
        <v>12</v>
      </c>
      <c r="L178" s="7"/>
      <c r="M178" s="7"/>
      <c r="N178" s="7"/>
      <c r="O178" s="7"/>
      <c r="P178" s="7"/>
      <c r="Q178" s="7"/>
      <c r="R178" s="60" t="s">
        <v>68</v>
      </c>
      <c r="S178" s="34">
        <f>average(W140:W171)/M61</f>
        <v>0.9375</v>
      </c>
      <c r="T178" s="73">
        <f>average(X140:X171)/M60</f>
        <v>0.4375</v>
      </c>
      <c r="U178" s="7"/>
      <c r="V178" s="23"/>
      <c r="W178" s="74">
        <v>2.0</v>
      </c>
      <c r="X178" s="75">
        <v>0.8</v>
      </c>
      <c r="Y178" s="75">
        <v>0.8</v>
      </c>
      <c r="Z178" s="75">
        <v>1.0</v>
      </c>
      <c r="AA178" s="75">
        <v>0.6666666666666666</v>
      </c>
      <c r="AB178" s="75">
        <v>1.0</v>
      </c>
      <c r="AC178" s="75">
        <v>0.6666666666666666</v>
      </c>
      <c r="AD178" s="75">
        <v>0.6</v>
      </c>
      <c r="AE178" s="75">
        <v>0.4</v>
      </c>
      <c r="AF178" s="75">
        <v>0.8333333333333334</v>
      </c>
      <c r="AG178" s="75">
        <v>0.25</v>
      </c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</row>
    <row r="179">
      <c r="A179" s="12">
        <v>4.0</v>
      </c>
      <c r="B179" s="12">
        <v>37.0</v>
      </c>
      <c r="C179" s="12" t="s">
        <v>393</v>
      </c>
      <c r="D179" s="12" t="b">
        <v>1</v>
      </c>
      <c r="E179" s="12">
        <v>1.0</v>
      </c>
      <c r="F179" s="12" t="s">
        <v>200</v>
      </c>
      <c r="G179" s="12">
        <f t="shared" si="23"/>
        <v>2128.4</v>
      </c>
      <c r="H179" s="16" t="str">
        <f t="shared" si="24"/>
        <v>normal</v>
      </c>
      <c r="I179" s="17" t="str">
        <f t="shared" si="25"/>
        <v>normal axis bar chart</v>
      </c>
      <c r="J179" s="16">
        <f t="shared" si="43"/>
        <v>7.2</v>
      </c>
      <c r="L179" s="7"/>
      <c r="M179" s="7"/>
      <c r="N179" s="7"/>
      <c r="O179" s="7"/>
      <c r="P179" s="7"/>
      <c r="Q179" s="7"/>
      <c r="R179" s="60" t="s">
        <v>302</v>
      </c>
      <c r="S179" s="34">
        <f>average(Y140:Y171)/M57</f>
        <v>0.63125</v>
      </c>
      <c r="T179" s="73">
        <f>average(Z140:Z171)/M56</f>
        <v>0.51875</v>
      </c>
      <c r="U179" s="7"/>
      <c r="V179" s="23"/>
      <c r="W179" s="74">
        <v>3.0</v>
      </c>
      <c r="X179" s="75">
        <v>1.0</v>
      </c>
      <c r="Y179" s="75">
        <v>0.8</v>
      </c>
      <c r="Z179" s="75">
        <v>1.0</v>
      </c>
      <c r="AA179" s="75">
        <v>1.0</v>
      </c>
      <c r="AB179" s="75">
        <v>1.0</v>
      </c>
      <c r="AC179" s="75">
        <v>0.6666666666666666</v>
      </c>
      <c r="AD179" s="75">
        <v>0.8</v>
      </c>
      <c r="AE179" s="75">
        <v>0.6</v>
      </c>
      <c r="AF179" s="75">
        <v>0.8333333333333334</v>
      </c>
      <c r="AG179" s="75">
        <v>0.75</v>
      </c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</row>
    <row r="180">
      <c r="A180" s="12">
        <v>4.0</v>
      </c>
      <c r="B180" s="12">
        <v>20.0</v>
      </c>
      <c r="C180" s="12" t="s">
        <v>394</v>
      </c>
      <c r="D180" s="12" t="b">
        <v>1</v>
      </c>
      <c r="E180" s="12">
        <v>1.0</v>
      </c>
      <c r="F180" s="12" t="s">
        <v>395</v>
      </c>
      <c r="G180" s="12">
        <f t="shared" si="23"/>
        <v>2136.6</v>
      </c>
      <c r="H180" s="16" t="str">
        <f t="shared" si="24"/>
        <v>misleading</v>
      </c>
      <c r="I180" s="17" t="str">
        <f t="shared" si="25"/>
        <v>misleading 2d pie chart</v>
      </c>
      <c r="J180" s="16">
        <f t="shared" si="43"/>
        <v>8.2</v>
      </c>
      <c r="L180" s="7"/>
      <c r="M180" s="7"/>
      <c r="N180" s="7"/>
      <c r="O180" s="7"/>
      <c r="P180" s="7"/>
      <c r="Q180" s="7"/>
      <c r="R180" s="63" t="s">
        <v>118</v>
      </c>
      <c r="S180" s="76">
        <f>average(AA140:AA171)/M59</f>
        <v>0.8177083333</v>
      </c>
      <c r="T180" s="77">
        <f>average(AB140:AB171)/M58</f>
        <v>0.328125</v>
      </c>
      <c r="U180" s="7"/>
      <c r="V180" s="23"/>
      <c r="W180" s="74">
        <v>4.0</v>
      </c>
      <c r="X180" s="75">
        <v>0.8</v>
      </c>
      <c r="Y180" s="75">
        <v>0.4</v>
      </c>
      <c r="Z180" s="75">
        <v>1.0</v>
      </c>
      <c r="AA180" s="75">
        <v>0.5</v>
      </c>
      <c r="AB180" s="75">
        <v>1.0</v>
      </c>
      <c r="AC180" s="75">
        <v>0.16666666666666666</v>
      </c>
      <c r="AD180" s="75">
        <v>0.8</v>
      </c>
      <c r="AE180" s="75">
        <v>0.6</v>
      </c>
      <c r="AF180" s="75">
        <v>0.16666666666666666</v>
      </c>
      <c r="AG180" s="75">
        <v>0.25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</row>
    <row r="181">
      <c r="A181" s="12">
        <v>4.0</v>
      </c>
      <c r="B181" s="12">
        <v>34.0</v>
      </c>
      <c r="C181" s="12" t="s">
        <v>396</v>
      </c>
      <c r="D181" s="12" t="b">
        <v>1</v>
      </c>
      <c r="E181" s="12">
        <v>1.0</v>
      </c>
      <c r="F181" s="12" t="s">
        <v>397</v>
      </c>
      <c r="G181" s="12">
        <f t="shared" si="23"/>
        <v>2142.2</v>
      </c>
      <c r="H181" s="16" t="str">
        <f t="shared" si="24"/>
        <v>normal</v>
      </c>
      <c r="I181" s="17" t="str">
        <f t="shared" si="25"/>
        <v>normal axis bar chart</v>
      </c>
      <c r="J181" s="16">
        <f t="shared" si="43"/>
        <v>5.6</v>
      </c>
      <c r="L181" s="7"/>
      <c r="M181" s="7"/>
      <c r="N181" s="7"/>
      <c r="O181" s="7"/>
      <c r="P181" s="7"/>
      <c r="Q181" s="7"/>
      <c r="R181" s="66" t="s">
        <v>307</v>
      </c>
      <c r="S181" s="78">
        <f t="shared" ref="S181:T181" si="44">AVERAGE(S176:S180)</f>
        <v>0.7951041667</v>
      </c>
      <c r="T181" s="78">
        <f t="shared" si="44"/>
        <v>0.5241666667</v>
      </c>
      <c r="U181" s="7"/>
      <c r="V181" s="23"/>
      <c r="W181" s="74">
        <v>5.0</v>
      </c>
      <c r="X181" s="75">
        <v>0.6</v>
      </c>
      <c r="Y181" s="75">
        <v>0.2</v>
      </c>
      <c r="Z181" s="75">
        <v>0.75</v>
      </c>
      <c r="AA181" s="75">
        <v>0.8333333333333334</v>
      </c>
      <c r="AB181" s="75">
        <v>1.0</v>
      </c>
      <c r="AC181" s="75">
        <v>0.6666666666666666</v>
      </c>
      <c r="AD181" s="75">
        <v>0.2</v>
      </c>
      <c r="AE181" s="75">
        <v>0.6</v>
      </c>
      <c r="AF181" s="75">
        <v>0.8333333333333334</v>
      </c>
      <c r="AG181" s="75">
        <v>0.25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</row>
    <row r="182">
      <c r="A182" s="12">
        <v>4.0</v>
      </c>
      <c r="B182" s="12">
        <v>7.0</v>
      </c>
      <c r="C182" s="12" t="s">
        <v>398</v>
      </c>
      <c r="D182" s="12" t="b">
        <v>0</v>
      </c>
      <c r="E182" s="12">
        <v>1.0</v>
      </c>
      <c r="F182" s="12" t="s">
        <v>399</v>
      </c>
      <c r="G182" s="12">
        <f t="shared" si="23"/>
        <v>2148.7</v>
      </c>
      <c r="H182" s="16" t="str">
        <f t="shared" si="24"/>
        <v>misleading</v>
      </c>
      <c r="I182" s="17" t="str">
        <f t="shared" si="25"/>
        <v>truncated bar chart</v>
      </c>
      <c r="J182" s="16">
        <f t="shared" si="43"/>
        <v>6.5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23"/>
      <c r="W182" s="74">
        <v>6.0</v>
      </c>
      <c r="X182" s="75">
        <v>0.8</v>
      </c>
      <c r="Y182" s="75">
        <v>1.0</v>
      </c>
      <c r="Z182" s="75">
        <v>0.5</v>
      </c>
      <c r="AA182" s="75">
        <v>0.8333333333333334</v>
      </c>
      <c r="AB182" s="75">
        <v>1.0</v>
      </c>
      <c r="AC182" s="75">
        <v>0.8333333333333334</v>
      </c>
      <c r="AD182" s="75">
        <v>0.8</v>
      </c>
      <c r="AE182" s="75">
        <v>0.6</v>
      </c>
      <c r="AF182" s="75">
        <v>1.0</v>
      </c>
      <c r="AG182" s="75">
        <v>0.25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</row>
    <row r="183">
      <c r="A183" s="12">
        <v>4.0</v>
      </c>
      <c r="B183" s="12">
        <v>15.0</v>
      </c>
      <c r="C183" s="12" t="s">
        <v>400</v>
      </c>
      <c r="D183" s="12" t="b">
        <v>0</v>
      </c>
      <c r="E183" s="12">
        <v>1.0</v>
      </c>
      <c r="F183" s="12" t="s">
        <v>401</v>
      </c>
      <c r="G183" s="12">
        <f t="shared" si="23"/>
        <v>2161.5</v>
      </c>
      <c r="H183" s="16" t="str">
        <f t="shared" si="24"/>
        <v>misleading</v>
      </c>
      <c r="I183" s="17" t="str">
        <f t="shared" si="25"/>
        <v>misleading 2d pie chart</v>
      </c>
      <c r="J183" s="16">
        <f t="shared" si="43"/>
        <v>12.8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23"/>
      <c r="W183" s="74">
        <v>7.0</v>
      </c>
      <c r="X183" s="75">
        <v>0.8</v>
      </c>
      <c r="Y183" s="75">
        <v>0.6</v>
      </c>
      <c r="Z183" s="75">
        <v>0.75</v>
      </c>
      <c r="AA183" s="75">
        <v>1.0</v>
      </c>
      <c r="AB183" s="75">
        <v>1.0</v>
      </c>
      <c r="AC183" s="75">
        <v>0.3333333333333333</v>
      </c>
      <c r="AD183" s="75">
        <v>0.8</v>
      </c>
      <c r="AE183" s="75">
        <v>0.6</v>
      </c>
      <c r="AF183" s="75">
        <v>0.8333333333333334</v>
      </c>
      <c r="AG183" s="75">
        <v>0.25</v>
      </c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</row>
    <row r="184">
      <c r="A184" s="12">
        <v>4.0</v>
      </c>
      <c r="B184" s="12">
        <v>17.0</v>
      </c>
      <c r="C184" s="12" t="s">
        <v>402</v>
      </c>
      <c r="D184" s="12" t="b">
        <v>1</v>
      </c>
      <c r="E184" s="12">
        <v>1.0</v>
      </c>
      <c r="F184" s="12" t="s">
        <v>403</v>
      </c>
      <c r="G184" s="12">
        <f t="shared" si="23"/>
        <v>2170.3</v>
      </c>
      <c r="H184" s="16" t="str">
        <f t="shared" si="24"/>
        <v>normal</v>
      </c>
      <c r="I184" s="17" t="str">
        <f t="shared" si="25"/>
        <v>normal pie chart</v>
      </c>
      <c r="J184" s="16">
        <f t="shared" si="43"/>
        <v>8.8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23"/>
      <c r="W184" s="74">
        <v>8.0</v>
      </c>
      <c r="X184" s="75">
        <v>0.8</v>
      </c>
      <c r="Y184" s="75">
        <v>1.0</v>
      </c>
      <c r="Z184" s="75">
        <v>0.75</v>
      </c>
      <c r="AA184" s="75">
        <v>0.6666666666666666</v>
      </c>
      <c r="AB184" s="75">
        <v>1.0</v>
      </c>
      <c r="AC184" s="75">
        <v>0.3333333333333333</v>
      </c>
      <c r="AD184" s="75">
        <v>0.4</v>
      </c>
      <c r="AE184" s="75">
        <v>0.4</v>
      </c>
      <c r="AF184" s="75">
        <v>0.8333333333333334</v>
      </c>
      <c r="AG184" s="75">
        <v>0.5</v>
      </c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</row>
    <row r="185">
      <c r="A185" s="12">
        <v>4.0</v>
      </c>
      <c r="B185" s="12">
        <v>44.0</v>
      </c>
      <c r="C185" s="12" t="s">
        <v>404</v>
      </c>
      <c r="D185" s="12" t="b">
        <v>0</v>
      </c>
      <c r="E185" s="12">
        <v>0.0</v>
      </c>
      <c r="F185" s="12" t="s">
        <v>405</v>
      </c>
      <c r="G185" s="12">
        <f t="shared" si="23"/>
        <v>2181.1</v>
      </c>
      <c r="H185" s="16" t="str">
        <f t="shared" si="24"/>
        <v>normal</v>
      </c>
      <c r="I185" s="17" t="str">
        <f t="shared" si="25"/>
        <v>normal line chart</v>
      </c>
      <c r="J185" s="16">
        <f t="shared" si="43"/>
        <v>10.8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23"/>
      <c r="W185" s="74">
        <v>9.0</v>
      </c>
      <c r="X185" s="75">
        <v>0.8</v>
      </c>
      <c r="Y185" s="75">
        <v>0.8</v>
      </c>
      <c r="Z185" s="75">
        <v>0.75</v>
      </c>
      <c r="AA185" s="75">
        <v>0.8333333333333334</v>
      </c>
      <c r="AB185" s="75">
        <v>0.5</v>
      </c>
      <c r="AC185" s="75">
        <v>0.5</v>
      </c>
      <c r="AD185" s="75">
        <v>0.8</v>
      </c>
      <c r="AE185" s="75">
        <v>0.6</v>
      </c>
      <c r="AF185" s="75">
        <v>0.8333333333333334</v>
      </c>
      <c r="AG185" s="75">
        <v>0.25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</row>
    <row r="186">
      <c r="A186" s="12">
        <v>4.0</v>
      </c>
      <c r="B186" s="12">
        <v>24.0</v>
      </c>
      <c r="C186" s="12" t="s">
        <v>406</v>
      </c>
      <c r="D186" s="12" t="b">
        <v>0</v>
      </c>
      <c r="E186" s="12">
        <v>1.0</v>
      </c>
      <c r="F186" s="12" t="s">
        <v>407</v>
      </c>
      <c r="G186" s="12">
        <f t="shared" si="23"/>
        <v>2191.6</v>
      </c>
      <c r="H186" s="16" t="str">
        <f t="shared" si="24"/>
        <v>misleading</v>
      </c>
      <c r="I186" s="17" t="str">
        <f t="shared" si="25"/>
        <v>multiple scale line chart</v>
      </c>
      <c r="J186" s="16">
        <f t="shared" si="43"/>
        <v>10.5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23"/>
      <c r="W186" s="74">
        <v>10.0</v>
      </c>
      <c r="X186" s="75">
        <v>0.8</v>
      </c>
      <c r="Y186" s="75">
        <v>0.6</v>
      </c>
      <c r="Z186" s="75">
        <v>0.75</v>
      </c>
      <c r="AA186" s="75">
        <v>1.0</v>
      </c>
      <c r="AB186" s="75">
        <v>1.0</v>
      </c>
      <c r="AC186" s="75">
        <v>0.3333333333333333</v>
      </c>
      <c r="AD186" s="75">
        <v>0.4</v>
      </c>
      <c r="AE186" s="75">
        <v>0.6</v>
      </c>
      <c r="AF186" s="75">
        <v>0.6666666666666666</v>
      </c>
      <c r="AG186" s="75">
        <v>0.75</v>
      </c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</row>
    <row r="187">
      <c r="A187" s="12">
        <v>4.0</v>
      </c>
      <c r="B187" s="12">
        <v>41.0</v>
      </c>
      <c r="C187" s="12" t="s">
        <v>408</v>
      </c>
      <c r="D187" s="12" t="b">
        <v>1</v>
      </c>
      <c r="E187" s="12">
        <v>0.0</v>
      </c>
      <c r="F187" s="12" t="s">
        <v>409</v>
      </c>
      <c r="G187" s="12">
        <f t="shared" si="23"/>
        <v>2197.5</v>
      </c>
      <c r="H187" s="16" t="str">
        <f t="shared" si="24"/>
        <v>normal</v>
      </c>
      <c r="I187" s="17" t="str">
        <f t="shared" si="25"/>
        <v>normal line chart</v>
      </c>
      <c r="J187" s="16">
        <f t="shared" si="43"/>
        <v>5.9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23"/>
      <c r="W187" s="74">
        <v>11.0</v>
      </c>
      <c r="X187" s="75">
        <v>0.6</v>
      </c>
      <c r="Y187" s="75">
        <v>0.4</v>
      </c>
      <c r="Z187" s="75">
        <v>1.0</v>
      </c>
      <c r="AA187" s="75">
        <v>0.6666666666666666</v>
      </c>
      <c r="AB187" s="75">
        <v>1.0</v>
      </c>
      <c r="AC187" s="75">
        <v>0.3333333333333333</v>
      </c>
      <c r="AD187" s="75">
        <v>0.6</v>
      </c>
      <c r="AE187" s="75">
        <v>0.2</v>
      </c>
      <c r="AF187" s="75">
        <v>0.8333333333333334</v>
      </c>
      <c r="AG187" s="75">
        <v>0.25</v>
      </c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</row>
    <row r="188">
      <c r="A188" s="12">
        <v>4.0</v>
      </c>
      <c r="B188" s="12">
        <v>13.0</v>
      </c>
      <c r="C188" s="12" t="s">
        <v>410</v>
      </c>
      <c r="D188" s="12" t="b">
        <v>1</v>
      </c>
      <c r="E188" s="12">
        <v>1.0</v>
      </c>
      <c r="F188" s="12" t="s">
        <v>411</v>
      </c>
      <c r="G188" s="12">
        <f t="shared" si="23"/>
        <v>2206.2</v>
      </c>
      <c r="H188" s="16" t="str">
        <f t="shared" si="24"/>
        <v>normal</v>
      </c>
      <c r="I188" s="17" t="str">
        <f t="shared" si="25"/>
        <v>normal pie chart</v>
      </c>
      <c r="J188" s="16">
        <f t="shared" si="43"/>
        <v>8.7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23"/>
      <c r="W188" s="74">
        <v>12.0</v>
      </c>
      <c r="X188" s="75">
        <v>0.6</v>
      </c>
      <c r="Y188" s="75">
        <v>0.4</v>
      </c>
      <c r="Z188" s="75">
        <v>0.75</v>
      </c>
      <c r="AA188" s="75">
        <v>0.3333333333333333</v>
      </c>
      <c r="AB188" s="75">
        <v>1.0</v>
      </c>
      <c r="AC188" s="75">
        <v>0.5</v>
      </c>
      <c r="AD188" s="75">
        <v>0.4</v>
      </c>
      <c r="AE188" s="75">
        <v>0.2</v>
      </c>
      <c r="AF188" s="75">
        <v>1.0</v>
      </c>
      <c r="AG188" s="75">
        <v>0.25</v>
      </c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</row>
    <row r="189">
      <c r="A189" s="12">
        <v>4.0</v>
      </c>
      <c r="B189" s="12">
        <v>11.0</v>
      </c>
      <c r="C189" s="12" t="s">
        <v>412</v>
      </c>
      <c r="D189" s="12" t="b">
        <v>0</v>
      </c>
      <c r="E189" s="12">
        <v>0.0</v>
      </c>
      <c r="F189" s="12" t="s">
        <v>413</v>
      </c>
      <c r="G189" s="12">
        <f t="shared" si="23"/>
        <v>2217.9</v>
      </c>
      <c r="H189" s="16" t="str">
        <f t="shared" si="24"/>
        <v>misleading</v>
      </c>
      <c r="I189" s="17" t="str">
        <f t="shared" si="25"/>
        <v>misleading 2d pie chart</v>
      </c>
      <c r="J189" s="16">
        <f t="shared" si="43"/>
        <v>11.7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23"/>
      <c r="W189" s="74">
        <v>13.0</v>
      </c>
      <c r="X189" s="75">
        <v>0.6</v>
      </c>
      <c r="Y189" s="75">
        <v>0.4</v>
      </c>
      <c r="Z189" s="75">
        <v>1.0</v>
      </c>
      <c r="AA189" s="75">
        <v>0.6666666666666666</v>
      </c>
      <c r="AB189" s="75">
        <v>0.75</v>
      </c>
      <c r="AC189" s="75">
        <v>0.6666666666666666</v>
      </c>
      <c r="AD189" s="75">
        <v>0.8</v>
      </c>
      <c r="AE189" s="75">
        <v>0.6</v>
      </c>
      <c r="AF189" s="75">
        <v>1.0</v>
      </c>
      <c r="AG189" s="75">
        <v>0.25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</row>
    <row r="190">
      <c r="A190" s="12">
        <v>4.0</v>
      </c>
      <c r="B190" s="12">
        <v>45.0</v>
      </c>
      <c r="C190" s="12" t="s">
        <v>414</v>
      </c>
      <c r="D190" s="12" t="b">
        <v>0</v>
      </c>
      <c r="E190" s="12">
        <v>0.0</v>
      </c>
      <c r="F190" s="12" t="s">
        <v>415</v>
      </c>
      <c r="G190" s="12">
        <f t="shared" si="23"/>
        <v>2222.5</v>
      </c>
      <c r="H190" s="16" t="str">
        <f t="shared" si="24"/>
        <v>normal</v>
      </c>
      <c r="I190" s="17" t="str">
        <f t="shared" si="25"/>
        <v>normal line chart</v>
      </c>
      <c r="J190" s="16">
        <f t="shared" si="43"/>
        <v>4.6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23"/>
      <c r="W190" s="74">
        <v>14.0</v>
      </c>
      <c r="X190" s="75">
        <v>0.6</v>
      </c>
      <c r="Y190" s="75">
        <v>0.4</v>
      </c>
      <c r="Z190" s="75">
        <v>1.0</v>
      </c>
      <c r="AA190" s="75">
        <v>1.0</v>
      </c>
      <c r="AB190" s="75">
        <v>0.75</v>
      </c>
      <c r="AC190" s="75">
        <v>0.3333333333333333</v>
      </c>
      <c r="AD190" s="75">
        <v>0.8</v>
      </c>
      <c r="AE190" s="75">
        <v>0.4</v>
      </c>
      <c r="AF190" s="75">
        <v>0.8333333333333334</v>
      </c>
      <c r="AG190" s="75">
        <v>0.0</v>
      </c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</row>
    <row r="191">
      <c r="A191" s="12">
        <v>4.0</v>
      </c>
      <c r="B191" s="12">
        <v>5.0</v>
      </c>
      <c r="C191" s="12" t="s">
        <v>416</v>
      </c>
      <c r="D191" s="12" t="b">
        <v>0</v>
      </c>
      <c r="E191" s="12">
        <v>0.0</v>
      </c>
      <c r="F191" s="12" t="s">
        <v>417</v>
      </c>
      <c r="G191" s="12">
        <f t="shared" si="23"/>
        <v>2231.6</v>
      </c>
      <c r="H191" s="16" t="str">
        <f t="shared" si="24"/>
        <v>misleading</v>
      </c>
      <c r="I191" s="17" t="str">
        <f t="shared" si="25"/>
        <v>truncated bar chart</v>
      </c>
      <c r="J191" s="16">
        <f t="shared" si="43"/>
        <v>9.1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23"/>
      <c r="W191" s="74">
        <v>15.0</v>
      </c>
      <c r="X191" s="75">
        <v>0.8</v>
      </c>
      <c r="Y191" s="75">
        <v>0.4</v>
      </c>
      <c r="Z191" s="75">
        <v>0.5</v>
      </c>
      <c r="AA191" s="75">
        <v>0.6666666666666666</v>
      </c>
      <c r="AB191" s="75">
        <v>1.0</v>
      </c>
      <c r="AC191" s="75">
        <v>0.3333333333333333</v>
      </c>
      <c r="AD191" s="75">
        <v>0.8</v>
      </c>
      <c r="AE191" s="75">
        <v>0.6</v>
      </c>
      <c r="AF191" s="75">
        <v>0.8333333333333334</v>
      </c>
      <c r="AG191" s="75">
        <v>0.25</v>
      </c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</row>
    <row r="192">
      <c r="A192" s="12">
        <v>4.0</v>
      </c>
      <c r="B192" s="12">
        <v>2.0</v>
      </c>
      <c r="C192" s="12" t="s">
        <v>216</v>
      </c>
      <c r="D192" s="12" t="b">
        <v>0</v>
      </c>
      <c r="E192" s="12">
        <v>1.0</v>
      </c>
      <c r="F192" s="12" t="s">
        <v>418</v>
      </c>
      <c r="G192" s="12">
        <f t="shared" si="23"/>
        <v>2245.8</v>
      </c>
      <c r="H192" s="16" t="str">
        <f t="shared" si="24"/>
        <v>normal</v>
      </c>
      <c r="I192" s="17" t="str">
        <f t="shared" si="25"/>
        <v>normal bar chart</v>
      </c>
      <c r="J192" s="16">
        <f t="shared" si="43"/>
        <v>14.2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23"/>
      <c r="W192" s="74">
        <v>16.0</v>
      </c>
      <c r="X192" s="75">
        <v>0.6</v>
      </c>
      <c r="Y192" s="75">
        <v>0.8</v>
      </c>
      <c r="Z192" s="75">
        <v>0.75</v>
      </c>
      <c r="AA192" s="75">
        <v>1.0</v>
      </c>
      <c r="AB192" s="75">
        <v>1.0</v>
      </c>
      <c r="AC192" s="75">
        <v>0.6666666666666666</v>
      </c>
      <c r="AD192" s="75">
        <v>0.4</v>
      </c>
      <c r="AE192" s="75">
        <v>0.6</v>
      </c>
      <c r="AF192" s="75">
        <v>0.6666666666666666</v>
      </c>
      <c r="AG192" s="75">
        <v>0.75</v>
      </c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</row>
    <row r="193">
      <c r="A193" s="12">
        <v>4.0</v>
      </c>
      <c r="B193" s="12">
        <v>32.0</v>
      </c>
      <c r="C193" s="12" t="s">
        <v>419</v>
      </c>
      <c r="D193" s="12" t="b">
        <v>0</v>
      </c>
      <c r="E193" s="12">
        <v>0.0</v>
      </c>
      <c r="F193" s="12" t="s">
        <v>420</v>
      </c>
      <c r="G193" s="12">
        <f t="shared" si="23"/>
        <v>2269.6</v>
      </c>
      <c r="H193" s="16" t="str">
        <f t="shared" si="24"/>
        <v>misleading</v>
      </c>
      <c r="I193" s="17" t="str">
        <f t="shared" si="25"/>
        <v>reversed axis bar chart</v>
      </c>
      <c r="J193" s="16">
        <f t="shared" si="43"/>
        <v>23.8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23"/>
      <c r="W193" s="74">
        <v>17.0</v>
      </c>
      <c r="X193" s="75">
        <v>0.4</v>
      </c>
      <c r="Y193" s="75">
        <v>0.6</v>
      </c>
      <c r="Z193" s="75">
        <v>0.5</v>
      </c>
      <c r="AA193" s="75">
        <v>0.8333333333333334</v>
      </c>
      <c r="AB193" s="75">
        <v>1.0</v>
      </c>
      <c r="AC193" s="75">
        <v>0.16666666666666666</v>
      </c>
      <c r="AD193" s="75">
        <v>0.6</v>
      </c>
      <c r="AE193" s="75">
        <v>0.4</v>
      </c>
      <c r="AF193" s="75">
        <v>0.6666666666666666</v>
      </c>
      <c r="AG193" s="75">
        <v>0.5</v>
      </c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</row>
    <row r="194">
      <c r="A194" s="12">
        <v>4.0</v>
      </c>
      <c r="B194" s="12">
        <v>50.0</v>
      </c>
      <c r="C194" s="12" t="s">
        <v>421</v>
      </c>
      <c r="D194" s="12" t="b">
        <v>0</v>
      </c>
      <c r="E194" s="12">
        <v>0.0</v>
      </c>
      <c r="F194" s="12" t="s">
        <v>422</v>
      </c>
      <c r="G194" s="12">
        <f t="shared" si="23"/>
        <v>2277.6</v>
      </c>
      <c r="H194" s="16" t="str">
        <f t="shared" si="24"/>
        <v>normal</v>
      </c>
      <c r="I194" s="17" t="str">
        <f t="shared" si="25"/>
        <v>normal line chart</v>
      </c>
      <c r="J194" s="16">
        <f t="shared" si="43"/>
        <v>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23"/>
      <c r="W194" s="74">
        <v>18.0</v>
      </c>
      <c r="X194" s="75">
        <v>0.8</v>
      </c>
      <c r="Y194" s="75">
        <v>0.8</v>
      </c>
      <c r="Z194" s="75">
        <v>0.75</v>
      </c>
      <c r="AA194" s="75">
        <v>0.3333333333333333</v>
      </c>
      <c r="AB194" s="75">
        <v>1.0</v>
      </c>
      <c r="AC194" s="75">
        <v>0.5</v>
      </c>
      <c r="AD194" s="75">
        <v>0.6</v>
      </c>
      <c r="AE194" s="75">
        <v>0.6</v>
      </c>
      <c r="AF194" s="75">
        <v>1.0</v>
      </c>
      <c r="AG194" s="75">
        <v>0.0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</row>
    <row r="195">
      <c r="A195" s="12">
        <v>4.0</v>
      </c>
      <c r="B195" s="12">
        <v>48.0</v>
      </c>
      <c r="C195" s="12" t="s">
        <v>423</v>
      </c>
      <c r="D195" s="12" t="b">
        <v>0</v>
      </c>
      <c r="E195" s="12">
        <v>0.0</v>
      </c>
      <c r="F195" s="12" t="s">
        <v>424</v>
      </c>
      <c r="G195" s="12">
        <f t="shared" si="23"/>
        <v>2286.8</v>
      </c>
      <c r="H195" s="16" t="str">
        <f t="shared" si="24"/>
        <v>normal</v>
      </c>
      <c r="I195" s="17" t="str">
        <f t="shared" si="25"/>
        <v>normal line chart</v>
      </c>
      <c r="J195" s="16">
        <f t="shared" si="43"/>
        <v>9.2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23"/>
      <c r="W195" s="74">
        <v>19.0</v>
      </c>
      <c r="X195" s="75">
        <v>0.8</v>
      </c>
      <c r="Y195" s="75">
        <v>0.6</v>
      </c>
      <c r="Z195" s="75">
        <v>1.0</v>
      </c>
      <c r="AA195" s="75">
        <v>0.8333333333333334</v>
      </c>
      <c r="AB195" s="75">
        <v>1.0</v>
      </c>
      <c r="AC195" s="75">
        <v>0.3333333333333333</v>
      </c>
      <c r="AD195" s="75">
        <v>0.6</v>
      </c>
      <c r="AE195" s="75">
        <v>0.4</v>
      </c>
      <c r="AF195" s="75">
        <v>1.0</v>
      </c>
      <c r="AG195" s="75">
        <v>0.25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</row>
    <row r="196">
      <c r="A196" s="12">
        <v>4.0</v>
      </c>
      <c r="B196" s="12">
        <v>18.0</v>
      </c>
      <c r="C196" s="12" t="s">
        <v>425</v>
      </c>
      <c r="D196" s="12" t="b">
        <v>1</v>
      </c>
      <c r="E196" s="12">
        <v>0.0</v>
      </c>
      <c r="F196" s="12" t="s">
        <v>426</v>
      </c>
      <c r="G196" s="12">
        <f t="shared" si="23"/>
        <v>2297.2</v>
      </c>
      <c r="H196" s="16" t="str">
        <f t="shared" si="24"/>
        <v>normal</v>
      </c>
      <c r="I196" s="17" t="str">
        <f t="shared" si="25"/>
        <v>normal pie chart</v>
      </c>
      <c r="J196" s="16">
        <f t="shared" si="43"/>
        <v>10.4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23"/>
      <c r="W196" s="74">
        <v>20.0</v>
      </c>
      <c r="X196" s="75">
        <v>0.8</v>
      </c>
      <c r="Y196" s="75">
        <v>1.0</v>
      </c>
      <c r="Z196" s="75">
        <v>0.75</v>
      </c>
      <c r="AA196" s="75">
        <v>0.8333333333333334</v>
      </c>
      <c r="AB196" s="75">
        <v>1.0</v>
      </c>
      <c r="AC196" s="75">
        <v>0.6666666666666666</v>
      </c>
      <c r="AD196" s="75">
        <v>0.2</v>
      </c>
      <c r="AE196" s="75">
        <v>0.6</v>
      </c>
      <c r="AF196" s="75">
        <v>0.8333333333333334</v>
      </c>
      <c r="AG196" s="75">
        <v>0.25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</row>
    <row r="197">
      <c r="A197" s="12">
        <v>4.0</v>
      </c>
      <c r="B197" s="12">
        <v>29.0</v>
      </c>
      <c r="C197" s="12" t="s">
        <v>427</v>
      </c>
      <c r="D197" s="12" t="b">
        <v>0</v>
      </c>
      <c r="E197" s="12">
        <v>1.0</v>
      </c>
      <c r="F197" s="12" t="s">
        <v>428</v>
      </c>
      <c r="G197" s="12">
        <f t="shared" si="23"/>
        <v>2325</v>
      </c>
      <c r="H197" s="16" t="str">
        <f t="shared" si="24"/>
        <v>normal</v>
      </c>
      <c r="I197" s="17" t="str">
        <f t="shared" si="25"/>
        <v>normal scale line chart</v>
      </c>
      <c r="J197" s="16">
        <f t="shared" si="43"/>
        <v>27.8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23"/>
      <c r="W197" s="74">
        <v>21.0</v>
      </c>
      <c r="X197" s="75">
        <v>0.8</v>
      </c>
      <c r="Y197" s="75">
        <v>0.6</v>
      </c>
      <c r="Z197" s="75">
        <v>1.0</v>
      </c>
      <c r="AA197" s="75">
        <v>0.8333333333333334</v>
      </c>
      <c r="AB197" s="75">
        <v>1.0</v>
      </c>
      <c r="AC197" s="75">
        <v>0.3333333333333333</v>
      </c>
      <c r="AD197" s="75">
        <v>0.8</v>
      </c>
      <c r="AE197" s="75">
        <v>0.6</v>
      </c>
      <c r="AF197" s="75">
        <v>0.8333333333333334</v>
      </c>
      <c r="AG197" s="75">
        <v>0.5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</row>
    <row r="198">
      <c r="A198" s="12">
        <v>4.0</v>
      </c>
      <c r="B198" s="12">
        <v>33.0</v>
      </c>
      <c r="C198" s="12" t="s">
        <v>429</v>
      </c>
      <c r="D198" s="12" t="b">
        <v>0</v>
      </c>
      <c r="E198" s="12">
        <v>1.0</v>
      </c>
      <c r="F198" s="12" t="s">
        <v>430</v>
      </c>
      <c r="G198" s="12">
        <f t="shared" si="23"/>
        <v>2332.9</v>
      </c>
      <c r="H198" s="16" t="str">
        <f t="shared" si="24"/>
        <v>misleading</v>
      </c>
      <c r="I198" s="17" t="str">
        <f t="shared" si="25"/>
        <v>reversed axis bar chart</v>
      </c>
      <c r="J198" s="16">
        <f t="shared" si="43"/>
        <v>7.9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23"/>
      <c r="W198" s="74">
        <v>22.0</v>
      </c>
      <c r="X198" s="75">
        <v>0.8</v>
      </c>
      <c r="Y198" s="75">
        <v>0.4</v>
      </c>
      <c r="Z198" s="75">
        <v>1.0</v>
      </c>
      <c r="AA198" s="75">
        <v>0.5</v>
      </c>
      <c r="AB198" s="75">
        <v>1.0</v>
      </c>
      <c r="AC198" s="75">
        <v>0.5</v>
      </c>
      <c r="AD198" s="75">
        <v>0.8</v>
      </c>
      <c r="AE198" s="75">
        <v>0.6</v>
      </c>
      <c r="AF198" s="75">
        <v>0.8333333333333334</v>
      </c>
      <c r="AG198" s="75">
        <v>0.25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</row>
    <row r="199">
      <c r="A199" s="12">
        <v>4.0</v>
      </c>
      <c r="B199" s="12">
        <v>38.0</v>
      </c>
      <c r="C199" s="12" t="s">
        <v>431</v>
      </c>
      <c r="D199" s="12" t="b">
        <v>0</v>
      </c>
      <c r="E199" s="12">
        <v>1.0</v>
      </c>
      <c r="F199" s="12" t="s">
        <v>432</v>
      </c>
      <c r="G199" s="12">
        <f t="shared" si="23"/>
        <v>2341.6</v>
      </c>
      <c r="H199" s="16" t="str">
        <f t="shared" si="24"/>
        <v>misleading</v>
      </c>
      <c r="I199" s="17" t="str">
        <f t="shared" si="25"/>
        <v>reversed axis bar chart</v>
      </c>
      <c r="J199" s="16">
        <f t="shared" si="43"/>
        <v>8.7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23"/>
      <c r="W199" s="74">
        <v>23.0</v>
      </c>
      <c r="X199" s="75">
        <v>1.0</v>
      </c>
      <c r="Y199" s="75">
        <v>0.8</v>
      </c>
      <c r="Z199" s="75">
        <v>1.0</v>
      </c>
      <c r="AA199" s="75">
        <v>0.8333333333333334</v>
      </c>
      <c r="AB199" s="75">
        <v>1.0</v>
      </c>
      <c r="AC199" s="75">
        <v>0.6666666666666666</v>
      </c>
      <c r="AD199" s="75">
        <v>0.6</v>
      </c>
      <c r="AE199" s="75">
        <v>0.8</v>
      </c>
      <c r="AF199" s="75">
        <v>0.6666666666666666</v>
      </c>
      <c r="AG199" s="75">
        <v>0.25</v>
      </c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</row>
    <row r="200">
      <c r="A200" s="12">
        <v>4.0</v>
      </c>
      <c r="B200" s="12">
        <v>16.0</v>
      </c>
      <c r="C200" s="12" t="s">
        <v>433</v>
      </c>
      <c r="D200" s="12" t="b">
        <v>1</v>
      </c>
      <c r="E200" s="12">
        <v>1.0</v>
      </c>
      <c r="F200" s="12" t="s">
        <v>434</v>
      </c>
      <c r="G200" s="12">
        <f t="shared" si="23"/>
        <v>2353.3</v>
      </c>
      <c r="H200" s="16" t="str">
        <f t="shared" si="24"/>
        <v>misleading</v>
      </c>
      <c r="I200" s="17" t="str">
        <f t="shared" si="25"/>
        <v>misleading 2d pie chart</v>
      </c>
      <c r="J200" s="16">
        <f t="shared" si="43"/>
        <v>11.7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23"/>
      <c r="W200" s="74">
        <v>24.0</v>
      </c>
      <c r="X200" s="75">
        <v>0.8</v>
      </c>
      <c r="Y200" s="75">
        <v>0.8</v>
      </c>
      <c r="Z200" s="75">
        <v>1.0</v>
      </c>
      <c r="AA200" s="75">
        <v>0.8333333333333334</v>
      </c>
      <c r="AB200" s="75">
        <v>1.0</v>
      </c>
      <c r="AC200" s="75">
        <v>0.3333333333333333</v>
      </c>
      <c r="AD200" s="75">
        <v>0.4</v>
      </c>
      <c r="AE200" s="75">
        <v>0.2</v>
      </c>
      <c r="AF200" s="75">
        <v>0.8333333333333334</v>
      </c>
      <c r="AG200" s="75">
        <v>0.5</v>
      </c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</row>
    <row r="201">
      <c r="A201" s="12">
        <v>4.0</v>
      </c>
      <c r="B201" s="12">
        <v>46.0</v>
      </c>
      <c r="C201" s="12" t="s">
        <v>435</v>
      </c>
      <c r="D201" s="12" t="b">
        <v>0</v>
      </c>
      <c r="E201" s="12">
        <v>0.0</v>
      </c>
      <c r="F201" s="12" t="s">
        <v>436</v>
      </c>
      <c r="G201" s="12">
        <f t="shared" si="23"/>
        <v>2364.9</v>
      </c>
      <c r="H201" s="16" t="str">
        <f t="shared" si="24"/>
        <v>misleading</v>
      </c>
      <c r="I201" s="17" t="str">
        <f t="shared" si="25"/>
        <v>truncated line chart</v>
      </c>
      <c r="J201" s="16">
        <f t="shared" si="43"/>
        <v>11.6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23"/>
      <c r="W201" s="74">
        <v>25.0</v>
      </c>
      <c r="X201" s="75">
        <v>0.8</v>
      </c>
      <c r="Y201" s="75">
        <v>0.8</v>
      </c>
      <c r="Z201" s="75">
        <v>1.0</v>
      </c>
      <c r="AA201" s="75">
        <v>0.5</v>
      </c>
      <c r="AB201" s="75">
        <v>1.0</v>
      </c>
      <c r="AC201" s="75">
        <v>0.3333333333333333</v>
      </c>
      <c r="AD201" s="75">
        <v>0.8</v>
      </c>
      <c r="AE201" s="75">
        <v>0.6</v>
      </c>
      <c r="AF201" s="75">
        <v>0.8333333333333334</v>
      </c>
      <c r="AG201" s="75">
        <v>0.25</v>
      </c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</row>
    <row r="202">
      <c r="A202" s="12">
        <v>4.0</v>
      </c>
      <c r="B202" s="12">
        <v>35.0</v>
      </c>
      <c r="C202" s="12" t="s">
        <v>437</v>
      </c>
      <c r="D202" s="12" t="b">
        <v>0</v>
      </c>
      <c r="E202" s="12">
        <v>1.0</v>
      </c>
      <c r="F202" s="12" t="s">
        <v>438</v>
      </c>
      <c r="G202" s="12">
        <f t="shared" si="23"/>
        <v>2377.2</v>
      </c>
      <c r="H202" s="16" t="str">
        <f t="shared" si="24"/>
        <v>misleading</v>
      </c>
      <c r="I202" s="17" t="str">
        <f t="shared" si="25"/>
        <v>reversed axis bar chart</v>
      </c>
      <c r="J202" s="16">
        <f t="shared" si="43"/>
        <v>12.3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23"/>
      <c r="W202" s="74">
        <v>26.0</v>
      </c>
      <c r="X202" s="75">
        <v>0.8</v>
      </c>
      <c r="Y202" s="75">
        <v>0.2</v>
      </c>
      <c r="Z202" s="75">
        <v>0.75</v>
      </c>
      <c r="AA202" s="75">
        <v>1.0</v>
      </c>
      <c r="AB202" s="75">
        <v>1.0</v>
      </c>
      <c r="AC202" s="75">
        <v>0.3333333333333333</v>
      </c>
      <c r="AD202" s="75">
        <v>0.8</v>
      </c>
      <c r="AE202" s="75">
        <v>0.6</v>
      </c>
      <c r="AF202" s="75">
        <v>0.8333333333333334</v>
      </c>
      <c r="AG202" s="75">
        <v>0.25</v>
      </c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</row>
    <row r="203">
      <c r="A203" s="31">
        <v>5.0</v>
      </c>
      <c r="B203" s="31">
        <v>25.0</v>
      </c>
      <c r="C203" s="7" t="s">
        <v>439</v>
      </c>
      <c r="D203" s="39" t="b">
        <v>1</v>
      </c>
      <c r="E203" s="31">
        <v>0.0</v>
      </c>
      <c r="F203" s="40" t="s">
        <v>440</v>
      </c>
      <c r="G203" s="12">
        <f t="shared" si="23"/>
        <v>1847.9</v>
      </c>
      <c r="H203" s="16" t="str">
        <f t="shared" si="24"/>
        <v>misleading</v>
      </c>
      <c r="I203" s="17" t="str">
        <f t="shared" si="25"/>
        <v>multiple scale line chart</v>
      </c>
      <c r="J203" s="41">
        <f>G203- TIMEVALUE("0:" &amp; "30:21.0") * 24 * 60 * 60</f>
        <v>26.9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23"/>
      <c r="W203" s="74">
        <v>27.0</v>
      </c>
      <c r="X203" s="75">
        <v>0.6</v>
      </c>
      <c r="Y203" s="75">
        <v>0.4</v>
      </c>
      <c r="Z203" s="75">
        <v>1.0</v>
      </c>
      <c r="AA203" s="75">
        <v>0.0</v>
      </c>
      <c r="AB203" s="75">
        <v>0.75</v>
      </c>
      <c r="AC203" s="75">
        <v>0.16666666666666666</v>
      </c>
      <c r="AD203" s="75">
        <v>0.4</v>
      </c>
      <c r="AE203" s="75">
        <v>0.6</v>
      </c>
      <c r="AF203" s="75">
        <v>1.0</v>
      </c>
      <c r="AG203" s="75">
        <v>0.25</v>
      </c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</row>
    <row r="204">
      <c r="A204" s="31">
        <v>5.0</v>
      </c>
      <c r="B204" s="31">
        <v>8.0</v>
      </c>
      <c r="C204" s="7" t="s">
        <v>441</v>
      </c>
      <c r="D204" s="39" t="b">
        <v>1</v>
      </c>
      <c r="E204" s="31">
        <v>1.0</v>
      </c>
      <c r="F204" s="40" t="s">
        <v>442</v>
      </c>
      <c r="G204" s="12">
        <f t="shared" si="23"/>
        <v>1862.5</v>
      </c>
      <c r="H204" s="16" t="str">
        <f t="shared" si="24"/>
        <v>normal</v>
      </c>
      <c r="I204" s="17" t="str">
        <f t="shared" si="25"/>
        <v>normal bar chart</v>
      </c>
      <c r="J204" s="16">
        <f t="shared" ref="J204:J252" si="45">G204-G203</f>
        <v>14.6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23"/>
      <c r="W204" s="74">
        <v>28.0</v>
      </c>
      <c r="X204" s="75">
        <v>0.6</v>
      </c>
      <c r="Y204" s="75">
        <v>0.0</v>
      </c>
      <c r="Z204" s="75">
        <v>0.75</v>
      </c>
      <c r="AA204" s="75">
        <v>0.8333333333333334</v>
      </c>
      <c r="AB204" s="75">
        <v>0.75</v>
      </c>
      <c r="AC204" s="75">
        <v>0.5</v>
      </c>
      <c r="AD204" s="75">
        <v>0.4</v>
      </c>
      <c r="AE204" s="75">
        <v>0.4</v>
      </c>
      <c r="AF204" s="75">
        <v>0.8333333333333334</v>
      </c>
      <c r="AG204" s="75">
        <v>0.5</v>
      </c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</row>
    <row r="205">
      <c r="A205" s="31">
        <v>5.0</v>
      </c>
      <c r="B205" s="31">
        <v>11.0</v>
      </c>
      <c r="C205" s="7" t="s">
        <v>443</v>
      </c>
      <c r="D205" s="39" t="b">
        <v>0</v>
      </c>
      <c r="E205" s="31">
        <v>0.0</v>
      </c>
      <c r="F205" s="40" t="s">
        <v>444</v>
      </c>
      <c r="G205" s="12">
        <f t="shared" si="23"/>
        <v>1884.1</v>
      </c>
      <c r="H205" s="16" t="str">
        <f t="shared" si="24"/>
        <v>misleading</v>
      </c>
      <c r="I205" s="17" t="str">
        <f t="shared" si="25"/>
        <v>misleading 2d pie chart</v>
      </c>
      <c r="J205" s="16">
        <f t="shared" si="45"/>
        <v>21.6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23"/>
      <c r="W205" s="74">
        <v>29.0</v>
      </c>
      <c r="X205" s="75">
        <v>0.6</v>
      </c>
      <c r="Y205" s="75">
        <v>0.6</v>
      </c>
      <c r="Z205" s="75">
        <v>0.75</v>
      </c>
      <c r="AA205" s="75">
        <v>1.0</v>
      </c>
      <c r="AB205" s="75">
        <v>0.75</v>
      </c>
      <c r="AC205" s="75">
        <v>0.3333333333333333</v>
      </c>
      <c r="AD205" s="75">
        <v>0.8</v>
      </c>
      <c r="AE205" s="75">
        <v>0.6</v>
      </c>
      <c r="AF205" s="75">
        <v>0.8333333333333334</v>
      </c>
      <c r="AG205" s="75">
        <v>0.25</v>
      </c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</row>
    <row r="206">
      <c r="A206" s="31">
        <v>5.0</v>
      </c>
      <c r="B206" s="31">
        <v>7.0</v>
      </c>
      <c r="C206" s="7" t="s">
        <v>445</v>
      </c>
      <c r="D206" s="39" t="b">
        <v>1</v>
      </c>
      <c r="E206" s="31">
        <v>0.0</v>
      </c>
      <c r="F206" s="40" t="s">
        <v>446</v>
      </c>
      <c r="G206" s="12">
        <f t="shared" si="23"/>
        <v>1898.6</v>
      </c>
      <c r="H206" s="16" t="str">
        <f t="shared" si="24"/>
        <v>misleading</v>
      </c>
      <c r="I206" s="17" t="str">
        <f t="shared" si="25"/>
        <v>truncated bar chart</v>
      </c>
      <c r="J206" s="16">
        <f t="shared" si="45"/>
        <v>14.5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23"/>
      <c r="W206" s="74">
        <v>30.0</v>
      </c>
      <c r="X206" s="75">
        <v>0.6</v>
      </c>
      <c r="Y206" s="75">
        <v>0.8</v>
      </c>
      <c r="Z206" s="75">
        <v>1.0</v>
      </c>
      <c r="AA206" s="75">
        <v>0.8333333333333334</v>
      </c>
      <c r="AB206" s="75">
        <v>1.0</v>
      </c>
      <c r="AC206" s="75">
        <v>0.3333333333333333</v>
      </c>
      <c r="AD206" s="75">
        <v>0.8</v>
      </c>
      <c r="AE206" s="75">
        <v>0.6</v>
      </c>
      <c r="AF206" s="75">
        <v>0.6666666666666666</v>
      </c>
      <c r="AG206" s="75">
        <v>0.25</v>
      </c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</row>
    <row r="207">
      <c r="A207" s="31">
        <v>5.0</v>
      </c>
      <c r="B207" s="31">
        <v>44.0</v>
      </c>
      <c r="C207" s="7" t="s">
        <v>447</v>
      </c>
      <c r="D207" s="39" t="b">
        <v>1</v>
      </c>
      <c r="E207" s="31">
        <v>1.0</v>
      </c>
      <c r="F207" s="40" t="s">
        <v>448</v>
      </c>
      <c r="G207" s="12">
        <f t="shared" si="23"/>
        <v>1910.3</v>
      </c>
      <c r="H207" s="16" t="str">
        <f t="shared" si="24"/>
        <v>normal</v>
      </c>
      <c r="I207" s="17" t="str">
        <f t="shared" si="25"/>
        <v>normal line chart</v>
      </c>
      <c r="J207" s="16">
        <f t="shared" si="45"/>
        <v>11.7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23"/>
      <c r="W207" s="74">
        <v>31.0</v>
      </c>
      <c r="X207" s="75">
        <v>0.8</v>
      </c>
      <c r="Y207" s="75">
        <v>0.6</v>
      </c>
      <c r="Z207" s="75">
        <v>0.75</v>
      </c>
      <c r="AA207" s="75">
        <v>1.0</v>
      </c>
      <c r="AB207" s="75">
        <v>1.0</v>
      </c>
      <c r="AC207" s="75">
        <v>0.5</v>
      </c>
      <c r="AD207" s="75">
        <v>0.8</v>
      </c>
      <c r="AE207" s="75">
        <v>0.4</v>
      </c>
      <c r="AF207" s="75">
        <v>0.8333333333333334</v>
      </c>
      <c r="AG207" s="75">
        <v>0.5</v>
      </c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</row>
    <row r="208">
      <c r="A208" s="31">
        <v>5.0</v>
      </c>
      <c r="B208" s="31">
        <v>49.0</v>
      </c>
      <c r="C208" s="7" t="s">
        <v>449</v>
      </c>
      <c r="D208" s="39" t="b">
        <v>0</v>
      </c>
      <c r="E208" s="31">
        <v>1.0</v>
      </c>
      <c r="F208" s="40" t="s">
        <v>450</v>
      </c>
      <c r="G208" s="12">
        <f t="shared" si="23"/>
        <v>1929.5</v>
      </c>
      <c r="H208" s="16" t="str">
        <f t="shared" si="24"/>
        <v>misleading</v>
      </c>
      <c r="I208" s="17" t="str">
        <f t="shared" si="25"/>
        <v>truncated line chart</v>
      </c>
      <c r="J208" s="16">
        <f t="shared" si="45"/>
        <v>19.2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23"/>
      <c r="W208" s="74">
        <v>32.0</v>
      </c>
      <c r="X208" s="75">
        <v>1.0</v>
      </c>
      <c r="Y208" s="75">
        <v>0.2</v>
      </c>
      <c r="Z208" s="75">
        <v>1.0</v>
      </c>
      <c r="AA208" s="75">
        <v>0.8333333333333334</v>
      </c>
      <c r="AB208" s="75">
        <v>0.75</v>
      </c>
      <c r="AC208" s="75">
        <v>0.3333333333333333</v>
      </c>
      <c r="AD208" s="75">
        <v>0.8</v>
      </c>
      <c r="AE208" s="75">
        <v>0.6</v>
      </c>
      <c r="AF208" s="75">
        <v>0.8333333333333334</v>
      </c>
      <c r="AG208" s="75">
        <v>0.25</v>
      </c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</row>
    <row r="209">
      <c r="A209" s="31">
        <v>5.0</v>
      </c>
      <c r="B209" s="31">
        <v>47.0</v>
      </c>
      <c r="C209" s="7" t="s">
        <v>451</v>
      </c>
      <c r="D209" s="39" t="b">
        <v>1</v>
      </c>
      <c r="E209" s="31">
        <v>0.0</v>
      </c>
      <c r="F209" s="40" t="s">
        <v>452</v>
      </c>
      <c r="G209" s="12">
        <f t="shared" si="23"/>
        <v>1933.9</v>
      </c>
      <c r="H209" s="16" t="str">
        <f t="shared" si="24"/>
        <v>misleading</v>
      </c>
      <c r="I209" s="17" t="str">
        <f t="shared" si="25"/>
        <v>truncated line chart</v>
      </c>
      <c r="J209" s="16">
        <f t="shared" si="45"/>
        <v>4.4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23"/>
      <c r="W209" s="23" t="s">
        <v>269</v>
      </c>
      <c r="X209" s="7">
        <v>0.0014388615108307228</v>
      </c>
      <c r="Z209" s="7">
        <v>0.09325709580862693</v>
      </c>
      <c r="AB209" s="35">
        <v>1.3966630282442017E-14</v>
      </c>
      <c r="AD209" s="7">
        <v>0.004729581590913681</v>
      </c>
      <c r="AF209" s="7">
        <v>1.3934489817667844E-11</v>
      </c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</row>
    <row r="210">
      <c r="A210" s="31">
        <v>5.0</v>
      </c>
      <c r="B210" s="31">
        <v>10.0</v>
      </c>
      <c r="C210" s="7" t="s">
        <v>453</v>
      </c>
      <c r="D210" s="39" t="b">
        <v>0</v>
      </c>
      <c r="E210" s="31">
        <v>0.0</v>
      </c>
      <c r="F210" s="40" t="s">
        <v>454</v>
      </c>
      <c r="G210" s="12">
        <f t="shared" si="23"/>
        <v>1954.2</v>
      </c>
      <c r="H210" s="16" t="str">
        <f t="shared" si="24"/>
        <v>normal</v>
      </c>
      <c r="I210" s="17" t="str">
        <f t="shared" si="25"/>
        <v>normal bar chart</v>
      </c>
      <c r="J210" s="16">
        <f t="shared" si="45"/>
        <v>20.3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23"/>
      <c r="W210" s="23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</row>
    <row r="211">
      <c r="A211" s="31">
        <v>5.0</v>
      </c>
      <c r="B211" s="31">
        <v>29.0</v>
      </c>
      <c r="C211" s="7" t="s">
        <v>455</v>
      </c>
      <c r="D211" s="39" t="b">
        <v>0</v>
      </c>
      <c r="E211" s="31">
        <v>1.0</v>
      </c>
      <c r="F211" s="40" t="s">
        <v>456</v>
      </c>
      <c r="G211" s="12">
        <f t="shared" si="23"/>
        <v>1975.9</v>
      </c>
      <c r="H211" s="16" t="str">
        <f t="shared" si="24"/>
        <v>normal</v>
      </c>
      <c r="I211" s="17" t="str">
        <f t="shared" si="25"/>
        <v>normal scale line chart</v>
      </c>
      <c r="J211" s="16">
        <f t="shared" si="45"/>
        <v>21.7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23"/>
      <c r="W211" s="23"/>
      <c r="X211" s="7" t="s">
        <v>27</v>
      </c>
      <c r="Y211" s="7" t="s">
        <v>23</v>
      </c>
      <c r="Z211" s="7" t="s">
        <v>97</v>
      </c>
      <c r="AA211" s="7" t="s">
        <v>90</v>
      </c>
      <c r="AB211" s="7" t="s">
        <v>71</v>
      </c>
      <c r="AC211" s="7" t="s">
        <v>68</v>
      </c>
      <c r="AD211" s="7" t="s">
        <v>49</v>
      </c>
      <c r="AE211" s="7" t="s">
        <v>46</v>
      </c>
      <c r="AF211" s="7" t="s">
        <v>114</v>
      </c>
      <c r="AG211" s="7" t="s">
        <v>118</v>
      </c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</row>
    <row r="212">
      <c r="A212" s="31">
        <v>5.0</v>
      </c>
      <c r="B212" s="31">
        <v>23.0</v>
      </c>
      <c r="C212" s="7" t="s">
        <v>457</v>
      </c>
      <c r="D212" s="39" t="b">
        <v>1</v>
      </c>
      <c r="E212" s="31">
        <v>1.0</v>
      </c>
      <c r="F212" s="40" t="s">
        <v>458</v>
      </c>
      <c r="G212" s="12">
        <f t="shared" si="23"/>
        <v>2004.4</v>
      </c>
      <c r="H212" s="16" t="str">
        <f t="shared" si="24"/>
        <v>normal</v>
      </c>
      <c r="I212" s="17" t="str">
        <f t="shared" si="25"/>
        <v>normal scale line chart</v>
      </c>
      <c r="J212" s="16">
        <f t="shared" si="45"/>
        <v>28.5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23"/>
      <c r="W212" s="23"/>
      <c r="X212" s="75">
        <f t="shared" ref="X212:AG212" si="46">average(X177:X208)</f>
        <v>0.7375</v>
      </c>
      <c r="Y212" s="75">
        <f t="shared" si="46"/>
        <v>0.58125</v>
      </c>
      <c r="Z212" s="75">
        <f t="shared" si="46"/>
        <v>0.8515625</v>
      </c>
      <c r="AA212" s="75">
        <f t="shared" si="46"/>
        <v>0.7552083333</v>
      </c>
      <c r="AB212" s="75">
        <f t="shared" si="46"/>
        <v>0.9375</v>
      </c>
      <c r="AC212" s="75">
        <f t="shared" si="46"/>
        <v>0.4375</v>
      </c>
      <c r="AD212" s="75">
        <f t="shared" si="46"/>
        <v>0.63125</v>
      </c>
      <c r="AE212" s="75">
        <f t="shared" si="46"/>
        <v>0.51875</v>
      </c>
      <c r="AF212" s="75">
        <f t="shared" si="46"/>
        <v>0.8177083333</v>
      </c>
      <c r="AG212" s="75">
        <f t="shared" si="46"/>
        <v>0.328125</v>
      </c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</row>
    <row r="213">
      <c r="A213" s="31">
        <v>5.0</v>
      </c>
      <c r="B213" s="31">
        <v>38.0</v>
      </c>
      <c r="C213" s="7" t="s">
        <v>459</v>
      </c>
      <c r="D213" s="39" t="b">
        <v>0</v>
      </c>
      <c r="E213" s="31">
        <v>1.0</v>
      </c>
      <c r="F213" s="40" t="s">
        <v>460</v>
      </c>
      <c r="G213" s="12">
        <f t="shared" si="23"/>
        <v>2059.8</v>
      </c>
      <c r="H213" s="16" t="str">
        <f t="shared" si="24"/>
        <v>misleading</v>
      </c>
      <c r="I213" s="17" t="str">
        <f t="shared" si="25"/>
        <v>reversed axis bar chart</v>
      </c>
      <c r="J213" s="16">
        <f t="shared" si="45"/>
        <v>55.4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23"/>
      <c r="W213" s="23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</row>
    <row r="214">
      <c r="A214" s="31">
        <v>5.0</v>
      </c>
      <c r="B214" s="31">
        <v>24.0</v>
      </c>
      <c r="C214" s="7" t="s">
        <v>461</v>
      </c>
      <c r="D214" s="39" t="b">
        <v>0</v>
      </c>
      <c r="E214" s="31">
        <v>1.0</v>
      </c>
      <c r="F214" s="40" t="s">
        <v>462</v>
      </c>
      <c r="G214" s="12">
        <f t="shared" si="23"/>
        <v>2086.2</v>
      </c>
      <c r="H214" s="16" t="str">
        <f t="shared" si="24"/>
        <v>misleading</v>
      </c>
      <c r="I214" s="17" t="str">
        <f t="shared" si="25"/>
        <v>multiple scale line chart</v>
      </c>
      <c r="J214" s="16">
        <f t="shared" si="45"/>
        <v>26.4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23"/>
      <c r="W214" s="23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</row>
    <row r="215">
      <c r="A215" s="31">
        <v>5.0</v>
      </c>
      <c r="B215" s="31">
        <v>9.0</v>
      </c>
      <c r="C215" s="7" t="s">
        <v>463</v>
      </c>
      <c r="D215" s="39" t="b">
        <v>0</v>
      </c>
      <c r="E215" s="31">
        <v>0.0</v>
      </c>
      <c r="F215" s="40" t="s">
        <v>464</v>
      </c>
      <c r="G215" s="12">
        <f t="shared" si="23"/>
        <v>2112</v>
      </c>
      <c r="H215" s="16" t="str">
        <f t="shared" si="24"/>
        <v>misleading</v>
      </c>
      <c r="I215" s="17" t="str">
        <f t="shared" si="25"/>
        <v>truncated bar chart</v>
      </c>
      <c r="J215" s="16">
        <f t="shared" si="45"/>
        <v>25.8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23"/>
      <c r="W215" s="23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</row>
    <row r="216">
      <c r="A216" s="31">
        <v>5.0</v>
      </c>
      <c r="B216" s="31">
        <v>27.0</v>
      </c>
      <c r="C216" s="7" t="s">
        <v>465</v>
      </c>
      <c r="D216" s="39" t="b">
        <v>0</v>
      </c>
      <c r="E216" s="31">
        <v>0.0</v>
      </c>
      <c r="F216" s="40" t="s">
        <v>466</v>
      </c>
      <c r="G216" s="12">
        <f t="shared" si="23"/>
        <v>2126.6</v>
      </c>
      <c r="H216" s="16" t="str">
        <f t="shared" si="24"/>
        <v>misleading</v>
      </c>
      <c r="I216" s="17" t="str">
        <f t="shared" si="25"/>
        <v>multiple scale line chart</v>
      </c>
      <c r="J216" s="16">
        <f t="shared" si="45"/>
        <v>14.6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23"/>
      <c r="W216" s="23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</row>
    <row r="217">
      <c r="A217" s="31">
        <v>5.0</v>
      </c>
      <c r="B217" s="31">
        <v>15.0</v>
      </c>
      <c r="C217" s="7" t="s">
        <v>467</v>
      </c>
      <c r="D217" s="39" t="b">
        <v>0</v>
      </c>
      <c r="E217" s="31">
        <v>1.0</v>
      </c>
      <c r="F217" s="40" t="s">
        <v>397</v>
      </c>
      <c r="G217" s="12">
        <f t="shared" si="23"/>
        <v>2142.2</v>
      </c>
      <c r="H217" s="16" t="str">
        <f t="shared" si="24"/>
        <v>misleading</v>
      </c>
      <c r="I217" s="17" t="str">
        <f t="shared" si="25"/>
        <v>misleading 2d pie chart</v>
      </c>
      <c r="J217" s="16">
        <f t="shared" si="45"/>
        <v>15.6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23"/>
      <c r="W217" s="23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</row>
    <row r="218">
      <c r="A218" s="31">
        <v>5.0</v>
      </c>
      <c r="B218" s="31">
        <v>30.0</v>
      </c>
      <c r="C218" s="7" t="s">
        <v>468</v>
      </c>
      <c r="D218" s="39" t="b">
        <v>1</v>
      </c>
      <c r="E218" s="31">
        <v>1.0</v>
      </c>
      <c r="F218" s="40" t="s">
        <v>469</v>
      </c>
      <c r="G218" s="12">
        <f t="shared" si="23"/>
        <v>2154.8</v>
      </c>
      <c r="H218" s="16" t="str">
        <f t="shared" si="24"/>
        <v>misleading</v>
      </c>
      <c r="I218" s="17" t="str">
        <f t="shared" si="25"/>
        <v>multiple scale line chart</v>
      </c>
      <c r="J218" s="16">
        <f t="shared" si="45"/>
        <v>12.6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23"/>
      <c r="W218" s="23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</row>
    <row r="219">
      <c r="A219" s="31">
        <v>5.0</v>
      </c>
      <c r="B219" s="31">
        <v>42.0</v>
      </c>
      <c r="C219" s="7" t="s">
        <v>470</v>
      </c>
      <c r="D219" s="39" t="b">
        <v>0</v>
      </c>
      <c r="E219" s="31">
        <v>0.0</v>
      </c>
      <c r="F219" s="40" t="s">
        <v>471</v>
      </c>
      <c r="G219" s="12">
        <f t="shared" si="23"/>
        <v>2167.7</v>
      </c>
      <c r="H219" s="16" t="str">
        <f t="shared" si="24"/>
        <v>misleading</v>
      </c>
      <c r="I219" s="17" t="str">
        <f t="shared" si="25"/>
        <v>truncated line chart</v>
      </c>
      <c r="J219" s="16">
        <f t="shared" si="45"/>
        <v>12.9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23"/>
      <c r="W219" s="23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</row>
    <row r="220">
      <c r="A220" s="31">
        <v>5.0</v>
      </c>
      <c r="B220" s="31">
        <v>4.0</v>
      </c>
      <c r="C220" s="7" t="s">
        <v>472</v>
      </c>
      <c r="D220" s="39" t="b">
        <v>0</v>
      </c>
      <c r="E220" s="31">
        <v>1.0</v>
      </c>
      <c r="F220" s="40" t="s">
        <v>473</v>
      </c>
      <c r="G220" s="12">
        <f t="shared" si="23"/>
        <v>2183.4</v>
      </c>
      <c r="H220" s="16" t="str">
        <f t="shared" si="24"/>
        <v>normal</v>
      </c>
      <c r="I220" s="17" t="str">
        <f t="shared" si="25"/>
        <v>normal bar chart</v>
      </c>
      <c r="J220" s="16">
        <f t="shared" si="45"/>
        <v>15.7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23"/>
      <c r="W220" s="23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</row>
    <row r="221">
      <c r="A221" s="31">
        <v>5.0</v>
      </c>
      <c r="B221" s="31">
        <v>40.0</v>
      </c>
      <c r="C221" s="7" t="s">
        <v>474</v>
      </c>
      <c r="D221" s="39" t="b">
        <v>0</v>
      </c>
      <c r="E221" s="31">
        <v>1.0</v>
      </c>
      <c r="F221" s="40" t="s">
        <v>475</v>
      </c>
      <c r="G221" s="12">
        <f t="shared" si="23"/>
        <v>2196.8</v>
      </c>
      <c r="H221" s="16" t="str">
        <f t="shared" si="24"/>
        <v>normal</v>
      </c>
      <c r="I221" s="17" t="str">
        <f t="shared" si="25"/>
        <v>normal axis bar chart</v>
      </c>
      <c r="J221" s="16">
        <f t="shared" si="45"/>
        <v>13.4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23"/>
      <c r="W221" s="23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</row>
    <row r="222">
      <c r="A222" s="31">
        <v>5.0</v>
      </c>
      <c r="B222" s="31">
        <v>43.0</v>
      </c>
      <c r="C222" s="7" t="s">
        <v>476</v>
      </c>
      <c r="D222" s="39" t="b">
        <v>0</v>
      </c>
      <c r="E222" s="31">
        <v>1.0</v>
      </c>
      <c r="F222" s="40" t="s">
        <v>477</v>
      </c>
      <c r="G222" s="12">
        <f t="shared" si="23"/>
        <v>2202.9</v>
      </c>
      <c r="H222" s="16" t="str">
        <f t="shared" si="24"/>
        <v>normal</v>
      </c>
      <c r="I222" s="17" t="str">
        <f t="shared" si="25"/>
        <v>normal line chart</v>
      </c>
      <c r="J222" s="16">
        <f t="shared" si="45"/>
        <v>6.1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23"/>
      <c r="W222" s="23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</row>
    <row r="223">
      <c r="A223" s="31">
        <v>5.0</v>
      </c>
      <c r="B223" s="31">
        <v>16.0</v>
      </c>
      <c r="C223" s="7" t="s">
        <v>478</v>
      </c>
      <c r="D223" s="39" t="b">
        <v>1</v>
      </c>
      <c r="E223" s="31">
        <v>1.0</v>
      </c>
      <c r="F223" s="40" t="s">
        <v>479</v>
      </c>
      <c r="G223" s="12">
        <f t="shared" si="23"/>
        <v>2210.3</v>
      </c>
      <c r="H223" s="16" t="str">
        <f t="shared" si="24"/>
        <v>misleading</v>
      </c>
      <c r="I223" s="17" t="str">
        <f t="shared" si="25"/>
        <v>misleading 2d pie chart</v>
      </c>
      <c r="J223" s="16">
        <f t="shared" si="45"/>
        <v>7.4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23"/>
      <c r="W223" s="23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</row>
    <row r="224">
      <c r="A224" s="31">
        <v>5.0</v>
      </c>
      <c r="B224" s="31">
        <v>36.0</v>
      </c>
      <c r="C224" s="7" t="s">
        <v>480</v>
      </c>
      <c r="D224" s="39" t="b">
        <v>1</v>
      </c>
      <c r="E224" s="31">
        <v>1.0</v>
      </c>
      <c r="F224" s="40" t="s">
        <v>481</v>
      </c>
      <c r="G224" s="12">
        <f t="shared" si="23"/>
        <v>2214.8</v>
      </c>
      <c r="H224" s="16" t="str">
        <f t="shared" si="24"/>
        <v>normal</v>
      </c>
      <c r="I224" s="17" t="str">
        <f t="shared" si="25"/>
        <v>normal axis bar chart</v>
      </c>
      <c r="J224" s="16">
        <f t="shared" si="45"/>
        <v>4.5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23"/>
      <c r="W224" s="23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</row>
    <row r="225">
      <c r="A225" s="31">
        <v>5.0</v>
      </c>
      <c r="B225" s="31">
        <v>34.0</v>
      </c>
      <c r="C225" s="7" t="s">
        <v>482</v>
      </c>
      <c r="D225" s="39" t="b">
        <v>1</v>
      </c>
      <c r="E225" s="31">
        <v>1.0</v>
      </c>
      <c r="F225" s="40" t="s">
        <v>483</v>
      </c>
      <c r="G225" s="12">
        <f t="shared" si="23"/>
        <v>2226.7</v>
      </c>
      <c r="H225" s="16" t="str">
        <f t="shared" si="24"/>
        <v>normal</v>
      </c>
      <c r="I225" s="17" t="str">
        <f t="shared" si="25"/>
        <v>normal axis bar chart</v>
      </c>
      <c r="J225" s="16">
        <f t="shared" si="45"/>
        <v>11.9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23"/>
      <c r="W225" s="23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</row>
    <row r="226">
      <c r="A226" s="31">
        <v>5.0</v>
      </c>
      <c r="B226" s="31">
        <v>46.0</v>
      </c>
      <c r="C226" s="7" t="s">
        <v>484</v>
      </c>
      <c r="D226" s="39" t="b">
        <v>0</v>
      </c>
      <c r="E226" s="31">
        <v>0.0</v>
      </c>
      <c r="F226" s="40" t="s">
        <v>485</v>
      </c>
      <c r="G226" s="12">
        <f t="shared" si="23"/>
        <v>2232.1</v>
      </c>
      <c r="H226" s="16" t="str">
        <f t="shared" si="24"/>
        <v>misleading</v>
      </c>
      <c r="I226" s="17" t="str">
        <f t="shared" si="25"/>
        <v>truncated line chart</v>
      </c>
      <c r="J226" s="16">
        <f t="shared" si="45"/>
        <v>5.4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23"/>
      <c r="W226" s="23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</row>
    <row r="227">
      <c r="A227" s="31">
        <v>5.0</v>
      </c>
      <c r="B227" s="31">
        <v>39.0</v>
      </c>
      <c r="C227" s="7" t="s">
        <v>486</v>
      </c>
      <c r="D227" s="39" t="b">
        <v>0</v>
      </c>
      <c r="E227" s="31">
        <v>0.0</v>
      </c>
      <c r="F227" s="40" t="s">
        <v>487</v>
      </c>
      <c r="G227" s="12">
        <f t="shared" si="23"/>
        <v>2241.6</v>
      </c>
      <c r="H227" s="16" t="str">
        <f t="shared" si="24"/>
        <v>misleading</v>
      </c>
      <c r="I227" s="17" t="str">
        <f t="shared" si="25"/>
        <v>reversed axis bar chart</v>
      </c>
      <c r="J227" s="16">
        <f t="shared" si="45"/>
        <v>9.5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23"/>
      <c r="W227" s="23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</row>
    <row r="228">
      <c r="A228" s="31">
        <v>5.0</v>
      </c>
      <c r="B228" s="31">
        <v>13.0</v>
      </c>
      <c r="C228" s="7" t="s">
        <v>488</v>
      </c>
      <c r="D228" s="39" t="b">
        <v>0</v>
      </c>
      <c r="E228" s="31">
        <v>0.0</v>
      </c>
      <c r="F228" s="40" t="s">
        <v>489</v>
      </c>
      <c r="G228" s="12">
        <f t="shared" si="23"/>
        <v>2257.2</v>
      </c>
      <c r="H228" s="16" t="str">
        <f t="shared" si="24"/>
        <v>normal</v>
      </c>
      <c r="I228" s="17" t="str">
        <f t="shared" si="25"/>
        <v>normal pie chart</v>
      </c>
      <c r="J228" s="16">
        <f t="shared" si="45"/>
        <v>15.6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23"/>
      <c r="W228" s="23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</row>
    <row r="229">
      <c r="A229" s="31">
        <v>5.0</v>
      </c>
      <c r="B229" s="31">
        <v>45.0</v>
      </c>
      <c r="C229" s="7" t="s">
        <v>490</v>
      </c>
      <c r="D229" s="39" t="b">
        <v>1</v>
      </c>
      <c r="E229" s="31">
        <v>1.0</v>
      </c>
      <c r="F229" s="40" t="s">
        <v>491</v>
      </c>
      <c r="G229" s="12">
        <f t="shared" si="23"/>
        <v>2260.9</v>
      </c>
      <c r="H229" s="16" t="str">
        <f t="shared" si="24"/>
        <v>normal</v>
      </c>
      <c r="I229" s="17" t="str">
        <f t="shared" si="25"/>
        <v>normal line chart</v>
      </c>
      <c r="J229" s="16">
        <f t="shared" si="45"/>
        <v>3.7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23"/>
      <c r="W229" s="23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</row>
    <row r="230">
      <c r="A230" s="31">
        <v>5.0</v>
      </c>
      <c r="B230" s="31">
        <v>1.0</v>
      </c>
      <c r="C230" s="7" t="s">
        <v>492</v>
      </c>
      <c r="D230" s="39" t="b">
        <v>1</v>
      </c>
      <c r="E230" s="31">
        <v>0.0</v>
      </c>
      <c r="F230" s="40" t="s">
        <v>493</v>
      </c>
      <c r="G230" s="12">
        <f t="shared" si="23"/>
        <v>2274.4</v>
      </c>
      <c r="H230" s="16" t="str">
        <f t="shared" si="24"/>
        <v>misleading</v>
      </c>
      <c r="I230" s="17" t="str">
        <f t="shared" si="25"/>
        <v>truncated bar chart</v>
      </c>
      <c r="J230" s="16">
        <f t="shared" si="45"/>
        <v>13.5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23"/>
      <c r="W230" s="23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</row>
    <row r="231">
      <c r="A231" s="31">
        <v>5.0</v>
      </c>
      <c r="B231" s="31">
        <v>2.0</v>
      </c>
      <c r="C231" s="7" t="s">
        <v>494</v>
      </c>
      <c r="D231" s="39" t="b">
        <v>0</v>
      </c>
      <c r="E231" s="31">
        <v>1.0</v>
      </c>
      <c r="F231" s="40" t="s">
        <v>495</v>
      </c>
      <c r="G231" s="12">
        <f t="shared" si="23"/>
        <v>2290.7</v>
      </c>
      <c r="H231" s="16" t="str">
        <f t="shared" si="24"/>
        <v>normal</v>
      </c>
      <c r="I231" s="17" t="str">
        <f t="shared" si="25"/>
        <v>normal bar chart</v>
      </c>
      <c r="J231" s="16">
        <f t="shared" si="45"/>
        <v>16.3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23"/>
      <c r="W231" s="23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</row>
    <row r="232">
      <c r="A232" s="31">
        <v>5.0</v>
      </c>
      <c r="B232" s="31">
        <v>21.0</v>
      </c>
      <c r="C232" s="7" t="s">
        <v>496</v>
      </c>
      <c r="D232" s="39" t="b">
        <v>0</v>
      </c>
      <c r="E232" s="31">
        <v>1.0</v>
      </c>
      <c r="F232" s="40" t="s">
        <v>497</v>
      </c>
      <c r="G232" s="12">
        <f t="shared" si="23"/>
        <v>2312.2</v>
      </c>
      <c r="H232" s="16" t="str">
        <f t="shared" si="24"/>
        <v>misleading</v>
      </c>
      <c r="I232" s="17" t="str">
        <f t="shared" si="25"/>
        <v>multiple scale line chart</v>
      </c>
      <c r="J232" s="16">
        <f t="shared" si="45"/>
        <v>21.5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23"/>
      <c r="W232" s="23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</row>
    <row r="233">
      <c r="A233" s="31">
        <v>5.0</v>
      </c>
      <c r="B233" s="31">
        <v>48.0</v>
      </c>
      <c r="C233" s="7" t="s">
        <v>498</v>
      </c>
      <c r="D233" s="39" t="b">
        <v>1</v>
      </c>
      <c r="E233" s="31">
        <v>1.0</v>
      </c>
      <c r="F233" s="40" t="s">
        <v>499</v>
      </c>
      <c r="G233" s="12">
        <f t="shared" si="23"/>
        <v>2317.3</v>
      </c>
      <c r="H233" s="16" t="str">
        <f t="shared" si="24"/>
        <v>normal</v>
      </c>
      <c r="I233" s="17" t="str">
        <f t="shared" si="25"/>
        <v>normal line chart</v>
      </c>
      <c r="J233" s="16">
        <f t="shared" si="45"/>
        <v>5.1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23"/>
      <c r="W233" s="23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</row>
    <row r="234">
      <c r="A234" s="31">
        <v>5.0</v>
      </c>
      <c r="B234" s="31">
        <v>6.0</v>
      </c>
      <c r="C234" s="7" t="s">
        <v>500</v>
      </c>
      <c r="D234" s="39" t="b">
        <v>1</v>
      </c>
      <c r="E234" s="31">
        <v>0.0</v>
      </c>
      <c r="F234" s="40" t="s">
        <v>501</v>
      </c>
      <c r="G234" s="12">
        <f t="shared" si="23"/>
        <v>2324.8</v>
      </c>
      <c r="H234" s="16" t="str">
        <f t="shared" si="24"/>
        <v>normal</v>
      </c>
      <c r="I234" s="17" t="str">
        <f t="shared" si="25"/>
        <v>normal bar chart</v>
      </c>
      <c r="J234" s="16">
        <f t="shared" si="45"/>
        <v>7.5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23"/>
      <c r="W234" s="23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</row>
    <row r="235">
      <c r="A235" s="31">
        <v>5.0</v>
      </c>
      <c r="B235" s="31">
        <v>12.0</v>
      </c>
      <c r="C235" s="7" t="s">
        <v>502</v>
      </c>
      <c r="D235" s="39" t="b">
        <v>1</v>
      </c>
      <c r="E235" s="31">
        <v>0.0</v>
      </c>
      <c r="F235" s="40" t="s">
        <v>503</v>
      </c>
      <c r="G235" s="12">
        <f t="shared" si="23"/>
        <v>2338.7</v>
      </c>
      <c r="H235" s="16" t="str">
        <f t="shared" si="24"/>
        <v>normal</v>
      </c>
      <c r="I235" s="17" t="str">
        <f t="shared" si="25"/>
        <v>normal pie chart</v>
      </c>
      <c r="J235" s="16">
        <f t="shared" si="45"/>
        <v>13.9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23"/>
      <c r="W235" s="23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</row>
    <row r="236">
      <c r="A236" s="31">
        <v>5.0</v>
      </c>
      <c r="B236" s="31">
        <v>32.0</v>
      </c>
      <c r="C236" s="7" t="s">
        <v>504</v>
      </c>
      <c r="D236" s="39" t="b">
        <v>1</v>
      </c>
      <c r="E236" s="31">
        <v>1.0</v>
      </c>
      <c r="F236" s="40" t="s">
        <v>505</v>
      </c>
      <c r="G236" s="12">
        <f t="shared" si="23"/>
        <v>2356.3</v>
      </c>
      <c r="H236" s="16" t="str">
        <f t="shared" si="24"/>
        <v>misleading</v>
      </c>
      <c r="I236" s="17" t="str">
        <f t="shared" si="25"/>
        <v>reversed axis bar chart</v>
      </c>
      <c r="J236" s="16">
        <f t="shared" si="45"/>
        <v>17.6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23"/>
      <c r="W236" s="23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</row>
    <row r="237">
      <c r="A237" s="31">
        <v>5.0</v>
      </c>
      <c r="B237" s="31">
        <v>19.0</v>
      </c>
      <c r="C237" s="7" t="s">
        <v>506</v>
      </c>
      <c r="D237" s="39" t="b">
        <v>1</v>
      </c>
      <c r="E237" s="31">
        <v>0.0</v>
      </c>
      <c r="F237" s="40" t="s">
        <v>507</v>
      </c>
      <c r="G237" s="12">
        <f t="shared" si="23"/>
        <v>2365.8</v>
      </c>
      <c r="H237" s="16" t="str">
        <f t="shared" si="24"/>
        <v>misleading</v>
      </c>
      <c r="I237" s="17" t="str">
        <f t="shared" si="25"/>
        <v>misleading 2d pie chart</v>
      </c>
      <c r="J237" s="16">
        <f t="shared" si="45"/>
        <v>9.5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23"/>
      <c r="W237" s="23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</row>
    <row r="238">
      <c r="A238" s="31">
        <v>5.0</v>
      </c>
      <c r="B238" s="31">
        <v>41.0</v>
      </c>
      <c r="C238" s="7" t="s">
        <v>508</v>
      </c>
      <c r="D238" s="39" t="b">
        <v>0</v>
      </c>
      <c r="E238" s="31">
        <v>1.0</v>
      </c>
      <c r="F238" s="40" t="s">
        <v>509</v>
      </c>
      <c r="G238" s="12">
        <f t="shared" si="23"/>
        <v>2374.1</v>
      </c>
      <c r="H238" s="16" t="str">
        <f t="shared" si="24"/>
        <v>normal</v>
      </c>
      <c r="I238" s="17" t="str">
        <f t="shared" si="25"/>
        <v>normal line chart</v>
      </c>
      <c r="J238" s="16">
        <f t="shared" si="45"/>
        <v>8.3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23"/>
      <c r="W238" s="23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</row>
    <row r="239">
      <c r="A239" s="31">
        <v>5.0</v>
      </c>
      <c r="B239" s="31">
        <v>22.0</v>
      </c>
      <c r="C239" s="7" t="s">
        <v>510</v>
      </c>
      <c r="D239" s="39" t="b">
        <v>1</v>
      </c>
      <c r="E239" s="31">
        <v>1.0</v>
      </c>
      <c r="F239" s="40" t="s">
        <v>511</v>
      </c>
      <c r="G239" s="12">
        <f t="shared" si="23"/>
        <v>2391.6</v>
      </c>
      <c r="H239" s="16" t="str">
        <f t="shared" si="24"/>
        <v>normal</v>
      </c>
      <c r="I239" s="17" t="str">
        <f t="shared" si="25"/>
        <v>normal scale line chart</v>
      </c>
      <c r="J239" s="16">
        <f t="shared" si="45"/>
        <v>17.5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23"/>
      <c r="W239" s="23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</row>
    <row r="240">
      <c r="A240" s="31">
        <v>5.0</v>
      </c>
      <c r="B240" s="31">
        <v>50.0</v>
      </c>
      <c r="C240" s="7" t="s">
        <v>512</v>
      </c>
      <c r="D240" s="39" t="b">
        <v>0</v>
      </c>
      <c r="E240" s="31">
        <v>0.0</v>
      </c>
      <c r="F240" s="40" t="s">
        <v>513</v>
      </c>
      <c r="G240" s="12">
        <f t="shared" si="23"/>
        <v>2416.9</v>
      </c>
      <c r="H240" s="16" t="str">
        <f t="shared" si="24"/>
        <v>normal</v>
      </c>
      <c r="I240" s="17" t="str">
        <f t="shared" si="25"/>
        <v>normal line chart</v>
      </c>
      <c r="J240" s="16">
        <f t="shared" si="45"/>
        <v>25.3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23"/>
      <c r="W240" s="23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</row>
    <row r="241">
      <c r="A241" s="31">
        <v>5.0</v>
      </c>
      <c r="B241" s="31">
        <v>37.0</v>
      </c>
      <c r="C241" s="7" t="s">
        <v>514</v>
      </c>
      <c r="D241" s="39" t="b">
        <v>0</v>
      </c>
      <c r="E241" s="31">
        <v>0.0</v>
      </c>
      <c r="F241" s="40" t="s">
        <v>515</v>
      </c>
      <c r="G241" s="12">
        <f t="shared" si="23"/>
        <v>2446</v>
      </c>
      <c r="H241" s="16" t="str">
        <f t="shared" si="24"/>
        <v>normal</v>
      </c>
      <c r="I241" s="17" t="str">
        <f t="shared" si="25"/>
        <v>normal axis bar chart</v>
      </c>
      <c r="J241" s="16">
        <f t="shared" si="45"/>
        <v>29.1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23"/>
      <c r="W241" s="23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</row>
    <row r="242">
      <c r="A242" s="31">
        <v>5.0</v>
      </c>
      <c r="B242" s="31">
        <v>5.0</v>
      </c>
      <c r="C242" s="7" t="s">
        <v>516</v>
      </c>
      <c r="D242" s="39" t="b">
        <v>1</v>
      </c>
      <c r="E242" s="31">
        <v>1.0</v>
      </c>
      <c r="F242" s="40" t="s">
        <v>517</v>
      </c>
      <c r="G242" s="12">
        <f t="shared" si="23"/>
        <v>2467</v>
      </c>
      <c r="H242" s="16" t="str">
        <f t="shared" si="24"/>
        <v>misleading</v>
      </c>
      <c r="I242" s="17" t="str">
        <f t="shared" si="25"/>
        <v>truncated bar chart</v>
      </c>
      <c r="J242" s="16">
        <f t="shared" si="45"/>
        <v>21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23"/>
      <c r="W242" s="23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</row>
    <row r="243">
      <c r="A243" s="31">
        <v>5.0</v>
      </c>
      <c r="B243" s="31">
        <v>3.0</v>
      </c>
      <c r="C243" s="7" t="s">
        <v>518</v>
      </c>
      <c r="D243" s="39" t="b">
        <v>1</v>
      </c>
      <c r="E243" s="31">
        <v>0.0</v>
      </c>
      <c r="F243" s="40" t="s">
        <v>519</v>
      </c>
      <c r="G243" s="12">
        <f t="shared" si="23"/>
        <v>2475</v>
      </c>
      <c r="H243" s="16" t="str">
        <f t="shared" si="24"/>
        <v>misleading</v>
      </c>
      <c r="I243" s="17" t="str">
        <f t="shared" si="25"/>
        <v>truncated bar chart</v>
      </c>
      <c r="J243" s="16">
        <f t="shared" si="45"/>
        <v>8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23"/>
      <c r="W243" s="23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</row>
    <row r="244">
      <c r="A244" s="31">
        <v>5.0</v>
      </c>
      <c r="B244" s="31">
        <v>28.0</v>
      </c>
      <c r="C244" s="7" t="s">
        <v>220</v>
      </c>
      <c r="D244" s="39" t="b">
        <v>1</v>
      </c>
      <c r="E244" s="31">
        <v>1.0</v>
      </c>
      <c r="F244" s="40" t="s">
        <v>520</v>
      </c>
      <c r="G244" s="12">
        <f t="shared" si="23"/>
        <v>2525.1</v>
      </c>
      <c r="H244" s="16" t="str">
        <f t="shared" si="24"/>
        <v>misleading</v>
      </c>
      <c r="I244" s="17" t="str">
        <f t="shared" si="25"/>
        <v>multiple scale line chart</v>
      </c>
      <c r="J244" s="16">
        <f t="shared" si="45"/>
        <v>50.1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23"/>
      <c r="W244" s="23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</row>
    <row r="245">
      <c r="A245" s="31">
        <v>5.0</v>
      </c>
      <c r="B245" s="31">
        <v>18.0</v>
      </c>
      <c r="C245" s="7" t="s">
        <v>521</v>
      </c>
      <c r="D245" s="39" t="b">
        <v>1</v>
      </c>
      <c r="E245" s="31">
        <v>0.0</v>
      </c>
      <c r="F245" s="40" t="s">
        <v>522</v>
      </c>
      <c r="G245" s="12">
        <f t="shared" si="23"/>
        <v>2532.6</v>
      </c>
      <c r="H245" s="16" t="str">
        <f t="shared" si="24"/>
        <v>normal</v>
      </c>
      <c r="I245" s="17" t="str">
        <f t="shared" si="25"/>
        <v>normal pie chart</v>
      </c>
      <c r="J245" s="16">
        <f t="shared" si="45"/>
        <v>7.5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23"/>
      <c r="W245" s="23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</row>
    <row r="246">
      <c r="A246" s="31">
        <v>5.0</v>
      </c>
      <c r="B246" s="31">
        <v>31.0</v>
      </c>
      <c r="C246" s="7" t="s">
        <v>523</v>
      </c>
      <c r="D246" s="39" t="b">
        <v>0</v>
      </c>
      <c r="E246" s="31">
        <v>1.0</v>
      </c>
      <c r="F246" s="40" t="s">
        <v>524</v>
      </c>
      <c r="G246" s="12">
        <f t="shared" si="23"/>
        <v>2541.9</v>
      </c>
      <c r="H246" s="16" t="str">
        <f t="shared" si="24"/>
        <v>misleading</v>
      </c>
      <c r="I246" s="17" t="str">
        <f t="shared" si="25"/>
        <v>reversed axis bar chart</v>
      </c>
      <c r="J246" s="16">
        <f t="shared" si="45"/>
        <v>9.3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23"/>
      <c r="W246" s="23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</row>
    <row r="247">
      <c r="A247" s="31">
        <v>5.0</v>
      </c>
      <c r="B247" s="31">
        <v>20.0</v>
      </c>
      <c r="C247" s="7" t="s">
        <v>525</v>
      </c>
      <c r="D247" s="39" t="b">
        <v>1</v>
      </c>
      <c r="E247" s="31">
        <v>1.0</v>
      </c>
      <c r="F247" s="40" t="s">
        <v>526</v>
      </c>
      <c r="G247" s="12">
        <f t="shared" si="23"/>
        <v>2553.5</v>
      </c>
      <c r="H247" s="16" t="str">
        <f t="shared" si="24"/>
        <v>misleading</v>
      </c>
      <c r="I247" s="17" t="str">
        <f t="shared" si="25"/>
        <v>misleading 2d pie chart</v>
      </c>
      <c r="J247" s="16">
        <f t="shared" si="45"/>
        <v>11.6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23"/>
      <c r="W247" s="23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</row>
    <row r="248">
      <c r="A248" s="31">
        <v>5.0</v>
      </c>
      <c r="B248" s="31">
        <v>33.0</v>
      </c>
      <c r="C248" s="7" t="s">
        <v>429</v>
      </c>
      <c r="D248" s="39" t="b">
        <v>0</v>
      </c>
      <c r="E248" s="31">
        <v>1.0</v>
      </c>
      <c r="F248" s="40" t="s">
        <v>527</v>
      </c>
      <c r="G248" s="12">
        <f t="shared" si="23"/>
        <v>2567.9</v>
      </c>
      <c r="H248" s="16" t="str">
        <f t="shared" si="24"/>
        <v>misleading</v>
      </c>
      <c r="I248" s="17" t="str">
        <f t="shared" si="25"/>
        <v>reversed axis bar chart</v>
      </c>
      <c r="J248" s="16">
        <f t="shared" si="45"/>
        <v>14.4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23"/>
      <c r="W248" s="23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</row>
    <row r="249">
      <c r="A249" s="31">
        <v>5.0</v>
      </c>
      <c r="B249" s="31">
        <v>14.0</v>
      </c>
      <c r="C249" s="7" t="s">
        <v>528</v>
      </c>
      <c r="D249" s="39" t="b">
        <v>1</v>
      </c>
      <c r="E249" s="31">
        <v>0.0</v>
      </c>
      <c r="F249" s="40" t="s">
        <v>529</v>
      </c>
      <c r="G249" s="12">
        <f t="shared" si="23"/>
        <v>2577.1</v>
      </c>
      <c r="H249" s="16" t="str">
        <f t="shared" si="24"/>
        <v>normal</v>
      </c>
      <c r="I249" s="17" t="str">
        <f t="shared" si="25"/>
        <v>normal pie chart</v>
      </c>
      <c r="J249" s="16">
        <f t="shared" si="45"/>
        <v>9.2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23"/>
      <c r="W249" s="23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</row>
    <row r="250">
      <c r="A250" s="31">
        <v>5.0</v>
      </c>
      <c r="B250" s="31">
        <v>17.0</v>
      </c>
      <c r="C250" s="7" t="s">
        <v>530</v>
      </c>
      <c r="D250" s="39" t="b">
        <v>1</v>
      </c>
      <c r="E250" s="31">
        <v>1.0</v>
      </c>
      <c r="F250" s="40" t="s">
        <v>531</v>
      </c>
      <c r="G250" s="12">
        <f t="shared" si="23"/>
        <v>2583.5</v>
      </c>
      <c r="H250" s="16" t="str">
        <f t="shared" si="24"/>
        <v>normal</v>
      </c>
      <c r="I250" s="17" t="str">
        <f t="shared" si="25"/>
        <v>normal pie chart</v>
      </c>
      <c r="J250" s="16">
        <f t="shared" si="45"/>
        <v>6.4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23"/>
      <c r="W250" s="23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</row>
    <row r="251">
      <c r="A251" s="31">
        <v>5.0</v>
      </c>
      <c r="B251" s="31">
        <v>35.0</v>
      </c>
      <c r="C251" s="7" t="s">
        <v>532</v>
      </c>
      <c r="D251" s="39" t="b">
        <v>0</v>
      </c>
      <c r="E251" s="31">
        <v>1.0</v>
      </c>
      <c r="F251" s="40" t="s">
        <v>533</v>
      </c>
      <c r="G251" s="12">
        <f t="shared" si="23"/>
        <v>2597.7</v>
      </c>
      <c r="H251" s="16" t="str">
        <f t="shared" si="24"/>
        <v>misleading</v>
      </c>
      <c r="I251" s="17" t="str">
        <f t="shared" si="25"/>
        <v>reversed axis bar chart</v>
      </c>
      <c r="J251" s="16">
        <f t="shared" si="45"/>
        <v>14.2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23"/>
      <c r="W251" s="23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</row>
    <row r="252">
      <c r="A252" s="31">
        <v>5.0</v>
      </c>
      <c r="B252" s="31">
        <v>26.0</v>
      </c>
      <c r="C252" s="7" t="s">
        <v>534</v>
      </c>
      <c r="D252" s="39" t="b">
        <v>0</v>
      </c>
      <c r="E252" s="31">
        <v>1.0</v>
      </c>
      <c r="F252" s="40" t="s">
        <v>535</v>
      </c>
      <c r="G252" s="12">
        <f t="shared" si="23"/>
        <v>2614</v>
      </c>
      <c r="H252" s="16" t="str">
        <f t="shared" si="24"/>
        <v>normal</v>
      </c>
      <c r="I252" s="17" t="str">
        <f t="shared" si="25"/>
        <v>normal scale line chart</v>
      </c>
      <c r="J252" s="16">
        <f t="shared" si="45"/>
        <v>16.3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23"/>
      <c r="W252" s="23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</row>
    <row r="253">
      <c r="A253" s="31">
        <v>6.0</v>
      </c>
      <c r="B253" s="31">
        <v>18.0</v>
      </c>
      <c r="C253" s="7" t="s">
        <v>536</v>
      </c>
      <c r="D253" s="39" t="b">
        <v>1</v>
      </c>
      <c r="E253" s="31">
        <v>0.0</v>
      </c>
      <c r="F253" s="40" t="s">
        <v>537</v>
      </c>
      <c r="G253" s="12">
        <f t="shared" si="23"/>
        <v>1538</v>
      </c>
      <c r="H253" s="16" t="str">
        <f t="shared" si="24"/>
        <v>normal</v>
      </c>
      <c r="I253" s="17" t="str">
        <f t="shared" si="25"/>
        <v>normal pie chart</v>
      </c>
      <c r="J253" s="41">
        <f>G253- TIMEVALUE("0:" &amp; "25:23.3") * 24 * 60 * 60</f>
        <v>14.7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23"/>
      <c r="W253" s="23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</row>
    <row r="254">
      <c r="A254" s="31">
        <v>6.0</v>
      </c>
      <c r="B254" s="31">
        <v>13.0</v>
      </c>
      <c r="C254" s="7" t="s">
        <v>538</v>
      </c>
      <c r="D254" s="39" t="b">
        <v>1</v>
      </c>
      <c r="E254" s="31">
        <v>1.0</v>
      </c>
      <c r="F254" s="40" t="s">
        <v>539</v>
      </c>
      <c r="G254" s="12">
        <f t="shared" si="23"/>
        <v>1547.3</v>
      </c>
      <c r="H254" s="16" t="str">
        <f t="shared" si="24"/>
        <v>normal</v>
      </c>
      <c r="I254" s="17" t="str">
        <f t="shared" si="25"/>
        <v>normal pie chart</v>
      </c>
      <c r="J254" s="16">
        <f t="shared" ref="J254:J302" si="47">G254-G253</f>
        <v>9.3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23"/>
      <c r="W254" s="23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</row>
    <row r="255">
      <c r="A255" s="31">
        <v>6.0</v>
      </c>
      <c r="B255" s="31">
        <v>44.0</v>
      </c>
      <c r="C255" s="7" t="s">
        <v>540</v>
      </c>
      <c r="D255" s="39" t="b">
        <v>1</v>
      </c>
      <c r="E255" s="31">
        <v>1.0</v>
      </c>
      <c r="F255" s="40" t="s">
        <v>541</v>
      </c>
      <c r="G255" s="12">
        <f t="shared" si="23"/>
        <v>1561.6</v>
      </c>
      <c r="H255" s="16" t="str">
        <f t="shared" si="24"/>
        <v>normal</v>
      </c>
      <c r="I255" s="17" t="str">
        <f t="shared" si="25"/>
        <v>normal line chart</v>
      </c>
      <c r="J255" s="16">
        <f t="shared" si="47"/>
        <v>14.3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23"/>
      <c r="W255" s="23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</row>
    <row r="256">
      <c r="A256" s="31">
        <v>6.0</v>
      </c>
      <c r="B256" s="31">
        <v>24.0</v>
      </c>
      <c r="C256" s="7" t="s">
        <v>542</v>
      </c>
      <c r="D256" s="39" t="b">
        <v>0</v>
      </c>
      <c r="E256" s="31">
        <v>1.0</v>
      </c>
      <c r="F256" s="40" t="s">
        <v>543</v>
      </c>
      <c r="G256" s="12">
        <f t="shared" si="23"/>
        <v>1598.9</v>
      </c>
      <c r="H256" s="16" t="str">
        <f t="shared" si="24"/>
        <v>misleading</v>
      </c>
      <c r="I256" s="17" t="str">
        <f t="shared" si="25"/>
        <v>multiple scale line chart</v>
      </c>
      <c r="J256" s="16">
        <f t="shared" si="47"/>
        <v>37.3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23"/>
      <c r="W256" s="23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</row>
    <row r="257">
      <c r="A257" s="31">
        <v>6.0</v>
      </c>
      <c r="B257" s="31">
        <v>45.0</v>
      </c>
      <c r="C257" s="7" t="s">
        <v>544</v>
      </c>
      <c r="D257" s="39" t="b">
        <v>1</v>
      </c>
      <c r="E257" s="31">
        <v>1.0</v>
      </c>
      <c r="F257" s="40" t="s">
        <v>545</v>
      </c>
      <c r="G257" s="12">
        <f t="shared" si="23"/>
        <v>1602.9</v>
      </c>
      <c r="H257" s="16" t="str">
        <f t="shared" si="24"/>
        <v>normal</v>
      </c>
      <c r="I257" s="17" t="str">
        <f t="shared" si="25"/>
        <v>normal line chart</v>
      </c>
      <c r="J257" s="16">
        <f t="shared" si="47"/>
        <v>4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23"/>
      <c r="W257" s="23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</row>
    <row r="258">
      <c r="A258" s="31">
        <v>6.0</v>
      </c>
      <c r="B258" s="31">
        <v>50.0</v>
      </c>
      <c r="C258" s="7" t="s">
        <v>546</v>
      </c>
      <c r="D258" s="39" t="b">
        <v>1</v>
      </c>
      <c r="E258" s="31">
        <v>1.0</v>
      </c>
      <c r="F258" s="40" t="s">
        <v>547</v>
      </c>
      <c r="G258" s="12">
        <f t="shared" si="23"/>
        <v>1610.7</v>
      </c>
      <c r="H258" s="16" t="str">
        <f t="shared" si="24"/>
        <v>normal</v>
      </c>
      <c r="I258" s="17" t="str">
        <f t="shared" si="25"/>
        <v>normal line chart</v>
      </c>
      <c r="J258" s="16">
        <f t="shared" si="47"/>
        <v>7.8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23"/>
      <c r="W258" s="23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</row>
    <row r="259">
      <c r="A259" s="31">
        <v>6.0</v>
      </c>
      <c r="B259" s="31">
        <v>9.0</v>
      </c>
      <c r="C259" s="7" t="s">
        <v>548</v>
      </c>
      <c r="D259" s="39" t="b">
        <v>1</v>
      </c>
      <c r="E259" s="31">
        <v>1.0</v>
      </c>
      <c r="F259" s="40" t="s">
        <v>549</v>
      </c>
      <c r="G259" s="12">
        <f t="shared" si="23"/>
        <v>1625</v>
      </c>
      <c r="H259" s="16" t="str">
        <f t="shared" si="24"/>
        <v>misleading</v>
      </c>
      <c r="I259" s="17" t="str">
        <f t="shared" si="25"/>
        <v>truncated bar chart</v>
      </c>
      <c r="J259" s="16">
        <f t="shared" si="47"/>
        <v>14.3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23"/>
      <c r="W259" s="23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</row>
    <row r="260">
      <c r="A260" s="31">
        <v>6.0</v>
      </c>
      <c r="B260" s="31">
        <v>27.0</v>
      </c>
      <c r="C260" s="7" t="s">
        <v>550</v>
      </c>
      <c r="D260" s="39" t="b">
        <v>1</v>
      </c>
      <c r="E260" s="31">
        <v>1.0</v>
      </c>
      <c r="F260" s="40" t="s">
        <v>551</v>
      </c>
      <c r="G260" s="12">
        <f t="shared" si="23"/>
        <v>1639.9</v>
      </c>
      <c r="H260" s="16" t="str">
        <f t="shared" si="24"/>
        <v>misleading</v>
      </c>
      <c r="I260" s="17" t="str">
        <f t="shared" si="25"/>
        <v>multiple scale line chart</v>
      </c>
      <c r="J260" s="16">
        <f t="shared" si="47"/>
        <v>14.9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23"/>
      <c r="W260" s="23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</row>
    <row r="261">
      <c r="A261" s="31">
        <v>6.0</v>
      </c>
      <c r="B261" s="31">
        <v>40.0</v>
      </c>
      <c r="C261" s="7" t="s">
        <v>552</v>
      </c>
      <c r="D261" s="39" t="b">
        <v>0</v>
      </c>
      <c r="E261" s="31">
        <v>1.0</v>
      </c>
      <c r="F261" s="40" t="s">
        <v>553</v>
      </c>
      <c r="G261" s="12">
        <f t="shared" si="23"/>
        <v>1651</v>
      </c>
      <c r="H261" s="16" t="str">
        <f t="shared" si="24"/>
        <v>normal</v>
      </c>
      <c r="I261" s="17" t="str">
        <f t="shared" si="25"/>
        <v>normal axis bar chart</v>
      </c>
      <c r="J261" s="16">
        <f t="shared" si="47"/>
        <v>11.1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23"/>
      <c r="W261" s="23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</row>
    <row r="262">
      <c r="A262" s="31">
        <v>6.0</v>
      </c>
      <c r="B262" s="31">
        <v>4.0</v>
      </c>
      <c r="C262" s="7" t="s">
        <v>554</v>
      </c>
      <c r="D262" s="39" t="b">
        <v>0</v>
      </c>
      <c r="E262" s="31">
        <v>1.0</v>
      </c>
      <c r="F262" s="40" t="s">
        <v>555</v>
      </c>
      <c r="G262" s="12">
        <f t="shared" si="23"/>
        <v>1665</v>
      </c>
      <c r="H262" s="16" t="str">
        <f t="shared" si="24"/>
        <v>normal</v>
      </c>
      <c r="I262" s="17" t="str">
        <f t="shared" si="25"/>
        <v>normal bar chart</v>
      </c>
      <c r="J262" s="16">
        <f t="shared" si="47"/>
        <v>14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23"/>
      <c r="W262" s="23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</row>
    <row r="263">
      <c r="A263" s="31">
        <v>6.0</v>
      </c>
      <c r="B263" s="31">
        <v>3.0</v>
      </c>
      <c r="C263" s="7" t="s">
        <v>556</v>
      </c>
      <c r="D263" s="39" t="b">
        <v>0</v>
      </c>
      <c r="E263" s="31">
        <v>1.0</v>
      </c>
      <c r="F263" s="40" t="s">
        <v>557</v>
      </c>
      <c r="G263" s="12">
        <f t="shared" si="23"/>
        <v>1685.2</v>
      </c>
      <c r="H263" s="16" t="str">
        <f t="shared" si="24"/>
        <v>misleading</v>
      </c>
      <c r="I263" s="17" t="str">
        <f t="shared" si="25"/>
        <v>truncated bar chart</v>
      </c>
      <c r="J263" s="16">
        <f t="shared" si="47"/>
        <v>20.2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23"/>
      <c r="W263" s="23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</row>
    <row r="264">
      <c r="A264" s="31">
        <v>6.0</v>
      </c>
      <c r="B264" s="31">
        <v>30.0</v>
      </c>
      <c r="C264" s="7" t="s">
        <v>160</v>
      </c>
      <c r="D264" s="39" t="b">
        <v>1</v>
      </c>
      <c r="E264" s="31">
        <v>1.0</v>
      </c>
      <c r="F264" s="40" t="s">
        <v>558</v>
      </c>
      <c r="G264" s="12">
        <f t="shared" si="23"/>
        <v>1727</v>
      </c>
      <c r="H264" s="16" t="str">
        <f t="shared" si="24"/>
        <v>misleading</v>
      </c>
      <c r="I264" s="17" t="str">
        <f t="shared" si="25"/>
        <v>multiple scale line chart</v>
      </c>
      <c r="J264" s="16">
        <f t="shared" si="47"/>
        <v>41.8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23"/>
      <c r="W264" s="23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</row>
    <row r="265">
      <c r="A265" s="31">
        <v>6.0</v>
      </c>
      <c r="B265" s="31">
        <v>47.0</v>
      </c>
      <c r="C265" s="7" t="s">
        <v>559</v>
      </c>
      <c r="D265" s="39" t="b">
        <v>1</v>
      </c>
      <c r="E265" s="31">
        <v>0.0</v>
      </c>
      <c r="F265" s="40" t="s">
        <v>560</v>
      </c>
      <c r="G265" s="12">
        <f t="shared" si="23"/>
        <v>1733</v>
      </c>
      <c r="H265" s="16" t="str">
        <f t="shared" si="24"/>
        <v>misleading</v>
      </c>
      <c r="I265" s="17" t="str">
        <f t="shared" si="25"/>
        <v>truncated line chart</v>
      </c>
      <c r="J265" s="16">
        <f t="shared" si="47"/>
        <v>6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23"/>
      <c r="W265" s="23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</row>
    <row r="266">
      <c r="A266" s="31">
        <v>6.0</v>
      </c>
      <c r="B266" s="31">
        <v>46.0</v>
      </c>
      <c r="C266" s="7" t="s">
        <v>561</v>
      </c>
      <c r="D266" s="39" t="b">
        <v>0</v>
      </c>
      <c r="E266" s="31">
        <v>0.0</v>
      </c>
      <c r="F266" s="40" t="s">
        <v>562</v>
      </c>
      <c r="G266" s="12">
        <f t="shared" si="23"/>
        <v>1735.5</v>
      </c>
      <c r="H266" s="16" t="str">
        <f t="shared" si="24"/>
        <v>misleading</v>
      </c>
      <c r="I266" s="17" t="str">
        <f t="shared" si="25"/>
        <v>truncated line chart</v>
      </c>
      <c r="J266" s="16">
        <f t="shared" si="47"/>
        <v>2.5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23"/>
      <c r="W266" s="23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</row>
    <row r="267">
      <c r="A267" s="31">
        <v>6.0</v>
      </c>
      <c r="B267" s="31">
        <v>37.0</v>
      </c>
      <c r="C267" s="7" t="s">
        <v>563</v>
      </c>
      <c r="D267" s="39" t="b">
        <v>0</v>
      </c>
      <c r="E267" s="31">
        <v>0.0</v>
      </c>
      <c r="F267" s="40" t="s">
        <v>564</v>
      </c>
      <c r="G267" s="12">
        <f t="shared" si="23"/>
        <v>1759</v>
      </c>
      <c r="H267" s="16" t="str">
        <f t="shared" si="24"/>
        <v>normal</v>
      </c>
      <c r="I267" s="17" t="str">
        <f t="shared" si="25"/>
        <v>normal axis bar chart</v>
      </c>
      <c r="J267" s="16">
        <f t="shared" si="47"/>
        <v>23.5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23"/>
      <c r="W267" s="23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</row>
    <row r="268">
      <c r="A268" s="31">
        <v>6.0</v>
      </c>
      <c r="B268" s="31">
        <v>26.0</v>
      </c>
      <c r="C268" s="7" t="s">
        <v>565</v>
      </c>
      <c r="D268" s="39" t="b">
        <v>0</v>
      </c>
      <c r="E268" s="31">
        <v>1.0</v>
      </c>
      <c r="F268" s="40" t="s">
        <v>566</v>
      </c>
      <c r="G268" s="12">
        <f t="shared" si="23"/>
        <v>1793.6</v>
      </c>
      <c r="H268" s="16" t="str">
        <f t="shared" si="24"/>
        <v>normal</v>
      </c>
      <c r="I268" s="17" t="str">
        <f t="shared" si="25"/>
        <v>normal scale line chart</v>
      </c>
      <c r="J268" s="16">
        <f t="shared" si="47"/>
        <v>34.6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23"/>
      <c r="W268" s="23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</row>
    <row r="269">
      <c r="A269" s="31">
        <v>6.0</v>
      </c>
      <c r="B269" s="31">
        <v>38.0</v>
      </c>
      <c r="C269" s="7" t="s">
        <v>58</v>
      </c>
      <c r="D269" s="39" t="b">
        <v>0</v>
      </c>
      <c r="E269" s="31">
        <v>1.0</v>
      </c>
      <c r="F269" s="40" t="s">
        <v>567</v>
      </c>
      <c r="G269" s="12">
        <f t="shared" si="23"/>
        <v>1814.3</v>
      </c>
      <c r="H269" s="16" t="str">
        <f t="shared" si="24"/>
        <v>misleading</v>
      </c>
      <c r="I269" s="17" t="str">
        <f t="shared" si="25"/>
        <v>reversed axis bar chart</v>
      </c>
      <c r="J269" s="16">
        <f t="shared" si="47"/>
        <v>20.7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23"/>
      <c r="W269" s="23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</row>
    <row r="270">
      <c r="A270" s="31">
        <v>6.0</v>
      </c>
      <c r="B270" s="31">
        <v>8.0</v>
      </c>
      <c r="C270" s="7" t="s">
        <v>568</v>
      </c>
      <c r="D270" s="39" t="b">
        <v>1</v>
      </c>
      <c r="E270" s="31">
        <v>1.0</v>
      </c>
      <c r="F270" s="40" t="s">
        <v>569</v>
      </c>
      <c r="G270" s="12">
        <f t="shared" si="23"/>
        <v>1827.5</v>
      </c>
      <c r="H270" s="16" t="str">
        <f t="shared" si="24"/>
        <v>normal</v>
      </c>
      <c r="I270" s="17" t="str">
        <f t="shared" si="25"/>
        <v>normal bar chart</v>
      </c>
      <c r="J270" s="16">
        <f t="shared" si="47"/>
        <v>13.2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23"/>
      <c r="W270" s="23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</row>
    <row r="271">
      <c r="A271" s="31">
        <v>6.0</v>
      </c>
      <c r="B271" s="31">
        <v>17.0</v>
      </c>
      <c r="C271" s="7" t="s">
        <v>570</v>
      </c>
      <c r="D271" s="39" t="b">
        <v>1</v>
      </c>
      <c r="E271" s="31">
        <v>1.0</v>
      </c>
      <c r="F271" s="40" t="s">
        <v>571</v>
      </c>
      <c r="G271" s="12">
        <f t="shared" si="23"/>
        <v>1838.3</v>
      </c>
      <c r="H271" s="16" t="str">
        <f t="shared" si="24"/>
        <v>normal</v>
      </c>
      <c r="I271" s="17" t="str">
        <f t="shared" si="25"/>
        <v>normal pie chart</v>
      </c>
      <c r="J271" s="16">
        <f t="shared" si="47"/>
        <v>10.8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23"/>
      <c r="W271" s="23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</row>
    <row r="272">
      <c r="A272" s="31">
        <v>6.0</v>
      </c>
      <c r="B272" s="31">
        <v>42.0</v>
      </c>
      <c r="C272" s="7" t="s">
        <v>572</v>
      </c>
      <c r="D272" s="39" t="b">
        <v>0</v>
      </c>
      <c r="E272" s="31">
        <v>0.0</v>
      </c>
      <c r="F272" s="40" t="s">
        <v>573</v>
      </c>
      <c r="G272" s="12">
        <f t="shared" si="23"/>
        <v>1849.5</v>
      </c>
      <c r="H272" s="16" t="str">
        <f t="shared" si="24"/>
        <v>misleading</v>
      </c>
      <c r="I272" s="17" t="str">
        <f t="shared" si="25"/>
        <v>truncated line chart</v>
      </c>
      <c r="J272" s="16">
        <f t="shared" si="47"/>
        <v>11.2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23"/>
      <c r="W272" s="23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</row>
    <row r="273">
      <c r="A273" s="31">
        <v>6.0</v>
      </c>
      <c r="B273" s="31">
        <v>21.0</v>
      </c>
      <c r="C273" s="7" t="s">
        <v>574</v>
      </c>
      <c r="D273" s="39" t="b">
        <v>0</v>
      </c>
      <c r="E273" s="31">
        <v>1.0</v>
      </c>
      <c r="F273" s="40" t="s">
        <v>575</v>
      </c>
      <c r="G273" s="12">
        <f t="shared" si="23"/>
        <v>1860.6</v>
      </c>
      <c r="H273" s="16" t="str">
        <f t="shared" si="24"/>
        <v>misleading</v>
      </c>
      <c r="I273" s="17" t="str">
        <f t="shared" si="25"/>
        <v>multiple scale line chart</v>
      </c>
      <c r="J273" s="16">
        <f t="shared" si="47"/>
        <v>11.1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23"/>
      <c r="W273" s="23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</row>
    <row r="274">
      <c r="A274" s="31">
        <v>6.0</v>
      </c>
      <c r="B274" s="31">
        <v>6.0</v>
      </c>
      <c r="C274" s="7" t="s">
        <v>69</v>
      </c>
      <c r="D274" s="39" t="b">
        <v>0</v>
      </c>
      <c r="E274" s="31">
        <v>1.0</v>
      </c>
      <c r="F274" s="40" t="s">
        <v>576</v>
      </c>
      <c r="G274" s="12">
        <f t="shared" si="23"/>
        <v>1868.7</v>
      </c>
      <c r="H274" s="16" t="str">
        <f t="shared" si="24"/>
        <v>normal</v>
      </c>
      <c r="I274" s="17" t="str">
        <f t="shared" si="25"/>
        <v>normal bar chart</v>
      </c>
      <c r="J274" s="16">
        <f t="shared" si="47"/>
        <v>8.1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23"/>
      <c r="W274" s="23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</row>
    <row r="275">
      <c r="A275" s="31">
        <v>6.0</v>
      </c>
      <c r="B275" s="31">
        <v>2.0</v>
      </c>
      <c r="C275" s="7" t="s">
        <v>577</v>
      </c>
      <c r="D275" s="39" t="b">
        <v>0</v>
      </c>
      <c r="E275" s="31">
        <v>1.0</v>
      </c>
      <c r="F275" s="40" t="s">
        <v>578</v>
      </c>
      <c r="G275" s="12">
        <f t="shared" si="23"/>
        <v>1877.2</v>
      </c>
      <c r="H275" s="16" t="str">
        <f t="shared" si="24"/>
        <v>normal</v>
      </c>
      <c r="I275" s="17" t="str">
        <f t="shared" si="25"/>
        <v>normal bar chart</v>
      </c>
      <c r="J275" s="16">
        <f t="shared" si="47"/>
        <v>8.5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23"/>
      <c r="W275" s="23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</row>
    <row r="276">
      <c r="A276" s="31">
        <v>6.0</v>
      </c>
      <c r="B276" s="31">
        <v>19.0</v>
      </c>
      <c r="C276" s="7" t="s">
        <v>579</v>
      </c>
      <c r="D276" s="39" t="b">
        <v>1</v>
      </c>
      <c r="E276" s="31">
        <v>0.0</v>
      </c>
      <c r="F276" s="40" t="s">
        <v>580</v>
      </c>
      <c r="G276" s="12">
        <f t="shared" si="23"/>
        <v>1891.6</v>
      </c>
      <c r="H276" s="16" t="str">
        <f t="shared" si="24"/>
        <v>misleading</v>
      </c>
      <c r="I276" s="17" t="str">
        <f t="shared" si="25"/>
        <v>misleading 2d pie chart</v>
      </c>
      <c r="J276" s="16">
        <f t="shared" si="47"/>
        <v>14.4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23"/>
      <c r="W276" s="23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</row>
    <row r="277">
      <c r="A277" s="31">
        <v>6.0</v>
      </c>
      <c r="B277" s="31">
        <v>12.0</v>
      </c>
      <c r="C277" s="7" t="s">
        <v>581</v>
      </c>
      <c r="D277" s="39" t="b">
        <v>0</v>
      </c>
      <c r="E277" s="31">
        <v>1.0</v>
      </c>
      <c r="F277" s="40" t="s">
        <v>582</v>
      </c>
      <c r="G277" s="12">
        <f t="shared" si="23"/>
        <v>1897.5</v>
      </c>
      <c r="H277" s="16" t="str">
        <f t="shared" si="24"/>
        <v>normal</v>
      </c>
      <c r="I277" s="17" t="str">
        <f t="shared" si="25"/>
        <v>normal pie chart</v>
      </c>
      <c r="J277" s="16">
        <f t="shared" si="47"/>
        <v>5.9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23"/>
      <c r="W277" s="23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</row>
    <row r="278">
      <c r="A278" s="31">
        <v>6.0</v>
      </c>
      <c r="B278" s="31">
        <v>15.0</v>
      </c>
      <c r="C278" s="7" t="s">
        <v>583</v>
      </c>
      <c r="D278" s="39" t="b">
        <v>0</v>
      </c>
      <c r="E278" s="31">
        <v>1.0</v>
      </c>
      <c r="F278" s="40" t="s">
        <v>584</v>
      </c>
      <c r="G278" s="12">
        <f t="shared" si="23"/>
        <v>1909.8</v>
      </c>
      <c r="H278" s="16" t="str">
        <f t="shared" si="24"/>
        <v>misleading</v>
      </c>
      <c r="I278" s="17" t="str">
        <f t="shared" si="25"/>
        <v>misleading 2d pie chart</v>
      </c>
      <c r="J278" s="16">
        <f t="shared" si="47"/>
        <v>12.3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23"/>
      <c r="W278" s="23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</row>
    <row r="279">
      <c r="A279" s="31">
        <v>6.0</v>
      </c>
      <c r="B279" s="31">
        <v>10.0</v>
      </c>
      <c r="C279" s="7" t="s">
        <v>585</v>
      </c>
      <c r="D279" s="39" t="b">
        <v>0</v>
      </c>
      <c r="E279" s="31">
        <v>0.0</v>
      </c>
      <c r="F279" s="40" t="s">
        <v>586</v>
      </c>
      <c r="G279" s="12">
        <f t="shared" si="23"/>
        <v>1923.3</v>
      </c>
      <c r="H279" s="16" t="str">
        <f t="shared" si="24"/>
        <v>normal</v>
      </c>
      <c r="I279" s="17" t="str">
        <f t="shared" si="25"/>
        <v>normal bar chart</v>
      </c>
      <c r="J279" s="16">
        <f t="shared" si="47"/>
        <v>13.5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23"/>
      <c r="W279" s="23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</row>
    <row r="280">
      <c r="A280" s="31">
        <v>6.0</v>
      </c>
      <c r="B280" s="31">
        <v>49.0</v>
      </c>
      <c r="C280" s="7" t="s">
        <v>587</v>
      </c>
      <c r="D280" s="39" t="b">
        <v>0</v>
      </c>
      <c r="E280" s="31">
        <v>1.0</v>
      </c>
      <c r="F280" s="40" t="s">
        <v>588</v>
      </c>
      <c r="G280" s="12">
        <f t="shared" si="23"/>
        <v>1934.6</v>
      </c>
      <c r="H280" s="16" t="str">
        <f t="shared" si="24"/>
        <v>misleading</v>
      </c>
      <c r="I280" s="17" t="str">
        <f t="shared" si="25"/>
        <v>truncated line chart</v>
      </c>
      <c r="J280" s="16">
        <f t="shared" si="47"/>
        <v>11.3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23"/>
      <c r="W280" s="23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</row>
    <row r="281">
      <c r="A281" s="31">
        <v>6.0</v>
      </c>
      <c r="B281" s="31">
        <v>31.0</v>
      </c>
      <c r="C281" s="7" t="s">
        <v>589</v>
      </c>
      <c r="D281" s="39" t="b">
        <v>0</v>
      </c>
      <c r="E281" s="31">
        <v>1.0</v>
      </c>
      <c r="F281" s="40" t="s">
        <v>590</v>
      </c>
      <c r="G281" s="12">
        <f t="shared" si="23"/>
        <v>1947.7</v>
      </c>
      <c r="H281" s="16" t="str">
        <f t="shared" si="24"/>
        <v>misleading</v>
      </c>
      <c r="I281" s="17" t="str">
        <f t="shared" si="25"/>
        <v>reversed axis bar chart</v>
      </c>
      <c r="J281" s="16">
        <f t="shared" si="47"/>
        <v>13.1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23"/>
      <c r="W281" s="23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</row>
    <row r="282">
      <c r="A282" s="31">
        <v>6.0</v>
      </c>
      <c r="B282" s="31">
        <v>43.0</v>
      </c>
      <c r="C282" s="7" t="s">
        <v>591</v>
      </c>
      <c r="D282" s="39" t="b">
        <v>0</v>
      </c>
      <c r="E282" s="31">
        <v>1.0</v>
      </c>
      <c r="F282" s="40" t="s">
        <v>592</v>
      </c>
      <c r="G282" s="12">
        <f t="shared" si="23"/>
        <v>1958.4</v>
      </c>
      <c r="H282" s="16" t="str">
        <f t="shared" si="24"/>
        <v>normal</v>
      </c>
      <c r="I282" s="17" t="str">
        <f t="shared" si="25"/>
        <v>normal line chart</v>
      </c>
      <c r="J282" s="16">
        <f t="shared" si="47"/>
        <v>10.7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23"/>
      <c r="W282" s="23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</row>
    <row r="283">
      <c r="A283" s="31">
        <v>6.0</v>
      </c>
      <c r="B283" s="31">
        <v>11.0</v>
      </c>
      <c r="C283" s="7" t="s">
        <v>593</v>
      </c>
      <c r="D283" s="39" t="b">
        <v>0</v>
      </c>
      <c r="E283" s="31">
        <v>0.0</v>
      </c>
      <c r="F283" s="40" t="s">
        <v>594</v>
      </c>
      <c r="G283" s="12">
        <f t="shared" si="23"/>
        <v>1968</v>
      </c>
      <c r="H283" s="16" t="str">
        <f t="shared" si="24"/>
        <v>misleading</v>
      </c>
      <c r="I283" s="17" t="str">
        <f t="shared" si="25"/>
        <v>misleading 2d pie chart</v>
      </c>
      <c r="J283" s="16">
        <f t="shared" si="47"/>
        <v>9.6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23"/>
      <c r="W283" s="23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</row>
    <row r="284">
      <c r="A284" s="31">
        <v>6.0</v>
      </c>
      <c r="B284" s="31">
        <v>48.0</v>
      </c>
      <c r="C284" s="7" t="s">
        <v>595</v>
      </c>
      <c r="D284" s="39" t="b">
        <v>1</v>
      </c>
      <c r="E284" s="31">
        <v>1.0</v>
      </c>
      <c r="F284" s="40" t="s">
        <v>596</v>
      </c>
      <c r="G284" s="12">
        <f t="shared" si="23"/>
        <v>1973.9</v>
      </c>
      <c r="H284" s="16" t="str">
        <f t="shared" si="24"/>
        <v>normal</v>
      </c>
      <c r="I284" s="17" t="str">
        <f t="shared" si="25"/>
        <v>normal line chart</v>
      </c>
      <c r="J284" s="16">
        <f t="shared" si="47"/>
        <v>5.9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23"/>
      <c r="W284" s="23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</row>
    <row r="285">
      <c r="A285" s="31">
        <v>6.0</v>
      </c>
      <c r="B285" s="31">
        <v>5.0</v>
      </c>
      <c r="C285" s="7" t="s">
        <v>203</v>
      </c>
      <c r="D285" s="39" t="b">
        <v>1</v>
      </c>
      <c r="E285" s="31">
        <v>1.0</v>
      </c>
      <c r="F285" s="40" t="s">
        <v>597</v>
      </c>
      <c r="G285" s="12">
        <f t="shared" si="23"/>
        <v>1993.5</v>
      </c>
      <c r="H285" s="16" t="str">
        <f t="shared" si="24"/>
        <v>misleading</v>
      </c>
      <c r="I285" s="17" t="str">
        <f t="shared" si="25"/>
        <v>truncated bar chart</v>
      </c>
      <c r="J285" s="16">
        <f t="shared" si="47"/>
        <v>19.6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23"/>
      <c r="W285" s="23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</row>
    <row r="286">
      <c r="A286" s="31">
        <v>6.0</v>
      </c>
      <c r="B286" s="31">
        <v>33.0</v>
      </c>
      <c r="C286" s="7" t="s">
        <v>95</v>
      </c>
      <c r="D286" s="39" t="b">
        <v>0</v>
      </c>
      <c r="E286" s="31">
        <v>1.0</v>
      </c>
      <c r="F286" s="40" t="s">
        <v>598</v>
      </c>
      <c r="G286" s="12">
        <f t="shared" si="23"/>
        <v>2005.6</v>
      </c>
      <c r="H286" s="16" t="str">
        <f t="shared" si="24"/>
        <v>misleading</v>
      </c>
      <c r="I286" s="17" t="str">
        <f t="shared" si="25"/>
        <v>reversed axis bar chart</v>
      </c>
      <c r="J286" s="16">
        <f t="shared" si="47"/>
        <v>12.1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23"/>
      <c r="W286" s="23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</row>
    <row r="287">
      <c r="A287" s="31">
        <v>6.0</v>
      </c>
      <c r="B287" s="31">
        <v>22.0</v>
      </c>
      <c r="C287" s="7" t="s">
        <v>98</v>
      </c>
      <c r="D287" s="39" t="b">
        <v>1</v>
      </c>
      <c r="E287" s="31">
        <v>1.0</v>
      </c>
      <c r="F287" s="40" t="s">
        <v>599</v>
      </c>
      <c r="G287" s="12">
        <f t="shared" si="23"/>
        <v>2022.8</v>
      </c>
      <c r="H287" s="16" t="str">
        <f t="shared" si="24"/>
        <v>normal</v>
      </c>
      <c r="I287" s="17" t="str">
        <f t="shared" si="25"/>
        <v>normal scale line chart</v>
      </c>
      <c r="J287" s="16">
        <f t="shared" si="47"/>
        <v>17.2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23"/>
      <c r="W287" s="23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</row>
    <row r="288">
      <c r="A288" s="31">
        <v>6.0</v>
      </c>
      <c r="B288" s="31">
        <v>16.0</v>
      </c>
      <c r="C288" s="7" t="s">
        <v>600</v>
      </c>
      <c r="D288" s="39" t="b">
        <v>1</v>
      </c>
      <c r="E288" s="31">
        <v>1.0</v>
      </c>
      <c r="F288" s="40" t="s">
        <v>601</v>
      </c>
      <c r="G288" s="12">
        <f t="shared" si="23"/>
        <v>2041.1</v>
      </c>
      <c r="H288" s="16" t="str">
        <f t="shared" si="24"/>
        <v>misleading</v>
      </c>
      <c r="I288" s="17" t="str">
        <f t="shared" si="25"/>
        <v>misleading 2d pie chart</v>
      </c>
      <c r="J288" s="16">
        <f t="shared" si="47"/>
        <v>18.3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23"/>
      <c r="W288" s="23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</row>
    <row r="289">
      <c r="A289" s="31">
        <v>6.0</v>
      </c>
      <c r="B289" s="31">
        <v>23.0</v>
      </c>
      <c r="C289" s="7" t="s">
        <v>602</v>
      </c>
      <c r="D289" s="39" t="b">
        <v>1</v>
      </c>
      <c r="E289" s="31">
        <v>1.0</v>
      </c>
      <c r="F289" s="40" t="s">
        <v>603</v>
      </c>
      <c r="G289" s="12">
        <f t="shared" si="23"/>
        <v>2049.9</v>
      </c>
      <c r="H289" s="16" t="str">
        <f t="shared" si="24"/>
        <v>normal</v>
      </c>
      <c r="I289" s="17" t="str">
        <f t="shared" si="25"/>
        <v>normal scale line chart</v>
      </c>
      <c r="J289" s="16">
        <f t="shared" si="47"/>
        <v>8.8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23"/>
      <c r="W289" s="23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</row>
    <row r="290">
      <c r="A290" s="31">
        <v>6.0</v>
      </c>
      <c r="B290" s="31">
        <v>25.0</v>
      </c>
      <c r="C290" s="7" t="s">
        <v>604</v>
      </c>
      <c r="D290" s="39" t="b">
        <v>0</v>
      </c>
      <c r="E290" s="31">
        <v>1.0</v>
      </c>
      <c r="F290" s="40" t="s">
        <v>605</v>
      </c>
      <c r="G290" s="12">
        <f t="shared" si="23"/>
        <v>2076.6</v>
      </c>
      <c r="H290" s="16" t="str">
        <f t="shared" si="24"/>
        <v>misleading</v>
      </c>
      <c r="I290" s="17" t="str">
        <f t="shared" si="25"/>
        <v>multiple scale line chart</v>
      </c>
      <c r="J290" s="16">
        <f t="shared" si="47"/>
        <v>26.7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23"/>
      <c r="W290" s="23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</row>
    <row r="291">
      <c r="A291" s="31">
        <v>6.0</v>
      </c>
      <c r="B291" s="31">
        <v>32.0</v>
      </c>
      <c r="C291" s="7" t="s">
        <v>606</v>
      </c>
      <c r="D291" s="39" t="b">
        <v>0</v>
      </c>
      <c r="E291" s="31">
        <v>0.0</v>
      </c>
      <c r="F291" s="40" t="s">
        <v>607</v>
      </c>
      <c r="G291" s="12">
        <f t="shared" si="23"/>
        <v>2083.3</v>
      </c>
      <c r="H291" s="16" t="str">
        <f t="shared" si="24"/>
        <v>misleading</v>
      </c>
      <c r="I291" s="17" t="str">
        <f t="shared" si="25"/>
        <v>reversed axis bar chart</v>
      </c>
      <c r="J291" s="16">
        <f t="shared" si="47"/>
        <v>6.7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23"/>
      <c r="W291" s="23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</row>
    <row r="292">
      <c r="A292" s="31">
        <v>6.0</v>
      </c>
      <c r="B292" s="31">
        <v>41.0</v>
      </c>
      <c r="C292" s="7" t="s">
        <v>109</v>
      </c>
      <c r="D292" s="39" t="b">
        <v>0</v>
      </c>
      <c r="E292" s="31">
        <v>1.0</v>
      </c>
      <c r="F292" s="40" t="s">
        <v>608</v>
      </c>
      <c r="G292" s="12">
        <f t="shared" si="23"/>
        <v>2086.6</v>
      </c>
      <c r="H292" s="16" t="str">
        <f t="shared" si="24"/>
        <v>normal</v>
      </c>
      <c r="I292" s="17" t="str">
        <f t="shared" si="25"/>
        <v>normal line chart</v>
      </c>
      <c r="J292" s="16">
        <f t="shared" si="47"/>
        <v>3.3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23"/>
      <c r="W292" s="23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</row>
    <row r="293">
      <c r="A293" s="31">
        <v>6.0</v>
      </c>
      <c r="B293" s="31">
        <v>36.0</v>
      </c>
      <c r="C293" s="7" t="s">
        <v>609</v>
      </c>
      <c r="D293" s="39" t="b">
        <v>0</v>
      </c>
      <c r="E293" s="31">
        <v>0.0</v>
      </c>
      <c r="F293" s="40" t="s">
        <v>610</v>
      </c>
      <c r="G293" s="12">
        <f t="shared" si="23"/>
        <v>2105</v>
      </c>
      <c r="H293" s="16" t="str">
        <f t="shared" si="24"/>
        <v>normal</v>
      </c>
      <c r="I293" s="17" t="str">
        <f t="shared" si="25"/>
        <v>normal axis bar chart</v>
      </c>
      <c r="J293" s="16">
        <f t="shared" si="47"/>
        <v>18.4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23"/>
      <c r="W293" s="23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</row>
    <row r="294">
      <c r="A294" s="31">
        <v>6.0</v>
      </c>
      <c r="B294" s="31">
        <v>34.0</v>
      </c>
      <c r="C294" s="7" t="s">
        <v>611</v>
      </c>
      <c r="D294" s="39" t="b">
        <v>1</v>
      </c>
      <c r="E294" s="31">
        <v>1.0</v>
      </c>
      <c r="F294" s="40" t="s">
        <v>612</v>
      </c>
      <c r="G294" s="12">
        <f t="shared" si="23"/>
        <v>2115.9</v>
      </c>
      <c r="H294" s="16" t="str">
        <f t="shared" si="24"/>
        <v>normal</v>
      </c>
      <c r="I294" s="17" t="str">
        <f t="shared" si="25"/>
        <v>normal axis bar chart</v>
      </c>
      <c r="J294" s="16">
        <f t="shared" si="47"/>
        <v>10.9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23"/>
      <c r="W294" s="23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</row>
    <row r="295">
      <c r="A295" s="31">
        <v>6.0</v>
      </c>
      <c r="B295" s="31">
        <v>7.0</v>
      </c>
      <c r="C295" s="7" t="s">
        <v>222</v>
      </c>
      <c r="D295" s="39" t="b">
        <v>0</v>
      </c>
      <c r="E295" s="31">
        <v>1.0</v>
      </c>
      <c r="F295" s="40" t="s">
        <v>613</v>
      </c>
      <c r="G295" s="12">
        <f t="shared" si="23"/>
        <v>2127.4</v>
      </c>
      <c r="H295" s="16" t="str">
        <f t="shared" si="24"/>
        <v>misleading</v>
      </c>
      <c r="I295" s="17" t="str">
        <f t="shared" si="25"/>
        <v>truncated bar chart</v>
      </c>
      <c r="J295" s="16">
        <f t="shared" si="47"/>
        <v>11.5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23"/>
      <c r="W295" s="23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</row>
    <row r="296">
      <c r="A296" s="31">
        <v>6.0</v>
      </c>
      <c r="B296" s="31">
        <v>1.0</v>
      </c>
      <c r="C296" s="7" t="s">
        <v>614</v>
      </c>
      <c r="D296" s="39" t="b">
        <v>0</v>
      </c>
      <c r="E296" s="31">
        <v>1.0</v>
      </c>
      <c r="F296" s="40" t="s">
        <v>615</v>
      </c>
      <c r="G296" s="12">
        <f t="shared" si="23"/>
        <v>2134.8</v>
      </c>
      <c r="H296" s="16" t="str">
        <f t="shared" si="24"/>
        <v>misleading</v>
      </c>
      <c r="I296" s="17" t="str">
        <f t="shared" si="25"/>
        <v>truncated bar chart</v>
      </c>
      <c r="J296" s="16">
        <f t="shared" si="47"/>
        <v>7.4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23"/>
      <c r="W296" s="23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</row>
    <row r="297">
      <c r="A297" s="31">
        <v>6.0</v>
      </c>
      <c r="B297" s="31">
        <v>28.0</v>
      </c>
      <c r="C297" s="7" t="s">
        <v>616</v>
      </c>
      <c r="D297" s="39" t="b">
        <v>0</v>
      </c>
      <c r="E297" s="31">
        <v>0.0</v>
      </c>
      <c r="F297" s="40" t="s">
        <v>617</v>
      </c>
      <c r="G297" s="12">
        <f t="shared" si="23"/>
        <v>2150.7</v>
      </c>
      <c r="H297" s="16" t="str">
        <f t="shared" si="24"/>
        <v>misleading</v>
      </c>
      <c r="I297" s="17" t="str">
        <f t="shared" si="25"/>
        <v>multiple scale line chart</v>
      </c>
      <c r="J297" s="16">
        <f t="shared" si="47"/>
        <v>15.9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23"/>
      <c r="W297" s="23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</row>
    <row r="298">
      <c r="A298" s="31">
        <v>6.0</v>
      </c>
      <c r="B298" s="31">
        <v>29.0</v>
      </c>
      <c r="C298" s="7" t="s">
        <v>618</v>
      </c>
      <c r="D298" s="39" t="b">
        <v>0</v>
      </c>
      <c r="E298" s="31">
        <v>1.0</v>
      </c>
      <c r="F298" s="40" t="s">
        <v>619</v>
      </c>
      <c r="G298" s="12">
        <f t="shared" si="23"/>
        <v>2159.8</v>
      </c>
      <c r="H298" s="16" t="str">
        <f t="shared" si="24"/>
        <v>normal</v>
      </c>
      <c r="I298" s="17" t="str">
        <f t="shared" si="25"/>
        <v>normal scale line chart</v>
      </c>
      <c r="J298" s="16">
        <f t="shared" si="47"/>
        <v>9.1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23"/>
      <c r="W298" s="23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</row>
    <row r="299">
      <c r="A299" s="31">
        <v>6.0</v>
      </c>
      <c r="B299" s="31">
        <v>39.0</v>
      </c>
      <c r="C299" s="7" t="s">
        <v>620</v>
      </c>
      <c r="D299" s="39" t="b">
        <v>1</v>
      </c>
      <c r="E299" s="31">
        <v>1.0</v>
      </c>
      <c r="F299" s="40" t="s">
        <v>621</v>
      </c>
      <c r="G299" s="12">
        <f t="shared" si="23"/>
        <v>2176.2</v>
      </c>
      <c r="H299" s="16" t="str">
        <f t="shared" si="24"/>
        <v>misleading</v>
      </c>
      <c r="I299" s="17" t="str">
        <f t="shared" si="25"/>
        <v>reversed axis bar chart</v>
      </c>
      <c r="J299" s="16">
        <f t="shared" si="47"/>
        <v>16.4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23"/>
      <c r="W299" s="23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</row>
    <row r="300">
      <c r="A300" s="31">
        <v>6.0</v>
      </c>
      <c r="B300" s="31">
        <v>20.0</v>
      </c>
      <c r="C300" s="7" t="s">
        <v>622</v>
      </c>
      <c r="D300" s="39" t="b">
        <v>1</v>
      </c>
      <c r="E300" s="31">
        <v>1.0</v>
      </c>
      <c r="F300" s="40" t="s">
        <v>623</v>
      </c>
      <c r="G300" s="12">
        <f t="shared" si="23"/>
        <v>2181.9</v>
      </c>
      <c r="H300" s="16" t="str">
        <f t="shared" si="24"/>
        <v>misleading</v>
      </c>
      <c r="I300" s="17" t="str">
        <f t="shared" si="25"/>
        <v>misleading 2d pie chart</v>
      </c>
      <c r="J300" s="16">
        <f t="shared" si="47"/>
        <v>5.7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23"/>
      <c r="W300" s="23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</row>
    <row r="301">
      <c r="A301" s="31">
        <v>6.0</v>
      </c>
      <c r="B301" s="31">
        <v>14.0</v>
      </c>
      <c r="C301" s="7" t="s">
        <v>624</v>
      </c>
      <c r="D301" s="39" t="b">
        <v>0</v>
      </c>
      <c r="E301" s="31">
        <v>1.0</v>
      </c>
      <c r="F301" s="40" t="s">
        <v>625</v>
      </c>
      <c r="G301" s="12">
        <f t="shared" si="23"/>
        <v>2189.4</v>
      </c>
      <c r="H301" s="16" t="str">
        <f t="shared" si="24"/>
        <v>normal</v>
      </c>
      <c r="I301" s="17" t="str">
        <f t="shared" si="25"/>
        <v>normal pie chart</v>
      </c>
      <c r="J301" s="16">
        <f t="shared" si="47"/>
        <v>7.5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23"/>
      <c r="W301" s="23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</row>
    <row r="302">
      <c r="A302" s="31">
        <v>6.0</v>
      </c>
      <c r="B302" s="31">
        <v>35.0</v>
      </c>
      <c r="C302" s="7" t="s">
        <v>437</v>
      </c>
      <c r="D302" s="39" t="b">
        <v>0</v>
      </c>
      <c r="E302" s="31">
        <v>1.0</v>
      </c>
      <c r="F302" s="40" t="s">
        <v>626</v>
      </c>
      <c r="G302" s="12">
        <f t="shared" si="23"/>
        <v>2198.7</v>
      </c>
      <c r="H302" s="16" t="str">
        <f t="shared" si="24"/>
        <v>misleading</v>
      </c>
      <c r="I302" s="17" t="str">
        <f t="shared" si="25"/>
        <v>reversed axis bar chart</v>
      </c>
      <c r="J302" s="16">
        <f t="shared" si="47"/>
        <v>9.3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23"/>
      <c r="W302" s="23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</row>
    <row r="303">
      <c r="A303" s="12">
        <v>7.0</v>
      </c>
      <c r="B303" s="12">
        <v>21.0</v>
      </c>
      <c r="C303" s="12" t="s">
        <v>627</v>
      </c>
      <c r="D303" s="12" t="b">
        <v>1</v>
      </c>
      <c r="E303" s="12">
        <v>0.0</v>
      </c>
      <c r="F303" s="12" t="s">
        <v>628</v>
      </c>
      <c r="G303" s="12">
        <f t="shared" si="23"/>
        <v>1590.2</v>
      </c>
      <c r="H303" s="16" t="str">
        <f t="shared" si="24"/>
        <v>misleading</v>
      </c>
      <c r="I303" s="17" t="str">
        <f t="shared" si="25"/>
        <v>multiple scale line chart</v>
      </c>
      <c r="J303" s="16">
        <f>G303- TIMEVALUE("0:" &amp; "25:46.8") * 24 * 60 * 60</f>
        <v>43.4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23"/>
      <c r="W303" s="23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</row>
    <row r="304">
      <c r="A304" s="12">
        <v>7.0</v>
      </c>
      <c r="B304" s="12">
        <v>28.0</v>
      </c>
      <c r="C304" s="12" t="s">
        <v>629</v>
      </c>
      <c r="D304" s="12" t="b">
        <v>0</v>
      </c>
      <c r="E304" s="12">
        <v>0.0</v>
      </c>
      <c r="F304" s="12" t="s">
        <v>37</v>
      </c>
      <c r="G304" s="12">
        <f t="shared" si="23"/>
        <v>1625.4</v>
      </c>
      <c r="H304" s="16" t="str">
        <f t="shared" si="24"/>
        <v>misleading</v>
      </c>
      <c r="I304" s="17" t="str">
        <f t="shared" si="25"/>
        <v>multiple scale line chart</v>
      </c>
      <c r="J304" s="16">
        <f t="shared" ref="J304:J352" si="48">G304-G303</f>
        <v>35.2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23"/>
      <c r="W304" s="23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</row>
    <row r="305">
      <c r="A305" s="12">
        <v>7.0</v>
      </c>
      <c r="B305" s="12">
        <v>45.0</v>
      </c>
      <c r="C305" s="12" t="s">
        <v>630</v>
      </c>
      <c r="D305" s="12" t="b">
        <v>1</v>
      </c>
      <c r="E305" s="12">
        <v>1.0</v>
      </c>
      <c r="F305" s="12" t="s">
        <v>631</v>
      </c>
      <c r="G305" s="12">
        <f t="shared" si="23"/>
        <v>1637.3</v>
      </c>
      <c r="H305" s="16" t="str">
        <f t="shared" si="24"/>
        <v>normal</v>
      </c>
      <c r="I305" s="17" t="str">
        <f t="shared" si="25"/>
        <v>normal line chart</v>
      </c>
      <c r="J305" s="16">
        <f t="shared" si="48"/>
        <v>11.9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23"/>
      <c r="W305" s="23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</row>
    <row r="306">
      <c r="A306" s="12">
        <v>7.0</v>
      </c>
      <c r="B306" s="12">
        <v>41.0</v>
      </c>
      <c r="C306" s="12" t="s">
        <v>632</v>
      </c>
      <c r="D306" s="12" t="b">
        <v>0</v>
      </c>
      <c r="E306" s="12">
        <v>1.0</v>
      </c>
      <c r="F306" s="12" t="s">
        <v>633</v>
      </c>
      <c r="G306" s="12">
        <f t="shared" si="23"/>
        <v>1645.5</v>
      </c>
      <c r="H306" s="16" t="str">
        <f t="shared" si="24"/>
        <v>normal</v>
      </c>
      <c r="I306" s="17" t="str">
        <f t="shared" si="25"/>
        <v>normal line chart</v>
      </c>
      <c r="J306" s="16">
        <f t="shared" si="48"/>
        <v>8.2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23"/>
      <c r="W306" s="23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</row>
    <row r="307">
      <c r="A307" s="12">
        <v>7.0</v>
      </c>
      <c r="B307" s="12">
        <v>2.0</v>
      </c>
      <c r="C307" s="12" t="s">
        <v>634</v>
      </c>
      <c r="D307" s="12" t="b">
        <v>0</v>
      </c>
      <c r="E307" s="12">
        <v>1.0</v>
      </c>
      <c r="F307" s="12" t="s">
        <v>635</v>
      </c>
      <c r="G307" s="12">
        <f t="shared" si="23"/>
        <v>1659.5</v>
      </c>
      <c r="H307" s="16" t="str">
        <f t="shared" si="24"/>
        <v>normal</v>
      </c>
      <c r="I307" s="17" t="str">
        <f t="shared" si="25"/>
        <v>normal bar chart</v>
      </c>
      <c r="J307" s="16">
        <f t="shared" si="48"/>
        <v>14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23"/>
      <c r="W307" s="23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</row>
    <row r="308">
      <c r="A308" s="12">
        <v>7.0</v>
      </c>
      <c r="B308" s="12">
        <v>10.0</v>
      </c>
      <c r="C308" s="12" t="s">
        <v>636</v>
      </c>
      <c r="D308" s="12" t="b">
        <v>1</v>
      </c>
      <c r="E308" s="12">
        <v>1.0</v>
      </c>
      <c r="F308" s="12" t="s">
        <v>637</v>
      </c>
      <c r="G308" s="12">
        <f t="shared" si="23"/>
        <v>1678.9</v>
      </c>
      <c r="H308" s="16" t="str">
        <f t="shared" si="24"/>
        <v>normal</v>
      </c>
      <c r="I308" s="17" t="str">
        <f t="shared" si="25"/>
        <v>normal bar chart</v>
      </c>
      <c r="J308" s="16">
        <f t="shared" si="48"/>
        <v>19.4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23"/>
      <c r="W308" s="23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</row>
    <row r="309">
      <c r="A309" s="12">
        <v>7.0</v>
      </c>
      <c r="B309" s="12">
        <v>30.0</v>
      </c>
      <c r="C309" s="12" t="s">
        <v>638</v>
      </c>
      <c r="D309" s="12" t="b">
        <v>1</v>
      </c>
      <c r="E309" s="12">
        <v>1.0</v>
      </c>
      <c r="F309" s="12" t="s">
        <v>639</v>
      </c>
      <c r="G309" s="12">
        <f t="shared" si="23"/>
        <v>1701.7</v>
      </c>
      <c r="H309" s="16" t="str">
        <f t="shared" si="24"/>
        <v>misleading</v>
      </c>
      <c r="I309" s="17" t="str">
        <f t="shared" si="25"/>
        <v>multiple scale line chart</v>
      </c>
      <c r="J309" s="16">
        <f t="shared" si="48"/>
        <v>22.8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23"/>
      <c r="W309" s="23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</row>
    <row r="310">
      <c r="A310" s="12">
        <v>7.0</v>
      </c>
      <c r="B310" s="12">
        <v>39.0</v>
      </c>
      <c r="C310" s="12" t="s">
        <v>640</v>
      </c>
      <c r="D310" s="12" t="b">
        <v>1</v>
      </c>
      <c r="E310" s="12">
        <v>1.0</v>
      </c>
      <c r="F310" s="12" t="s">
        <v>641</v>
      </c>
      <c r="G310" s="12">
        <f t="shared" si="23"/>
        <v>1744.6</v>
      </c>
      <c r="H310" s="16" t="str">
        <f t="shared" si="24"/>
        <v>misleading</v>
      </c>
      <c r="I310" s="17" t="str">
        <f t="shared" si="25"/>
        <v>reversed axis bar chart</v>
      </c>
      <c r="J310" s="16">
        <f t="shared" si="48"/>
        <v>42.9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23"/>
      <c r="W310" s="23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</row>
    <row r="311">
      <c r="A311" s="12">
        <v>7.0</v>
      </c>
      <c r="B311" s="12">
        <v>24.0</v>
      </c>
      <c r="C311" s="12" t="s">
        <v>642</v>
      </c>
      <c r="D311" s="12" t="b">
        <v>0</v>
      </c>
      <c r="E311" s="12">
        <v>1.0</v>
      </c>
      <c r="F311" s="12" t="s">
        <v>643</v>
      </c>
      <c r="G311" s="12">
        <f t="shared" si="23"/>
        <v>1763.4</v>
      </c>
      <c r="H311" s="16" t="str">
        <f t="shared" si="24"/>
        <v>misleading</v>
      </c>
      <c r="I311" s="17" t="str">
        <f t="shared" si="25"/>
        <v>multiple scale line chart</v>
      </c>
      <c r="J311" s="16">
        <f t="shared" si="48"/>
        <v>18.8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23"/>
      <c r="W311" s="23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</row>
    <row r="312">
      <c r="A312" s="12">
        <v>7.0</v>
      </c>
      <c r="B312" s="12">
        <v>11.0</v>
      </c>
      <c r="C312" s="12" t="s">
        <v>644</v>
      </c>
      <c r="D312" s="12" t="b">
        <v>0</v>
      </c>
      <c r="E312" s="12">
        <v>0.0</v>
      </c>
      <c r="F312" s="12" t="s">
        <v>645</v>
      </c>
      <c r="G312" s="12">
        <f t="shared" si="23"/>
        <v>1786.5</v>
      </c>
      <c r="H312" s="16" t="str">
        <f t="shared" si="24"/>
        <v>misleading</v>
      </c>
      <c r="I312" s="17" t="str">
        <f t="shared" si="25"/>
        <v>misleading 2d pie chart</v>
      </c>
      <c r="J312" s="16">
        <f t="shared" si="48"/>
        <v>23.1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23"/>
      <c r="W312" s="23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</row>
    <row r="313">
      <c r="A313" s="12">
        <v>7.0</v>
      </c>
      <c r="B313" s="12">
        <v>17.0</v>
      </c>
      <c r="C313" s="12" t="s">
        <v>646</v>
      </c>
      <c r="D313" s="12" t="b">
        <v>1</v>
      </c>
      <c r="E313" s="12">
        <v>1.0</v>
      </c>
      <c r="F313" s="12" t="s">
        <v>647</v>
      </c>
      <c r="G313" s="12">
        <f t="shared" si="23"/>
        <v>1800.5</v>
      </c>
      <c r="H313" s="16" t="str">
        <f t="shared" si="24"/>
        <v>normal</v>
      </c>
      <c r="I313" s="17" t="str">
        <f t="shared" si="25"/>
        <v>normal pie chart</v>
      </c>
      <c r="J313" s="16">
        <f t="shared" si="48"/>
        <v>14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23"/>
      <c r="W313" s="23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</row>
    <row r="314">
      <c r="A314" s="12">
        <v>7.0</v>
      </c>
      <c r="B314" s="12">
        <v>14.0</v>
      </c>
      <c r="C314" s="12" t="s">
        <v>648</v>
      </c>
      <c r="D314" s="12" t="b">
        <v>0</v>
      </c>
      <c r="E314" s="12">
        <v>1.0</v>
      </c>
      <c r="F314" s="12" t="s">
        <v>649</v>
      </c>
      <c r="G314" s="12">
        <f t="shared" si="23"/>
        <v>1830.5</v>
      </c>
      <c r="H314" s="16" t="str">
        <f t="shared" si="24"/>
        <v>normal</v>
      </c>
      <c r="I314" s="17" t="str">
        <f t="shared" si="25"/>
        <v>normal pie chart</v>
      </c>
      <c r="J314" s="16">
        <f t="shared" si="48"/>
        <v>30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23"/>
      <c r="W314" s="23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</row>
    <row r="315">
      <c r="A315" s="12">
        <v>7.0</v>
      </c>
      <c r="B315" s="12">
        <v>12.0</v>
      </c>
      <c r="C315" s="12" t="s">
        <v>650</v>
      </c>
      <c r="D315" s="12" t="b">
        <v>0</v>
      </c>
      <c r="E315" s="12">
        <v>1.0</v>
      </c>
      <c r="F315" s="12" t="s">
        <v>651</v>
      </c>
      <c r="G315" s="12">
        <f t="shared" si="23"/>
        <v>1844.8</v>
      </c>
      <c r="H315" s="16" t="str">
        <f t="shared" si="24"/>
        <v>normal</v>
      </c>
      <c r="I315" s="17" t="str">
        <f t="shared" si="25"/>
        <v>normal pie chart</v>
      </c>
      <c r="J315" s="16">
        <f t="shared" si="48"/>
        <v>14.3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23"/>
      <c r="W315" s="23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</row>
    <row r="316">
      <c r="A316" s="12">
        <v>7.0</v>
      </c>
      <c r="B316" s="12">
        <v>27.0</v>
      </c>
      <c r="C316" s="12" t="s">
        <v>465</v>
      </c>
      <c r="D316" s="12" t="b">
        <v>0</v>
      </c>
      <c r="E316" s="12">
        <v>0.0</v>
      </c>
      <c r="F316" s="12" t="s">
        <v>652</v>
      </c>
      <c r="G316" s="12">
        <f t="shared" si="23"/>
        <v>1871.1</v>
      </c>
      <c r="H316" s="16" t="str">
        <f t="shared" si="24"/>
        <v>misleading</v>
      </c>
      <c r="I316" s="17" t="str">
        <f t="shared" si="25"/>
        <v>multiple scale line chart</v>
      </c>
      <c r="J316" s="16">
        <f t="shared" si="48"/>
        <v>26.3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23"/>
      <c r="W316" s="23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</row>
    <row r="317">
      <c r="A317" s="12">
        <v>7.0</v>
      </c>
      <c r="B317" s="12">
        <v>34.0</v>
      </c>
      <c r="C317" s="12" t="s">
        <v>653</v>
      </c>
      <c r="D317" s="12" t="b">
        <v>1</v>
      </c>
      <c r="E317" s="12">
        <v>1.0</v>
      </c>
      <c r="F317" s="12" t="s">
        <v>654</v>
      </c>
      <c r="G317" s="12">
        <f t="shared" si="23"/>
        <v>1896.1</v>
      </c>
      <c r="H317" s="16" t="str">
        <f t="shared" si="24"/>
        <v>normal</v>
      </c>
      <c r="I317" s="17" t="str">
        <f t="shared" si="25"/>
        <v>normal axis bar chart</v>
      </c>
      <c r="J317" s="16">
        <f t="shared" si="48"/>
        <v>25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23"/>
      <c r="W317" s="23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</row>
    <row r="318">
      <c r="A318" s="12">
        <v>7.0</v>
      </c>
      <c r="B318" s="12">
        <v>43.0</v>
      </c>
      <c r="C318" s="12" t="s">
        <v>655</v>
      </c>
      <c r="D318" s="12" t="b">
        <v>0</v>
      </c>
      <c r="E318" s="12">
        <v>1.0</v>
      </c>
      <c r="F318" s="12" t="s">
        <v>656</v>
      </c>
      <c r="G318" s="12">
        <f t="shared" si="23"/>
        <v>1909.7</v>
      </c>
      <c r="H318" s="16" t="str">
        <f t="shared" si="24"/>
        <v>normal</v>
      </c>
      <c r="I318" s="17" t="str">
        <f t="shared" si="25"/>
        <v>normal line chart</v>
      </c>
      <c r="J318" s="16">
        <f t="shared" si="48"/>
        <v>13.6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23"/>
      <c r="W318" s="23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</row>
    <row r="319">
      <c r="A319" s="12">
        <v>7.0</v>
      </c>
      <c r="B319" s="12">
        <v>22.0</v>
      </c>
      <c r="C319" s="12" t="s">
        <v>657</v>
      </c>
      <c r="D319" s="12" t="b">
        <v>1</v>
      </c>
      <c r="E319" s="12">
        <v>1.0</v>
      </c>
      <c r="F319" s="12" t="s">
        <v>658</v>
      </c>
      <c r="G319" s="12">
        <f t="shared" si="23"/>
        <v>1920.9</v>
      </c>
      <c r="H319" s="16" t="str">
        <f t="shared" si="24"/>
        <v>normal</v>
      </c>
      <c r="I319" s="17" t="str">
        <f t="shared" si="25"/>
        <v>normal scale line chart</v>
      </c>
      <c r="J319" s="16">
        <f t="shared" si="48"/>
        <v>11.2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23"/>
      <c r="W319" s="23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</row>
    <row r="320">
      <c r="A320" s="12">
        <v>7.0</v>
      </c>
      <c r="B320" s="12">
        <v>15.0</v>
      </c>
      <c r="C320" s="12" t="s">
        <v>659</v>
      </c>
      <c r="D320" s="12" t="b">
        <v>0</v>
      </c>
      <c r="E320" s="12">
        <v>1.0</v>
      </c>
      <c r="F320" s="12" t="s">
        <v>660</v>
      </c>
      <c r="G320" s="12">
        <f t="shared" si="23"/>
        <v>1934.8</v>
      </c>
      <c r="H320" s="16" t="str">
        <f t="shared" si="24"/>
        <v>misleading</v>
      </c>
      <c r="I320" s="17" t="str">
        <f t="shared" si="25"/>
        <v>misleading 2d pie chart</v>
      </c>
      <c r="J320" s="16">
        <f t="shared" si="48"/>
        <v>13.9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23"/>
      <c r="W320" s="23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</row>
    <row r="321">
      <c r="A321" s="12">
        <v>7.0</v>
      </c>
      <c r="B321" s="12">
        <v>3.0</v>
      </c>
      <c r="C321" s="12" t="s">
        <v>661</v>
      </c>
      <c r="D321" s="12" t="b">
        <v>1</v>
      </c>
      <c r="E321" s="12">
        <v>0.0</v>
      </c>
      <c r="F321" s="12" t="s">
        <v>662</v>
      </c>
      <c r="G321" s="12">
        <f t="shared" si="23"/>
        <v>1966.7</v>
      </c>
      <c r="H321" s="16" t="str">
        <f t="shared" si="24"/>
        <v>misleading</v>
      </c>
      <c r="I321" s="17" t="str">
        <f t="shared" si="25"/>
        <v>truncated bar chart</v>
      </c>
      <c r="J321" s="16">
        <f t="shared" si="48"/>
        <v>31.9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23"/>
      <c r="W321" s="23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</row>
    <row r="322">
      <c r="A322" s="12">
        <v>7.0</v>
      </c>
      <c r="B322" s="12">
        <v>47.0</v>
      </c>
      <c r="C322" s="12" t="s">
        <v>663</v>
      </c>
      <c r="D322" s="12" t="b">
        <v>1</v>
      </c>
      <c r="E322" s="12">
        <v>0.0</v>
      </c>
      <c r="F322" s="12" t="s">
        <v>664</v>
      </c>
      <c r="G322" s="12">
        <f t="shared" si="23"/>
        <v>1974.6</v>
      </c>
      <c r="H322" s="16" t="str">
        <f t="shared" si="24"/>
        <v>misleading</v>
      </c>
      <c r="I322" s="17" t="str">
        <f t="shared" si="25"/>
        <v>truncated line chart</v>
      </c>
      <c r="J322" s="16">
        <f t="shared" si="48"/>
        <v>7.9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23"/>
      <c r="W322" s="23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</row>
    <row r="323">
      <c r="A323" s="12">
        <v>7.0</v>
      </c>
      <c r="B323" s="12">
        <v>18.0</v>
      </c>
      <c r="C323" s="12" t="s">
        <v>665</v>
      </c>
      <c r="D323" s="12" t="b">
        <v>1</v>
      </c>
      <c r="E323" s="12">
        <v>0.0</v>
      </c>
      <c r="F323" s="12" t="s">
        <v>666</v>
      </c>
      <c r="G323" s="12">
        <f t="shared" si="23"/>
        <v>1980.9</v>
      </c>
      <c r="H323" s="16" t="str">
        <f t="shared" si="24"/>
        <v>normal</v>
      </c>
      <c r="I323" s="17" t="str">
        <f t="shared" si="25"/>
        <v>normal pie chart</v>
      </c>
      <c r="J323" s="16">
        <f t="shared" si="48"/>
        <v>6.3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23"/>
      <c r="W323" s="23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</row>
    <row r="324">
      <c r="A324" s="12">
        <v>7.0</v>
      </c>
      <c r="B324" s="12">
        <v>20.0</v>
      </c>
      <c r="C324" s="12" t="s">
        <v>667</v>
      </c>
      <c r="D324" s="12" t="b">
        <v>1</v>
      </c>
      <c r="E324" s="12">
        <v>1.0</v>
      </c>
      <c r="F324" s="12" t="s">
        <v>668</v>
      </c>
      <c r="G324" s="12">
        <f t="shared" si="23"/>
        <v>1989.6</v>
      </c>
      <c r="H324" s="16" t="str">
        <f t="shared" si="24"/>
        <v>misleading</v>
      </c>
      <c r="I324" s="17" t="str">
        <f t="shared" si="25"/>
        <v>misleading 2d pie chart</v>
      </c>
      <c r="J324" s="16">
        <f t="shared" si="48"/>
        <v>8.7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23"/>
      <c r="W324" s="23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</row>
    <row r="325">
      <c r="A325" s="12">
        <v>7.0</v>
      </c>
      <c r="B325" s="12">
        <v>4.0</v>
      </c>
      <c r="C325" s="12" t="s">
        <v>72</v>
      </c>
      <c r="D325" s="12" t="b">
        <v>0</v>
      </c>
      <c r="E325" s="12">
        <v>1.0</v>
      </c>
      <c r="F325" s="12" t="s">
        <v>669</v>
      </c>
      <c r="G325" s="12">
        <f t="shared" si="23"/>
        <v>2006.4</v>
      </c>
      <c r="H325" s="16" t="str">
        <f t="shared" si="24"/>
        <v>normal</v>
      </c>
      <c r="I325" s="17" t="str">
        <f t="shared" si="25"/>
        <v>normal bar chart</v>
      </c>
      <c r="J325" s="16">
        <f t="shared" si="48"/>
        <v>16.8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23"/>
      <c r="W325" s="23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</row>
    <row r="326">
      <c r="A326" s="12">
        <v>7.0</v>
      </c>
      <c r="B326" s="12">
        <v>48.0</v>
      </c>
      <c r="C326" s="12" t="s">
        <v>670</v>
      </c>
      <c r="D326" s="12" t="b">
        <v>1</v>
      </c>
      <c r="E326" s="12">
        <v>1.0</v>
      </c>
      <c r="F326" s="12" t="s">
        <v>671</v>
      </c>
      <c r="G326" s="12">
        <f t="shared" si="23"/>
        <v>2014.8</v>
      </c>
      <c r="H326" s="16" t="str">
        <f t="shared" si="24"/>
        <v>normal</v>
      </c>
      <c r="I326" s="17" t="str">
        <f t="shared" si="25"/>
        <v>normal line chart</v>
      </c>
      <c r="J326" s="16">
        <f t="shared" si="48"/>
        <v>8.4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23"/>
      <c r="W326" s="23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</row>
    <row r="327">
      <c r="A327" s="12">
        <v>7.0</v>
      </c>
      <c r="B327" s="12">
        <v>1.0</v>
      </c>
      <c r="C327" s="12" t="s">
        <v>672</v>
      </c>
      <c r="D327" s="12" t="b">
        <v>0</v>
      </c>
      <c r="E327" s="12">
        <v>1.0</v>
      </c>
      <c r="F327" s="12" t="s">
        <v>673</v>
      </c>
      <c r="G327" s="12">
        <f t="shared" si="23"/>
        <v>2023.4</v>
      </c>
      <c r="H327" s="16" t="str">
        <f t="shared" si="24"/>
        <v>misleading</v>
      </c>
      <c r="I327" s="17" t="str">
        <f t="shared" si="25"/>
        <v>truncated bar chart</v>
      </c>
      <c r="J327" s="16">
        <f t="shared" si="48"/>
        <v>8.6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23"/>
      <c r="W327" s="23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</row>
    <row r="328">
      <c r="A328" s="12">
        <v>7.0</v>
      </c>
      <c r="B328" s="12">
        <v>49.0</v>
      </c>
      <c r="C328" s="12" t="s">
        <v>674</v>
      </c>
      <c r="D328" s="12" t="b">
        <v>0</v>
      </c>
      <c r="E328" s="12">
        <v>1.0</v>
      </c>
      <c r="F328" s="12" t="s">
        <v>675</v>
      </c>
      <c r="G328" s="12">
        <f t="shared" si="23"/>
        <v>2040.8</v>
      </c>
      <c r="H328" s="16" t="str">
        <f t="shared" si="24"/>
        <v>misleading</v>
      </c>
      <c r="I328" s="17" t="str">
        <f t="shared" si="25"/>
        <v>truncated line chart</v>
      </c>
      <c r="J328" s="16">
        <f t="shared" si="48"/>
        <v>17.4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23"/>
      <c r="W328" s="23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</row>
    <row r="329">
      <c r="A329" s="12">
        <v>7.0</v>
      </c>
      <c r="B329" s="12">
        <v>50.0</v>
      </c>
      <c r="C329" s="12" t="s">
        <v>676</v>
      </c>
      <c r="D329" s="12" t="b">
        <v>0</v>
      </c>
      <c r="E329" s="12">
        <v>0.0</v>
      </c>
      <c r="F329" s="12" t="s">
        <v>677</v>
      </c>
      <c r="G329" s="12">
        <f t="shared" si="23"/>
        <v>2054.8</v>
      </c>
      <c r="H329" s="16" t="str">
        <f t="shared" si="24"/>
        <v>normal</v>
      </c>
      <c r="I329" s="17" t="str">
        <f t="shared" si="25"/>
        <v>normal line chart</v>
      </c>
      <c r="J329" s="16">
        <f t="shared" si="48"/>
        <v>14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23"/>
      <c r="W329" s="23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</row>
    <row r="330">
      <c r="A330" s="12">
        <v>7.0</v>
      </c>
      <c r="B330" s="12">
        <v>7.0</v>
      </c>
      <c r="C330" s="12" t="s">
        <v>678</v>
      </c>
      <c r="D330" s="12" t="b">
        <v>1</v>
      </c>
      <c r="E330" s="12">
        <v>0.0</v>
      </c>
      <c r="F330" s="12" t="s">
        <v>679</v>
      </c>
      <c r="G330" s="12">
        <f t="shared" si="23"/>
        <v>2063.7</v>
      </c>
      <c r="H330" s="16" t="str">
        <f t="shared" si="24"/>
        <v>misleading</v>
      </c>
      <c r="I330" s="17" t="str">
        <f t="shared" si="25"/>
        <v>truncated bar chart</v>
      </c>
      <c r="J330" s="16">
        <f t="shared" si="48"/>
        <v>8.9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23"/>
      <c r="W330" s="23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</row>
    <row r="331">
      <c r="A331" s="12">
        <v>7.0</v>
      </c>
      <c r="B331" s="12">
        <v>16.0</v>
      </c>
      <c r="C331" s="12" t="s">
        <v>680</v>
      </c>
      <c r="D331" s="12" t="b">
        <v>1</v>
      </c>
      <c r="E331" s="12">
        <v>1.0</v>
      </c>
      <c r="F331" s="12" t="s">
        <v>681</v>
      </c>
      <c r="G331" s="12">
        <f t="shared" si="23"/>
        <v>2077.7</v>
      </c>
      <c r="H331" s="16" t="str">
        <f t="shared" si="24"/>
        <v>misleading</v>
      </c>
      <c r="I331" s="17" t="str">
        <f t="shared" si="25"/>
        <v>misleading 2d pie chart</v>
      </c>
      <c r="J331" s="16">
        <f t="shared" si="48"/>
        <v>14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23"/>
      <c r="W331" s="23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</row>
    <row r="332">
      <c r="A332" s="12">
        <v>7.0</v>
      </c>
      <c r="B332" s="12">
        <v>31.0</v>
      </c>
      <c r="C332" s="12" t="s">
        <v>682</v>
      </c>
      <c r="D332" s="12" t="b">
        <v>0</v>
      </c>
      <c r="E332" s="12">
        <v>1.0</v>
      </c>
      <c r="F332" s="12" t="s">
        <v>683</v>
      </c>
      <c r="G332" s="12">
        <f t="shared" si="23"/>
        <v>2102.8</v>
      </c>
      <c r="H332" s="16" t="str">
        <f t="shared" si="24"/>
        <v>misleading</v>
      </c>
      <c r="I332" s="17" t="str">
        <f t="shared" si="25"/>
        <v>reversed axis bar chart</v>
      </c>
      <c r="J332" s="16">
        <f t="shared" si="48"/>
        <v>25.1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23"/>
      <c r="W332" s="23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</row>
    <row r="333">
      <c r="A333" s="12">
        <v>7.0</v>
      </c>
      <c r="B333" s="12">
        <v>9.0</v>
      </c>
      <c r="C333" s="12" t="s">
        <v>684</v>
      </c>
      <c r="D333" s="12" t="b">
        <v>1</v>
      </c>
      <c r="E333" s="12">
        <v>1.0</v>
      </c>
      <c r="F333" s="12" t="s">
        <v>685</v>
      </c>
      <c r="G333" s="12">
        <f t="shared" si="23"/>
        <v>2111.8</v>
      </c>
      <c r="H333" s="16" t="str">
        <f t="shared" si="24"/>
        <v>misleading</v>
      </c>
      <c r="I333" s="17" t="str">
        <f t="shared" si="25"/>
        <v>truncated bar chart</v>
      </c>
      <c r="J333" s="16">
        <f t="shared" si="48"/>
        <v>9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23"/>
      <c r="W333" s="23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</row>
    <row r="334">
      <c r="A334" s="12">
        <v>7.0</v>
      </c>
      <c r="B334" s="12">
        <v>37.0</v>
      </c>
      <c r="C334" s="12" t="s">
        <v>686</v>
      </c>
      <c r="D334" s="12" t="b">
        <v>0</v>
      </c>
      <c r="E334" s="12">
        <v>0.0</v>
      </c>
      <c r="F334" s="12" t="s">
        <v>687</v>
      </c>
      <c r="G334" s="12">
        <f t="shared" si="23"/>
        <v>2142.6</v>
      </c>
      <c r="H334" s="16" t="str">
        <f t="shared" si="24"/>
        <v>normal</v>
      </c>
      <c r="I334" s="17" t="str">
        <f t="shared" si="25"/>
        <v>normal axis bar chart</v>
      </c>
      <c r="J334" s="16">
        <f t="shared" si="48"/>
        <v>30.8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23"/>
      <c r="W334" s="23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</row>
    <row r="335">
      <c r="A335" s="12">
        <v>7.0</v>
      </c>
      <c r="B335" s="12">
        <v>13.0</v>
      </c>
      <c r="C335" s="12" t="s">
        <v>688</v>
      </c>
      <c r="D335" s="12" t="b">
        <v>1</v>
      </c>
      <c r="E335" s="12">
        <v>1.0</v>
      </c>
      <c r="F335" s="12" t="s">
        <v>689</v>
      </c>
      <c r="G335" s="12">
        <f t="shared" si="23"/>
        <v>2153.6</v>
      </c>
      <c r="H335" s="16" t="str">
        <f t="shared" si="24"/>
        <v>normal</v>
      </c>
      <c r="I335" s="17" t="str">
        <f t="shared" si="25"/>
        <v>normal pie chart</v>
      </c>
      <c r="J335" s="16">
        <f t="shared" si="48"/>
        <v>11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23"/>
      <c r="W335" s="23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</row>
    <row r="336">
      <c r="A336" s="12">
        <v>7.0</v>
      </c>
      <c r="B336" s="12">
        <v>46.0</v>
      </c>
      <c r="C336" s="12" t="s">
        <v>690</v>
      </c>
      <c r="D336" s="12" t="b">
        <v>0</v>
      </c>
      <c r="E336" s="12">
        <v>0.0</v>
      </c>
      <c r="F336" s="12" t="s">
        <v>691</v>
      </c>
      <c r="G336" s="12">
        <f t="shared" si="23"/>
        <v>2159.9</v>
      </c>
      <c r="H336" s="16" t="str">
        <f t="shared" si="24"/>
        <v>misleading</v>
      </c>
      <c r="I336" s="17" t="str">
        <f t="shared" si="25"/>
        <v>truncated line chart</v>
      </c>
      <c r="J336" s="16">
        <f t="shared" si="48"/>
        <v>6.3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23"/>
      <c r="W336" s="23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</row>
    <row r="337">
      <c r="A337" s="12">
        <v>7.0</v>
      </c>
      <c r="B337" s="12">
        <v>6.0</v>
      </c>
      <c r="C337" s="12" t="s">
        <v>692</v>
      </c>
      <c r="D337" s="12" t="b">
        <v>1</v>
      </c>
      <c r="E337" s="12">
        <v>0.0</v>
      </c>
      <c r="F337" s="12" t="s">
        <v>693</v>
      </c>
      <c r="G337" s="12">
        <f t="shared" si="23"/>
        <v>2171</v>
      </c>
      <c r="H337" s="16" t="str">
        <f t="shared" si="24"/>
        <v>normal</v>
      </c>
      <c r="I337" s="17" t="str">
        <f t="shared" si="25"/>
        <v>normal bar chart</v>
      </c>
      <c r="J337" s="16">
        <f t="shared" si="48"/>
        <v>11.1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23"/>
      <c r="W337" s="23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</row>
    <row r="338">
      <c r="A338" s="12">
        <v>7.0</v>
      </c>
      <c r="B338" s="12">
        <v>32.0</v>
      </c>
      <c r="C338" s="12" t="s">
        <v>694</v>
      </c>
      <c r="D338" s="12" t="b">
        <v>1</v>
      </c>
      <c r="E338" s="12">
        <v>1.0</v>
      </c>
      <c r="F338" s="12" t="s">
        <v>695</v>
      </c>
      <c r="G338" s="12">
        <f t="shared" si="23"/>
        <v>2183.3</v>
      </c>
      <c r="H338" s="16" t="str">
        <f t="shared" si="24"/>
        <v>misleading</v>
      </c>
      <c r="I338" s="17" t="str">
        <f t="shared" si="25"/>
        <v>reversed axis bar chart</v>
      </c>
      <c r="J338" s="16">
        <f t="shared" si="48"/>
        <v>12.3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23"/>
      <c r="W338" s="23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</row>
    <row r="339">
      <c r="A339" s="12">
        <v>7.0</v>
      </c>
      <c r="B339" s="12">
        <v>33.0</v>
      </c>
      <c r="C339" s="12" t="s">
        <v>696</v>
      </c>
      <c r="D339" s="12" t="b">
        <v>0</v>
      </c>
      <c r="E339" s="12">
        <v>1.0</v>
      </c>
      <c r="F339" s="12" t="s">
        <v>697</v>
      </c>
      <c r="G339" s="12">
        <f t="shared" si="23"/>
        <v>2191.1</v>
      </c>
      <c r="H339" s="16" t="str">
        <f t="shared" si="24"/>
        <v>misleading</v>
      </c>
      <c r="I339" s="17" t="str">
        <f t="shared" si="25"/>
        <v>reversed axis bar chart</v>
      </c>
      <c r="J339" s="16">
        <f t="shared" si="48"/>
        <v>7.8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23"/>
      <c r="W339" s="23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</row>
    <row r="340">
      <c r="A340" s="12">
        <v>7.0</v>
      </c>
      <c r="B340" s="12">
        <v>38.0</v>
      </c>
      <c r="C340" s="12" t="s">
        <v>698</v>
      </c>
      <c r="D340" s="12" t="b">
        <v>0</v>
      </c>
      <c r="E340" s="12">
        <v>1.0</v>
      </c>
      <c r="F340" s="12" t="s">
        <v>699</v>
      </c>
      <c r="G340" s="12">
        <f t="shared" si="23"/>
        <v>2200.3</v>
      </c>
      <c r="H340" s="16" t="str">
        <f t="shared" si="24"/>
        <v>misleading</v>
      </c>
      <c r="I340" s="17" t="str">
        <f t="shared" si="25"/>
        <v>reversed axis bar chart</v>
      </c>
      <c r="J340" s="16">
        <f t="shared" si="48"/>
        <v>9.2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23"/>
      <c r="W340" s="23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</row>
    <row r="341">
      <c r="A341" s="12">
        <v>7.0</v>
      </c>
      <c r="B341" s="12">
        <v>36.0</v>
      </c>
      <c r="C341" s="12" t="s">
        <v>700</v>
      </c>
      <c r="D341" s="12" t="b">
        <v>1</v>
      </c>
      <c r="E341" s="12">
        <v>1.0</v>
      </c>
      <c r="F341" s="12" t="s">
        <v>701</v>
      </c>
      <c r="G341" s="12">
        <f t="shared" si="23"/>
        <v>2216.2</v>
      </c>
      <c r="H341" s="16" t="str">
        <f t="shared" si="24"/>
        <v>normal</v>
      </c>
      <c r="I341" s="17" t="str">
        <f t="shared" si="25"/>
        <v>normal axis bar chart</v>
      </c>
      <c r="J341" s="16">
        <f t="shared" si="48"/>
        <v>15.9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23"/>
      <c r="W341" s="23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</row>
    <row r="342">
      <c r="A342" s="12">
        <v>7.0</v>
      </c>
      <c r="B342" s="12">
        <v>19.0</v>
      </c>
      <c r="C342" s="12" t="s">
        <v>702</v>
      </c>
      <c r="D342" s="12" t="b">
        <v>1</v>
      </c>
      <c r="E342" s="12">
        <v>0.0</v>
      </c>
      <c r="F342" s="12" t="s">
        <v>703</v>
      </c>
      <c r="G342" s="12">
        <f t="shared" si="23"/>
        <v>2221.9</v>
      </c>
      <c r="H342" s="16" t="str">
        <f t="shared" si="24"/>
        <v>misleading</v>
      </c>
      <c r="I342" s="17" t="str">
        <f t="shared" si="25"/>
        <v>misleading 2d pie chart</v>
      </c>
      <c r="J342" s="16">
        <f t="shared" si="48"/>
        <v>5.7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23"/>
      <c r="W342" s="23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</row>
    <row r="343">
      <c r="A343" s="12">
        <v>7.0</v>
      </c>
      <c r="B343" s="12">
        <v>26.0</v>
      </c>
      <c r="C343" s="12" t="s">
        <v>704</v>
      </c>
      <c r="D343" s="12" t="b">
        <v>0</v>
      </c>
      <c r="E343" s="12">
        <v>1.0</v>
      </c>
      <c r="F343" s="12" t="s">
        <v>705</v>
      </c>
      <c r="G343" s="12">
        <f t="shared" si="23"/>
        <v>2246</v>
      </c>
      <c r="H343" s="16" t="str">
        <f t="shared" si="24"/>
        <v>normal</v>
      </c>
      <c r="I343" s="17" t="str">
        <f t="shared" si="25"/>
        <v>normal scale line chart</v>
      </c>
      <c r="J343" s="16">
        <f t="shared" si="48"/>
        <v>24.1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23"/>
      <c r="W343" s="23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</row>
    <row r="344">
      <c r="A344" s="12">
        <v>7.0</v>
      </c>
      <c r="B344" s="12">
        <v>23.0</v>
      </c>
      <c r="C344" s="12" t="s">
        <v>706</v>
      </c>
      <c r="D344" s="12" t="b">
        <v>1</v>
      </c>
      <c r="E344" s="12">
        <v>1.0</v>
      </c>
      <c r="F344" s="12" t="s">
        <v>707</v>
      </c>
      <c r="G344" s="12">
        <f t="shared" si="23"/>
        <v>2255.6</v>
      </c>
      <c r="H344" s="16" t="str">
        <f t="shared" si="24"/>
        <v>normal</v>
      </c>
      <c r="I344" s="17" t="str">
        <f t="shared" si="25"/>
        <v>normal scale line chart</v>
      </c>
      <c r="J344" s="16">
        <f t="shared" si="48"/>
        <v>9.6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23"/>
      <c r="W344" s="23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</row>
    <row r="345">
      <c r="A345" s="12">
        <v>7.0</v>
      </c>
      <c r="B345" s="12">
        <v>42.0</v>
      </c>
      <c r="C345" s="12" t="s">
        <v>708</v>
      </c>
      <c r="D345" s="12" t="b">
        <v>0</v>
      </c>
      <c r="E345" s="12">
        <v>0.0</v>
      </c>
      <c r="F345" s="12" t="s">
        <v>709</v>
      </c>
      <c r="G345" s="12">
        <f t="shared" si="23"/>
        <v>2269</v>
      </c>
      <c r="H345" s="16" t="str">
        <f t="shared" si="24"/>
        <v>misleading</v>
      </c>
      <c r="I345" s="17" t="str">
        <f t="shared" si="25"/>
        <v>truncated line chart</v>
      </c>
      <c r="J345" s="16">
        <f t="shared" si="48"/>
        <v>13.4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23"/>
      <c r="W345" s="23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</row>
    <row r="346">
      <c r="A346" s="12">
        <v>7.0</v>
      </c>
      <c r="B346" s="12">
        <v>8.0</v>
      </c>
      <c r="C346" s="12" t="s">
        <v>710</v>
      </c>
      <c r="D346" s="12" t="b">
        <v>1</v>
      </c>
      <c r="E346" s="12">
        <v>1.0</v>
      </c>
      <c r="F346" s="12" t="s">
        <v>711</v>
      </c>
      <c r="G346" s="12">
        <f t="shared" si="23"/>
        <v>2277.1</v>
      </c>
      <c r="H346" s="16" t="str">
        <f t="shared" si="24"/>
        <v>normal</v>
      </c>
      <c r="I346" s="17" t="str">
        <f t="shared" si="25"/>
        <v>normal bar chart</v>
      </c>
      <c r="J346" s="16">
        <f t="shared" si="48"/>
        <v>8.1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23"/>
      <c r="W346" s="23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</row>
    <row r="347">
      <c r="A347" s="12">
        <v>7.0</v>
      </c>
      <c r="B347" s="12">
        <v>5.0</v>
      </c>
      <c r="C347" s="12" t="s">
        <v>712</v>
      </c>
      <c r="D347" s="12" t="b">
        <v>1</v>
      </c>
      <c r="E347" s="12">
        <v>1.0</v>
      </c>
      <c r="F347" s="12" t="s">
        <v>713</v>
      </c>
      <c r="G347" s="12">
        <f t="shared" si="23"/>
        <v>2300.4</v>
      </c>
      <c r="H347" s="16" t="str">
        <f t="shared" si="24"/>
        <v>misleading</v>
      </c>
      <c r="I347" s="17" t="str">
        <f t="shared" si="25"/>
        <v>truncated bar chart</v>
      </c>
      <c r="J347" s="16">
        <f t="shared" si="48"/>
        <v>23.3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23"/>
      <c r="W347" s="23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</row>
    <row r="348">
      <c r="A348" s="12">
        <v>7.0</v>
      </c>
      <c r="B348" s="12">
        <v>29.0</v>
      </c>
      <c r="C348" s="12" t="s">
        <v>618</v>
      </c>
      <c r="D348" s="12" t="b">
        <v>0</v>
      </c>
      <c r="E348" s="12">
        <v>1.0</v>
      </c>
      <c r="F348" s="12" t="s">
        <v>714</v>
      </c>
      <c r="G348" s="12">
        <f t="shared" si="23"/>
        <v>2313.1</v>
      </c>
      <c r="H348" s="16" t="str">
        <f t="shared" si="24"/>
        <v>normal</v>
      </c>
      <c r="I348" s="17" t="str">
        <f t="shared" si="25"/>
        <v>normal scale line chart</v>
      </c>
      <c r="J348" s="16">
        <f t="shared" si="48"/>
        <v>12.7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23"/>
      <c r="W348" s="23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</row>
    <row r="349">
      <c r="A349" s="12">
        <v>7.0</v>
      </c>
      <c r="B349" s="12">
        <v>40.0</v>
      </c>
      <c r="C349" s="12" t="s">
        <v>715</v>
      </c>
      <c r="D349" s="12" t="b">
        <v>0</v>
      </c>
      <c r="E349" s="12">
        <v>1.0</v>
      </c>
      <c r="F349" s="12" t="s">
        <v>716</v>
      </c>
      <c r="G349" s="12">
        <f t="shared" si="23"/>
        <v>2319.7</v>
      </c>
      <c r="H349" s="16" t="str">
        <f t="shared" si="24"/>
        <v>normal</v>
      </c>
      <c r="I349" s="17" t="str">
        <f t="shared" si="25"/>
        <v>normal axis bar chart</v>
      </c>
      <c r="J349" s="16">
        <f t="shared" si="48"/>
        <v>6.6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23"/>
      <c r="W349" s="23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</row>
    <row r="350">
      <c r="A350" s="12">
        <v>7.0</v>
      </c>
      <c r="B350" s="12">
        <v>25.0</v>
      </c>
      <c r="C350" s="12" t="s">
        <v>337</v>
      </c>
      <c r="D350" s="12" t="b">
        <v>1</v>
      </c>
      <c r="E350" s="12">
        <v>0.0</v>
      </c>
      <c r="F350" s="12" t="s">
        <v>717</v>
      </c>
      <c r="G350" s="12">
        <f t="shared" si="23"/>
        <v>2331.1</v>
      </c>
      <c r="H350" s="16" t="str">
        <f t="shared" si="24"/>
        <v>misleading</v>
      </c>
      <c r="I350" s="17" t="str">
        <f t="shared" si="25"/>
        <v>multiple scale line chart</v>
      </c>
      <c r="J350" s="16">
        <f t="shared" si="48"/>
        <v>11.4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23"/>
      <c r="W350" s="23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</row>
    <row r="351">
      <c r="A351" s="12">
        <v>7.0</v>
      </c>
      <c r="B351" s="12">
        <v>35.0</v>
      </c>
      <c r="C351" s="12" t="s">
        <v>532</v>
      </c>
      <c r="D351" s="12" t="b">
        <v>0</v>
      </c>
      <c r="E351" s="12">
        <v>1.0</v>
      </c>
      <c r="F351" s="12" t="s">
        <v>718</v>
      </c>
      <c r="G351" s="12">
        <f t="shared" si="23"/>
        <v>2349.2</v>
      </c>
      <c r="H351" s="16" t="str">
        <f t="shared" si="24"/>
        <v>misleading</v>
      </c>
      <c r="I351" s="17" t="str">
        <f t="shared" si="25"/>
        <v>reversed axis bar chart</v>
      </c>
      <c r="J351" s="16">
        <f t="shared" si="48"/>
        <v>18.1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23"/>
      <c r="W351" s="23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</row>
    <row r="352">
      <c r="A352" s="12">
        <v>7.0</v>
      </c>
      <c r="B352" s="12">
        <v>44.0</v>
      </c>
      <c r="C352" s="12" t="s">
        <v>236</v>
      </c>
      <c r="D352" s="12" t="b">
        <v>1</v>
      </c>
      <c r="E352" s="12">
        <v>1.0</v>
      </c>
      <c r="F352" s="12" t="s">
        <v>719</v>
      </c>
      <c r="G352" s="12">
        <f t="shared" si="23"/>
        <v>2355.9</v>
      </c>
      <c r="H352" s="16" t="str">
        <f t="shared" si="24"/>
        <v>normal</v>
      </c>
      <c r="I352" s="17" t="str">
        <f t="shared" si="25"/>
        <v>normal line chart</v>
      </c>
      <c r="J352" s="16">
        <f t="shared" si="48"/>
        <v>6.7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23"/>
      <c r="W352" s="23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</row>
    <row r="353">
      <c r="A353" s="12">
        <v>8.0</v>
      </c>
      <c r="B353" s="12">
        <v>3.0</v>
      </c>
      <c r="C353" s="12" t="s">
        <v>720</v>
      </c>
      <c r="D353" s="12" t="b">
        <v>0</v>
      </c>
      <c r="E353" s="12">
        <v>1.0</v>
      </c>
      <c r="F353" s="12" t="s">
        <v>721</v>
      </c>
      <c r="G353" s="12">
        <f t="shared" si="23"/>
        <v>1021.7</v>
      </c>
      <c r="H353" s="16" t="str">
        <f t="shared" si="24"/>
        <v>misleading</v>
      </c>
      <c r="I353" s="17" t="str">
        <f t="shared" si="25"/>
        <v>truncated bar chart</v>
      </c>
      <c r="J353" s="41">
        <f>G353- TIMEVALUE("0:" &amp; "16:47.8") * 24 * 60 * 60</f>
        <v>13.9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23"/>
      <c r="W353" s="23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</row>
    <row r="354">
      <c r="A354" s="12">
        <v>8.0</v>
      </c>
      <c r="B354" s="12">
        <v>41.0</v>
      </c>
      <c r="C354" s="12" t="s">
        <v>722</v>
      </c>
      <c r="D354" s="12" t="b">
        <v>0</v>
      </c>
      <c r="E354" s="12">
        <v>1.0</v>
      </c>
      <c r="F354" s="12" t="s">
        <v>723</v>
      </c>
      <c r="G354" s="12">
        <f t="shared" si="23"/>
        <v>1031.1</v>
      </c>
      <c r="H354" s="16" t="str">
        <f t="shared" si="24"/>
        <v>normal</v>
      </c>
      <c r="I354" s="17" t="str">
        <f t="shared" si="25"/>
        <v>normal line chart</v>
      </c>
      <c r="J354" s="16">
        <f t="shared" ref="J354:J402" si="49">G354-G353</f>
        <v>9.4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23"/>
      <c r="W354" s="23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</row>
    <row r="355">
      <c r="A355" s="12">
        <v>8.0</v>
      </c>
      <c r="B355" s="12">
        <v>17.0</v>
      </c>
      <c r="C355" s="12" t="s">
        <v>724</v>
      </c>
      <c r="D355" s="12" t="b">
        <v>0</v>
      </c>
      <c r="E355" s="12">
        <v>0.0</v>
      </c>
      <c r="F355" s="12" t="s">
        <v>725</v>
      </c>
      <c r="G355" s="12">
        <f t="shared" si="23"/>
        <v>1043.8</v>
      </c>
      <c r="H355" s="16" t="str">
        <f t="shared" si="24"/>
        <v>normal</v>
      </c>
      <c r="I355" s="17" t="str">
        <f t="shared" si="25"/>
        <v>normal pie chart</v>
      </c>
      <c r="J355" s="16">
        <f t="shared" si="49"/>
        <v>12.7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23"/>
      <c r="W355" s="23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</row>
    <row r="356">
      <c r="A356" s="12">
        <v>8.0</v>
      </c>
      <c r="B356" s="12">
        <v>13.0</v>
      </c>
      <c r="C356" s="12" t="s">
        <v>726</v>
      </c>
      <c r="D356" s="12" t="b">
        <v>1</v>
      </c>
      <c r="E356" s="12">
        <v>1.0</v>
      </c>
      <c r="F356" s="12" t="s">
        <v>727</v>
      </c>
      <c r="G356" s="12">
        <f t="shared" si="23"/>
        <v>1049.1</v>
      </c>
      <c r="H356" s="16" t="str">
        <f t="shared" si="24"/>
        <v>normal</v>
      </c>
      <c r="I356" s="17" t="str">
        <f t="shared" si="25"/>
        <v>normal pie chart</v>
      </c>
      <c r="J356" s="16">
        <f t="shared" si="49"/>
        <v>5.3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23"/>
      <c r="W356" s="23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</row>
    <row r="357">
      <c r="A357" s="12">
        <v>8.0</v>
      </c>
      <c r="B357" s="12">
        <v>39.0</v>
      </c>
      <c r="C357" s="12" t="s">
        <v>728</v>
      </c>
      <c r="D357" s="12" t="b">
        <v>0</v>
      </c>
      <c r="E357" s="12">
        <v>0.0</v>
      </c>
      <c r="F357" s="12" t="s">
        <v>729</v>
      </c>
      <c r="G357" s="12">
        <f t="shared" si="23"/>
        <v>1073.9</v>
      </c>
      <c r="H357" s="16" t="str">
        <f t="shared" si="24"/>
        <v>misleading</v>
      </c>
      <c r="I357" s="17" t="str">
        <f t="shared" si="25"/>
        <v>reversed axis bar chart</v>
      </c>
      <c r="J357" s="16">
        <f t="shared" si="49"/>
        <v>24.8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23"/>
      <c r="W357" s="23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</row>
    <row r="358">
      <c r="A358" s="12">
        <v>8.0</v>
      </c>
      <c r="B358" s="12">
        <v>12.0</v>
      </c>
      <c r="C358" s="12" t="s">
        <v>730</v>
      </c>
      <c r="D358" s="12" t="b">
        <v>0</v>
      </c>
      <c r="E358" s="12">
        <v>1.0</v>
      </c>
      <c r="F358" s="12" t="s">
        <v>731</v>
      </c>
      <c r="G358" s="12">
        <f t="shared" si="23"/>
        <v>1087.1</v>
      </c>
      <c r="H358" s="16" t="str">
        <f t="shared" si="24"/>
        <v>normal</v>
      </c>
      <c r="I358" s="17" t="str">
        <f t="shared" si="25"/>
        <v>normal pie chart</v>
      </c>
      <c r="J358" s="16">
        <f t="shared" si="49"/>
        <v>13.2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23"/>
      <c r="W358" s="23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</row>
    <row r="359">
      <c r="A359" s="12">
        <v>8.0</v>
      </c>
      <c r="B359" s="12">
        <v>45.0</v>
      </c>
      <c r="C359" s="12" t="s">
        <v>732</v>
      </c>
      <c r="D359" s="12" t="b">
        <v>1</v>
      </c>
      <c r="E359" s="12">
        <v>1.0</v>
      </c>
      <c r="F359" s="12" t="s">
        <v>733</v>
      </c>
      <c r="G359" s="12">
        <f t="shared" si="23"/>
        <v>1092.8</v>
      </c>
      <c r="H359" s="16" t="str">
        <f t="shared" si="24"/>
        <v>normal</v>
      </c>
      <c r="I359" s="17" t="str">
        <f t="shared" si="25"/>
        <v>normal line chart</v>
      </c>
      <c r="J359" s="16">
        <f t="shared" si="49"/>
        <v>5.7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23"/>
      <c r="W359" s="23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</row>
    <row r="360">
      <c r="A360" s="12">
        <v>8.0</v>
      </c>
      <c r="B360" s="12">
        <v>30.0</v>
      </c>
      <c r="C360" s="12" t="s">
        <v>734</v>
      </c>
      <c r="D360" s="12" t="b">
        <v>1</v>
      </c>
      <c r="E360" s="12">
        <v>1.0</v>
      </c>
      <c r="F360" s="12" t="s">
        <v>735</v>
      </c>
      <c r="G360" s="12">
        <f t="shared" si="23"/>
        <v>1121.1</v>
      </c>
      <c r="H360" s="16" t="str">
        <f t="shared" si="24"/>
        <v>misleading</v>
      </c>
      <c r="I360" s="17" t="str">
        <f t="shared" si="25"/>
        <v>multiple scale line chart</v>
      </c>
      <c r="J360" s="16">
        <f t="shared" si="49"/>
        <v>28.3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23"/>
      <c r="W360" s="23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</row>
    <row r="361">
      <c r="A361" s="12">
        <v>8.0</v>
      </c>
      <c r="B361" s="12">
        <v>47.0</v>
      </c>
      <c r="C361" s="12" t="s">
        <v>736</v>
      </c>
      <c r="D361" s="12" t="b">
        <v>0</v>
      </c>
      <c r="E361" s="12">
        <v>1.0</v>
      </c>
      <c r="F361" s="12" t="s">
        <v>737</v>
      </c>
      <c r="G361" s="12">
        <f t="shared" si="23"/>
        <v>1129</v>
      </c>
      <c r="H361" s="16" t="str">
        <f t="shared" si="24"/>
        <v>misleading</v>
      </c>
      <c r="I361" s="17" t="str">
        <f t="shared" si="25"/>
        <v>truncated line chart</v>
      </c>
      <c r="J361" s="16">
        <f t="shared" si="49"/>
        <v>7.9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23"/>
      <c r="W361" s="23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</row>
    <row r="362">
      <c r="A362" s="12">
        <v>8.0</v>
      </c>
      <c r="B362" s="12">
        <v>37.0</v>
      </c>
      <c r="C362" s="12" t="s">
        <v>738</v>
      </c>
      <c r="D362" s="12" t="b">
        <v>1</v>
      </c>
      <c r="E362" s="12">
        <v>1.0</v>
      </c>
      <c r="F362" s="12" t="s">
        <v>739</v>
      </c>
      <c r="G362" s="12">
        <f t="shared" si="23"/>
        <v>1141.1</v>
      </c>
      <c r="H362" s="16" t="str">
        <f t="shared" si="24"/>
        <v>normal</v>
      </c>
      <c r="I362" s="17" t="str">
        <f t="shared" si="25"/>
        <v>normal axis bar chart</v>
      </c>
      <c r="J362" s="16">
        <f t="shared" si="49"/>
        <v>12.1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23"/>
      <c r="W362" s="23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</row>
    <row r="363">
      <c r="A363" s="12">
        <v>8.0</v>
      </c>
      <c r="B363" s="12">
        <v>26.0</v>
      </c>
      <c r="C363" s="12" t="s">
        <v>740</v>
      </c>
      <c r="D363" s="12" t="b">
        <v>0</v>
      </c>
      <c r="E363" s="12">
        <v>1.0</v>
      </c>
      <c r="F363" s="12" t="s">
        <v>741</v>
      </c>
      <c r="G363" s="12">
        <f t="shared" si="23"/>
        <v>1164.2</v>
      </c>
      <c r="H363" s="16" t="str">
        <f t="shared" si="24"/>
        <v>normal</v>
      </c>
      <c r="I363" s="17" t="str">
        <f t="shared" si="25"/>
        <v>normal scale line chart</v>
      </c>
      <c r="J363" s="16">
        <f t="shared" si="49"/>
        <v>23.1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23"/>
      <c r="W363" s="23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</row>
    <row r="364">
      <c r="A364" s="12">
        <v>8.0</v>
      </c>
      <c r="B364" s="12">
        <v>29.0</v>
      </c>
      <c r="C364" s="12" t="s">
        <v>742</v>
      </c>
      <c r="D364" s="12" t="b">
        <v>0</v>
      </c>
      <c r="E364" s="12">
        <v>1.0</v>
      </c>
      <c r="F364" s="12" t="s">
        <v>743</v>
      </c>
      <c r="G364" s="12">
        <f t="shared" si="23"/>
        <v>1181.3</v>
      </c>
      <c r="H364" s="16" t="str">
        <f t="shared" si="24"/>
        <v>normal</v>
      </c>
      <c r="I364" s="17" t="str">
        <f t="shared" si="25"/>
        <v>normal scale line chart</v>
      </c>
      <c r="J364" s="16">
        <f t="shared" si="49"/>
        <v>17.1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23"/>
      <c r="W364" s="23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</row>
    <row r="365">
      <c r="A365" s="12">
        <v>8.0</v>
      </c>
      <c r="B365" s="12">
        <v>49.0</v>
      </c>
      <c r="C365" s="12" t="s">
        <v>744</v>
      </c>
      <c r="D365" s="12" t="b">
        <v>0</v>
      </c>
      <c r="E365" s="12">
        <v>1.0</v>
      </c>
      <c r="F365" s="12" t="s">
        <v>745</v>
      </c>
      <c r="G365" s="12">
        <f t="shared" si="23"/>
        <v>1192.8</v>
      </c>
      <c r="H365" s="16" t="str">
        <f t="shared" si="24"/>
        <v>misleading</v>
      </c>
      <c r="I365" s="17" t="str">
        <f t="shared" si="25"/>
        <v>truncated line chart</v>
      </c>
      <c r="J365" s="16">
        <f t="shared" si="49"/>
        <v>11.5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23"/>
      <c r="W365" s="23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</row>
    <row r="366">
      <c r="A366" s="12">
        <v>8.0</v>
      </c>
      <c r="B366" s="12">
        <v>16.0</v>
      </c>
      <c r="C366" s="12" t="s">
        <v>746</v>
      </c>
      <c r="D366" s="12" t="b">
        <v>0</v>
      </c>
      <c r="E366" s="12">
        <v>0.0</v>
      </c>
      <c r="F366" s="12" t="s">
        <v>747</v>
      </c>
      <c r="G366" s="12">
        <f t="shared" si="23"/>
        <v>1217.3</v>
      </c>
      <c r="H366" s="16" t="str">
        <f t="shared" si="24"/>
        <v>misleading</v>
      </c>
      <c r="I366" s="17" t="str">
        <f t="shared" si="25"/>
        <v>misleading 2d pie chart</v>
      </c>
      <c r="J366" s="16">
        <f t="shared" si="49"/>
        <v>24.5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23"/>
      <c r="W366" s="23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</row>
    <row r="367">
      <c r="A367" s="12">
        <v>8.0</v>
      </c>
      <c r="B367" s="12">
        <v>2.0</v>
      </c>
      <c r="C367" s="12" t="s">
        <v>748</v>
      </c>
      <c r="D367" s="12" t="b">
        <v>0</v>
      </c>
      <c r="E367" s="12">
        <v>1.0</v>
      </c>
      <c r="F367" s="12" t="s">
        <v>749</v>
      </c>
      <c r="G367" s="12">
        <f t="shared" si="23"/>
        <v>1232.7</v>
      </c>
      <c r="H367" s="16" t="str">
        <f t="shared" si="24"/>
        <v>normal</v>
      </c>
      <c r="I367" s="17" t="str">
        <f t="shared" si="25"/>
        <v>normal bar chart</v>
      </c>
      <c r="J367" s="16">
        <f t="shared" si="49"/>
        <v>15.4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23"/>
      <c r="W367" s="23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</row>
    <row r="368">
      <c r="A368" s="12">
        <v>8.0</v>
      </c>
      <c r="B368" s="12">
        <v>32.0</v>
      </c>
      <c r="C368" s="12" t="s">
        <v>750</v>
      </c>
      <c r="D368" s="12" t="b">
        <v>1</v>
      </c>
      <c r="E368" s="12">
        <v>1.0</v>
      </c>
      <c r="F368" s="12" t="s">
        <v>751</v>
      </c>
      <c r="G368" s="12">
        <f t="shared" si="23"/>
        <v>1246.6</v>
      </c>
      <c r="H368" s="16" t="str">
        <f t="shared" si="24"/>
        <v>misleading</v>
      </c>
      <c r="I368" s="17" t="str">
        <f t="shared" si="25"/>
        <v>reversed axis bar chart</v>
      </c>
      <c r="J368" s="16">
        <f t="shared" si="49"/>
        <v>13.9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23"/>
      <c r="W368" s="23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</row>
    <row r="369">
      <c r="A369" s="12">
        <v>8.0</v>
      </c>
      <c r="B369" s="12">
        <v>34.0</v>
      </c>
      <c r="C369" s="12" t="s">
        <v>752</v>
      </c>
      <c r="D369" s="12" t="b">
        <v>1</v>
      </c>
      <c r="E369" s="12">
        <v>1.0</v>
      </c>
      <c r="F369" s="12" t="s">
        <v>753</v>
      </c>
      <c r="G369" s="12">
        <f t="shared" si="23"/>
        <v>1253.7</v>
      </c>
      <c r="H369" s="16" t="str">
        <f t="shared" si="24"/>
        <v>normal</v>
      </c>
      <c r="I369" s="17" t="str">
        <f t="shared" si="25"/>
        <v>normal axis bar chart</v>
      </c>
      <c r="J369" s="16">
        <f t="shared" si="49"/>
        <v>7.1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23"/>
      <c r="W369" s="23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</row>
    <row r="370">
      <c r="A370" s="12">
        <v>8.0</v>
      </c>
      <c r="B370" s="12">
        <v>1.0</v>
      </c>
      <c r="C370" s="12" t="s">
        <v>754</v>
      </c>
      <c r="D370" s="12" t="b">
        <v>0</v>
      </c>
      <c r="E370" s="12">
        <v>1.0</v>
      </c>
      <c r="F370" s="12" t="s">
        <v>755</v>
      </c>
      <c r="G370" s="12">
        <f t="shared" si="23"/>
        <v>1260.9</v>
      </c>
      <c r="H370" s="16" t="str">
        <f t="shared" si="24"/>
        <v>misleading</v>
      </c>
      <c r="I370" s="17" t="str">
        <f t="shared" si="25"/>
        <v>truncated bar chart</v>
      </c>
      <c r="J370" s="16">
        <f t="shared" si="49"/>
        <v>7.2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23"/>
      <c r="W370" s="23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</row>
    <row r="371">
      <c r="A371" s="12">
        <v>8.0</v>
      </c>
      <c r="B371" s="12">
        <v>42.0</v>
      </c>
      <c r="C371" s="12" t="s">
        <v>377</v>
      </c>
      <c r="D371" s="12" t="b">
        <v>0</v>
      </c>
      <c r="E371" s="12">
        <v>0.0</v>
      </c>
      <c r="F371" s="12" t="s">
        <v>756</v>
      </c>
      <c r="G371" s="12">
        <f t="shared" si="23"/>
        <v>1269.5</v>
      </c>
      <c r="H371" s="16" t="str">
        <f t="shared" si="24"/>
        <v>misleading</v>
      </c>
      <c r="I371" s="17" t="str">
        <f t="shared" si="25"/>
        <v>truncated line chart</v>
      </c>
      <c r="J371" s="16">
        <f t="shared" si="49"/>
        <v>8.6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23"/>
      <c r="W371" s="23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</row>
    <row r="372">
      <c r="A372" s="12">
        <v>8.0</v>
      </c>
      <c r="B372" s="12">
        <v>20.0</v>
      </c>
      <c r="C372" s="12" t="s">
        <v>757</v>
      </c>
      <c r="D372" s="12" t="b">
        <v>1</v>
      </c>
      <c r="E372" s="12">
        <v>1.0</v>
      </c>
      <c r="F372" s="12" t="s">
        <v>758</v>
      </c>
      <c r="G372" s="12">
        <f t="shared" si="23"/>
        <v>1274.4</v>
      </c>
      <c r="H372" s="16" t="str">
        <f t="shared" si="24"/>
        <v>misleading</v>
      </c>
      <c r="I372" s="17" t="str">
        <f t="shared" si="25"/>
        <v>misleading 2d pie chart</v>
      </c>
      <c r="J372" s="16">
        <f t="shared" si="49"/>
        <v>4.9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23"/>
      <c r="W372" s="23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</row>
    <row r="373">
      <c r="A373" s="12">
        <v>8.0</v>
      </c>
      <c r="B373" s="12">
        <v>4.0</v>
      </c>
      <c r="C373" s="12" t="s">
        <v>178</v>
      </c>
      <c r="D373" s="12" t="b">
        <v>0</v>
      </c>
      <c r="E373" s="12">
        <v>1.0</v>
      </c>
      <c r="F373" s="12" t="s">
        <v>759</v>
      </c>
      <c r="G373" s="12">
        <f t="shared" si="23"/>
        <v>1284</v>
      </c>
      <c r="H373" s="16" t="str">
        <f t="shared" si="24"/>
        <v>normal</v>
      </c>
      <c r="I373" s="17" t="str">
        <f t="shared" si="25"/>
        <v>normal bar chart</v>
      </c>
      <c r="J373" s="16">
        <f t="shared" si="49"/>
        <v>9.6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23"/>
      <c r="W373" s="23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</row>
    <row r="374">
      <c r="A374" s="12">
        <v>8.0</v>
      </c>
      <c r="B374" s="12">
        <v>15.0</v>
      </c>
      <c r="C374" s="12" t="s">
        <v>760</v>
      </c>
      <c r="D374" s="12" t="b">
        <v>0</v>
      </c>
      <c r="E374" s="12">
        <v>1.0</v>
      </c>
      <c r="F374" s="12" t="s">
        <v>761</v>
      </c>
      <c r="G374" s="12">
        <f t="shared" si="23"/>
        <v>1299.1</v>
      </c>
      <c r="H374" s="16" t="str">
        <f t="shared" si="24"/>
        <v>misleading</v>
      </c>
      <c r="I374" s="17" t="str">
        <f t="shared" si="25"/>
        <v>misleading 2d pie chart</v>
      </c>
      <c r="J374" s="16">
        <f t="shared" si="49"/>
        <v>15.1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23"/>
      <c r="W374" s="23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</row>
    <row r="375">
      <c r="A375" s="12">
        <v>8.0</v>
      </c>
      <c r="B375" s="12">
        <v>36.0</v>
      </c>
      <c r="C375" s="12" t="s">
        <v>762</v>
      </c>
      <c r="D375" s="12" t="b">
        <v>1</v>
      </c>
      <c r="E375" s="12">
        <v>1.0</v>
      </c>
      <c r="F375" s="12" t="s">
        <v>763</v>
      </c>
      <c r="G375" s="12">
        <f t="shared" si="23"/>
        <v>1305.1</v>
      </c>
      <c r="H375" s="16" t="str">
        <f t="shared" si="24"/>
        <v>normal</v>
      </c>
      <c r="I375" s="17" t="str">
        <f t="shared" si="25"/>
        <v>normal axis bar chart</v>
      </c>
      <c r="J375" s="16">
        <f t="shared" si="49"/>
        <v>6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23"/>
      <c r="W375" s="23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</row>
    <row r="376">
      <c r="A376" s="12">
        <v>8.0</v>
      </c>
      <c r="B376" s="12">
        <v>33.0</v>
      </c>
      <c r="C376" s="12" t="s">
        <v>184</v>
      </c>
      <c r="D376" s="12" t="b">
        <v>0</v>
      </c>
      <c r="E376" s="12">
        <v>1.0</v>
      </c>
      <c r="F376" s="12" t="s">
        <v>764</v>
      </c>
      <c r="G376" s="12">
        <f t="shared" si="23"/>
        <v>1311</v>
      </c>
      <c r="H376" s="16" t="str">
        <f t="shared" si="24"/>
        <v>misleading</v>
      </c>
      <c r="I376" s="17" t="str">
        <f t="shared" si="25"/>
        <v>reversed axis bar chart</v>
      </c>
      <c r="J376" s="16">
        <f t="shared" si="49"/>
        <v>5.9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23"/>
      <c r="W376" s="23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</row>
    <row r="377">
      <c r="A377" s="12">
        <v>8.0</v>
      </c>
      <c r="B377" s="12">
        <v>6.0</v>
      </c>
      <c r="C377" s="12" t="s">
        <v>765</v>
      </c>
      <c r="D377" s="12" t="b">
        <v>1</v>
      </c>
      <c r="E377" s="12">
        <v>0.0</v>
      </c>
      <c r="F377" s="12" t="s">
        <v>766</v>
      </c>
      <c r="G377" s="12">
        <f t="shared" si="23"/>
        <v>1321.9</v>
      </c>
      <c r="H377" s="16" t="str">
        <f t="shared" si="24"/>
        <v>normal</v>
      </c>
      <c r="I377" s="17" t="str">
        <f t="shared" si="25"/>
        <v>normal bar chart</v>
      </c>
      <c r="J377" s="16">
        <f t="shared" si="49"/>
        <v>10.9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23"/>
      <c r="W377" s="23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</row>
    <row r="378">
      <c r="A378" s="12">
        <v>8.0</v>
      </c>
      <c r="B378" s="12">
        <v>8.0</v>
      </c>
      <c r="C378" s="12" t="s">
        <v>767</v>
      </c>
      <c r="D378" s="12" t="b">
        <v>1</v>
      </c>
      <c r="E378" s="12">
        <v>1.0</v>
      </c>
      <c r="F378" s="12" t="s">
        <v>768</v>
      </c>
      <c r="G378" s="12">
        <f t="shared" si="23"/>
        <v>1337</v>
      </c>
      <c r="H378" s="16" t="str">
        <f t="shared" si="24"/>
        <v>normal</v>
      </c>
      <c r="I378" s="17" t="str">
        <f t="shared" si="25"/>
        <v>normal bar chart</v>
      </c>
      <c r="J378" s="16">
        <f t="shared" si="49"/>
        <v>15.1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23"/>
      <c r="W378" s="23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</row>
    <row r="379">
      <c r="A379" s="12">
        <v>8.0</v>
      </c>
      <c r="B379" s="12">
        <v>43.0</v>
      </c>
      <c r="C379" s="12" t="s">
        <v>769</v>
      </c>
      <c r="D379" s="12" t="b">
        <v>0</v>
      </c>
      <c r="E379" s="12">
        <v>1.0</v>
      </c>
      <c r="F379" s="12" t="s">
        <v>770</v>
      </c>
      <c r="G379" s="12">
        <f t="shared" si="23"/>
        <v>1346</v>
      </c>
      <c r="H379" s="16" t="str">
        <f t="shared" si="24"/>
        <v>normal</v>
      </c>
      <c r="I379" s="17" t="str">
        <f t="shared" si="25"/>
        <v>normal line chart</v>
      </c>
      <c r="J379" s="16">
        <f t="shared" si="49"/>
        <v>9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23"/>
      <c r="W379" s="23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</row>
    <row r="380">
      <c r="A380" s="12">
        <v>8.0</v>
      </c>
      <c r="B380" s="12">
        <v>7.0</v>
      </c>
      <c r="C380" s="12" t="s">
        <v>678</v>
      </c>
      <c r="D380" s="12" t="b">
        <v>0</v>
      </c>
      <c r="E380" s="12">
        <v>1.0</v>
      </c>
      <c r="F380" s="12" t="s">
        <v>771</v>
      </c>
      <c r="G380" s="12">
        <f t="shared" si="23"/>
        <v>1354.9</v>
      </c>
      <c r="H380" s="16" t="str">
        <f t="shared" si="24"/>
        <v>misleading</v>
      </c>
      <c r="I380" s="17" t="str">
        <f t="shared" si="25"/>
        <v>truncated bar chart</v>
      </c>
      <c r="J380" s="16">
        <f t="shared" si="49"/>
        <v>8.9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23"/>
      <c r="W380" s="23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</row>
    <row r="381">
      <c r="A381" s="12">
        <v>8.0</v>
      </c>
      <c r="B381" s="12">
        <v>38.0</v>
      </c>
      <c r="C381" s="12" t="s">
        <v>772</v>
      </c>
      <c r="D381" s="12" t="b">
        <v>1</v>
      </c>
      <c r="E381" s="12">
        <v>0.0</v>
      </c>
      <c r="F381" s="12" t="s">
        <v>773</v>
      </c>
      <c r="G381" s="12">
        <f t="shared" si="23"/>
        <v>1361.4</v>
      </c>
      <c r="H381" s="16" t="str">
        <f t="shared" si="24"/>
        <v>misleading</v>
      </c>
      <c r="I381" s="17" t="str">
        <f t="shared" si="25"/>
        <v>reversed axis bar chart</v>
      </c>
      <c r="J381" s="16">
        <f t="shared" si="49"/>
        <v>6.5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23"/>
      <c r="W381" s="23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</row>
    <row r="382">
      <c r="A382" s="12">
        <v>8.0</v>
      </c>
      <c r="B382" s="12">
        <v>18.0</v>
      </c>
      <c r="C382" s="12" t="s">
        <v>774</v>
      </c>
      <c r="D382" s="12" t="b">
        <v>1</v>
      </c>
      <c r="E382" s="12">
        <v>0.0</v>
      </c>
      <c r="F382" s="12" t="s">
        <v>775</v>
      </c>
      <c r="G382" s="12">
        <f t="shared" si="23"/>
        <v>1371.2</v>
      </c>
      <c r="H382" s="16" t="str">
        <f t="shared" si="24"/>
        <v>normal</v>
      </c>
      <c r="I382" s="17" t="str">
        <f t="shared" si="25"/>
        <v>normal pie chart</v>
      </c>
      <c r="J382" s="16">
        <f t="shared" si="49"/>
        <v>9.8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23"/>
      <c r="W382" s="23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</row>
    <row r="383">
      <c r="A383" s="12">
        <v>8.0</v>
      </c>
      <c r="B383" s="12">
        <v>9.0</v>
      </c>
      <c r="C383" s="12" t="s">
        <v>684</v>
      </c>
      <c r="D383" s="12" t="b">
        <v>1</v>
      </c>
      <c r="E383" s="12">
        <v>1.0</v>
      </c>
      <c r="F383" s="12" t="s">
        <v>776</v>
      </c>
      <c r="G383" s="12">
        <f t="shared" si="23"/>
        <v>1391.1</v>
      </c>
      <c r="H383" s="16" t="str">
        <f t="shared" si="24"/>
        <v>misleading</v>
      </c>
      <c r="I383" s="17" t="str">
        <f t="shared" si="25"/>
        <v>truncated bar chart</v>
      </c>
      <c r="J383" s="16">
        <f t="shared" si="49"/>
        <v>19.9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23"/>
      <c r="W383" s="23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</row>
    <row r="384">
      <c r="A384" s="12">
        <v>8.0</v>
      </c>
      <c r="B384" s="12">
        <v>28.0</v>
      </c>
      <c r="C384" s="12" t="s">
        <v>777</v>
      </c>
      <c r="D384" s="12" t="b">
        <v>0</v>
      </c>
      <c r="E384" s="12">
        <v>0.0</v>
      </c>
      <c r="F384" s="12" t="s">
        <v>778</v>
      </c>
      <c r="G384" s="12">
        <f t="shared" si="23"/>
        <v>1407.4</v>
      </c>
      <c r="H384" s="16" t="str">
        <f t="shared" si="24"/>
        <v>misleading</v>
      </c>
      <c r="I384" s="17" t="str">
        <f t="shared" si="25"/>
        <v>multiple scale line chart</v>
      </c>
      <c r="J384" s="16">
        <f t="shared" si="49"/>
        <v>16.3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23"/>
      <c r="W384" s="23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</row>
    <row r="385">
      <c r="A385" s="12">
        <v>8.0</v>
      </c>
      <c r="B385" s="12">
        <v>21.0</v>
      </c>
      <c r="C385" s="12" t="s">
        <v>779</v>
      </c>
      <c r="D385" s="12" t="b">
        <v>1</v>
      </c>
      <c r="E385" s="12">
        <v>0.0</v>
      </c>
      <c r="F385" s="12" t="s">
        <v>780</v>
      </c>
      <c r="G385" s="12">
        <f t="shared" si="23"/>
        <v>1416.5</v>
      </c>
      <c r="H385" s="16" t="str">
        <f t="shared" si="24"/>
        <v>misleading</v>
      </c>
      <c r="I385" s="17" t="str">
        <f t="shared" si="25"/>
        <v>multiple scale line chart</v>
      </c>
      <c r="J385" s="16">
        <f t="shared" si="49"/>
        <v>9.1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23"/>
      <c r="W385" s="23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</row>
    <row r="386">
      <c r="A386" s="12">
        <v>8.0</v>
      </c>
      <c r="B386" s="12">
        <v>5.0</v>
      </c>
      <c r="C386" s="12" t="s">
        <v>781</v>
      </c>
      <c r="D386" s="12" t="b">
        <v>1</v>
      </c>
      <c r="E386" s="12">
        <v>1.0</v>
      </c>
      <c r="F386" s="12" t="s">
        <v>782</v>
      </c>
      <c r="G386" s="12">
        <f t="shared" si="23"/>
        <v>1426</v>
      </c>
      <c r="H386" s="16" t="str">
        <f t="shared" si="24"/>
        <v>misleading</v>
      </c>
      <c r="I386" s="17" t="str">
        <f t="shared" si="25"/>
        <v>truncated bar chart</v>
      </c>
      <c r="J386" s="16">
        <f t="shared" si="49"/>
        <v>9.5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23"/>
      <c r="W386" s="23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</row>
    <row r="387">
      <c r="A387" s="12">
        <v>8.0</v>
      </c>
      <c r="B387" s="12">
        <v>48.0</v>
      </c>
      <c r="C387" s="12" t="s">
        <v>783</v>
      </c>
      <c r="D387" s="12" t="b">
        <v>1</v>
      </c>
      <c r="E387" s="12">
        <v>1.0</v>
      </c>
      <c r="F387" s="12" t="s">
        <v>784</v>
      </c>
      <c r="G387" s="12">
        <f t="shared" si="23"/>
        <v>1432.8</v>
      </c>
      <c r="H387" s="16" t="str">
        <f t="shared" si="24"/>
        <v>normal</v>
      </c>
      <c r="I387" s="17" t="str">
        <f t="shared" si="25"/>
        <v>normal line chart</v>
      </c>
      <c r="J387" s="16">
        <f t="shared" si="49"/>
        <v>6.8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23"/>
      <c r="W387" s="23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</row>
    <row r="388">
      <c r="A388" s="12">
        <v>8.0</v>
      </c>
      <c r="B388" s="12">
        <v>19.0</v>
      </c>
      <c r="C388" s="12" t="s">
        <v>785</v>
      </c>
      <c r="D388" s="12" t="b">
        <v>1</v>
      </c>
      <c r="E388" s="12">
        <v>0.0</v>
      </c>
      <c r="F388" s="12" t="s">
        <v>786</v>
      </c>
      <c r="G388" s="12">
        <f t="shared" si="23"/>
        <v>1438.3</v>
      </c>
      <c r="H388" s="16" t="str">
        <f t="shared" si="24"/>
        <v>misleading</v>
      </c>
      <c r="I388" s="17" t="str">
        <f t="shared" si="25"/>
        <v>misleading 2d pie chart</v>
      </c>
      <c r="J388" s="16">
        <f t="shared" si="49"/>
        <v>5.5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23"/>
      <c r="W388" s="23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</row>
    <row r="389">
      <c r="A389" s="12">
        <v>8.0</v>
      </c>
      <c r="B389" s="12">
        <v>31.0</v>
      </c>
      <c r="C389" s="12" t="s">
        <v>787</v>
      </c>
      <c r="D389" s="12" t="b">
        <v>0</v>
      </c>
      <c r="E389" s="12">
        <v>1.0</v>
      </c>
      <c r="F389" s="12" t="s">
        <v>788</v>
      </c>
      <c r="G389" s="12">
        <f t="shared" si="23"/>
        <v>1443.7</v>
      </c>
      <c r="H389" s="16" t="str">
        <f t="shared" si="24"/>
        <v>misleading</v>
      </c>
      <c r="I389" s="17" t="str">
        <f t="shared" si="25"/>
        <v>reversed axis bar chart</v>
      </c>
      <c r="J389" s="16">
        <f t="shared" si="49"/>
        <v>5.4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23"/>
      <c r="W389" s="23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</row>
    <row r="390">
      <c r="A390" s="12">
        <v>8.0</v>
      </c>
      <c r="B390" s="12">
        <v>22.0</v>
      </c>
      <c r="C390" s="12" t="s">
        <v>789</v>
      </c>
      <c r="D390" s="12" t="b">
        <v>1</v>
      </c>
      <c r="E390" s="12">
        <v>1.0</v>
      </c>
      <c r="F390" s="12" t="s">
        <v>790</v>
      </c>
      <c r="G390" s="12">
        <f t="shared" si="23"/>
        <v>1460.7</v>
      </c>
      <c r="H390" s="16" t="str">
        <f t="shared" si="24"/>
        <v>normal</v>
      </c>
      <c r="I390" s="17" t="str">
        <f t="shared" si="25"/>
        <v>normal scale line chart</v>
      </c>
      <c r="J390" s="16">
        <f t="shared" si="49"/>
        <v>17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23"/>
      <c r="W390" s="23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</row>
    <row r="391">
      <c r="A391" s="12">
        <v>8.0</v>
      </c>
      <c r="B391" s="12">
        <v>27.0</v>
      </c>
      <c r="C391" s="12" t="s">
        <v>791</v>
      </c>
      <c r="D391" s="12" t="b">
        <v>0</v>
      </c>
      <c r="E391" s="12">
        <v>0.0</v>
      </c>
      <c r="F391" s="12" t="s">
        <v>792</v>
      </c>
      <c r="G391" s="12">
        <f t="shared" si="23"/>
        <v>1474.1</v>
      </c>
      <c r="H391" s="16" t="str">
        <f t="shared" si="24"/>
        <v>misleading</v>
      </c>
      <c r="I391" s="17" t="str">
        <f t="shared" si="25"/>
        <v>multiple scale line chart</v>
      </c>
      <c r="J391" s="16">
        <f t="shared" si="49"/>
        <v>13.4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23"/>
      <c r="W391" s="23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</row>
    <row r="392">
      <c r="A392" s="12">
        <v>8.0</v>
      </c>
      <c r="B392" s="12">
        <v>23.0</v>
      </c>
      <c r="C392" s="12" t="s">
        <v>321</v>
      </c>
      <c r="D392" s="12" t="b">
        <v>1</v>
      </c>
      <c r="E392" s="12">
        <v>1.0</v>
      </c>
      <c r="F392" s="12" t="s">
        <v>793</v>
      </c>
      <c r="G392" s="12">
        <f t="shared" si="23"/>
        <v>1490.1</v>
      </c>
      <c r="H392" s="16" t="str">
        <f t="shared" si="24"/>
        <v>normal</v>
      </c>
      <c r="I392" s="17" t="str">
        <f t="shared" si="25"/>
        <v>normal scale line chart</v>
      </c>
      <c r="J392" s="16">
        <f t="shared" si="49"/>
        <v>16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23"/>
      <c r="W392" s="23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</row>
    <row r="393">
      <c r="A393" s="12">
        <v>8.0</v>
      </c>
      <c r="B393" s="12">
        <v>50.0</v>
      </c>
      <c r="C393" s="12" t="s">
        <v>794</v>
      </c>
      <c r="D393" s="12" t="b">
        <v>0</v>
      </c>
      <c r="E393" s="12">
        <v>0.0</v>
      </c>
      <c r="F393" s="12" t="s">
        <v>795</v>
      </c>
      <c r="G393" s="12">
        <f t="shared" si="23"/>
        <v>1504.1</v>
      </c>
      <c r="H393" s="16" t="str">
        <f t="shared" si="24"/>
        <v>normal</v>
      </c>
      <c r="I393" s="17" t="str">
        <f t="shared" si="25"/>
        <v>normal line chart</v>
      </c>
      <c r="J393" s="16">
        <f t="shared" si="49"/>
        <v>14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23"/>
      <c r="W393" s="23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</row>
    <row r="394">
      <c r="A394" s="12">
        <v>8.0</v>
      </c>
      <c r="B394" s="12">
        <v>46.0</v>
      </c>
      <c r="C394" s="12" t="s">
        <v>796</v>
      </c>
      <c r="D394" s="12" t="b">
        <v>0</v>
      </c>
      <c r="E394" s="12">
        <v>0.0</v>
      </c>
      <c r="F394" s="12" t="s">
        <v>797</v>
      </c>
      <c r="G394" s="12">
        <f t="shared" si="23"/>
        <v>1507.7</v>
      </c>
      <c r="H394" s="16" t="str">
        <f t="shared" si="24"/>
        <v>misleading</v>
      </c>
      <c r="I394" s="17" t="str">
        <f t="shared" si="25"/>
        <v>truncated line chart</v>
      </c>
      <c r="J394" s="16">
        <f t="shared" si="49"/>
        <v>3.6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23"/>
      <c r="W394" s="23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</row>
    <row r="395">
      <c r="A395" s="12">
        <v>8.0</v>
      </c>
      <c r="B395" s="12">
        <v>11.0</v>
      </c>
      <c r="C395" s="12" t="s">
        <v>798</v>
      </c>
      <c r="D395" s="12" t="b">
        <v>0</v>
      </c>
      <c r="E395" s="12">
        <v>0.0</v>
      </c>
      <c r="F395" s="12" t="s">
        <v>799</v>
      </c>
      <c r="G395" s="12">
        <f t="shared" si="23"/>
        <v>1527.3</v>
      </c>
      <c r="H395" s="16" t="str">
        <f t="shared" si="24"/>
        <v>misleading</v>
      </c>
      <c r="I395" s="17" t="str">
        <f t="shared" si="25"/>
        <v>misleading 2d pie chart</v>
      </c>
      <c r="J395" s="16">
        <f t="shared" si="49"/>
        <v>19.6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23"/>
      <c r="W395" s="23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</row>
    <row r="396">
      <c r="A396" s="12">
        <v>8.0</v>
      </c>
      <c r="B396" s="12">
        <v>10.0</v>
      </c>
      <c r="C396" s="12" t="s">
        <v>800</v>
      </c>
      <c r="D396" s="12" t="b">
        <v>1</v>
      </c>
      <c r="E396" s="12">
        <v>1.0</v>
      </c>
      <c r="F396" s="12" t="s">
        <v>801</v>
      </c>
      <c r="G396" s="12">
        <f t="shared" si="23"/>
        <v>1547.5</v>
      </c>
      <c r="H396" s="16" t="str">
        <f t="shared" si="24"/>
        <v>normal</v>
      </c>
      <c r="I396" s="17" t="str">
        <f t="shared" si="25"/>
        <v>normal bar chart</v>
      </c>
      <c r="J396" s="16">
        <f t="shared" si="49"/>
        <v>20.2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23"/>
      <c r="W396" s="23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</row>
    <row r="397">
      <c r="A397" s="12">
        <v>8.0</v>
      </c>
      <c r="B397" s="12">
        <v>25.0</v>
      </c>
      <c r="C397" s="12" t="s">
        <v>802</v>
      </c>
      <c r="D397" s="12" t="b">
        <v>1</v>
      </c>
      <c r="E397" s="12">
        <v>0.0</v>
      </c>
      <c r="F397" s="12" t="s">
        <v>803</v>
      </c>
      <c r="G397" s="12">
        <f t="shared" si="23"/>
        <v>1555.5</v>
      </c>
      <c r="H397" s="16" t="str">
        <f t="shared" si="24"/>
        <v>misleading</v>
      </c>
      <c r="I397" s="17" t="str">
        <f t="shared" si="25"/>
        <v>multiple scale line chart</v>
      </c>
      <c r="J397" s="16">
        <f t="shared" si="49"/>
        <v>8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23"/>
      <c r="W397" s="23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</row>
    <row r="398">
      <c r="A398" s="12">
        <v>8.0</v>
      </c>
      <c r="B398" s="12">
        <v>44.0</v>
      </c>
      <c r="C398" s="12" t="s">
        <v>804</v>
      </c>
      <c r="D398" s="12" t="b">
        <v>1</v>
      </c>
      <c r="E398" s="12">
        <v>1.0</v>
      </c>
      <c r="F398" s="12" t="s">
        <v>805</v>
      </c>
      <c r="G398" s="12">
        <f t="shared" si="23"/>
        <v>1564.4</v>
      </c>
      <c r="H398" s="16" t="str">
        <f t="shared" si="24"/>
        <v>normal</v>
      </c>
      <c r="I398" s="17" t="str">
        <f t="shared" si="25"/>
        <v>normal line chart</v>
      </c>
      <c r="J398" s="16">
        <f t="shared" si="49"/>
        <v>8.9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23"/>
      <c r="W398" s="23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</row>
    <row r="399">
      <c r="A399" s="12">
        <v>8.0</v>
      </c>
      <c r="B399" s="12">
        <v>35.0</v>
      </c>
      <c r="C399" s="12" t="s">
        <v>806</v>
      </c>
      <c r="D399" s="12" t="b">
        <v>0</v>
      </c>
      <c r="E399" s="12">
        <v>1.0</v>
      </c>
      <c r="F399" s="12" t="s">
        <v>807</v>
      </c>
      <c r="G399" s="12">
        <f t="shared" si="23"/>
        <v>1569.1</v>
      </c>
      <c r="H399" s="16" t="str">
        <f t="shared" si="24"/>
        <v>misleading</v>
      </c>
      <c r="I399" s="17" t="str">
        <f t="shared" si="25"/>
        <v>reversed axis bar chart</v>
      </c>
      <c r="J399" s="16">
        <f t="shared" si="49"/>
        <v>4.7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23"/>
      <c r="W399" s="23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</row>
    <row r="400">
      <c r="A400" s="12">
        <v>8.0</v>
      </c>
      <c r="B400" s="12">
        <v>24.0</v>
      </c>
      <c r="C400" s="12" t="s">
        <v>808</v>
      </c>
      <c r="D400" s="12" t="b">
        <v>0</v>
      </c>
      <c r="E400" s="12">
        <v>1.0</v>
      </c>
      <c r="F400" s="12" t="s">
        <v>809</v>
      </c>
      <c r="G400" s="12">
        <f t="shared" si="23"/>
        <v>1583.7</v>
      </c>
      <c r="H400" s="16" t="str">
        <f t="shared" si="24"/>
        <v>misleading</v>
      </c>
      <c r="I400" s="17" t="str">
        <f t="shared" si="25"/>
        <v>multiple scale line chart</v>
      </c>
      <c r="J400" s="16">
        <f t="shared" si="49"/>
        <v>14.6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23"/>
      <c r="W400" s="23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</row>
    <row r="401">
      <c r="A401" s="12">
        <v>8.0</v>
      </c>
      <c r="B401" s="12">
        <v>40.0</v>
      </c>
      <c r="C401" s="12" t="s">
        <v>132</v>
      </c>
      <c r="D401" s="12" t="b">
        <v>1</v>
      </c>
      <c r="E401" s="12">
        <v>0.0</v>
      </c>
      <c r="F401" s="12" t="s">
        <v>810</v>
      </c>
      <c r="G401" s="12">
        <f t="shared" si="23"/>
        <v>1594</v>
      </c>
      <c r="H401" s="16" t="str">
        <f t="shared" si="24"/>
        <v>normal</v>
      </c>
      <c r="I401" s="17" t="str">
        <f t="shared" si="25"/>
        <v>normal axis bar chart</v>
      </c>
      <c r="J401" s="16">
        <f t="shared" si="49"/>
        <v>10.3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23"/>
      <c r="W401" s="23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</row>
    <row r="402">
      <c r="A402" s="12">
        <v>8.0</v>
      </c>
      <c r="B402" s="12">
        <v>14.0</v>
      </c>
      <c r="C402" s="12" t="s">
        <v>811</v>
      </c>
      <c r="D402" s="12" t="b">
        <v>1</v>
      </c>
      <c r="E402" s="12">
        <v>0.0</v>
      </c>
      <c r="F402" s="12" t="s">
        <v>812</v>
      </c>
      <c r="G402" s="12">
        <f t="shared" si="23"/>
        <v>1610</v>
      </c>
      <c r="H402" s="16" t="str">
        <f t="shared" si="24"/>
        <v>normal</v>
      </c>
      <c r="I402" s="17" t="str">
        <f t="shared" si="25"/>
        <v>normal pie chart</v>
      </c>
      <c r="J402" s="16">
        <f t="shared" si="49"/>
        <v>16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23"/>
      <c r="W402" s="23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</row>
    <row r="403">
      <c r="A403" s="12">
        <v>9.0</v>
      </c>
      <c r="B403" s="12">
        <v>36.0</v>
      </c>
      <c r="C403" s="12" t="s">
        <v>813</v>
      </c>
      <c r="D403" s="12" t="b">
        <v>0</v>
      </c>
      <c r="E403" s="12">
        <v>0.0</v>
      </c>
      <c r="F403" s="12" t="s">
        <v>814</v>
      </c>
      <c r="G403" s="12">
        <f t="shared" si="23"/>
        <v>1875.5</v>
      </c>
      <c r="H403" s="16" t="str">
        <f t="shared" si="24"/>
        <v>normal</v>
      </c>
      <c r="I403" s="17" t="str">
        <f t="shared" si="25"/>
        <v>normal axis bar chart</v>
      </c>
      <c r="J403" s="41">
        <f>G403- TIMEVALUE("0:" &amp; "31:02.6") * 24 * 60 * 60</f>
        <v>12.9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23"/>
      <c r="W403" s="23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</row>
    <row r="404">
      <c r="A404" s="12">
        <v>9.0</v>
      </c>
      <c r="B404" s="12">
        <v>17.0</v>
      </c>
      <c r="C404" s="12" t="s">
        <v>815</v>
      </c>
      <c r="D404" s="12" t="b">
        <v>1</v>
      </c>
      <c r="E404" s="12">
        <v>1.0</v>
      </c>
      <c r="F404" s="12" t="s">
        <v>816</v>
      </c>
      <c r="G404" s="12">
        <f t="shared" si="23"/>
        <v>1886.3</v>
      </c>
      <c r="H404" s="16" t="str">
        <f t="shared" si="24"/>
        <v>normal</v>
      </c>
      <c r="I404" s="17" t="str">
        <f t="shared" si="25"/>
        <v>normal pie chart</v>
      </c>
      <c r="J404" s="16">
        <f t="shared" ref="J404:J452" si="50">G404-G403</f>
        <v>10.8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23"/>
      <c r="W404" s="23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</row>
    <row r="405">
      <c r="A405" s="12">
        <v>9.0</v>
      </c>
      <c r="B405" s="12">
        <v>39.0</v>
      </c>
      <c r="C405" s="12" t="s">
        <v>817</v>
      </c>
      <c r="D405" s="12" t="b">
        <v>0</v>
      </c>
      <c r="E405" s="12">
        <v>0.0</v>
      </c>
      <c r="F405" s="12" t="s">
        <v>818</v>
      </c>
      <c r="G405" s="12">
        <f t="shared" si="23"/>
        <v>1898.5</v>
      </c>
      <c r="H405" s="16" t="str">
        <f t="shared" si="24"/>
        <v>misleading</v>
      </c>
      <c r="I405" s="17" t="str">
        <f t="shared" si="25"/>
        <v>reversed axis bar chart</v>
      </c>
      <c r="J405" s="16">
        <f t="shared" si="50"/>
        <v>12.2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23"/>
      <c r="W405" s="23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</row>
    <row r="406">
      <c r="A406" s="12">
        <v>9.0</v>
      </c>
      <c r="B406" s="12">
        <v>5.0</v>
      </c>
      <c r="C406" s="12" t="s">
        <v>819</v>
      </c>
      <c r="D406" s="12" t="b">
        <v>1</v>
      </c>
      <c r="E406" s="12">
        <v>1.0</v>
      </c>
      <c r="F406" s="12" t="s">
        <v>820</v>
      </c>
      <c r="G406" s="12">
        <f t="shared" si="23"/>
        <v>1920.4</v>
      </c>
      <c r="H406" s="16" t="str">
        <f t="shared" si="24"/>
        <v>misleading</v>
      </c>
      <c r="I406" s="17" t="str">
        <f t="shared" si="25"/>
        <v>truncated bar chart</v>
      </c>
      <c r="J406" s="16">
        <f t="shared" si="50"/>
        <v>21.9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23"/>
      <c r="W406" s="23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</row>
    <row r="407">
      <c r="A407" s="12">
        <v>9.0</v>
      </c>
      <c r="B407" s="12">
        <v>28.0</v>
      </c>
      <c r="C407" s="12" t="s">
        <v>821</v>
      </c>
      <c r="D407" s="12" t="b">
        <v>0</v>
      </c>
      <c r="E407" s="12">
        <v>0.0</v>
      </c>
      <c r="F407" s="12" t="s">
        <v>822</v>
      </c>
      <c r="G407" s="12">
        <f t="shared" si="23"/>
        <v>1997.9</v>
      </c>
      <c r="H407" s="16" t="str">
        <f t="shared" si="24"/>
        <v>misleading</v>
      </c>
      <c r="I407" s="17" t="str">
        <f t="shared" si="25"/>
        <v>multiple scale line chart</v>
      </c>
      <c r="J407" s="16">
        <f t="shared" si="50"/>
        <v>77.5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23"/>
      <c r="W407" s="23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</row>
    <row r="408">
      <c r="A408" s="12">
        <v>9.0</v>
      </c>
      <c r="B408" s="12">
        <v>25.0</v>
      </c>
      <c r="C408" s="12" t="s">
        <v>823</v>
      </c>
      <c r="D408" s="12" t="b">
        <v>0</v>
      </c>
      <c r="E408" s="12">
        <v>1.0</v>
      </c>
      <c r="F408" s="12" t="s">
        <v>824</v>
      </c>
      <c r="G408" s="12">
        <f t="shared" si="23"/>
        <v>2013.6</v>
      </c>
      <c r="H408" s="16" t="str">
        <f t="shared" si="24"/>
        <v>misleading</v>
      </c>
      <c r="I408" s="17" t="str">
        <f t="shared" si="25"/>
        <v>multiple scale line chart</v>
      </c>
      <c r="J408" s="16">
        <f t="shared" si="50"/>
        <v>15.7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23"/>
      <c r="W408" s="23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</row>
    <row r="409">
      <c r="A409" s="12">
        <v>9.0</v>
      </c>
      <c r="B409" s="12">
        <v>24.0</v>
      </c>
      <c r="C409" s="12" t="s">
        <v>825</v>
      </c>
      <c r="D409" s="12" t="b">
        <v>0</v>
      </c>
      <c r="E409" s="12">
        <v>1.0</v>
      </c>
      <c r="F409" s="12" t="s">
        <v>826</v>
      </c>
      <c r="G409" s="12">
        <f t="shared" si="23"/>
        <v>2021</v>
      </c>
      <c r="H409" s="16" t="str">
        <f t="shared" si="24"/>
        <v>misleading</v>
      </c>
      <c r="I409" s="17" t="str">
        <f t="shared" si="25"/>
        <v>multiple scale line chart</v>
      </c>
      <c r="J409" s="16">
        <f t="shared" si="50"/>
        <v>7.4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23"/>
      <c r="W409" s="23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</row>
    <row r="410">
      <c r="A410" s="12">
        <v>9.0</v>
      </c>
      <c r="B410" s="12">
        <v>10.0</v>
      </c>
      <c r="C410" s="12" t="s">
        <v>453</v>
      </c>
      <c r="D410" s="12" t="b">
        <v>1</v>
      </c>
      <c r="E410" s="12">
        <v>1.0</v>
      </c>
      <c r="F410" s="12" t="s">
        <v>827</v>
      </c>
      <c r="G410" s="12">
        <f t="shared" si="23"/>
        <v>2042.4</v>
      </c>
      <c r="H410" s="16" t="str">
        <f t="shared" si="24"/>
        <v>normal</v>
      </c>
      <c r="I410" s="17" t="str">
        <f t="shared" si="25"/>
        <v>normal bar chart</v>
      </c>
      <c r="J410" s="16">
        <f t="shared" si="50"/>
        <v>21.4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23"/>
      <c r="W410" s="23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</row>
    <row r="411">
      <c r="A411" s="12">
        <v>9.0</v>
      </c>
      <c r="B411" s="12">
        <v>43.0</v>
      </c>
      <c r="C411" s="12" t="s">
        <v>359</v>
      </c>
      <c r="D411" s="12" t="b">
        <v>0</v>
      </c>
      <c r="E411" s="12">
        <v>1.0</v>
      </c>
      <c r="F411" s="12" t="s">
        <v>828</v>
      </c>
      <c r="G411" s="12">
        <f t="shared" si="23"/>
        <v>2059.4</v>
      </c>
      <c r="H411" s="16" t="str">
        <f t="shared" si="24"/>
        <v>normal</v>
      </c>
      <c r="I411" s="17" t="str">
        <f t="shared" si="25"/>
        <v>normal line chart</v>
      </c>
      <c r="J411" s="16">
        <f t="shared" si="50"/>
        <v>17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23"/>
      <c r="W411" s="23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</row>
    <row r="412">
      <c r="A412" s="12">
        <v>9.0</v>
      </c>
      <c r="B412" s="12">
        <v>45.0</v>
      </c>
      <c r="C412" s="12" t="s">
        <v>829</v>
      </c>
      <c r="D412" s="12" t="b">
        <v>1</v>
      </c>
      <c r="E412" s="12">
        <v>1.0</v>
      </c>
      <c r="F412" s="12" t="s">
        <v>830</v>
      </c>
      <c r="G412" s="12">
        <f t="shared" si="23"/>
        <v>2067.2</v>
      </c>
      <c r="H412" s="16" t="str">
        <f t="shared" si="24"/>
        <v>normal</v>
      </c>
      <c r="I412" s="17" t="str">
        <f t="shared" si="25"/>
        <v>normal line chart</v>
      </c>
      <c r="J412" s="16">
        <f t="shared" si="50"/>
        <v>7.8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23"/>
      <c r="W412" s="23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</row>
    <row r="413">
      <c r="A413" s="12">
        <v>9.0</v>
      </c>
      <c r="B413" s="12">
        <v>33.0</v>
      </c>
      <c r="C413" s="12" t="s">
        <v>831</v>
      </c>
      <c r="D413" s="12" t="b">
        <v>0</v>
      </c>
      <c r="E413" s="12">
        <v>1.0</v>
      </c>
      <c r="F413" s="12" t="s">
        <v>832</v>
      </c>
      <c r="G413" s="12">
        <f t="shared" si="23"/>
        <v>2097</v>
      </c>
      <c r="H413" s="16" t="str">
        <f t="shared" si="24"/>
        <v>misleading</v>
      </c>
      <c r="I413" s="17" t="str">
        <f t="shared" si="25"/>
        <v>reversed axis bar chart</v>
      </c>
      <c r="J413" s="16">
        <f t="shared" si="50"/>
        <v>29.8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23"/>
      <c r="W413" s="23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</row>
    <row r="414">
      <c r="A414" s="12">
        <v>9.0</v>
      </c>
      <c r="B414" s="12">
        <v>15.0</v>
      </c>
      <c r="C414" s="12" t="s">
        <v>47</v>
      </c>
      <c r="D414" s="12" t="b">
        <v>0</v>
      </c>
      <c r="E414" s="12">
        <v>1.0</v>
      </c>
      <c r="F414" s="12" t="s">
        <v>833</v>
      </c>
      <c r="G414" s="12">
        <f t="shared" si="23"/>
        <v>2133.7</v>
      </c>
      <c r="H414" s="16" t="str">
        <f t="shared" si="24"/>
        <v>misleading</v>
      </c>
      <c r="I414" s="17" t="str">
        <f t="shared" si="25"/>
        <v>misleading 2d pie chart</v>
      </c>
      <c r="J414" s="16">
        <f t="shared" si="50"/>
        <v>36.7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23"/>
      <c r="W414" s="23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</row>
    <row r="415">
      <c r="A415" s="12">
        <v>9.0</v>
      </c>
      <c r="B415" s="12">
        <v>11.0</v>
      </c>
      <c r="C415" s="12" t="s">
        <v>834</v>
      </c>
      <c r="D415" s="12" t="b">
        <v>0</v>
      </c>
      <c r="E415" s="12">
        <v>0.0</v>
      </c>
      <c r="F415" s="12" t="s">
        <v>835</v>
      </c>
      <c r="G415" s="12">
        <f t="shared" si="23"/>
        <v>2148.9</v>
      </c>
      <c r="H415" s="16" t="str">
        <f t="shared" si="24"/>
        <v>misleading</v>
      </c>
      <c r="I415" s="17" t="str">
        <f t="shared" si="25"/>
        <v>misleading 2d pie chart</v>
      </c>
      <c r="J415" s="16">
        <f t="shared" si="50"/>
        <v>15.2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23"/>
      <c r="W415" s="23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</row>
    <row r="416">
      <c r="A416" s="12">
        <v>9.0</v>
      </c>
      <c r="B416" s="12">
        <v>50.0</v>
      </c>
      <c r="C416" s="12" t="s">
        <v>836</v>
      </c>
      <c r="D416" s="12" t="b">
        <v>0</v>
      </c>
      <c r="E416" s="12">
        <v>0.0</v>
      </c>
      <c r="F416" s="12" t="s">
        <v>837</v>
      </c>
      <c r="G416" s="12">
        <f t="shared" si="23"/>
        <v>2161.9</v>
      </c>
      <c r="H416" s="16" t="str">
        <f t="shared" si="24"/>
        <v>normal</v>
      </c>
      <c r="I416" s="17" t="str">
        <f t="shared" si="25"/>
        <v>normal line chart</v>
      </c>
      <c r="J416" s="16">
        <f t="shared" si="50"/>
        <v>13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23"/>
      <c r="W416" s="23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</row>
    <row r="417">
      <c r="A417" s="12">
        <v>9.0</v>
      </c>
      <c r="B417" s="12">
        <v>1.0</v>
      </c>
      <c r="C417" s="12" t="s">
        <v>166</v>
      </c>
      <c r="D417" s="12" t="b">
        <v>0</v>
      </c>
      <c r="E417" s="12">
        <v>1.0</v>
      </c>
      <c r="F417" s="12" t="s">
        <v>838</v>
      </c>
      <c r="G417" s="12">
        <f t="shared" si="23"/>
        <v>2175.2</v>
      </c>
      <c r="H417" s="16" t="str">
        <f t="shared" si="24"/>
        <v>misleading</v>
      </c>
      <c r="I417" s="17" t="str">
        <f t="shared" si="25"/>
        <v>truncated bar chart</v>
      </c>
      <c r="J417" s="16">
        <f t="shared" si="50"/>
        <v>13.3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23"/>
      <c r="W417" s="23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</row>
    <row r="418">
      <c r="A418" s="12">
        <v>9.0</v>
      </c>
      <c r="B418" s="12">
        <v>19.0</v>
      </c>
      <c r="C418" s="12" t="s">
        <v>839</v>
      </c>
      <c r="D418" s="12" t="b">
        <v>1</v>
      </c>
      <c r="E418" s="12">
        <v>0.0</v>
      </c>
      <c r="F418" s="12" t="s">
        <v>210</v>
      </c>
      <c r="G418" s="12">
        <f t="shared" si="23"/>
        <v>2185.8</v>
      </c>
      <c r="H418" s="16" t="str">
        <f t="shared" si="24"/>
        <v>misleading</v>
      </c>
      <c r="I418" s="17" t="str">
        <f t="shared" si="25"/>
        <v>misleading 2d pie chart</v>
      </c>
      <c r="J418" s="16">
        <f t="shared" si="50"/>
        <v>10.6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23"/>
      <c r="W418" s="23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</row>
    <row r="419">
      <c r="A419" s="12">
        <v>9.0</v>
      </c>
      <c r="B419" s="12">
        <v>26.0</v>
      </c>
      <c r="C419" s="12" t="s">
        <v>840</v>
      </c>
      <c r="D419" s="12" t="b">
        <v>1</v>
      </c>
      <c r="E419" s="12">
        <v>0.0</v>
      </c>
      <c r="F419" s="12" t="s">
        <v>841</v>
      </c>
      <c r="G419" s="12">
        <f t="shared" si="23"/>
        <v>2211.5</v>
      </c>
      <c r="H419" s="16" t="str">
        <f t="shared" si="24"/>
        <v>normal</v>
      </c>
      <c r="I419" s="17" t="str">
        <f t="shared" si="25"/>
        <v>normal scale line chart</v>
      </c>
      <c r="J419" s="16">
        <f t="shared" si="50"/>
        <v>25.7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23"/>
      <c r="W419" s="23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</row>
    <row r="420">
      <c r="A420" s="12">
        <v>9.0</v>
      </c>
      <c r="B420" s="12">
        <v>47.0</v>
      </c>
      <c r="C420" s="12" t="s">
        <v>842</v>
      </c>
      <c r="D420" s="12" t="b">
        <v>1</v>
      </c>
      <c r="E420" s="12">
        <v>0.0</v>
      </c>
      <c r="F420" s="12" t="s">
        <v>843</v>
      </c>
      <c r="G420" s="12">
        <f t="shared" si="23"/>
        <v>2221.3</v>
      </c>
      <c r="H420" s="16" t="str">
        <f t="shared" si="24"/>
        <v>misleading</v>
      </c>
      <c r="I420" s="17" t="str">
        <f t="shared" si="25"/>
        <v>truncated line chart</v>
      </c>
      <c r="J420" s="16">
        <f t="shared" si="50"/>
        <v>9.8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23"/>
      <c r="W420" s="23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</row>
    <row r="421">
      <c r="A421" s="12">
        <v>9.0</v>
      </c>
      <c r="B421" s="12">
        <v>41.0</v>
      </c>
      <c r="C421" s="12" t="s">
        <v>844</v>
      </c>
      <c r="D421" s="12" t="b">
        <v>0</v>
      </c>
      <c r="E421" s="12">
        <v>1.0</v>
      </c>
      <c r="F421" s="12" t="s">
        <v>845</v>
      </c>
      <c r="G421" s="12">
        <f t="shared" si="23"/>
        <v>2226</v>
      </c>
      <c r="H421" s="16" t="str">
        <f t="shared" si="24"/>
        <v>normal</v>
      </c>
      <c r="I421" s="17" t="str">
        <f t="shared" si="25"/>
        <v>normal line chart</v>
      </c>
      <c r="J421" s="16">
        <f t="shared" si="50"/>
        <v>4.7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23"/>
      <c r="W421" s="23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</row>
    <row r="422">
      <c r="A422" s="12">
        <v>9.0</v>
      </c>
      <c r="B422" s="12">
        <v>23.0</v>
      </c>
      <c r="C422" s="12" t="s">
        <v>846</v>
      </c>
      <c r="D422" s="12" t="b">
        <v>0</v>
      </c>
      <c r="E422" s="12">
        <v>0.0</v>
      </c>
      <c r="F422" s="12" t="s">
        <v>847</v>
      </c>
      <c r="G422" s="12">
        <f t="shared" si="23"/>
        <v>2239.5</v>
      </c>
      <c r="H422" s="16" t="str">
        <f t="shared" si="24"/>
        <v>normal</v>
      </c>
      <c r="I422" s="17" t="str">
        <f t="shared" si="25"/>
        <v>normal scale line chart</v>
      </c>
      <c r="J422" s="16">
        <f t="shared" si="50"/>
        <v>13.5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23"/>
      <c r="W422" s="23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</row>
    <row r="423">
      <c r="A423" s="12">
        <v>9.0</v>
      </c>
      <c r="B423" s="12">
        <v>48.0</v>
      </c>
      <c r="C423" s="12" t="s">
        <v>848</v>
      </c>
      <c r="D423" s="12" t="b">
        <v>1</v>
      </c>
      <c r="E423" s="12">
        <v>1.0</v>
      </c>
      <c r="F423" s="12" t="s">
        <v>849</v>
      </c>
      <c r="G423" s="12">
        <f t="shared" si="23"/>
        <v>2244.5</v>
      </c>
      <c r="H423" s="16" t="str">
        <f t="shared" si="24"/>
        <v>normal</v>
      </c>
      <c r="I423" s="17" t="str">
        <f t="shared" si="25"/>
        <v>normal line chart</v>
      </c>
      <c r="J423" s="16">
        <f t="shared" si="50"/>
        <v>5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23"/>
      <c r="W423" s="23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</row>
    <row r="424">
      <c r="A424" s="12">
        <v>9.0</v>
      </c>
      <c r="B424" s="12">
        <v>37.0</v>
      </c>
      <c r="C424" s="12" t="s">
        <v>850</v>
      </c>
      <c r="D424" s="12" t="b">
        <v>1</v>
      </c>
      <c r="E424" s="12">
        <v>1.0</v>
      </c>
      <c r="F424" s="12" t="s">
        <v>851</v>
      </c>
      <c r="G424" s="12">
        <f t="shared" si="23"/>
        <v>2253.7</v>
      </c>
      <c r="H424" s="16" t="str">
        <f t="shared" si="24"/>
        <v>normal</v>
      </c>
      <c r="I424" s="17" t="str">
        <f t="shared" si="25"/>
        <v>normal axis bar chart</v>
      </c>
      <c r="J424" s="16">
        <f t="shared" si="50"/>
        <v>9.2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23"/>
      <c r="W424" s="23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</row>
    <row r="425">
      <c r="A425" s="12">
        <v>9.0</v>
      </c>
      <c r="B425" s="12">
        <v>30.0</v>
      </c>
      <c r="C425" s="12" t="s">
        <v>852</v>
      </c>
      <c r="D425" s="12" t="b">
        <v>1</v>
      </c>
      <c r="E425" s="12">
        <v>1.0</v>
      </c>
      <c r="F425" s="12" t="s">
        <v>853</v>
      </c>
      <c r="G425" s="12">
        <f t="shared" si="23"/>
        <v>2272</v>
      </c>
      <c r="H425" s="16" t="str">
        <f t="shared" si="24"/>
        <v>misleading</v>
      </c>
      <c r="I425" s="17" t="str">
        <f t="shared" si="25"/>
        <v>multiple scale line chart</v>
      </c>
      <c r="J425" s="16">
        <f t="shared" si="50"/>
        <v>18.3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23"/>
      <c r="W425" s="23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</row>
    <row r="426">
      <c r="A426" s="12">
        <v>9.0</v>
      </c>
      <c r="B426" s="12">
        <v>4.0</v>
      </c>
      <c r="C426" s="12" t="s">
        <v>854</v>
      </c>
      <c r="D426" s="12" t="b">
        <v>0</v>
      </c>
      <c r="E426" s="12">
        <v>1.0</v>
      </c>
      <c r="F426" s="12" t="s">
        <v>855</v>
      </c>
      <c r="G426" s="12">
        <f t="shared" si="23"/>
        <v>2280.3</v>
      </c>
      <c r="H426" s="16" t="str">
        <f t="shared" si="24"/>
        <v>normal</v>
      </c>
      <c r="I426" s="17" t="str">
        <f t="shared" si="25"/>
        <v>normal bar chart</v>
      </c>
      <c r="J426" s="16">
        <f t="shared" si="50"/>
        <v>8.3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23"/>
      <c r="W426" s="23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</row>
    <row r="427">
      <c r="A427" s="12">
        <v>9.0</v>
      </c>
      <c r="B427" s="12">
        <v>46.0</v>
      </c>
      <c r="C427" s="12" t="s">
        <v>856</v>
      </c>
      <c r="D427" s="12" t="b">
        <v>0</v>
      </c>
      <c r="E427" s="12">
        <v>0.0</v>
      </c>
      <c r="F427" s="12" t="s">
        <v>857</v>
      </c>
      <c r="G427" s="12">
        <f t="shared" si="23"/>
        <v>2284.8</v>
      </c>
      <c r="H427" s="16" t="str">
        <f t="shared" si="24"/>
        <v>misleading</v>
      </c>
      <c r="I427" s="17" t="str">
        <f t="shared" si="25"/>
        <v>truncated line chart</v>
      </c>
      <c r="J427" s="16">
        <f t="shared" si="50"/>
        <v>4.5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23"/>
      <c r="W427" s="23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</row>
    <row r="428">
      <c r="A428" s="12">
        <v>9.0</v>
      </c>
      <c r="B428" s="12">
        <v>42.0</v>
      </c>
      <c r="C428" s="12" t="s">
        <v>858</v>
      </c>
      <c r="D428" s="12" t="b">
        <v>0</v>
      </c>
      <c r="E428" s="12">
        <v>0.0</v>
      </c>
      <c r="F428" s="12" t="s">
        <v>859</v>
      </c>
      <c r="G428" s="12">
        <f t="shared" si="23"/>
        <v>2289.7</v>
      </c>
      <c r="H428" s="16" t="str">
        <f t="shared" si="24"/>
        <v>misleading</v>
      </c>
      <c r="I428" s="17" t="str">
        <f t="shared" si="25"/>
        <v>truncated line chart</v>
      </c>
      <c r="J428" s="16">
        <f t="shared" si="50"/>
        <v>4.9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23"/>
      <c r="W428" s="23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</row>
    <row r="429">
      <c r="A429" s="12">
        <v>9.0</v>
      </c>
      <c r="B429" s="12">
        <v>31.0</v>
      </c>
      <c r="C429" s="12" t="s">
        <v>860</v>
      </c>
      <c r="D429" s="12" t="b">
        <v>0</v>
      </c>
      <c r="E429" s="12">
        <v>1.0</v>
      </c>
      <c r="F429" s="12" t="s">
        <v>861</v>
      </c>
      <c r="G429" s="12">
        <f t="shared" si="23"/>
        <v>2300.2</v>
      </c>
      <c r="H429" s="16" t="str">
        <f t="shared" si="24"/>
        <v>misleading</v>
      </c>
      <c r="I429" s="17" t="str">
        <f t="shared" si="25"/>
        <v>reversed axis bar chart</v>
      </c>
      <c r="J429" s="16">
        <f t="shared" si="50"/>
        <v>10.5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23"/>
      <c r="W429" s="23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</row>
    <row r="430">
      <c r="A430" s="12">
        <v>9.0</v>
      </c>
      <c r="B430" s="12">
        <v>12.0</v>
      </c>
      <c r="C430" s="12" t="s">
        <v>862</v>
      </c>
      <c r="D430" s="12" t="b">
        <v>0</v>
      </c>
      <c r="E430" s="12">
        <v>1.0</v>
      </c>
      <c r="F430" s="12" t="s">
        <v>863</v>
      </c>
      <c r="G430" s="12">
        <f t="shared" si="23"/>
        <v>2314.5</v>
      </c>
      <c r="H430" s="16" t="str">
        <f t="shared" si="24"/>
        <v>normal</v>
      </c>
      <c r="I430" s="17" t="str">
        <f t="shared" si="25"/>
        <v>normal pie chart</v>
      </c>
      <c r="J430" s="16">
        <f t="shared" si="50"/>
        <v>14.3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23"/>
      <c r="W430" s="23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</row>
    <row r="431">
      <c r="A431" s="12">
        <v>9.0</v>
      </c>
      <c r="B431" s="12">
        <v>18.0</v>
      </c>
      <c r="C431" s="12" t="s">
        <v>864</v>
      </c>
      <c r="D431" s="12" t="b">
        <v>1</v>
      </c>
      <c r="E431" s="12">
        <v>0.0</v>
      </c>
      <c r="F431" s="12" t="s">
        <v>865</v>
      </c>
      <c r="G431" s="12">
        <f t="shared" si="23"/>
        <v>2321.4</v>
      </c>
      <c r="H431" s="16" t="str">
        <f t="shared" si="24"/>
        <v>normal</v>
      </c>
      <c r="I431" s="17" t="str">
        <f t="shared" si="25"/>
        <v>normal pie chart</v>
      </c>
      <c r="J431" s="16">
        <f t="shared" si="50"/>
        <v>6.9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23"/>
      <c r="W431" s="23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</row>
    <row r="432">
      <c r="A432" s="12">
        <v>9.0</v>
      </c>
      <c r="B432" s="12">
        <v>13.0</v>
      </c>
      <c r="C432" s="12" t="s">
        <v>866</v>
      </c>
      <c r="D432" s="12" t="b">
        <v>1</v>
      </c>
      <c r="E432" s="12">
        <v>1.0</v>
      </c>
      <c r="F432" s="12" t="s">
        <v>867</v>
      </c>
      <c r="G432" s="12">
        <f t="shared" si="23"/>
        <v>2332.1</v>
      </c>
      <c r="H432" s="16" t="str">
        <f t="shared" si="24"/>
        <v>normal</v>
      </c>
      <c r="I432" s="17" t="str">
        <f t="shared" si="25"/>
        <v>normal pie chart</v>
      </c>
      <c r="J432" s="16">
        <f t="shared" si="50"/>
        <v>10.7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23"/>
      <c r="W432" s="23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</row>
    <row r="433">
      <c r="A433" s="12">
        <v>9.0</v>
      </c>
      <c r="B433" s="12">
        <v>6.0</v>
      </c>
      <c r="C433" s="12" t="s">
        <v>868</v>
      </c>
      <c r="D433" s="12" t="b">
        <v>1</v>
      </c>
      <c r="E433" s="12">
        <v>0.0</v>
      </c>
      <c r="F433" s="12" t="s">
        <v>869</v>
      </c>
      <c r="G433" s="12">
        <f t="shared" si="23"/>
        <v>2344.6</v>
      </c>
      <c r="H433" s="16" t="str">
        <f t="shared" si="24"/>
        <v>normal</v>
      </c>
      <c r="I433" s="17" t="str">
        <f t="shared" si="25"/>
        <v>normal bar chart</v>
      </c>
      <c r="J433" s="16">
        <f t="shared" si="50"/>
        <v>12.5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23"/>
      <c r="W433" s="23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</row>
    <row r="434">
      <c r="A434" s="12">
        <v>9.0</v>
      </c>
      <c r="B434" s="12">
        <v>49.0</v>
      </c>
      <c r="C434" s="12" t="s">
        <v>870</v>
      </c>
      <c r="D434" s="12" t="b">
        <v>0</v>
      </c>
      <c r="E434" s="12">
        <v>1.0</v>
      </c>
      <c r="F434" s="12" t="s">
        <v>871</v>
      </c>
      <c r="G434" s="12">
        <f t="shared" si="23"/>
        <v>2352.3</v>
      </c>
      <c r="H434" s="16" t="str">
        <f t="shared" si="24"/>
        <v>misleading</v>
      </c>
      <c r="I434" s="17" t="str">
        <f t="shared" si="25"/>
        <v>truncated line chart</v>
      </c>
      <c r="J434" s="16">
        <f t="shared" si="50"/>
        <v>7.7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23"/>
      <c r="W434" s="23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</row>
    <row r="435">
      <c r="A435" s="12">
        <v>9.0</v>
      </c>
      <c r="B435" s="12">
        <v>16.0</v>
      </c>
      <c r="C435" s="12" t="s">
        <v>872</v>
      </c>
      <c r="D435" s="12" t="b">
        <v>1</v>
      </c>
      <c r="E435" s="12">
        <v>1.0</v>
      </c>
      <c r="F435" s="12" t="s">
        <v>873</v>
      </c>
      <c r="G435" s="12">
        <f t="shared" si="23"/>
        <v>2365.2</v>
      </c>
      <c r="H435" s="16" t="str">
        <f t="shared" si="24"/>
        <v>misleading</v>
      </c>
      <c r="I435" s="17" t="str">
        <f t="shared" si="25"/>
        <v>misleading 2d pie chart</v>
      </c>
      <c r="J435" s="16">
        <f t="shared" si="50"/>
        <v>12.9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23"/>
      <c r="W435" s="23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</row>
    <row r="436">
      <c r="A436" s="12">
        <v>9.0</v>
      </c>
      <c r="B436" s="12">
        <v>27.0</v>
      </c>
      <c r="C436" s="12" t="s">
        <v>874</v>
      </c>
      <c r="D436" s="12" t="b">
        <v>0</v>
      </c>
      <c r="E436" s="12">
        <v>0.0</v>
      </c>
      <c r="F436" s="12" t="s">
        <v>875</v>
      </c>
      <c r="G436" s="12">
        <f t="shared" si="23"/>
        <v>2404.1</v>
      </c>
      <c r="H436" s="16" t="str">
        <f t="shared" si="24"/>
        <v>misleading</v>
      </c>
      <c r="I436" s="17" t="str">
        <f t="shared" si="25"/>
        <v>multiple scale line chart</v>
      </c>
      <c r="J436" s="16">
        <f t="shared" si="50"/>
        <v>38.9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23"/>
      <c r="W436" s="23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</row>
    <row r="437">
      <c r="A437" s="12">
        <v>9.0</v>
      </c>
      <c r="B437" s="12">
        <v>21.0</v>
      </c>
      <c r="C437" s="12" t="s">
        <v>876</v>
      </c>
      <c r="D437" s="12" t="b">
        <v>1</v>
      </c>
      <c r="E437" s="12">
        <v>0.0</v>
      </c>
      <c r="F437" s="12" t="s">
        <v>877</v>
      </c>
      <c r="G437" s="12">
        <f t="shared" si="23"/>
        <v>2414.3</v>
      </c>
      <c r="H437" s="16" t="str">
        <f t="shared" si="24"/>
        <v>misleading</v>
      </c>
      <c r="I437" s="17" t="str">
        <f t="shared" si="25"/>
        <v>multiple scale line chart</v>
      </c>
      <c r="J437" s="16">
        <f t="shared" si="50"/>
        <v>10.2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23"/>
      <c r="W437" s="23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</row>
    <row r="438">
      <c r="A438" s="12">
        <v>9.0</v>
      </c>
      <c r="B438" s="12">
        <v>8.0</v>
      </c>
      <c r="C438" s="12" t="s">
        <v>878</v>
      </c>
      <c r="D438" s="12" t="b">
        <v>1</v>
      </c>
      <c r="E438" s="12">
        <v>1.0</v>
      </c>
      <c r="F438" s="12" t="s">
        <v>879</v>
      </c>
      <c r="G438" s="12">
        <f t="shared" si="23"/>
        <v>2428.1</v>
      </c>
      <c r="H438" s="16" t="str">
        <f t="shared" si="24"/>
        <v>normal</v>
      </c>
      <c r="I438" s="17" t="str">
        <f t="shared" si="25"/>
        <v>normal bar chart</v>
      </c>
      <c r="J438" s="16">
        <f t="shared" si="50"/>
        <v>13.8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23"/>
      <c r="W438" s="23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</row>
    <row r="439">
      <c r="A439" s="12">
        <v>9.0</v>
      </c>
      <c r="B439" s="12">
        <v>34.0</v>
      </c>
      <c r="C439" s="12" t="s">
        <v>880</v>
      </c>
      <c r="D439" s="12" t="b">
        <v>1</v>
      </c>
      <c r="E439" s="12">
        <v>1.0</v>
      </c>
      <c r="F439" s="12" t="s">
        <v>881</v>
      </c>
      <c r="G439" s="12">
        <f t="shared" si="23"/>
        <v>2445.5</v>
      </c>
      <c r="H439" s="16" t="str">
        <f t="shared" si="24"/>
        <v>normal</v>
      </c>
      <c r="I439" s="17" t="str">
        <f t="shared" si="25"/>
        <v>normal axis bar chart</v>
      </c>
      <c r="J439" s="16">
        <f t="shared" si="50"/>
        <v>17.4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23"/>
      <c r="W439" s="23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</row>
    <row r="440">
      <c r="A440" s="12">
        <v>9.0</v>
      </c>
      <c r="B440" s="12">
        <v>14.0</v>
      </c>
      <c r="C440" s="12" t="s">
        <v>882</v>
      </c>
      <c r="D440" s="12" t="b">
        <v>0</v>
      </c>
      <c r="E440" s="12">
        <v>1.0</v>
      </c>
      <c r="F440" s="12" t="s">
        <v>883</v>
      </c>
      <c r="G440" s="12">
        <f t="shared" si="23"/>
        <v>2466.6</v>
      </c>
      <c r="H440" s="16" t="str">
        <f t="shared" si="24"/>
        <v>normal</v>
      </c>
      <c r="I440" s="17" t="str">
        <f t="shared" si="25"/>
        <v>normal pie chart</v>
      </c>
      <c r="J440" s="16">
        <f t="shared" si="50"/>
        <v>21.1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23"/>
      <c r="W440" s="23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</row>
    <row r="441">
      <c r="A441" s="12">
        <v>9.0</v>
      </c>
      <c r="B441" s="12">
        <v>2.0</v>
      </c>
      <c r="C441" s="12" t="s">
        <v>884</v>
      </c>
      <c r="D441" s="12" t="b">
        <v>0</v>
      </c>
      <c r="E441" s="12">
        <v>1.0</v>
      </c>
      <c r="F441" s="12" t="s">
        <v>885</v>
      </c>
      <c r="G441" s="12">
        <f t="shared" si="23"/>
        <v>2476.7</v>
      </c>
      <c r="H441" s="16" t="str">
        <f t="shared" si="24"/>
        <v>normal</v>
      </c>
      <c r="I441" s="17" t="str">
        <f t="shared" si="25"/>
        <v>normal bar chart</v>
      </c>
      <c r="J441" s="16">
        <f t="shared" si="50"/>
        <v>10.1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23"/>
      <c r="W441" s="23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</row>
    <row r="442">
      <c r="A442" s="12">
        <v>9.0</v>
      </c>
      <c r="B442" s="12">
        <v>7.0</v>
      </c>
      <c r="C442" s="12" t="s">
        <v>886</v>
      </c>
      <c r="D442" s="12" t="b">
        <v>0</v>
      </c>
      <c r="E442" s="12">
        <v>1.0</v>
      </c>
      <c r="F442" s="12" t="s">
        <v>887</v>
      </c>
      <c r="G442" s="12">
        <f t="shared" si="23"/>
        <v>2492</v>
      </c>
      <c r="H442" s="16" t="str">
        <f t="shared" si="24"/>
        <v>misleading</v>
      </c>
      <c r="I442" s="17" t="str">
        <f t="shared" si="25"/>
        <v>truncated bar chart</v>
      </c>
      <c r="J442" s="16">
        <f t="shared" si="50"/>
        <v>15.3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23"/>
      <c r="W442" s="23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</row>
    <row r="443">
      <c r="A443" s="12">
        <v>9.0</v>
      </c>
      <c r="B443" s="12">
        <v>20.0</v>
      </c>
      <c r="C443" s="12" t="s">
        <v>888</v>
      </c>
      <c r="D443" s="12" t="b">
        <v>1</v>
      </c>
      <c r="E443" s="12">
        <v>1.0</v>
      </c>
      <c r="F443" s="12" t="s">
        <v>889</v>
      </c>
      <c r="G443" s="12">
        <f t="shared" si="23"/>
        <v>2502.1</v>
      </c>
      <c r="H443" s="16" t="str">
        <f t="shared" si="24"/>
        <v>misleading</v>
      </c>
      <c r="I443" s="17" t="str">
        <f t="shared" si="25"/>
        <v>misleading 2d pie chart</v>
      </c>
      <c r="J443" s="16">
        <f t="shared" si="50"/>
        <v>10.1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23"/>
      <c r="W443" s="23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</row>
    <row r="444">
      <c r="A444" s="12">
        <v>9.0</v>
      </c>
      <c r="B444" s="12">
        <v>32.0</v>
      </c>
      <c r="C444" s="12" t="s">
        <v>890</v>
      </c>
      <c r="D444" s="12" t="b">
        <v>1</v>
      </c>
      <c r="E444" s="12">
        <v>1.0</v>
      </c>
      <c r="F444" s="12" t="s">
        <v>891</v>
      </c>
      <c r="G444" s="12">
        <f t="shared" si="23"/>
        <v>2516</v>
      </c>
      <c r="H444" s="16" t="str">
        <f t="shared" si="24"/>
        <v>misleading</v>
      </c>
      <c r="I444" s="17" t="str">
        <f t="shared" si="25"/>
        <v>reversed axis bar chart</v>
      </c>
      <c r="J444" s="16">
        <f t="shared" si="50"/>
        <v>13.9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23"/>
      <c r="W444" s="23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</row>
    <row r="445">
      <c r="A445" s="12">
        <v>9.0</v>
      </c>
      <c r="B445" s="12">
        <v>3.0</v>
      </c>
      <c r="C445" s="12" t="s">
        <v>892</v>
      </c>
      <c r="D445" s="12" t="b">
        <v>1</v>
      </c>
      <c r="E445" s="12">
        <v>0.0</v>
      </c>
      <c r="F445" s="12" t="s">
        <v>893</v>
      </c>
      <c r="G445" s="12">
        <f t="shared" si="23"/>
        <v>2535.8</v>
      </c>
      <c r="H445" s="16" t="str">
        <f t="shared" si="24"/>
        <v>misleading</v>
      </c>
      <c r="I445" s="17" t="str">
        <f t="shared" si="25"/>
        <v>truncated bar chart</v>
      </c>
      <c r="J445" s="16">
        <f t="shared" si="50"/>
        <v>19.8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23"/>
      <c r="W445" s="23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</row>
    <row r="446">
      <c r="A446" s="12">
        <v>9.0</v>
      </c>
      <c r="B446" s="12">
        <v>40.0</v>
      </c>
      <c r="C446" s="12" t="s">
        <v>894</v>
      </c>
      <c r="D446" s="12" t="b">
        <v>0</v>
      </c>
      <c r="E446" s="12">
        <v>1.0</v>
      </c>
      <c r="F446" s="12" t="s">
        <v>895</v>
      </c>
      <c r="G446" s="12">
        <f t="shared" si="23"/>
        <v>2542.2</v>
      </c>
      <c r="H446" s="16" t="str">
        <f t="shared" si="24"/>
        <v>normal</v>
      </c>
      <c r="I446" s="17" t="str">
        <f t="shared" si="25"/>
        <v>normal axis bar chart</v>
      </c>
      <c r="J446" s="16">
        <f t="shared" si="50"/>
        <v>6.4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23"/>
      <c r="W446" s="23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</row>
    <row r="447">
      <c r="A447" s="12">
        <v>9.0</v>
      </c>
      <c r="B447" s="12">
        <v>9.0</v>
      </c>
      <c r="C447" s="12" t="s">
        <v>896</v>
      </c>
      <c r="D447" s="12" t="b">
        <v>1</v>
      </c>
      <c r="E447" s="12">
        <v>1.0</v>
      </c>
      <c r="F447" s="12" t="s">
        <v>897</v>
      </c>
      <c r="G447" s="12">
        <f t="shared" si="23"/>
        <v>2560.3</v>
      </c>
      <c r="H447" s="16" t="str">
        <f t="shared" si="24"/>
        <v>misleading</v>
      </c>
      <c r="I447" s="17" t="str">
        <f t="shared" si="25"/>
        <v>truncated bar chart</v>
      </c>
      <c r="J447" s="16">
        <f t="shared" si="50"/>
        <v>18.1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23"/>
      <c r="W447" s="23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</row>
    <row r="448">
      <c r="A448" s="12">
        <v>9.0</v>
      </c>
      <c r="B448" s="12">
        <v>22.0</v>
      </c>
      <c r="C448" s="12" t="s">
        <v>898</v>
      </c>
      <c r="D448" s="12" t="b">
        <v>1</v>
      </c>
      <c r="E448" s="12">
        <v>1.0</v>
      </c>
      <c r="F448" s="12" t="s">
        <v>899</v>
      </c>
      <c r="G448" s="12">
        <f t="shared" si="23"/>
        <v>2576.8</v>
      </c>
      <c r="H448" s="16" t="str">
        <f t="shared" si="24"/>
        <v>normal</v>
      </c>
      <c r="I448" s="17" t="str">
        <f t="shared" si="25"/>
        <v>normal scale line chart</v>
      </c>
      <c r="J448" s="16">
        <f t="shared" si="50"/>
        <v>16.5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23"/>
      <c r="W448" s="23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</row>
    <row r="449">
      <c r="A449" s="12">
        <v>9.0</v>
      </c>
      <c r="B449" s="12">
        <v>35.0</v>
      </c>
      <c r="C449" s="12" t="s">
        <v>806</v>
      </c>
      <c r="D449" s="12" t="b">
        <v>0</v>
      </c>
      <c r="E449" s="12">
        <v>1.0</v>
      </c>
      <c r="F449" s="12" t="s">
        <v>900</v>
      </c>
      <c r="G449" s="12">
        <f t="shared" si="23"/>
        <v>2593.2</v>
      </c>
      <c r="H449" s="16" t="str">
        <f t="shared" si="24"/>
        <v>misleading</v>
      </c>
      <c r="I449" s="17" t="str">
        <f t="shared" si="25"/>
        <v>reversed axis bar chart</v>
      </c>
      <c r="J449" s="16">
        <f t="shared" si="50"/>
        <v>16.4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23"/>
      <c r="W449" s="23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</row>
    <row r="450">
      <c r="A450" s="12">
        <v>9.0</v>
      </c>
      <c r="B450" s="12">
        <v>29.0</v>
      </c>
      <c r="C450" s="12" t="s">
        <v>901</v>
      </c>
      <c r="D450" s="12" t="b">
        <v>0</v>
      </c>
      <c r="E450" s="12">
        <v>1.0</v>
      </c>
      <c r="F450" s="12" t="s">
        <v>902</v>
      </c>
      <c r="G450" s="12">
        <f t="shared" si="23"/>
        <v>2629.6</v>
      </c>
      <c r="H450" s="16" t="str">
        <f t="shared" si="24"/>
        <v>normal</v>
      </c>
      <c r="I450" s="17" t="str">
        <f t="shared" si="25"/>
        <v>normal scale line chart</v>
      </c>
      <c r="J450" s="16">
        <f t="shared" si="50"/>
        <v>36.4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23"/>
      <c r="W450" s="23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</row>
    <row r="451">
      <c r="A451" s="12">
        <v>9.0</v>
      </c>
      <c r="B451" s="12">
        <v>38.0</v>
      </c>
      <c r="C451" s="12" t="s">
        <v>903</v>
      </c>
      <c r="D451" s="12" t="b">
        <v>0</v>
      </c>
      <c r="E451" s="12">
        <v>1.0</v>
      </c>
      <c r="F451" s="12" t="s">
        <v>904</v>
      </c>
      <c r="G451" s="12">
        <f t="shared" si="23"/>
        <v>2641.2</v>
      </c>
      <c r="H451" s="16" t="str">
        <f t="shared" si="24"/>
        <v>misleading</v>
      </c>
      <c r="I451" s="17" t="str">
        <f t="shared" si="25"/>
        <v>reversed axis bar chart</v>
      </c>
      <c r="J451" s="16">
        <f t="shared" si="50"/>
        <v>11.6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23"/>
      <c r="W451" s="23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</row>
    <row r="452">
      <c r="A452" s="12">
        <v>9.0</v>
      </c>
      <c r="B452" s="12">
        <v>44.0</v>
      </c>
      <c r="C452" s="12" t="s">
        <v>236</v>
      </c>
      <c r="D452" s="12" t="b">
        <v>1</v>
      </c>
      <c r="E452" s="12">
        <v>1.0</v>
      </c>
      <c r="F452" s="12" t="s">
        <v>905</v>
      </c>
      <c r="G452" s="12">
        <f t="shared" si="23"/>
        <v>2653.8</v>
      </c>
      <c r="H452" s="16" t="str">
        <f t="shared" si="24"/>
        <v>normal</v>
      </c>
      <c r="I452" s="17" t="str">
        <f t="shared" si="25"/>
        <v>normal line chart</v>
      </c>
      <c r="J452" s="16">
        <f t="shared" si="50"/>
        <v>12.6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23"/>
      <c r="W452" s="23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</row>
    <row r="453">
      <c r="A453" s="31">
        <v>10.0</v>
      </c>
      <c r="B453" s="31">
        <v>13.0</v>
      </c>
      <c r="C453" s="7" t="s">
        <v>906</v>
      </c>
      <c r="D453" s="39" t="b">
        <v>1</v>
      </c>
      <c r="E453" s="31">
        <v>1.0</v>
      </c>
      <c r="F453" s="40" t="s">
        <v>907</v>
      </c>
      <c r="G453" s="12">
        <f t="shared" si="23"/>
        <v>1838.9</v>
      </c>
      <c r="H453" s="16" t="str">
        <f t="shared" si="24"/>
        <v>normal</v>
      </c>
      <c r="I453" s="17" t="str">
        <f t="shared" si="25"/>
        <v>normal pie chart</v>
      </c>
      <c r="J453" s="41">
        <f>G453- TIMEVALUE("0:" &amp; "30:20.7") * 24 * 60 * 60</f>
        <v>18.2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23"/>
      <c r="W453" s="23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</row>
    <row r="454">
      <c r="A454" s="31">
        <v>10.0</v>
      </c>
      <c r="B454" s="31">
        <v>5.0</v>
      </c>
      <c r="C454" s="7" t="s">
        <v>908</v>
      </c>
      <c r="D454" s="39" t="b">
        <v>0</v>
      </c>
      <c r="E454" s="31">
        <v>0.0</v>
      </c>
      <c r="F454" s="40" t="s">
        <v>909</v>
      </c>
      <c r="G454" s="12">
        <f t="shared" si="23"/>
        <v>1857.3</v>
      </c>
      <c r="H454" s="16" t="str">
        <f t="shared" si="24"/>
        <v>misleading</v>
      </c>
      <c r="I454" s="17" t="str">
        <f t="shared" si="25"/>
        <v>truncated bar chart</v>
      </c>
      <c r="J454" s="16">
        <f t="shared" ref="J454:J502" si="51">G454-G453</f>
        <v>18.4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23"/>
      <c r="W454" s="23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</row>
    <row r="455">
      <c r="A455" s="31">
        <v>10.0</v>
      </c>
      <c r="B455" s="31">
        <v>26.0</v>
      </c>
      <c r="C455" s="7" t="s">
        <v>347</v>
      </c>
      <c r="D455" s="39" t="b">
        <v>0</v>
      </c>
      <c r="E455" s="31">
        <v>1.0</v>
      </c>
      <c r="F455" s="40" t="s">
        <v>444</v>
      </c>
      <c r="G455" s="12">
        <f t="shared" si="23"/>
        <v>1884.1</v>
      </c>
      <c r="H455" s="16" t="str">
        <f t="shared" si="24"/>
        <v>normal</v>
      </c>
      <c r="I455" s="17" t="str">
        <f t="shared" si="25"/>
        <v>normal scale line chart</v>
      </c>
      <c r="J455" s="16">
        <f t="shared" si="51"/>
        <v>26.8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23"/>
      <c r="W455" s="23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</row>
    <row r="456">
      <c r="A456" s="31">
        <v>10.0</v>
      </c>
      <c r="B456" s="31">
        <v>9.0</v>
      </c>
      <c r="C456" s="7" t="s">
        <v>910</v>
      </c>
      <c r="D456" s="39" t="b">
        <v>1</v>
      </c>
      <c r="E456" s="31">
        <v>1.0</v>
      </c>
      <c r="F456" s="40" t="s">
        <v>911</v>
      </c>
      <c r="G456" s="12">
        <f t="shared" si="23"/>
        <v>1908.1</v>
      </c>
      <c r="H456" s="16" t="str">
        <f t="shared" si="24"/>
        <v>misleading</v>
      </c>
      <c r="I456" s="17" t="str">
        <f t="shared" si="25"/>
        <v>truncated bar chart</v>
      </c>
      <c r="J456" s="16">
        <f t="shared" si="51"/>
        <v>24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23"/>
      <c r="W456" s="23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</row>
    <row r="457">
      <c r="A457" s="31">
        <v>10.0</v>
      </c>
      <c r="B457" s="31">
        <v>8.0</v>
      </c>
      <c r="C457" s="7" t="s">
        <v>912</v>
      </c>
      <c r="D457" s="39" t="b">
        <v>1</v>
      </c>
      <c r="E457" s="31">
        <v>1.0</v>
      </c>
      <c r="F457" s="40" t="s">
        <v>913</v>
      </c>
      <c r="G457" s="12">
        <f t="shared" si="23"/>
        <v>1931.4</v>
      </c>
      <c r="H457" s="16" t="str">
        <f t="shared" si="24"/>
        <v>normal</v>
      </c>
      <c r="I457" s="17" t="str">
        <f t="shared" si="25"/>
        <v>normal bar chart</v>
      </c>
      <c r="J457" s="16">
        <f t="shared" si="51"/>
        <v>23.3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23"/>
      <c r="W457" s="23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</row>
    <row r="458">
      <c r="A458" s="31">
        <v>10.0</v>
      </c>
      <c r="B458" s="31">
        <v>41.0</v>
      </c>
      <c r="C458" s="7" t="s">
        <v>914</v>
      </c>
      <c r="D458" s="39" t="b">
        <v>0</v>
      </c>
      <c r="E458" s="31">
        <v>1.0</v>
      </c>
      <c r="F458" s="40" t="s">
        <v>915</v>
      </c>
      <c r="G458" s="12">
        <f t="shared" si="23"/>
        <v>1938.4</v>
      </c>
      <c r="H458" s="16" t="str">
        <f t="shared" si="24"/>
        <v>normal</v>
      </c>
      <c r="I458" s="17" t="str">
        <f t="shared" si="25"/>
        <v>normal line chart</v>
      </c>
      <c r="J458" s="16">
        <f t="shared" si="51"/>
        <v>7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23"/>
      <c r="W458" s="23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</row>
    <row r="459">
      <c r="A459" s="31">
        <v>10.0</v>
      </c>
      <c r="B459" s="31">
        <v>40.0</v>
      </c>
      <c r="C459" s="7" t="s">
        <v>916</v>
      </c>
      <c r="D459" s="39" t="b">
        <v>0</v>
      </c>
      <c r="E459" s="31">
        <v>1.0</v>
      </c>
      <c r="F459" s="40" t="s">
        <v>917</v>
      </c>
      <c r="G459" s="12">
        <f t="shared" si="23"/>
        <v>1963.5</v>
      </c>
      <c r="H459" s="16" t="str">
        <f t="shared" si="24"/>
        <v>normal</v>
      </c>
      <c r="I459" s="17" t="str">
        <f t="shared" si="25"/>
        <v>normal axis bar chart</v>
      </c>
      <c r="J459" s="16">
        <f t="shared" si="51"/>
        <v>25.1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23"/>
      <c r="W459" s="23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</row>
    <row r="460">
      <c r="A460" s="31">
        <v>10.0</v>
      </c>
      <c r="B460" s="31">
        <v>4.0</v>
      </c>
      <c r="C460" s="7" t="s">
        <v>918</v>
      </c>
      <c r="D460" s="39" t="b">
        <v>0</v>
      </c>
      <c r="E460" s="31">
        <v>1.0</v>
      </c>
      <c r="F460" s="40" t="s">
        <v>919</v>
      </c>
      <c r="G460" s="12">
        <f t="shared" si="23"/>
        <v>1979.1</v>
      </c>
      <c r="H460" s="16" t="str">
        <f t="shared" si="24"/>
        <v>normal</v>
      </c>
      <c r="I460" s="17" t="str">
        <f t="shared" si="25"/>
        <v>normal bar chart</v>
      </c>
      <c r="J460" s="16">
        <f t="shared" si="51"/>
        <v>15.6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23"/>
      <c r="W460" s="23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</row>
    <row r="461">
      <c r="A461" s="31">
        <v>10.0</v>
      </c>
      <c r="B461" s="31">
        <v>43.0</v>
      </c>
      <c r="C461" s="7" t="s">
        <v>359</v>
      </c>
      <c r="D461" s="39" t="b">
        <v>0</v>
      </c>
      <c r="E461" s="31">
        <v>1.0</v>
      </c>
      <c r="F461" s="40" t="s">
        <v>920</v>
      </c>
      <c r="G461" s="12">
        <f t="shared" si="23"/>
        <v>1990.1</v>
      </c>
      <c r="H461" s="16" t="str">
        <f t="shared" si="24"/>
        <v>normal</v>
      </c>
      <c r="I461" s="17" t="str">
        <f t="shared" si="25"/>
        <v>normal line chart</v>
      </c>
      <c r="J461" s="16">
        <f t="shared" si="51"/>
        <v>11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23"/>
      <c r="W461" s="23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</row>
    <row r="462">
      <c r="A462" s="31">
        <v>10.0</v>
      </c>
      <c r="B462" s="31">
        <v>22.0</v>
      </c>
      <c r="C462" s="7" t="s">
        <v>921</v>
      </c>
      <c r="D462" s="39" t="b">
        <v>1</v>
      </c>
      <c r="E462" s="31">
        <v>1.0</v>
      </c>
      <c r="F462" s="40" t="s">
        <v>824</v>
      </c>
      <c r="G462" s="12">
        <f t="shared" si="23"/>
        <v>2013.6</v>
      </c>
      <c r="H462" s="16" t="str">
        <f t="shared" si="24"/>
        <v>normal</v>
      </c>
      <c r="I462" s="17" t="str">
        <f t="shared" si="25"/>
        <v>normal scale line chart</v>
      </c>
      <c r="J462" s="16">
        <f t="shared" si="51"/>
        <v>23.5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23"/>
      <c r="W462" s="23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</row>
    <row r="463">
      <c r="A463" s="31">
        <v>10.0</v>
      </c>
      <c r="B463" s="31">
        <v>39.0</v>
      </c>
      <c r="C463" s="7" t="s">
        <v>922</v>
      </c>
      <c r="D463" s="39" t="b">
        <v>1</v>
      </c>
      <c r="E463" s="31">
        <v>1.0</v>
      </c>
      <c r="F463" s="40" t="s">
        <v>923</v>
      </c>
      <c r="G463" s="12">
        <f t="shared" si="23"/>
        <v>2043.5</v>
      </c>
      <c r="H463" s="16" t="str">
        <f t="shared" si="24"/>
        <v>misleading</v>
      </c>
      <c r="I463" s="17" t="str">
        <f t="shared" si="25"/>
        <v>reversed axis bar chart</v>
      </c>
      <c r="J463" s="16">
        <f t="shared" si="51"/>
        <v>29.9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23"/>
      <c r="W463" s="23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</row>
    <row r="464">
      <c r="A464" s="31">
        <v>10.0</v>
      </c>
      <c r="B464" s="31">
        <v>1.0</v>
      </c>
      <c r="C464" s="7" t="s">
        <v>924</v>
      </c>
      <c r="D464" s="39" t="b">
        <v>1</v>
      </c>
      <c r="E464" s="31">
        <v>0.0</v>
      </c>
      <c r="F464" s="40" t="s">
        <v>925</v>
      </c>
      <c r="G464" s="12">
        <f t="shared" si="23"/>
        <v>2061.1</v>
      </c>
      <c r="H464" s="16" t="str">
        <f t="shared" si="24"/>
        <v>misleading</v>
      </c>
      <c r="I464" s="17" t="str">
        <f t="shared" si="25"/>
        <v>truncated bar chart</v>
      </c>
      <c r="J464" s="16">
        <f t="shared" si="51"/>
        <v>17.6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23"/>
      <c r="W464" s="23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</row>
    <row r="465">
      <c r="A465" s="31">
        <v>10.0</v>
      </c>
      <c r="B465" s="31">
        <v>18.0</v>
      </c>
      <c r="C465" s="7" t="s">
        <v>926</v>
      </c>
      <c r="D465" s="39" t="b">
        <v>1</v>
      </c>
      <c r="E465" s="31">
        <v>0.0</v>
      </c>
      <c r="F465" s="40" t="s">
        <v>927</v>
      </c>
      <c r="G465" s="12">
        <f t="shared" si="23"/>
        <v>2092.8</v>
      </c>
      <c r="H465" s="16" t="str">
        <f t="shared" si="24"/>
        <v>normal</v>
      </c>
      <c r="I465" s="17" t="str">
        <f t="shared" si="25"/>
        <v>normal pie chart</v>
      </c>
      <c r="J465" s="16">
        <f t="shared" si="51"/>
        <v>31.7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23"/>
      <c r="W465" s="23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</row>
    <row r="466">
      <c r="A466" s="31">
        <v>10.0</v>
      </c>
      <c r="B466" s="31">
        <v>36.0</v>
      </c>
      <c r="C466" s="7" t="s">
        <v>928</v>
      </c>
      <c r="D466" s="39" t="b">
        <v>1</v>
      </c>
      <c r="E466" s="31">
        <v>1.0</v>
      </c>
      <c r="F466" s="40" t="s">
        <v>929</v>
      </c>
      <c r="G466" s="12">
        <f t="shared" si="23"/>
        <v>2130.1</v>
      </c>
      <c r="H466" s="16" t="str">
        <f t="shared" si="24"/>
        <v>normal</v>
      </c>
      <c r="I466" s="17" t="str">
        <f t="shared" si="25"/>
        <v>normal axis bar chart</v>
      </c>
      <c r="J466" s="16">
        <f t="shared" si="51"/>
        <v>37.3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23"/>
      <c r="W466" s="23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</row>
    <row r="467">
      <c r="A467" s="31">
        <v>10.0</v>
      </c>
      <c r="B467" s="31">
        <v>45.0</v>
      </c>
      <c r="C467" s="7" t="s">
        <v>930</v>
      </c>
      <c r="D467" s="39" t="b">
        <v>1</v>
      </c>
      <c r="E467" s="31">
        <v>1.0</v>
      </c>
      <c r="F467" s="40" t="s">
        <v>931</v>
      </c>
      <c r="G467" s="12">
        <f t="shared" si="23"/>
        <v>2139.6</v>
      </c>
      <c r="H467" s="16" t="str">
        <f t="shared" si="24"/>
        <v>normal</v>
      </c>
      <c r="I467" s="17" t="str">
        <f t="shared" si="25"/>
        <v>normal line chart</v>
      </c>
      <c r="J467" s="16">
        <f t="shared" si="51"/>
        <v>9.5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23"/>
      <c r="W467" s="23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</row>
    <row r="468">
      <c r="A468" s="31">
        <v>10.0</v>
      </c>
      <c r="B468" s="31">
        <v>12.0</v>
      </c>
      <c r="C468" s="7" t="s">
        <v>932</v>
      </c>
      <c r="D468" s="39" t="b">
        <v>0</v>
      </c>
      <c r="E468" s="31">
        <v>1.0</v>
      </c>
      <c r="F468" s="40" t="s">
        <v>933</v>
      </c>
      <c r="G468" s="12">
        <f t="shared" si="23"/>
        <v>2162.7</v>
      </c>
      <c r="H468" s="16" t="str">
        <f t="shared" si="24"/>
        <v>normal</v>
      </c>
      <c r="I468" s="17" t="str">
        <f t="shared" si="25"/>
        <v>normal pie chart</v>
      </c>
      <c r="J468" s="16">
        <f t="shared" si="51"/>
        <v>23.1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23"/>
      <c r="W468" s="23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</row>
    <row r="469">
      <c r="A469" s="31">
        <v>10.0</v>
      </c>
      <c r="B469" s="31">
        <v>23.0</v>
      </c>
      <c r="C469" s="7" t="s">
        <v>934</v>
      </c>
      <c r="D469" s="39" t="b">
        <v>1</v>
      </c>
      <c r="E469" s="31">
        <v>1.0</v>
      </c>
      <c r="F469" s="40" t="s">
        <v>935</v>
      </c>
      <c r="G469" s="12">
        <f t="shared" si="23"/>
        <v>2192.8</v>
      </c>
      <c r="H469" s="16" t="str">
        <f t="shared" si="24"/>
        <v>normal</v>
      </c>
      <c r="I469" s="17" t="str">
        <f t="shared" si="25"/>
        <v>normal scale line chart</v>
      </c>
      <c r="J469" s="16">
        <f t="shared" si="51"/>
        <v>30.1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23"/>
      <c r="W469" s="23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</row>
    <row r="470">
      <c r="A470" s="31">
        <v>10.0</v>
      </c>
      <c r="B470" s="31">
        <v>49.0</v>
      </c>
      <c r="C470" s="7" t="s">
        <v>936</v>
      </c>
      <c r="D470" s="39" t="b">
        <v>0</v>
      </c>
      <c r="E470" s="31">
        <v>1.0</v>
      </c>
      <c r="F470" s="40" t="s">
        <v>937</v>
      </c>
      <c r="G470" s="12">
        <f t="shared" si="23"/>
        <v>2209.1</v>
      </c>
      <c r="H470" s="16" t="str">
        <f t="shared" si="24"/>
        <v>misleading</v>
      </c>
      <c r="I470" s="17" t="str">
        <f t="shared" si="25"/>
        <v>truncated line chart</v>
      </c>
      <c r="J470" s="16">
        <f t="shared" si="51"/>
        <v>16.3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23"/>
      <c r="W470" s="23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</row>
    <row r="471">
      <c r="A471" s="31">
        <v>10.0</v>
      </c>
      <c r="B471" s="31">
        <v>24.0</v>
      </c>
      <c r="C471" s="7" t="s">
        <v>938</v>
      </c>
      <c r="D471" s="39" t="b">
        <v>0</v>
      </c>
      <c r="E471" s="31">
        <v>1.0</v>
      </c>
      <c r="F471" s="40" t="s">
        <v>939</v>
      </c>
      <c r="G471" s="12">
        <f t="shared" si="23"/>
        <v>2245.6</v>
      </c>
      <c r="H471" s="16" t="str">
        <f t="shared" si="24"/>
        <v>misleading</v>
      </c>
      <c r="I471" s="17" t="str">
        <f t="shared" si="25"/>
        <v>multiple scale line chart</v>
      </c>
      <c r="J471" s="16">
        <f t="shared" si="51"/>
        <v>36.5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23"/>
      <c r="W471" s="23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</row>
    <row r="472">
      <c r="A472" s="31">
        <v>10.0</v>
      </c>
      <c r="B472" s="31">
        <v>21.0</v>
      </c>
      <c r="C472" s="7" t="s">
        <v>940</v>
      </c>
      <c r="D472" s="39" t="b">
        <v>1</v>
      </c>
      <c r="E472" s="31">
        <v>0.0</v>
      </c>
      <c r="F472" s="40" t="s">
        <v>941</v>
      </c>
      <c r="G472" s="12">
        <f t="shared" si="23"/>
        <v>2282.3</v>
      </c>
      <c r="H472" s="16" t="str">
        <f t="shared" si="24"/>
        <v>misleading</v>
      </c>
      <c r="I472" s="17" t="str">
        <f t="shared" si="25"/>
        <v>multiple scale line chart</v>
      </c>
      <c r="J472" s="16">
        <f t="shared" si="51"/>
        <v>36.7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23"/>
      <c r="W472" s="23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</row>
    <row r="473">
      <c r="A473" s="31">
        <v>10.0</v>
      </c>
      <c r="B473" s="31">
        <v>10.0</v>
      </c>
      <c r="C473" s="7" t="s">
        <v>942</v>
      </c>
      <c r="D473" s="39" t="b">
        <v>0</v>
      </c>
      <c r="E473" s="31">
        <v>0.0</v>
      </c>
      <c r="F473" s="40" t="s">
        <v>943</v>
      </c>
      <c r="G473" s="12">
        <f t="shared" si="23"/>
        <v>2309.2</v>
      </c>
      <c r="H473" s="16" t="str">
        <f t="shared" si="24"/>
        <v>normal</v>
      </c>
      <c r="I473" s="17" t="str">
        <f t="shared" si="25"/>
        <v>normal bar chart</v>
      </c>
      <c r="J473" s="16">
        <f t="shared" si="51"/>
        <v>26.9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23"/>
      <c r="W473" s="23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</row>
    <row r="474">
      <c r="A474" s="31">
        <v>10.0</v>
      </c>
      <c r="B474" s="31">
        <v>30.0</v>
      </c>
      <c r="C474" s="7" t="s">
        <v>944</v>
      </c>
      <c r="D474" s="39" t="b">
        <v>1</v>
      </c>
      <c r="E474" s="31">
        <v>1.0</v>
      </c>
      <c r="F474" s="40" t="s">
        <v>945</v>
      </c>
      <c r="G474" s="12">
        <f t="shared" si="23"/>
        <v>2317.6</v>
      </c>
      <c r="H474" s="16" t="str">
        <f t="shared" si="24"/>
        <v>misleading</v>
      </c>
      <c r="I474" s="17" t="str">
        <f t="shared" si="25"/>
        <v>multiple scale line chart</v>
      </c>
      <c r="J474" s="16">
        <f t="shared" si="51"/>
        <v>8.4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23"/>
      <c r="W474" s="23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</row>
    <row r="475">
      <c r="A475" s="31">
        <v>10.0</v>
      </c>
      <c r="B475" s="31">
        <v>48.0</v>
      </c>
      <c r="C475" s="7" t="s">
        <v>946</v>
      </c>
      <c r="D475" s="39" t="b">
        <v>1</v>
      </c>
      <c r="E475" s="31">
        <v>1.0</v>
      </c>
      <c r="F475" s="40" t="s">
        <v>947</v>
      </c>
      <c r="G475" s="12">
        <f t="shared" si="23"/>
        <v>2330.6</v>
      </c>
      <c r="H475" s="16" t="str">
        <f t="shared" si="24"/>
        <v>normal</v>
      </c>
      <c r="I475" s="17" t="str">
        <f t="shared" si="25"/>
        <v>normal line chart</v>
      </c>
      <c r="J475" s="16">
        <f t="shared" si="51"/>
        <v>13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23"/>
      <c r="W475" s="23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</row>
    <row r="476">
      <c r="A476" s="31">
        <v>10.0</v>
      </c>
      <c r="B476" s="31">
        <v>46.0</v>
      </c>
      <c r="C476" s="7" t="s">
        <v>484</v>
      </c>
      <c r="D476" s="39" t="b">
        <v>1</v>
      </c>
      <c r="E476" s="31">
        <v>1.0</v>
      </c>
      <c r="F476" s="40" t="s">
        <v>948</v>
      </c>
      <c r="G476" s="12">
        <f t="shared" si="23"/>
        <v>2339.3</v>
      </c>
      <c r="H476" s="16" t="str">
        <f t="shared" si="24"/>
        <v>misleading</v>
      </c>
      <c r="I476" s="17" t="str">
        <f t="shared" si="25"/>
        <v>truncated line chart</v>
      </c>
      <c r="J476" s="16">
        <f t="shared" si="51"/>
        <v>8.7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23"/>
      <c r="W476" s="23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</row>
    <row r="477">
      <c r="A477" s="31">
        <v>10.0</v>
      </c>
      <c r="B477" s="31">
        <v>3.0</v>
      </c>
      <c r="C477" s="7" t="s">
        <v>949</v>
      </c>
      <c r="D477" s="39" t="b">
        <v>0</v>
      </c>
      <c r="E477" s="31">
        <v>1.0</v>
      </c>
      <c r="F477" s="40" t="s">
        <v>950</v>
      </c>
      <c r="G477" s="12">
        <f t="shared" si="23"/>
        <v>2370.5</v>
      </c>
      <c r="H477" s="16" t="str">
        <f t="shared" si="24"/>
        <v>misleading</v>
      </c>
      <c r="I477" s="17" t="str">
        <f t="shared" si="25"/>
        <v>truncated bar chart</v>
      </c>
      <c r="J477" s="16">
        <f t="shared" si="51"/>
        <v>31.2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23"/>
      <c r="W477" s="23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</row>
    <row r="478">
      <c r="A478" s="31">
        <v>10.0</v>
      </c>
      <c r="B478" s="31">
        <v>7.0</v>
      </c>
      <c r="C478" s="7" t="s">
        <v>951</v>
      </c>
      <c r="D478" s="39" t="b">
        <v>0</v>
      </c>
      <c r="E478" s="31">
        <v>1.0</v>
      </c>
      <c r="F478" s="40" t="s">
        <v>952</v>
      </c>
      <c r="G478" s="12">
        <f t="shared" si="23"/>
        <v>2389</v>
      </c>
      <c r="H478" s="16" t="str">
        <f t="shared" si="24"/>
        <v>misleading</v>
      </c>
      <c r="I478" s="17" t="str">
        <f t="shared" si="25"/>
        <v>truncated bar chart</v>
      </c>
      <c r="J478" s="16">
        <f t="shared" si="51"/>
        <v>18.5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23"/>
      <c r="W478" s="23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</row>
    <row r="479">
      <c r="A479" s="31">
        <v>10.0</v>
      </c>
      <c r="B479" s="31">
        <v>44.0</v>
      </c>
      <c r="C479" s="7" t="s">
        <v>953</v>
      </c>
      <c r="D479" s="39" t="b">
        <v>0</v>
      </c>
      <c r="E479" s="31">
        <v>0.0</v>
      </c>
      <c r="F479" s="40" t="s">
        <v>954</v>
      </c>
      <c r="G479" s="12">
        <f t="shared" si="23"/>
        <v>2413.7</v>
      </c>
      <c r="H479" s="16" t="str">
        <f t="shared" si="24"/>
        <v>normal</v>
      </c>
      <c r="I479" s="17" t="str">
        <f t="shared" si="25"/>
        <v>normal line chart</v>
      </c>
      <c r="J479" s="16">
        <f t="shared" si="51"/>
        <v>24.7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23"/>
      <c r="W479" s="23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</row>
    <row r="480">
      <c r="A480" s="31">
        <v>10.0</v>
      </c>
      <c r="B480" s="31">
        <v>2.0</v>
      </c>
      <c r="C480" s="7" t="s">
        <v>955</v>
      </c>
      <c r="D480" s="39" t="b">
        <v>0</v>
      </c>
      <c r="E480" s="31">
        <v>1.0</v>
      </c>
      <c r="F480" s="40" t="s">
        <v>956</v>
      </c>
      <c r="G480" s="12">
        <f t="shared" si="23"/>
        <v>2432.1</v>
      </c>
      <c r="H480" s="16" t="str">
        <f t="shared" si="24"/>
        <v>normal</v>
      </c>
      <c r="I480" s="17" t="str">
        <f t="shared" si="25"/>
        <v>normal bar chart</v>
      </c>
      <c r="J480" s="16">
        <f t="shared" si="51"/>
        <v>18.4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23"/>
      <c r="W480" s="23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</row>
    <row r="481">
      <c r="A481" s="31">
        <v>10.0</v>
      </c>
      <c r="B481" s="31">
        <v>47.0</v>
      </c>
      <c r="C481" s="7" t="s">
        <v>957</v>
      </c>
      <c r="D481" s="39" t="b">
        <v>0</v>
      </c>
      <c r="E481" s="31">
        <v>1.0</v>
      </c>
      <c r="F481" s="40" t="s">
        <v>958</v>
      </c>
      <c r="G481" s="12">
        <f t="shared" si="23"/>
        <v>2445.4</v>
      </c>
      <c r="H481" s="16" t="str">
        <f t="shared" si="24"/>
        <v>misleading</v>
      </c>
      <c r="I481" s="17" t="str">
        <f t="shared" si="25"/>
        <v>truncated line chart</v>
      </c>
      <c r="J481" s="16">
        <f t="shared" si="51"/>
        <v>13.3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23"/>
      <c r="W481" s="23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</row>
    <row r="482">
      <c r="A482" s="31">
        <v>10.0</v>
      </c>
      <c r="B482" s="31">
        <v>15.0</v>
      </c>
      <c r="C482" s="7" t="s">
        <v>959</v>
      </c>
      <c r="D482" s="39" t="b">
        <v>0</v>
      </c>
      <c r="E482" s="31">
        <v>1.0</v>
      </c>
      <c r="F482" s="40" t="s">
        <v>960</v>
      </c>
      <c r="G482" s="12">
        <f t="shared" si="23"/>
        <v>2471.8</v>
      </c>
      <c r="H482" s="16" t="str">
        <f t="shared" si="24"/>
        <v>misleading</v>
      </c>
      <c r="I482" s="17" t="str">
        <f t="shared" si="25"/>
        <v>misleading 2d pie chart</v>
      </c>
      <c r="J482" s="16">
        <f t="shared" si="51"/>
        <v>26.4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23"/>
      <c r="W482" s="23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</row>
    <row r="483">
      <c r="A483" s="31">
        <v>10.0</v>
      </c>
      <c r="B483" s="31">
        <v>37.0</v>
      </c>
      <c r="C483" s="7" t="s">
        <v>961</v>
      </c>
      <c r="D483" s="39" t="b">
        <v>0</v>
      </c>
      <c r="E483" s="31">
        <v>0.0</v>
      </c>
      <c r="F483" s="40" t="s">
        <v>962</v>
      </c>
      <c r="G483" s="12">
        <f t="shared" si="23"/>
        <v>2502.3</v>
      </c>
      <c r="H483" s="16" t="str">
        <f t="shared" si="24"/>
        <v>normal</v>
      </c>
      <c r="I483" s="17" t="str">
        <f t="shared" si="25"/>
        <v>normal axis bar chart</v>
      </c>
      <c r="J483" s="16">
        <f t="shared" si="51"/>
        <v>30.5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23"/>
      <c r="W483" s="23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</row>
    <row r="484">
      <c r="A484" s="31">
        <v>10.0</v>
      </c>
      <c r="B484" s="31">
        <v>25.0</v>
      </c>
      <c r="C484" s="7" t="s">
        <v>963</v>
      </c>
      <c r="D484" s="39" t="b">
        <v>1</v>
      </c>
      <c r="E484" s="31">
        <v>0.0</v>
      </c>
      <c r="F484" s="40" t="s">
        <v>964</v>
      </c>
      <c r="G484" s="12">
        <f t="shared" si="23"/>
        <v>2530.9</v>
      </c>
      <c r="H484" s="16" t="str">
        <f t="shared" si="24"/>
        <v>misleading</v>
      </c>
      <c r="I484" s="17" t="str">
        <f t="shared" si="25"/>
        <v>multiple scale line chart</v>
      </c>
      <c r="J484" s="16">
        <f t="shared" si="51"/>
        <v>28.6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23"/>
      <c r="W484" s="23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</row>
    <row r="485">
      <c r="A485" s="31">
        <v>10.0</v>
      </c>
      <c r="B485" s="31">
        <v>35.0</v>
      </c>
      <c r="C485" s="7" t="s">
        <v>965</v>
      </c>
      <c r="D485" s="39" t="b">
        <v>0</v>
      </c>
      <c r="E485" s="31">
        <v>1.0</v>
      </c>
      <c r="F485" s="40" t="s">
        <v>966</v>
      </c>
      <c r="G485" s="12">
        <f t="shared" si="23"/>
        <v>2566.1</v>
      </c>
      <c r="H485" s="16" t="str">
        <f t="shared" si="24"/>
        <v>misleading</v>
      </c>
      <c r="I485" s="17" t="str">
        <f t="shared" si="25"/>
        <v>reversed axis bar chart</v>
      </c>
      <c r="J485" s="16">
        <f t="shared" si="51"/>
        <v>35.2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23"/>
      <c r="W485" s="23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</row>
    <row r="486">
      <c r="A486" s="31">
        <v>10.0</v>
      </c>
      <c r="B486" s="31">
        <v>32.0</v>
      </c>
      <c r="C486" s="7" t="s">
        <v>504</v>
      </c>
      <c r="D486" s="39" t="b">
        <v>1</v>
      </c>
      <c r="E486" s="31">
        <v>1.0</v>
      </c>
      <c r="F486" s="40" t="s">
        <v>967</v>
      </c>
      <c r="G486" s="12">
        <f t="shared" si="23"/>
        <v>2577</v>
      </c>
      <c r="H486" s="16" t="str">
        <f t="shared" si="24"/>
        <v>misleading</v>
      </c>
      <c r="I486" s="17" t="str">
        <f t="shared" si="25"/>
        <v>reversed axis bar chart</v>
      </c>
      <c r="J486" s="16">
        <f t="shared" si="51"/>
        <v>10.9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23"/>
      <c r="W486" s="23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</row>
    <row r="487">
      <c r="A487" s="31">
        <v>10.0</v>
      </c>
      <c r="B487" s="31">
        <v>34.0</v>
      </c>
      <c r="C487" s="7" t="s">
        <v>968</v>
      </c>
      <c r="D487" s="39" t="b">
        <v>1</v>
      </c>
      <c r="E487" s="31">
        <v>1.0</v>
      </c>
      <c r="F487" s="40" t="s">
        <v>969</v>
      </c>
      <c r="G487" s="12">
        <f t="shared" si="23"/>
        <v>2596.3</v>
      </c>
      <c r="H487" s="16" t="str">
        <f t="shared" si="24"/>
        <v>normal</v>
      </c>
      <c r="I487" s="17" t="str">
        <f t="shared" si="25"/>
        <v>normal axis bar chart</v>
      </c>
      <c r="J487" s="16">
        <f t="shared" si="51"/>
        <v>19.3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23"/>
      <c r="W487" s="23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</row>
    <row r="488">
      <c r="A488" s="31">
        <v>10.0</v>
      </c>
      <c r="B488" s="31">
        <v>33.0</v>
      </c>
      <c r="C488" s="7" t="s">
        <v>970</v>
      </c>
      <c r="D488" s="39" t="b">
        <v>0</v>
      </c>
      <c r="E488" s="31">
        <v>1.0</v>
      </c>
      <c r="F488" s="40" t="s">
        <v>971</v>
      </c>
      <c r="G488" s="12">
        <f t="shared" si="23"/>
        <v>2609.1</v>
      </c>
      <c r="H488" s="16" t="str">
        <f t="shared" si="24"/>
        <v>misleading</v>
      </c>
      <c r="I488" s="17" t="str">
        <f t="shared" si="25"/>
        <v>reversed axis bar chart</v>
      </c>
      <c r="J488" s="16">
        <f t="shared" si="51"/>
        <v>12.8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23"/>
      <c r="W488" s="23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</row>
    <row r="489">
      <c r="A489" s="31">
        <v>10.0</v>
      </c>
      <c r="B489" s="31">
        <v>50.0</v>
      </c>
      <c r="C489" s="7" t="s">
        <v>972</v>
      </c>
      <c r="D489" s="39" t="b">
        <v>0</v>
      </c>
      <c r="E489" s="31">
        <v>0.0</v>
      </c>
      <c r="F489" s="40" t="s">
        <v>973</v>
      </c>
      <c r="G489" s="12">
        <f t="shared" si="23"/>
        <v>2616.3</v>
      </c>
      <c r="H489" s="16" t="str">
        <f t="shared" si="24"/>
        <v>normal</v>
      </c>
      <c r="I489" s="17" t="str">
        <f t="shared" si="25"/>
        <v>normal line chart</v>
      </c>
      <c r="J489" s="16">
        <f t="shared" si="51"/>
        <v>7.2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23"/>
      <c r="W489" s="23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</row>
    <row r="490">
      <c r="A490" s="31">
        <v>10.0</v>
      </c>
      <c r="B490" s="31">
        <v>16.0</v>
      </c>
      <c r="C490" s="7" t="s">
        <v>974</v>
      </c>
      <c r="D490" s="39" t="b">
        <v>1</v>
      </c>
      <c r="E490" s="31">
        <v>1.0</v>
      </c>
      <c r="F490" s="40" t="s">
        <v>975</v>
      </c>
      <c r="G490" s="12">
        <f t="shared" si="23"/>
        <v>2652.8</v>
      </c>
      <c r="H490" s="16" t="str">
        <f t="shared" si="24"/>
        <v>misleading</v>
      </c>
      <c r="I490" s="17" t="str">
        <f t="shared" si="25"/>
        <v>misleading 2d pie chart</v>
      </c>
      <c r="J490" s="16">
        <f t="shared" si="51"/>
        <v>36.5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23"/>
      <c r="W490" s="23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</row>
    <row r="491">
      <c r="A491" s="31">
        <v>10.0</v>
      </c>
      <c r="B491" s="31">
        <v>27.0</v>
      </c>
      <c r="C491" s="7" t="s">
        <v>791</v>
      </c>
      <c r="D491" s="39" t="b">
        <v>0</v>
      </c>
      <c r="E491" s="31">
        <v>0.0</v>
      </c>
      <c r="F491" s="40" t="s">
        <v>976</v>
      </c>
      <c r="G491" s="12">
        <f t="shared" si="23"/>
        <v>2673.4</v>
      </c>
      <c r="H491" s="16" t="str">
        <f t="shared" si="24"/>
        <v>misleading</v>
      </c>
      <c r="I491" s="17" t="str">
        <f t="shared" si="25"/>
        <v>multiple scale line chart</v>
      </c>
      <c r="J491" s="16">
        <f t="shared" si="51"/>
        <v>20.6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23"/>
      <c r="W491" s="23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</row>
    <row r="492">
      <c r="A492" s="31">
        <v>10.0</v>
      </c>
      <c r="B492" s="31">
        <v>6.0</v>
      </c>
      <c r="C492" s="7" t="s">
        <v>977</v>
      </c>
      <c r="D492" s="39" t="b">
        <v>0</v>
      </c>
      <c r="E492" s="31">
        <v>1.0</v>
      </c>
      <c r="F492" s="40" t="s">
        <v>978</v>
      </c>
      <c r="G492" s="12">
        <f t="shared" si="23"/>
        <v>2683.4</v>
      </c>
      <c r="H492" s="16" t="str">
        <f t="shared" si="24"/>
        <v>normal</v>
      </c>
      <c r="I492" s="17" t="str">
        <f t="shared" si="25"/>
        <v>normal bar chart</v>
      </c>
      <c r="J492" s="16">
        <f t="shared" si="51"/>
        <v>10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23"/>
      <c r="W492" s="23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</row>
    <row r="493">
      <c r="A493" s="31">
        <v>10.0</v>
      </c>
      <c r="B493" s="31">
        <v>28.0</v>
      </c>
      <c r="C493" s="7" t="s">
        <v>979</v>
      </c>
      <c r="D493" s="39" t="b">
        <v>0</v>
      </c>
      <c r="E493" s="31">
        <v>0.0</v>
      </c>
      <c r="F493" s="40" t="s">
        <v>980</v>
      </c>
      <c r="G493" s="12">
        <f t="shared" si="23"/>
        <v>2695.6</v>
      </c>
      <c r="H493" s="16" t="str">
        <f t="shared" si="24"/>
        <v>misleading</v>
      </c>
      <c r="I493" s="17" t="str">
        <f t="shared" si="25"/>
        <v>multiple scale line chart</v>
      </c>
      <c r="J493" s="16">
        <f t="shared" si="51"/>
        <v>12.2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23"/>
      <c r="W493" s="23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</row>
    <row r="494">
      <c r="A494" s="31">
        <v>10.0</v>
      </c>
      <c r="B494" s="31">
        <v>20.0</v>
      </c>
      <c r="C494" s="7" t="s">
        <v>981</v>
      </c>
      <c r="D494" s="39" t="b">
        <v>1</v>
      </c>
      <c r="E494" s="31">
        <v>1.0</v>
      </c>
      <c r="F494" s="40" t="s">
        <v>982</v>
      </c>
      <c r="G494" s="12">
        <f t="shared" si="23"/>
        <v>2700</v>
      </c>
      <c r="H494" s="16" t="str">
        <f t="shared" si="24"/>
        <v>misleading</v>
      </c>
      <c r="I494" s="17" t="str">
        <f t="shared" si="25"/>
        <v>misleading 2d pie chart</v>
      </c>
      <c r="J494" s="16">
        <f t="shared" si="51"/>
        <v>4.4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23"/>
      <c r="W494" s="23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</row>
    <row r="495">
      <c r="A495" s="31">
        <v>10.0</v>
      </c>
      <c r="B495" s="31">
        <v>11.0</v>
      </c>
      <c r="C495" s="7" t="s">
        <v>798</v>
      </c>
      <c r="D495" s="39" t="b">
        <v>0</v>
      </c>
      <c r="E495" s="31">
        <v>0.0</v>
      </c>
      <c r="F495" s="40" t="s">
        <v>983</v>
      </c>
      <c r="G495" s="12">
        <f t="shared" si="23"/>
        <v>2712.7</v>
      </c>
      <c r="H495" s="16" t="str">
        <f t="shared" si="24"/>
        <v>misleading</v>
      </c>
      <c r="I495" s="17" t="str">
        <f t="shared" si="25"/>
        <v>misleading 2d pie chart</v>
      </c>
      <c r="J495" s="16">
        <f t="shared" si="51"/>
        <v>12.7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23"/>
      <c r="W495" s="23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</row>
    <row r="496">
      <c r="A496" s="31">
        <v>10.0</v>
      </c>
      <c r="B496" s="31">
        <v>42.0</v>
      </c>
      <c r="C496" s="7" t="s">
        <v>984</v>
      </c>
      <c r="D496" s="39" t="b">
        <v>0</v>
      </c>
      <c r="E496" s="31">
        <v>0.0</v>
      </c>
      <c r="F496" s="40" t="s">
        <v>985</v>
      </c>
      <c r="G496" s="12">
        <f t="shared" si="23"/>
        <v>2721</v>
      </c>
      <c r="H496" s="16" t="str">
        <f t="shared" si="24"/>
        <v>misleading</v>
      </c>
      <c r="I496" s="17" t="str">
        <f t="shared" si="25"/>
        <v>truncated line chart</v>
      </c>
      <c r="J496" s="16">
        <f t="shared" si="51"/>
        <v>8.3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23"/>
      <c r="W496" s="23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</row>
    <row r="497">
      <c r="A497" s="31">
        <v>10.0</v>
      </c>
      <c r="B497" s="31">
        <v>14.0</v>
      </c>
      <c r="C497" s="7" t="s">
        <v>986</v>
      </c>
      <c r="D497" s="39" t="b">
        <v>1</v>
      </c>
      <c r="E497" s="31">
        <v>0.0</v>
      </c>
      <c r="F497" s="40" t="s">
        <v>987</v>
      </c>
      <c r="G497" s="12">
        <f t="shared" si="23"/>
        <v>2783</v>
      </c>
      <c r="H497" s="16" t="str">
        <f t="shared" si="24"/>
        <v>normal</v>
      </c>
      <c r="I497" s="17" t="str">
        <f t="shared" si="25"/>
        <v>normal pie chart</v>
      </c>
      <c r="J497" s="16">
        <f t="shared" si="51"/>
        <v>62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23"/>
      <c r="W497" s="23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</row>
    <row r="498">
      <c r="A498" s="31">
        <v>10.0</v>
      </c>
      <c r="B498" s="31">
        <v>31.0</v>
      </c>
      <c r="C498" s="7" t="s">
        <v>988</v>
      </c>
      <c r="D498" s="39" t="b">
        <v>0</v>
      </c>
      <c r="E498" s="31">
        <v>1.0</v>
      </c>
      <c r="F498" s="40" t="s">
        <v>989</v>
      </c>
      <c r="G498" s="12">
        <f t="shared" si="23"/>
        <v>2793.2</v>
      </c>
      <c r="H498" s="16" t="str">
        <f t="shared" si="24"/>
        <v>misleading</v>
      </c>
      <c r="I498" s="17" t="str">
        <f t="shared" si="25"/>
        <v>reversed axis bar chart</v>
      </c>
      <c r="J498" s="16">
        <f t="shared" si="51"/>
        <v>10.2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23"/>
      <c r="W498" s="23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</row>
    <row r="499">
      <c r="A499" s="31">
        <v>10.0</v>
      </c>
      <c r="B499" s="31">
        <v>29.0</v>
      </c>
      <c r="C499" s="7" t="s">
        <v>990</v>
      </c>
      <c r="D499" s="39" t="b">
        <v>0</v>
      </c>
      <c r="E499" s="31">
        <v>1.0</v>
      </c>
      <c r="F499" s="40" t="s">
        <v>991</v>
      </c>
      <c r="G499" s="12">
        <f t="shared" si="23"/>
        <v>2816.5</v>
      </c>
      <c r="H499" s="16" t="str">
        <f t="shared" si="24"/>
        <v>normal</v>
      </c>
      <c r="I499" s="17" t="str">
        <f t="shared" si="25"/>
        <v>normal scale line chart</v>
      </c>
      <c r="J499" s="16">
        <f t="shared" si="51"/>
        <v>23.3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23"/>
      <c r="W499" s="23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</row>
    <row r="500">
      <c r="A500" s="31">
        <v>10.0</v>
      </c>
      <c r="B500" s="31">
        <v>38.0</v>
      </c>
      <c r="C500" s="7" t="s">
        <v>992</v>
      </c>
      <c r="D500" s="39" t="b">
        <v>0</v>
      </c>
      <c r="E500" s="31">
        <v>1.0</v>
      </c>
      <c r="F500" s="40" t="s">
        <v>993</v>
      </c>
      <c r="G500" s="12">
        <f t="shared" si="23"/>
        <v>2837.4</v>
      </c>
      <c r="H500" s="16" t="str">
        <f t="shared" si="24"/>
        <v>misleading</v>
      </c>
      <c r="I500" s="17" t="str">
        <f t="shared" si="25"/>
        <v>reversed axis bar chart</v>
      </c>
      <c r="J500" s="16">
        <f t="shared" si="51"/>
        <v>20.9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23"/>
      <c r="W500" s="23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</row>
    <row r="501">
      <c r="A501" s="31">
        <v>10.0</v>
      </c>
      <c r="B501" s="31">
        <v>17.0</v>
      </c>
      <c r="C501" s="7" t="s">
        <v>994</v>
      </c>
      <c r="D501" s="39" t="b">
        <v>0</v>
      </c>
      <c r="E501" s="31">
        <v>0.0</v>
      </c>
      <c r="F501" s="40" t="s">
        <v>995</v>
      </c>
      <c r="G501" s="12">
        <f t="shared" si="23"/>
        <v>2850.2</v>
      </c>
      <c r="H501" s="16" t="str">
        <f t="shared" si="24"/>
        <v>normal</v>
      </c>
      <c r="I501" s="17" t="str">
        <f t="shared" si="25"/>
        <v>normal pie chart</v>
      </c>
      <c r="J501" s="16">
        <f t="shared" si="51"/>
        <v>12.8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23"/>
      <c r="W501" s="23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</row>
    <row r="502">
      <c r="A502" s="31">
        <v>10.0</v>
      </c>
      <c r="B502" s="31">
        <v>19.0</v>
      </c>
      <c r="C502" s="7" t="s">
        <v>996</v>
      </c>
      <c r="D502" s="39" t="b">
        <v>1</v>
      </c>
      <c r="E502" s="31">
        <v>0.0</v>
      </c>
      <c r="F502" s="40" t="s">
        <v>997</v>
      </c>
      <c r="G502" s="12">
        <f t="shared" si="23"/>
        <v>2854.3</v>
      </c>
      <c r="H502" s="16" t="str">
        <f t="shared" si="24"/>
        <v>misleading</v>
      </c>
      <c r="I502" s="17" t="str">
        <f t="shared" si="25"/>
        <v>misleading 2d pie chart</v>
      </c>
      <c r="J502" s="16">
        <f t="shared" si="51"/>
        <v>4.1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23"/>
      <c r="W502" s="23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</row>
    <row r="503">
      <c r="A503" s="31">
        <v>11.0</v>
      </c>
      <c r="B503" s="31">
        <v>27.0</v>
      </c>
      <c r="C503" s="7" t="s">
        <v>998</v>
      </c>
      <c r="D503" s="39" t="b">
        <v>0</v>
      </c>
      <c r="E503" s="31">
        <v>0.0</v>
      </c>
      <c r="F503" s="40" t="s">
        <v>999</v>
      </c>
      <c r="G503" s="12">
        <f t="shared" si="23"/>
        <v>273.8</v>
      </c>
      <c r="H503" s="16" t="str">
        <f t="shared" si="24"/>
        <v>misleading</v>
      </c>
      <c r="I503" s="17" t="str">
        <f t="shared" si="25"/>
        <v>multiple scale line chart</v>
      </c>
      <c r="J503" s="41">
        <f>G503- TIMEVALUE("0:" &amp; "03:42.7") * 24 * 60 * 60</f>
        <v>51.1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23"/>
      <c r="W503" s="23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</row>
    <row r="504">
      <c r="A504" s="31">
        <v>11.0</v>
      </c>
      <c r="B504" s="31">
        <v>12.0</v>
      </c>
      <c r="C504" s="7" t="s">
        <v>1000</v>
      </c>
      <c r="D504" s="39" t="b">
        <v>0</v>
      </c>
      <c r="E504" s="31">
        <v>1.0</v>
      </c>
      <c r="F504" s="40" t="s">
        <v>1001</v>
      </c>
      <c r="G504" s="12">
        <f t="shared" si="23"/>
        <v>299.4</v>
      </c>
      <c r="H504" s="16" t="str">
        <f t="shared" si="24"/>
        <v>normal</v>
      </c>
      <c r="I504" s="17" t="str">
        <f t="shared" si="25"/>
        <v>normal pie chart</v>
      </c>
      <c r="J504" s="16">
        <f t="shared" ref="J504:J552" si="52">G504-G503</f>
        <v>25.6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23"/>
      <c r="W504" s="23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</row>
    <row r="505">
      <c r="A505" s="31">
        <v>11.0</v>
      </c>
      <c r="B505" s="31">
        <v>9.0</v>
      </c>
      <c r="C505" s="7" t="s">
        <v>1002</v>
      </c>
      <c r="D505" s="39" t="b">
        <v>1</v>
      </c>
      <c r="E505" s="31">
        <v>1.0</v>
      </c>
      <c r="F505" s="40" t="s">
        <v>1003</v>
      </c>
      <c r="G505" s="12">
        <f t="shared" si="23"/>
        <v>325.1</v>
      </c>
      <c r="H505" s="16" t="str">
        <f t="shared" si="24"/>
        <v>misleading</v>
      </c>
      <c r="I505" s="17" t="str">
        <f t="shared" si="25"/>
        <v>truncated bar chart</v>
      </c>
      <c r="J505" s="16">
        <f t="shared" si="52"/>
        <v>25.7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23"/>
      <c r="W505" s="23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</row>
    <row r="506">
      <c r="A506" s="31">
        <v>11.0</v>
      </c>
      <c r="B506" s="31">
        <v>40.0</v>
      </c>
      <c r="C506" s="7" t="s">
        <v>1004</v>
      </c>
      <c r="D506" s="39" t="b">
        <v>0</v>
      </c>
      <c r="E506" s="31">
        <v>1.0</v>
      </c>
      <c r="F506" s="40" t="s">
        <v>1005</v>
      </c>
      <c r="G506" s="12">
        <f t="shared" si="23"/>
        <v>343.9</v>
      </c>
      <c r="H506" s="16" t="str">
        <f t="shared" si="24"/>
        <v>normal</v>
      </c>
      <c r="I506" s="17" t="str">
        <f t="shared" si="25"/>
        <v>normal axis bar chart</v>
      </c>
      <c r="J506" s="16">
        <f t="shared" si="52"/>
        <v>18.8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23"/>
      <c r="W506" s="23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</row>
    <row r="507">
      <c r="A507" s="31">
        <v>11.0</v>
      </c>
      <c r="B507" s="31">
        <v>46.0</v>
      </c>
      <c r="C507" s="7" t="s">
        <v>1006</v>
      </c>
      <c r="D507" s="39" t="b">
        <v>0</v>
      </c>
      <c r="E507" s="31">
        <v>0.0</v>
      </c>
      <c r="F507" s="40" t="s">
        <v>1007</v>
      </c>
      <c r="G507" s="12">
        <f t="shared" si="23"/>
        <v>352</v>
      </c>
      <c r="H507" s="16" t="str">
        <f t="shared" si="24"/>
        <v>misleading</v>
      </c>
      <c r="I507" s="17" t="str">
        <f t="shared" si="25"/>
        <v>truncated line chart</v>
      </c>
      <c r="J507" s="16">
        <f t="shared" si="52"/>
        <v>8.1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23"/>
      <c r="W507" s="23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</row>
    <row r="508">
      <c r="A508" s="31">
        <v>11.0</v>
      </c>
      <c r="B508" s="31">
        <v>1.0</v>
      </c>
      <c r="C508" s="7" t="s">
        <v>1008</v>
      </c>
      <c r="D508" s="39" t="b">
        <v>1</v>
      </c>
      <c r="E508" s="31">
        <v>0.0</v>
      </c>
      <c r="F508" s="40" t="s">
        <v>1009</v>
      </c>
      <c r="G508" s="12">
        <f t="shared" si="23"/>
        <v>368.1</v>
      </c>
      <c r="H508" s="16" t="str">
        <f t="shared" si="24"/>
        <v>misleading</v>
      </c>
      <c r="I508" s="17" t="str">
        <f t="shared" si="25"/>
        <v>truncated bar chart</v>
      </c>
      <c r="J508" s="16">
        <f t="shared" si="52"/>
        <v>16.1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23"/>
      <c r="W508" s="23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</row>
    <row r="509">
      <c r="A509" s="31">
        <v>11.0</v>
      </c>
      <c r="B509" s="31">
        <v>39.0</v>
      </c>
      <c r="C509" s="7" t="s">
        <v>1010</v>
      </c>
      <c r="D509" s="39" t="b">
        <v>0</v>
      </c>
      <c r="E509" s="31">
        <v>0.0</v>
      </c>
      <c r="F509" s="40" t="s">
        <v>1011</v>
      </c>
      <c r="G509" s="12">
        <f t="shared" si="23"/>
        <v>385.3</v>
      </c>
      <c r="H509" s="16" t="str">
        <f t="shared" si="24"/>
        <v>misleading</v>
      </c>
      <c r="I509" s="17" t="str">
        <f t="shared" si="25"/>
        <v>reversed axis bar chart</v>
      </c>
      <c r="J509" s="16">
        <f t="shared" si="52"/>
        <v>17.2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23"/>
      <c r="W509" s="23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</row>
    <row r="510">
      <c r="A510" s="31">
        <v>11.0</v>
      </c>
      <c r="B510" s="31">
        <v>19.0</v>
      </c>
      <c r="C510" s="7" t="s">
        <v>1012</v>
      </c>
      <c r="D510" s="39" t="b">
        <v>1</v>
      </c>
      <c r="E510" s="31">
        <v>0.0</v>
      </c>
      <c r="F510" s="40" t="s">
        <v>1013</v>
      </c>
      <c r="G510" s="12">
        <f t="shared" si="23"/>
        <v>407.1</v>
      </c>
      <c r="H510" s="16" t="str">
        <f t="shared" si="24"/>
        <v>misleading</v>
      </c>
      <c r="I510" s="17" t="str">
        <f t="shared" si="25"/>
        <v>misleading 2d pie chart</v>
      </c>
      <c r="J510" s="16">
        <f t="shared" si="52"/>
        <v>21.8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23"/>
      <c r="W510" s="23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</row>
    <row r="511">
      <c r="A511" s="31">
        <v>11.0</v>
      </c>
      <c r="B511" s="31">
        <v>28.0</v>
      </c>
      <c r="C511" s="7" t="s">
        <v>1014</v>
      </c>
      <c r="D511" s="39" t="b">
        <v>0</v>
      </c>
      <c r="E511" s="31">
        <v>0.0</v>
      </c>
      <c r="F511" s="40" t="s">
        <v>1015</v>
      </c>
      <c r="G511" s="12">
        <f t="shared" si="23"/>
        <v>425.1</v>
      </c>
      <c r="H511" s="16" t="str">
        <f t="shared" si="24"/>
        <v>misleading</v>
      </c>
      <c r="I511" s="17" t="str">
        <f t="shared" si="25"/>
        <v>multiple scale line chart</v>
      </c>
      <c r="J511" s="16">
        <f t="shared" si="52"/>
        <v>18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23"/>
      <c r="W511" s="23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</row>
    <row r="512">
      <c r="A512" s="31">
        <v>11.0</v>
      </c>
      <c r="B512" s="31">
        <v>10.0</v>
      </c>
      <c r="C512" s="7" t="s">
        <v>1016</v>
      </c>
      <c r="D512" s="39" t="b">
        <v>0</v>
      </c>
      <c r="E512" s="31">
        <v>0.0</v>
      </c>
      <c r="F512" s="40" t="s">
        <v>1017</v>
      </c>
      <c r="G512" s="12">
        <f t="shared" si="23"/>
        <v>445.7</v>
      </c>
      <c r="H512" s="16" t="str">
        <f t="shared" si="24"/>
        <v>normal</v>
      </c>
      <c r="I512" s="17" t="str">
        <f t="shared" si="25"/>
        <v>normal bar chart</v>
      </c>
      <c r="J512" s="16">
        <f t="shared" si="52"/>
        <v>20.6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23"/>
      <c r="W512" s="23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</row>
    <row r="513">
      <c r="A513" s="31">
        <v>11.0</v>
      </c>
      <c r="B513" s="31">
        <v>37.0</v>
      </c>
      <c r="C513" s="7" t="s">
        <v>1018</v>
      </c>
      <c r="D513" s="39" t="b">
        <v>1</v>
      </c>
      <c r="E513" s="31">
        <v>1.0</v>
      </c>
      <c r="F513" s="40" t="s">
        <v>1019</v>
      </c>
      <c r="G513" s="12">
        <f t="shared" si="23"/>
        <v>458.6</v>
      </c>
      <c r="H513" s="16" t="str">
        <f t="shared" si="24"/>
        <v>normal</v>
      </c>
      <c r="I513" s="17" t="str">
        <f t="shared" si="25"/>
        <v>normal axis bar chart</v>
      </c>
      <c r="J513" s="16">
        <f t="shared" si="52"/>
        <v>12.9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23"/>
      <c r="W513" s="23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</row>
    <row r="514">
      <c r="A514" s="31">
        <v>11.0</v>
      </c>
      <c r="B514" s="31">
        <v>13.0</v>
      </c>
      <c r="C514" s="7" t="s">
        <v>1020</v>
      </c>
      <c r="D514" s="39" t="b">
        <v>1</v>
      </c>
      <c r="E514" s="31">
        <v>1.0</v>
      </c>
      <c r="F514" s="40" t="s">
        <v>1021</v>
      </c>
      <c r="G514" s="12">
        <f t="shared" si="23"/>
        <v>464.9</v>
      </c>
      <c r="H514" s="16" t="str">
        <f t="shared" si="24"/>
        <v>normal</v>
      </c>
      <c r="I514" s="17" t="str">
        <f t="shared" si="25"/>
        <v>normal pie chart</v>
      </c>
      <c r="J514" s="16">
        <f t="shared" si="52"/>
        <v>6.3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23"/>
      <c r="W514" s="23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</row>
    <row r="515">
      <c r="A515" s="31">
        <v>11.0</v>
      </c>
      <c r="B515" s="31">
        <v>5.0</v>
      </c>
      <c r="C515" s="7" t="s">
        <v>1022</v>
      </c>
      <c r="D515" s="39" t="b">
        <v>0</v>
      </c>
      <c r="E515" s="31">
        <v>0.0</v>
      </c>
      <c r="F515" s="40" t="s">
        <v>1023</v>
      </c>
      <c r="G515" s="12">
        <f t="shared" si="23"/>
        <v>480.9</v>
      </c>
      <c r="H515" s="16" t="str">
        <f t="shared" si="24"/>
        <v>misleading</v>
      </c>
      <c r="I515" s="17" t="str">
        <f t="shared" si="25"/>
        <v>truncated bar chart</v>
      </c>
      <c r="J515" s="16">
        <f t="shared" si="52"/>
        <v>16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23"/>
      <c r="W515" s="23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</row>
    <row r="516">
      <c r="A516" s="31">
        <v>11.0</v>
      </c>
      <c r="B516" s="31">
        <v>44.0</v>
      </c>
      <c r="C516" s="7" t="s">
        <v>1024</v>
      </c>
      <c r="D516" s="39" t="b">
        <v>1</v>
      </c>
      <c r="E516" s="31">
        <v>1.0</v>
      </c>
      <c r="F516" s="40" t="s">
        <v>1025</v>
      </c>
      <c r="G516" s="12">
        <f t="shared" si="23"/>
        <v>498.1</v>
      </c>
      <c r="H516" s="16" t="str">
        <f t="shared" si="24"/>
        <v>normal</v>
      </c>
      <c r="I516" s="17" t="str">
        <f t="shared" si="25"/>
        <v>normal line chart</v>
      </c>
      <c r="J516" s="16">
        <f t="shared" si="52"/>
        <v>17.2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23"/>
      <c r="W516" s="23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</row>
    <row r="517">
      <c r="A517" s="31">
        <v>11.0</v>
      </c>
      <c r="B517" s="31">
        <v>25.0</v>
      </c>
      <c r="C517" s="7" t="s">
        <v>1026</v>
      </c>
      <c r="D517" s="39" t="b">
        <v>1</v>
      </c>
      <c r="E517" s="31">
        <v>0.0</v>
      </c>
      <c r="F517" s="40" t="s">
        <v>1027</v>
      </c>
      <c r="G517" s="12">
        <f t="shared" si="23"/>
        <v>505.9</v>
      </c>
      <c r="H517" s="16" t="str">
        <f t="shared" si="24"/>
        <v>misleading</v>
      </c>
      <c r="I517" s="17" t="str">
        <f t="shared" si="25"/>
        <v>multiple scale line chart</v>
      </c>
      <c r="J517" s="16">
        <f t="shared" si="52"/>
        <v>7.8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23"/>
      <c r="W517" s="23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</row>
    <row r="518">
      <c r="A518" s="31">
        <v>11.0</v>
      </c>
      <c r="B518" s="31">
        <v>17.0</v>
      </c>
      <c r="C518" s="7" t="s">
        <v>1028</v>
      </c>
      <c r="D518" s="39" t="b">
        <v>1</v>
      </c>
      <c r="E518" s="31">
        <v>1.0</v>
      </c>
      <c r="F518" s="40" t="s">
        <v>1029</v>
      </c>
      <c r="G518" s="12">
        <f t="shared" si="23"/>
        <v>517.2</v>
      </c>
      <c r="H518" s="16" t="str">
        <f t="shared" si="24"/>
        <v>normal</v>
      </c>
      <c r="I518" s="17" t="str">
        <f t="shared" si="25"/>
        <v>normal pie chart</v>
      </c>
      <c r="J518" s="16">
        <f t="shared" si="52"/>
        <v>11.3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23"/>
      <c r="W518" s="23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</row>
    <row r="519">
      <c r="A519" s="31">
        <v>11.0</v>
      </c>
      <c r="B519" s="31">
        <v>32.0</v>
      </c>
      <c r="C519" s="7" t="s">
        <v>1030</v>
      </c>
      <c r="D519" s="39" t="b">
        <v>1</v>
      </c>
      <c r="E519" s="31">
        <v>1.0</v>
      </c>
      <c r="F519" s="40" t="s">
        <v>1031</v>
      </c>
      <c r="G519" s="12">
        <f t="shared" si="23"/>
        <v>546</v>
      </c>
      <c r="H519" s="16" t="str">
        <f t="shared" si="24"/>
        <v>misleading</v>
      </c>
      <c r="I519" s="17" t="str">
        <f t="shared" si="25"/>
        <v>reversed axis bar chart</v>
      </c>
      <c r="J519" s="16">
        <f t="shared" si="52"/>
        <v>28.8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23"/>
      <c r="W519" s="23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</row>
    <row r="520">
      <c r="A520" s="31">
        <v>11.0</v>
      </c>
      <c r="B520" s="31">
        <v>4.0</v>
      </c>
      <c r="C520" s="7" t="s">
        <v>472</v>
      </c>
      <c r="D520" s="39" t="b">
        <v>0</v>
      </c>
      <c r="E520" s="31">
        <v>1.0</v>
      </c>
      <c r="F520" s="40" t="s">
        <v>1032</v>
      </c>
      <c r="G520" s="12">
        <f t="shared" si="23"/>
        <v>560</v>
      </c>
      <c r="H520" s="16" t="str">
        <f t="shared" si="24"/>
        <v>normal</v>
      </c>
      <c r="I520" s="17" t="str">
        <f t="shared" si="25"/>
        <v>normal bar chart</v>
      </c>
      <c r="J520" s="16">
        <f t="shared" si="52"/>
        <v>14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23"/>
      <c r="W520" s="23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</row>
    <row r="521">
      <c r="A521" s="31">
        <v>11.0</v>
      </c>
      <c r="B521" s="31">
        <v>36.0</v>
      </c>
      <c r="C521" s="7" t="s">
        <v>1033</v>
      </c>
      <c r="D521" s="39" t="b">
        <v>1</v>
      </c>
      <c r="E521" s="31">
        <v>1.0</v>
      </c>
      <c r="F521" s="40" t="s">
        <v>1034</v>
      </c>
      <c r="G521" s="12">
        <f t="shared" si="23"/>
        <v>579.8</v>
      </c>
      <c r="H521" s="16" t="str">
        <f t="shared" si="24"/>
        <v>normal</v>
      </c>
      <c r="I521" s="17" t="str">
        <f t="shared" si="25"/>
        <v>normal axis bar chart</v>
      </c>
      <c r="J521" s="16">
        <f t="shared" si="52"/>
        <v>19.8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23"/>
      <c r="W521" s="23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</row>
    <row r="522">
      <c r="A522" s="31">
        <v>11.0</v>
      </c>
      <c r="B522" s="31">
        <v>20.0</v>
      </c>
      <c r="C522" s="7" t="s">
        <v>757</v>
      </c>
      <c r="D522" s="39" t="b">
        <v>1</v>
      </c>
      <c r="E522" s="31">
        <v>1.0</v>
      </c>
      <c r="F522" s="40" t="s">
        <v>1035</v>
      </c>
      <c r="G522" s="12">
        <f t="shared" si="23"/>
        <v>585.8</v>
      </c>
      <c r="H522" s="16" t="str">
        <f t="shared" si="24"/>
        <v>misleading</v>
      </c>
      <c r="I522" s="17" t="str">
        <f t="shared" si="25"/>
        <v>misleading 2d pie chart</v>
      </c>
      <c r="J522" s="16">
        <f t="shared" si="52"/>
        <v>6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23"/>
      <c r="W522" s="23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</row>
    <row r="523">
      <c r="A523" s="31">
        <v>11.0</v>
      </c>
      <c r="B523" s="31">
        <v>23.0</v>
      </c>
      <c r="C523" s="7" t="s">
        <v>1036</v>
      </c>
      <c r="D523" s="39" t="b">
        <v>1</v>
      </c>
      <c r="E523" s="31">
        <v>1.0</v>
      </c>
      <c r="F523" s="40" t="s">
        <v>1037</v>
      </c>
      <c r="G523" s="12">
        <f t="shared" si="23"/>
        <v>608</v>
      </c>
      <c r="H523" s="16" t="str">
        <f t="shared" si="24"/>
        <v>normal</v>
      </c>
      <c r="I523" s="17" t="str">
        <f t="shared" si="25"/>
        <v>normal scale line chart</v>
      </c>
      <c r="J523" s="16">
        <f t="shared" si="52"/>
        <v>22.2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23"/>
      <c r="W523" s="23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</row>
    <row r="524">
      <c r="A524" s="31">
        <v>11.0</v>
      </c>
      <c r="B524" s="31">
        <v>24.0</v>
      </c>
      <c r="C524" s="7" t="s">
        <v>1038</v>
      </c>
      <c r="D524" s="39" t="b">
        <v>0</v>
      </c>
      <c r="E524" s="31">
        <v>1.0</v>
      </c>
      <c r="F524" s="40" t="s">
        <v>1039</v>
      </c>
      <c r="G524" s="12">
        <f t="shared" si="23"/>
        <v>622.5</v>
      </c>
      <c r="H524" s="16" t="str">
        <f t="shared" si="24"/>
        <v>misleading</v>
      </c>
      <c r="I524" s="17" t="str">
        <f t="shared" si="25"/>
        <v>multiple scale line chart</v>
      </c>
      <c r="J524" s="16">
        <f t="shared" si="52"/>
        <v>14.5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23"/>
      <c r="W524" s="23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</row>
    <row r="525">
      <c r="A525" s="31">
        <v>11.0</v>
      </c>
      <c r="B525" s="31">
        <v>6.0</v>
      </c>
      <c r="C525" s="7" t="s">
        <v>182</v>
      </c>
      <c r="D525" s="39" t="b">
        <v>1</v>
      </c>
      <c r="E525" s="31">
        <v>0.0</v>
      </c>
      <c r="F525" s="40" t="s">
        <v>1040</v>
      </c>
      <c r="G525" s="12">
        <f t="shared" si="23"/>
        <v>628.8</v>
      </c>
      <c r="H525" s="16" t="str">
        <f t="shared" si="24"/>
        <v>normal</v>
      </c>
      <c r="I525" s="17" t="str">
        <f t="shared" si="25"/>
        <v>normal bar chart</v>
      </c>
      <c r="J525" s="16">
        <f t="shared" si="52"/>
        <v>6.3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23"/>
      <c r="W525" s="23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</row>
    <row r="526">
      <c r="A526" s="31">
        <v>11.0</v>
      </c>
      <c r="B526" s="31">
        <v>11.0</v>
      </c>
      <c r="C526" s="7" t="s">
        <v>1041</v>
      </c>
      <c r="D526" s="39" t="b">
        <v>0</v>
      </c>
      <c r="E526" s="31">
        <v>0.0</v>
      </c>
      <c r="F526" s="40" t="s">
        <v>1042</v>
      </c>
      <c r="G526" s="12">
        <f t="shared" si="23"/>
        <v>642.8</v>
      </c>
      <c r="H526" s="16" t="str">
        <f t="shared" si="24"/>
        <v>misleading</v>
      </c>
      <c r="I526" s="17" t="str">
        <f t="shared" si="25"/>
        <v>misleading 2d pie chart</v>
      </c>
      <c r="J526" s="16">
        <f t="shared" si="52"/>
        <v>14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23"/>
      <c r="W526" s="23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</row>
    <row r="527">
      <c r="A527" s="31">
        <v>11.0</v>
      </c>
      <c r="B527" s="31">
        <v>21.0</v>
      </c>
      <c r="C527" s="7" t="s">
        <v>1043</v>
      </c>
      <c r="D527" s="39" t="b">
        <v>1</v>
      </c>
      <c r="E527" s="31">
        <v>0.0</v>
      </c>
      <c r="F527" s="40" t="s">
        <v>1044</v>
      </c>
      <c r="G527" s="12">
        <f t="shared" si="23"/>
        <v>655.3</v>
      </c>
      <c r="H527" s="16" t="str">
        <f t="shared" si="24"/>
        <v>misleading</v>
      </c>
      <c r="I527" s="17" t="str">
        <f t="shared" si="25"/>
        <v>multiple scale line chart</v>
      </c>
      <c r="J527" s="16">
        <f t="shared" si="52"/>
        <v>12.5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23"/>
      <c r="W527" s="23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</row>
    <row r="528">
      <c r="A528" s="31">
        <v>11.0</v>
      </c>
      <c r="B528" s="31">
        <v>33.0</v>
      </c>
      <c r="C528" s="7" t="s">
        <v>1045</v>
      </c>
      <c r="D528" s="39" t="b">
        <v>0</v>
      </c>
      <c r="E528" s="31">
        <v>1.0</v>
      </c>
      <c r="F528" s="40" t="s">
        <v>1046</v>
      </c>
      <c r="G528" s="12">
        <f t="shared" si="23"/>
        <v>667.4</v>
      </c>
      <c r="H528" s="16" t="str">
        <f t="shared" si="24"/>
        <v>misleading</v>
      </c>
      <c r="I528" s="17" t="str">
        <f t="shared" si="25"/>
        <v>reversed axis bar chart</v>
      </c>
      <c r="J528" s="16">
        <f t="shared" si="52"/>
        <v>12.1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23"/>
      <c r="W528" s="23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</row>
    <row r="529">
      <c r="A529" s="31">
        <v>11.0</v>
      </c>
      <c r="B529" s="31">
        <v>2.0</v>
      </c>
      <c r="C529" s="7" t="s">
        <v>1047</v>
      </c>
      <c r="D529" s="39" t="b">
        <v>0</v>
      </c>
      <c r="E529" s="31">
        <v>1.0</v>
      </c>
      <c r="F529" s="40" t="s">
        <v>1048</v>
      </c>
      <c r="G529" s="12">
        <f t="shared" si="23"/>
        <v>679.4</v>
      </c>
      <c r="H529" s="16" t="str">
        <f t="shared" si="24"/>
        <v>normal</v>
      </c>
      <c r="I529" s="17" t="str">
        <f t="shared" si="25"/>
        <v>normal bar chart</v>
      </c>
      <c r="J529" s="16">
        <f t="shared" si="52"/>
        <v>12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23"/>
      <c r="W529" s="23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</row>
    <row r="530">
      <c r="A530" s="31">
        <v>11.0</v>
      </c>
      <c r="B530" s="31">
        <v>22.0</v>
      </c>
      <c r="C530" s="7" t="s">
        <v>1049</v>
      </c>
      <c r="D530" s="39" t="b">
        <v>1</v>
      </c>
      <c r="E530" s="31">
        <v>1.0</v>
      </c>
      <c r="F530" s="40" t="s">
        <v>1050</v>
      </c>
      <c r="G530" s="12">
        <f t="shared" si="23"/>
        <v>694</v>
      </c>
      <c r="H530" s="16" t="str">
        <f t="shared" si="24"/>
        <v>normal</v>
      </c>
      <c r="I530" s="17" t="str">
        <f t="shared" si="25"/>
        <v>normal scale line chart</v>
      </c>
      <c r="J530" s="16">
        <f t="shared" si="52"/>
        <v>14.6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23"/>
      <c r="W530" s="23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</row>
    <row r="531">
      <c r="A531" s="31">
        <v>11.0</v>
      </c>
      <c r="B531" s="31">
        <v>3.0</v>
      </c>
      <c r="C531" s="7" t="s">
        <v>1051</v>
      </c>
      <c r="D531" s="39" t="b">
        <v>1</v>
      </c>
      <c r="E531" s="31">
        <v>0.0</v>
      </c>
      <c r="F531" s="40" t="s">
        <v>1052</v>
      </c>
      <c r="G531" s="12">
        <f t="shared" si="23"/>
        <v>700.9</v>
      </c>
      <c r="H531" s="16" t="str">
        <f t="shared" si="24"/>
        <v>misleading</v>
      </c>
      <c r="I531" s="17" t="str">
        <f t="shared" si="25"/>
        <v>truncated bar chart</v>
      </c>
      <c r="J531" s="16">
        <f t="shared" si="52"/>
        <v>6.9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23"/>
      <c r="W531" s="23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</row>
    <row r="532">
      <c r="A532" s="31">
        <v>11.0</v>
      </c>
      <c r="B532" s="31">
        <v>26.0</v>
      </c>
      <c r="C532" s="7" t="s">
        <v>1053</v>
      </c>
      <c r="D532" s="39" t="b">
        <v>0</v>
      </c>
      <c r="E532" s="31">
        <v>1.0</v>
      </c>
      <c r="F532" s="40" t="s">
        <v>1054</v>
      </c>
      <c r="G532" s="12">
        <f t="shared" si="23"/>
        <v>715.9</v>
      </c>
      <c r="H532" s="16" t="str">
        <f t="shared" si="24"/>
        <v>normal</v>
      </c>
      <c r="I532" s="17" t="str">
        <f t="shared" si="25"/>
        <v>normal scale line chart</v>
      </c>
      <c r="J532" s="16">
        <f t="shared" si="52"/>
        <v>15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23"/>
      <c r="W532" s="23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</row>
    <row r="533">
      <c r="A533" s="31">
        <v>11.0</v>
      </c>
      <c r="B533" s="31">
        <v>38.0</v>
      </c>
      <c r="C533" s="7" t="s">
        <v>1055</v>
      </c>
      <c r="D533" s="39" t="b">
        <v>0</v>
      </c>
      <c r="E533" s="31">
        <v>1.0</v>
      </c>
      <c r="F533" s="40" t="s">
        <v>1056</v>
      </c>
      <c r="G533" s="12">
        <f t="shared" si="23"/>
        <v>731.7</v>
      </c>
      <c r="H533" s="16" t="str">
        <f t="shared" si="24"/>
        <v>misleading</v>
      </c>
      <c r="I533" s="17" t="str">
        <f t="shared" si="25"/>
        <v>reversed axis bar chart</v>
      </c>
      <c r="J533" s="16">
        <f t="shared" si="52"/>
        <v>15.8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23"/>
      <c r="W533" s="23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</row>
    <row r="534">
      <c r="A534" s="31">
        <v>11.0</v>
      </c>
      <c r="B534" s="31">
        <v>8.0</v>
      </c>
      <c r="C534" s="7" t="s">
        <v>1057</v>
      </c>
      <c r="D534" s="39" t="b">
        <v>1</v>
      </c>
      <c r="E534" s="31">
        <v>1.0</v>
      </c>
      <c r="F534" s="40" t="s">
        <v>1058</v>
      </c>
      <c r="G534" s="12">
        <f t="shared" si="23"/>
        <v>738.9</v>
      </c>
      <c r="H534" s="16" t="str">
        <f t="shared" si="24"/>
        <v>normal</v>
      </c>
      <c r="I534" s="17" t="str">
        <f t="shared" si="25"/>
        <v>normal bar chart</v>
      </c>
      <c r="J534" s="16">
        <f t="shared" si="52"/>
        <v>7.2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23"/>
      <c r="W534" s="23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</row>
    <row r="535">
      <c r="A535" s="31">
        <v>11.0</v>
      </c>
      <c r="B535" s="31">
        <v>41.0</v>
      </c>
      <c r="C535" s="7" t="s">
        <v>1059</v>
      </c>
      <c r="D535" s="39" t="b">
        <v>0</v>
      </c>
      <c r="E535" s="31">
        <v>1.0</v>
      </c>
      <c r="F535" s="40" t="s">
        <v>1060</v>
      </c>
      <c r="G535" s="12">
        <f t="shared" si="23"/>
        <v>748.6</v>
      </c>
      <c r="H535" s="16" t="str">
        <f t="shared" si="24"/>
        <v>normal</v>
      </c>
      <c r="I535" s="17" t="str">
        <f t="shared" si="25"/>
        <v>normal line chart</v>
      </c>
      <c r="J535" s="16">
        <f t="shared" si="52"/>
        <v>9.7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23"/>
      <c r="W535" s="23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</row>
    <row r="536">
      <c r="A536" s="31">
        <v>11.0</v>
      </c>
      <c r="B536" s="31">
        <v>7.0</v>
      </c>
      <c r="C536" s="7" t="s">
        <v>1061</v>
      </c>
      <c r="D536" s="39" t="b">
        <v>0</v>
      </c>
      <c r="E536" s="31">
        <v>1.0</v>
      </c>
      <c r="F536" s="40" t="s">
        <v>1062</v>
      </c>
      <c r="G536" s="12">
        <f t="shared" si="23"/>
        <v>761.8</v>
      </c>
      <c r="H536" s="16" t="str">
        <f t="shared" si="24"/>
        <v>misleading</v>
      </c>
      <c r="I536" s="17" t="str">
        <f t="shared" si="25"/>
        <v>truncated bar chart</v>
      </c>
      <c r="J536" s="16">
        <f t="shared" si="52"/>
        <v>13.2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23"/>
      <c r="W536" s="23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</row>
    <row r="537">
      <c r="A537" s="31">
        <v>11.0</v>
      </c>
      <c r="B537" s="31">
        <v>30.0</v>
      </c>
      <c r="C537" s="7" t="s">
        <v>1063</v>
      </c>
      <c r="D537" s="39" t="b">
        <v>1</v>
      </c>
      <c r="E537" s="31">
        <v>1.0</v>
      </c>
      <c r="F537" s="40" t="s">
        <v>1064</v>
      </c>
      <c r="G537" s="12">
        <f t="shared" si="23"/>
        <v>772.7</v>
      </c>
      <c r="H537" s="16" t="str">
        <f t="shared" si="24"/>
        <v>misleading</v>
      </c>
      <c r="I537" s="17" t="str">
        <f t="shared" si="25"/>
        <v>multiple scale line chart</v>
      </c>
      <c r="J537" s="16">
        <f t="shared" si="52"/>
        <v>10.9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23"/>
      <c r="W537" s="23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</row>
    <row r="538">
      <c r="A538" s="31">
        <v>11.0</v>
      </c>
      <c r="B538" s="31">
        <v>43.0</v>
      </c>
      <c r="C538" s="7" t="s">
        <v>1065</v>
      </c>
      <c r="D538" s="39" t="b">
        <v>0</v>
      </c>
      <c r="E538" s="31">
        <v>1.0</v>
      </c>
      <c r="F538" s="40" t="s">
        <v>1066</v>
      </c>
      <c r="G538" s="12">
        <f t="shared" si="23"/>
        <v>778</v>
      </c>
      <c r="H538" s="16" t="str">
        <f t="shared" si="24"/>
        <v>normal</v>
      </c>
      <c r="I538" s="17" t="str">
        <f t="shared" si="25"/>
        <v>normal line chart</v>
      </c>
      <c r="J538" s="16">
        <f t="shared" si="52"/>
        <v>5.3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23"/>
      <c r="W538" s="23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</row>
    <row r="539">
      <c r="A539" s="31">
        <v>11.0</v>
      </c>
      <c r="B539" s="31">
        <v>49.0</v>
      </c>
      <c r="C539" s="7" t="s">
        <v>1067</v>
      </c>
      <c r="D539" s="39" t="b">
        <v>0</v>
      </c>
      <c r="E539" s="31">
        <v>1.0</v>
      </c>
      <c r="F539" s="40" t="s">
        <v>1068</v>
      </c>
      <c r="G539" s="12">
        <f t="shared" si="23"/>
        <v>784.9</v>
      </c>
      <c r="H539" s="16" t="str">
        <f t="shared" si="24"/>
        <v>misleading</v>
      </c>
      <c r="I539" s="17" t="str">
        <f t="shared" si="25"/>
        <v>truncated line chart</v>
      </c>
      <c r="J539" s="16">
        <f t="shared" si="52"/>
        <v>6.9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23"/>
      <c r="W539" s="23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</row>
    <row r="540">
      <c r="A540" s="31">
        <v>11.0</v>
      </c>
      <c r="B540" s="31">
        <v>31.0</v>
      </c>
      <c r="C540" s="7" t="s">
        <v>1069</v>
      </c>
      <c r="D540" s="39" t="b">
        <v>0</v>
      </c>
      <c r="E540" s="31">
        <v>1.0</v>
      </c>
      <c r="F540" s="40" t="s">
        <v>1070</v>
      </c>
      <c r="G540" s="12">
        <f t="shared" si="23"/>
        <v>793.8</v>
      </c>
      <c r="H540" s="16" t="str">
        <f t="shared" si="24"/>
        <v>misleading</v>
      </c>
      <c r="I540" s="17" t="str">
        <f t="shared" si="25"/>
        <v>reversed axis bar chart</v>
      </c>
      <c r="J540" s="16">
        <f t="shared" si="52"/>
        <v>8.9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23"/>
      <c r="W540" s="23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</row>
    <row r="541">
      <c r="A541" s="31">
        <v>11.0</v>
      </c>
      <c r="B541" s="31">
        <v>29.0</v>
      </c>
      <c r="C541" s="7" t="s">
        <v>1071</v>
      </c>
      <c r="D541" s="39" t="b">
        <v>0</v>
      </c>
      <c r="E541" s="31">
        <v>1.0</v>
      </c>
      <c r="F541" s="40" t="s">
        <v>1072</v>
      </c>
      <c r="G541" s="12">
        <f t="shared" si="23"/>
        <v>809.1</v>
      </c>
      <c r="H541" s="16" t="str">
        <f t="shared" si="24"/>
        <v>normal</v>
      </c>
      <c r="I541" s="17" t="str">
        <f t="shared" si="25"/>
        <v>normal scale line chart</v>
      </c>
      <c r="J541" s="16">
        <f t="shared" si="52"/>
        <v>15.3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23"/>
      <c r="W541" s="23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</row>
    <row r="542">
      <c r="A542" s="31">
        <v>11.0</v>
      </c>
      <c r="B542" s="31">
        <v>48.0</v>
      </c>
      <c r="C542" s="7" t="s">
        <v>1073</v>
      </c>
      <c r="D542" s="39" t="b">
        <v>1</v>
      </c>
      <c r="E542" s="31">
        <v>1.0</v>
      </c>
      <c r="F542" s="40" t="s">
        <v>1074</v>
      </c>
      <c r="G542" s="12">
        <f t="shared" si="23"/>
        <v>815</v>
      </c>
      <c r="H542" s="16" t="str">
        <f t="shared" si="24"/>
        <v>normal</v>
      </c>
      <c r="I542" s="17" t="str">
        <f t="shared" si="25"/>
        <v>normal line chart</v>
      </c>
      <c r="J542" s="16">
        <f t="shared" si="52"/>
        <v>5.9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23"/>
      <c r="W542" s="23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</row>
    <row r="543">
      <c r="A543" s="31">
        <v>11.0</v>
      </c>
      <c r="B543" s="31">
        <v>47.0</v>
      </c>
      <c r="C543" s="7" t="s">
        <v>1075</v>
      </c>
      <c r="D543" s="39" t="b">
        <v>1</v>
      </c>
      <c r="E543" s="31">
        <v>0.0</v>
      </c>
      <c r="F543" s="40" t="s">
        <v>1076</v>
      </c>
      <c r="G543" s="12">
        <f t="shared" si="23"/>
        <v>821.7</v>
      </c>
      <c r="H543" s="16" t="str">
        <f t="shared" si="24"/>
        <v>misleading</v>
      </c>
      <c r="I543" s="17" t="str">
        <f t="shared" si="25"/>
        <v>truncated line chart</v>
      </c>
      <c r="J543" s="16">
        <f t="shared" si="52"/>
        <v>6.7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23"/>
      <c r="W543" s="23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</row>
    <row r="544">
      <c r="A544" s="31">
        <v>11.0</v>
      </c>
      <c r="B544" s="31">
        <v>18.0</v>
      </c>
      <c r="C544" s="7" t="s">
        <v>1077</v>
      </c>
      <c r="D544" s="39" t="b">
        <v>1</v>
      </c>
      <c r="E544" s="31">
        <v>0.0</v>
      </c>
      <c r="F544" s="40" t="s">
        <v>1078</v>
      </c>
      <c r="G544" s="12">
        <f t="shared" si="23"/>
        <v>828.3</v>
      </c>
      <c r="H544" s="16" t="str">
        <f t="shared" si="24"/>
        <v>normal</v>
      </c>
      <c r="I544" s="17" t="str">
        <f t="shared" si="25"/>
        <v>normal pie chart</v>
      </c>
      <c r="J544" s="16">
        <f t="shared" si="52"/>
        <v>6.6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23"/>
      <c r="W544" s="23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</row>
    <row r="545">
      <c r="A545" s="31">
        <v>11.0</v>
      </c>
      <c r="B545" s="31">
        <v>16.0</v>
      </c>
      <c r="C545" s="7" t="s">
        <v>1079</v>
      </c>
      <c r="D545" s="39" t="b">
        <v>0</v>
      </c>
      <c r="E545" s="31">
        <v>0.0</v>
      </c>
      <c r="F545" s="40" t="s">
        <v>1080</v>
      </c>
      <c r="G545" s="12">
        <f t="shared" si="23"/>
        <v>844</v>
      </c>
      <c r="H545" s="16" t="str">
        <f t="shared" si="24"/>
        <v>misleading</v>
      </c>
      <c r="I545" s="17" t="str">
        <f t="shared" si="25"/>
        <v>misleading 2d pie chart</v>
      </c>
      <c r="J545" s="16">
        <f t="shared" si="52"/>
        <v>15.7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23"/>
      <c r="W545" s="23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</row>
    <row r="546">
      <c r="A546" s="31">
        <v>11.0</v>
      </c>
      <c r="B546" s="31">
        <v>45.0</v>
      </c>
      <c r="C546" s="7" t="s">
        <v>122</v>
      </c>
      <c r="D546" s="39" t="b">
        <v>1</v>
      </c>
      <c r="E546" s="31">
        <v>1.0</v>
      </c>
      <c r="F546" s="40" t="s">
        <v>1081</v>
      </c>
      <c r="G546" s="12">
        <f t="shared" si="23"/>
        <v>849.4</v>
      </c>
      <c r="H546" s="16" t="str">
        <f t="shared" si="24"/>
        <v>normal</v>
      </c>
      <c r="I546" s="17" t="str">
        <f t="shared" si="25"/>
        <v>normal line chart</v>
      </c>
      <c r="J546" s="16">
        <f t="shared" si="52"/>
        <v>5.4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23"/>
      <c r="W546" s="23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</row>
    <row r="547">
      <c r="A547" s="31">
        <v>11.0</v>
      </c>
      <c r="B547" s="31">
        <v>34.0</v>
      </c>
      <c r="C547" s="7" t="s">
        <v>1082</v>
      </c>
      <c r="D547" s="39" t="b">
        <v>1</v>
      </c>
      <c r="E547" s="31">
        <v>1.0</v>
      </c>
      <c r="F547" s="40" t="s">
        <v>1083</v>
      </c>
      <c r="G547" s="12">
        <f t="shared" si="23"/>
        <v>859.5</v>
      </c>
      <c r="H547" s="16" t="str">
        <f t="shared" si="24"/>
        <v>normal</v>
      </c>
      <c r="I547" s="17" t="str">
        <f t="shared" si="25"/>
        <v>normal axis bar chart</v>
      </c>
      <c r="J547" s="16">
        <f t="shared" si="52"/>
        <v>10.1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23"/>
      <c r="W547" s="23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</row>
    <row r="548">
      <c r="A548" s="31">
        <v>11.0</v>
      </c>
      <c r="B548" s="31">
        <v>50.0</v>
      </c>
      <c r="C548" s="7" t="s">
        <v>1084</v>
      </c>
      <c r="D548" s="39" t="b">
        <v>0</v>
      </c>
      <c r="E548" s="31">
        <v>0.0</v>
      </c>
      <c r="F548" s="40" t="s">
        <v>1085</v>
      </c>
      <c r="G548" s="12">
        <f t="shared" si="23"/>
        <v>870.5</v>
      </c>
      <c r="H548" s="16" t="str">
        <f t="shared" si="24"/>
        <v>normal</v>
      </c>
      <c r="I548" s="17" t="str">
        <f t="shared" si="25"/>
        <v>normal line chart</v>
      </c>
      <c r="J548" s="16">
        <f t="shared" si="52"/>
        <v>11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23"/>
      <c r="W548" s="23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</row>
    <row r="549">
      <c r="A549" s="31">
        <v>11.0</v>
      </c>
      <c r="B549" s="31">
        <v>15.0</v>
      </c>
      <c r="C549" s="7" t="s">
        <v>1086</v>
      </c>
      <c r="D549" s="39" t="b">
        <v>1</v>
      </c>
      <c r="E549" s="31">
        <v>0.0</v>
      </c>
      <c r="F549" s="40" t="s">
        <v>1087</v>
      </c>
      <c r="G549" s="12">
        <f t="shared" si="23"/>
        <v>895.8</v>
      </c>
      <c r="H549" s="16" t="str">
        <f t="shared" si="24"/>
        <v>misleading</v>
      </c>
      <c r="I549" s="17" t="str">
        <f t="shared" si="25"/>
        <v>misleading 2d pie chart</v>
      </c>
      <c r="J549" s="16">
        <f t="shared" si="52"/>
        <v>25.3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23"/>
      <c r="W549" s="23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</row>
    <row r="550">
      <c r="A550" s="31">
        <v>11.0</v>
      </c>
      <c r="B550" s="31">
        <v>14.0</v>
      </c>
      <c r="C550" s="7" t="s">
        <v>1088</v>
      </c>
      <c r="D550" s="39" t="b">
        <v>1</v>
      </c>
      <c r="E550" s="31">
        <v>0.0</v>
      </c>
      <c r="F550" s="40" t="s">
        <v>1089</v>
      </c>
      <c r="G550" s="12">
        <f t="shared" si="23"/>
        <v>906.7</v>
      </c>
      <c r="H550" s="16" t="str">
        <f t="shared" si="24"/>
        <v>normal</v>
      </c>
      <c r="I550" s="17" t="str">
        <f t="shared" si="25"/>
        <v>normal pie chart</v>
      </c>
      <c r="J550" s="16">
        <f t="shared" si="52"/>
        <v>10.9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23"/>
      <c r="W550" s="23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</row>
    <row r="551">
      <c r="A551" s="31">
        <v>11.0</v>
      </c>
      <c r="B551" s="31">
        <v>42.0</v>
      </c>
      <c r="C551" s="7" t="s">
        <v>1090</v>
      </c>
      <c r="D551" s="39" t="b">
        <v>0</v>
      </c>
      <c r="E551" s="31">
        <v>0.0</v>
      </c>
      <c r="F551" s="40" t="s">
        <v>1091</v>
      </c>
      <c r="G551" s="12">
        <f t="shared" si="23"/>
        <v>913</v>
      </c>
      <c r="H551" s="16" t="str">
        <f t="shared" si="24"/>
        <v>misleading</v>
      </c>
      <c r="I551" s="17" t="str">
        <f t="shared" si="25"/>
        <v>truncated line chart</v>
      </c>
      <c r="J551" s="16">
        <f t="shared" si="52"/>
        <v>6.3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23"/>
      <c r="W551" s="23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</row>
    <row r="552">
      <c r="A552" s="31">
        <v>11.0</v>
      </c>
      <c r="B552" s="31">
        <v>42.0</v>
      </c>
      <c r="C552" s="7" t="s">
        <v>1090</v>
      </c>
      <c r="D552" s="39" t="b">
        <v>0</v>
      </c>
      <c r="E552" s="31">
        <v>0.0</v>
      </c>
      <c r="F552" s="74" t="s">
        <v>1092</v>
      </c>
      <c r="G552" s="12">
        <f t="shared" si="23"/>
        <v>915.1</v>
      </c>
      <c r="H552" s="16" t="str">
        <f t="shared" si="24"/>
        <v>misleading</v>
      </c>
      <c r="I552" s="17" t="str">
        <f t="shared" si="25"/>
        <v>truncated line chart</v>
      </c>
      <c r="J552" s="16">
        <f t="shared" si="52"/>
        <v>2.1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23"/>
      <c r="W552" s="23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</row>
    <row r="553">
      <c r="A553" s="12">
        <v>12.0</v>
      </c>
      <c r="B553" s="12">
        <v>9.0</v>
      </c>
      <c r="C553" s="12" t="s">
        <v>1093</v>
      </c>
      <c r="D553" s="12" t="b">
        <v>1</v>
      </c>
      <c r="E553" s="12">
        <v>1.0</v>
      </c>
      <c r="F553" s="12" t="s">
        <v>1094</v>
      </c>
      <c r="G553" s="12">
        <f t="shared" si="23"/>
        <v>377</v>
      </c>
      <c r="H553" s="16" t="str">
        <f t="shared" si="24"/>
        <v>misleading</v>
      </c>
      <c r="I553" s="17" t="str">
        <f t="shared" si="25"/>
        <v>truncated bar chart</v>
      </c>
      <c r="J553" s="41">
        <f>G553- TIMEVALUE("0:" &amp; "05:11.4") * 24 * 60 * 60</f>
        <v>65.6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23"/>
      <c r="W553" s="23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</row>
    <row r="554">
      <c r="A554" s="12">
        <v>12.0</v>
      </c>
      <c r="B554" s="12">
        <v>29.0</v>
      </c>
      <c r="C554" s="12" t="s">
        <v>1095</v>
      </c>
      <c r="D554" s="12" t="b">
        <v>0</v>
      </c>
      <c r="E554" s="12">
        <v>1.0</v>
      </c>
      <c r="F554" s="12" t="s">
        <v>1096</v>
      </c>
      <c r="G554" s="12">
        <f t="shared" si="23"/>
        <v>406.6</v>
      </c>
      <c r="H554" s="16" t="str">
        <f t="shared" si="24"/>
        <v>normal</v>
      </c>
      <c r="I554" s="17" t="str">
        <f t="shared" si="25"/>
        <v>normal scale line chart</v>
      </c>
      <c r="J554" s="16">
        <f t="shared" ref="J554:J602" si="53">G554-G553</f>
        <v>29.6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23"/>
      <c r="W554" s="23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</row>
    <row r="555">
      <c r="A555" s="12">
        <v>12.0</v>
      </c>
      <c r="B555" s="12">
        <v>43.0</v>
      </c>
      <c r="C555" s="12" t="s">
        <v>1097</v>
      </c>
      <c r="D555" s="12" t="b">
        <v>0</v>
      </c>
      <c r="E555" s="12">
        <v>1.0</v>
      </c>
      <c r="F555" s="12" t="s">
        <v>1098</v>
      </c>
      <c r="G555" s="12">
        <f t="shared" si="23"/>
        <v>426</v>
      </c>
      <c r="H555" s="16" t="str">
        <f t="shared" si="24"/>
        <v>normal</v>
      </c>
      <c r="I555" s="17" t="str">
        <f t="shared" si="25"/>
        <v>normal line chart</v>
      </c>
      <c r="J555" s="16">
        <f t="shared" si="53"/>
        <v>19.4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23"/>
      <c r="W555" s="23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</row>
    <row r="556">
      <c r="A556" s="12">
        <v>12.0</v>
      </c>
      <c r="B556" s="12">
        <v>20.0</v>
      </c>
      <c r="C556" s="12" t="s">
        <v>1099</v>
      </c>
      <c r="D556" s="12" t="b">
        <v>1</v>
      </c>
      <c r="E556" s="12">
        <v>1.0</v>
      </c>
      <c r="F556" s="12" t="s">
        <v>1100</v>
      </c>
      <c r="G556" s="12">
        <f t="shared" si="23"/>
        <v>498.2</v>
      </c>
      <c r="H556" s="16" t="str">
        <f t="shared" si="24"/>
        <v>misleading</v>
      </c>
      <c r="I556" s="17" t="str">
        <f t="shared" si="25"/>
        <v>misleading 2d pie chart</v>
      </c>
      <c r="J556" s="16">
        <f t="shared" si="53"/>
        <v>72.2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23"/>
      <c r="W556" s="23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</row>
    <row r="557">
      <c r="A557" s="12">
        <v>12.0</v>
      </c>
      <c r="B557" s="12">
        <v>37.0</v>
      </c>
      <c r="C557" s="12" t="s">
        <v>1101</v>
      </c>
      <c r="D557" s="12" t="b">
        <v>1</v>
      </c>
      <c r="E557" s="12">
        <v>1.0</v>
      </c>
      <c r="F557" s="12" t="s">
        <v>1102</v>
      </c>
      <c r="G557" s="12">
        <f t="shared" si="23"/>
        <v>549.9</v>
      </c>
      <c r="H557" s="16" t="str">
        <f t="shared" si="24"/>
        <v>normal</v>
      </c>
      <c r="I557" s="17" t="str">
        <f t="shared" si="25"/>
        <v>normal axis bar chart</v>
      </c>
      <c r="J557" s="16">
        <f t="shared" si="53"/>
        <v>51.7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23"/>
      <c r="W557" s="23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</row>
    <row r="558">
      <c r="A558" s="12">
        <v>12.0</v>
      </c>
      <c r="B558" s="12">
        <v>26.0</v>
      </c>
      <c r="C558" s="12" t="s">
        <v>1103</v>
      </c>
      <c r="D558" s="12" t="b">
        <v>0</v>
      </c>
      <c r="E558" s="12">
        <v>1.0</v>
      </c>
      <c r="F558" s="12" t="s">
        <v>1104</v>
      </c>
      <c r="G558" s="12">
        <f t="shared" si="23"/>
        <v>596.2</v>
      </c>
      <c r="H558" s="16" t="str">
        <f t="shared" si="24"/>
        <v>normal</v>
      </c>
      <c r="I558" s="17" t="str">
        <f t="shared" si="25"/>
        <v>normal scale line chart</v>
      </c>
      <c r="J558" s="16">
        <f t="shared" si="53"/>
        <v>46.3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23"/>
      <c r="W558" s="23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</row>
    <row r="559">
      <c r="A559" s="12">
        <v>12.0</v>
      </c>
      <c r="B559" s="12">
        <v>17.0</v>
      </c>
      <c r="C559" s="12" t="s">
        <v>1105</v>
      </c>
      <c r="D559" s="12" t="b">
        <v>0</v>
      </c>
      <c r="E559" s="12">
        <v>0.0</v>
      </c>
      <c r="F559" s="12" t="s">
        <v>1106</v>
      </c>
      <c r="G559" s="12">
        <f t="shared" si="23"/>
        <v>617.4</v>
      </c>
      <c r="H559" s="16" t="str">
        <f t="shared" si="24"/>
        <v>normal</v>
      </c>
      <c r="I559" s="17" t="str">
        <f t="shared" si="25"/>
        <v>normal pie chart</v>
      </c>
      <c r="J559" s="16">
        <f t="shared" si="53"/>
        <v>21.2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23"/>
      <c r="W559" s="23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</row>
    <row r="560">
      <c r="A560" s="12">
        <v>12.0</v>
      </c>
      <c r="B560" s="12">
        <v>27.0</v>
      </c>
      <c r="C560" s="12" t="s">
        <v>550</v>
      </c>
      <c r="D560" s="12" t="b">
        <v>0</v>
      </c>
      <c r="E560" s="12">
        <v>0.0</v>
      </c>
      <c r="F560" s="12" t="s">
        <v>1107</v>
      </c>
      <c r="G560" s="12">
        <f t="shared" si="23"/>
        <v>666.5</v>
      </c>
      <c r="H560" s="16" t="str">
        <f t="shared" si="24"/>
        <v>misleading</v>
      </c>
      <c r="I560" s="17" t="str">
        <f t="shared" si="25"/>
        <v>multiple scale line chart</v>
      </c>
      <c r="J560" s="16">
        <f t="shared" si="53"/>
        <v>49.1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23"/>
      <c r="W560" s="23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</row>
    <row r="561">
      <c r="A561" s="12">
        <v>12.0</v>
      </c>
      <c r="B561" s="12">
        <v>30.0</v>
      </c>
      <c r="C561" s="12" t="s">
        <v>1108</v>
      </c>
      <c r="D561" s="12" t="b">
        <v>1</v>
      </c>
      <c r="E561" s="12">
        <v>1.0</v>
      </c>
      <c r="F561" s="12" t="s">
        <v>1109</v>
      </c>
      <c r="G561" s="12">
        <f t="shared" si="23"/>
        <v>700</v>
      </c>
      <c r="H561" s="16" t="str">
        <f t="shared" si="24"/>
        <v>misleading</v>
      </c>
      <c r="I561" s="17" t="str">
        <f t="shared" si="25"/>
        <v>multiple scale line chart</v>
      </c>
      <c r="J561" s="16">
        <f t="shared" si="53"/>
        <v>33.5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23"/>
      <c r="W561" s="23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</row>
    <row r="562">
      <c r="A562" s="12">
        <v>12.0</v>
      </c>
      <c r="B562" s="12">
        <v>39.0</v>
      </c>
      <c r="C562" s="12" t="s">
        <v>361</v>
      </c>
      <c r="D562" s="12" t="b">
        <v>1</v>
      </c>
      <c r="E562" s="12">
        <v>1.0</v>
      </c>
      <c r="F562" s="12" t="s">
        <v>1110</v>
      </c>
      <c r="G562" s="12">
        <f t="shared" si="23"/>
        <v>724.8</v>
      </c>
      <c r="H562" s="16" t="str">
        <f t="shared" si="24"/>
        <v>misleading</v>
      </c>
      <c r="I562" s="17" t="str">
        <f t="shared" si="25"/>
        <v>reversed axis bar chart</v>
      </c>
      <c r="J562" s="16">
        <f t="shared" si="53"/>
        <v>24.8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23"/>
      <c r="W562" s="23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</row>
    <row r="563">
      <c r="A563" s="12">
        <v>12.0</v>
      </c>
      <c r="B563" s="12">
        <v>1.0</v>
      </c>
      <c r="C563" s="12" t="s">
        <v>1111</v>
      </c>
      <c r="D563" s="12" t="b">
        <v>1</v>
      </c>
      <c r="E563" s="12">
        <v>0.0</v>
      </c>
      <c r="F563" s="12" t="s">
        <v>1112</v>
      </c>
      <c r="G563" s="12">
        <f t="shared" si="23"/>
        <v>754.3</v>
      </c>
      <c r="H563" s="16" t="str">
        <f t="shared" si="24"/>
        <v>misleading</v>
      </c>
      <c r="I563" s="17" t="str">
        <f t="shared" si="25"/>
        <v>truncated bar chart</v>
      </c>
      <c r="J563" s="16">
        <f t="shared" si="53"/>
        <v>29.5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23"/>
      <c r="W563" s="23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</row>
    <row r="564">
      <c r="A564" s="12">
        <v>12.0</v>
      </c>
      <c r="B564" s="12">
        <v>13.0</v>
      </c>
      <c r="C564" s="12" t="s">
        <v>1020</v>
      </c>
      <c r="D564" s="12" t="b">
        <v>1</v>
      </c>
      <c r="E564" s="12">
        <v>1.0</v>
      </c>
      <c r="F564" s="12" t="s">
        <v>1113</v>
      </c>
      <c r="G564" s="12">
        <f t="shared" si="23"/>
        <v>768.8</v>
      </c>
      <c r="H564" s="16" t="str">
        <f t="shared" si="24"/>
        <v>normal</v>
      </c>
      <c r="I564" s="17" t="str">
        <f t="shared" si="25"/>
        <v>normal pie chart</v>
      </c>
      <c r="J564" s="16">
        <f t="shared" si="53"/>
        <v>14.5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23"/>
      <c r="W564" s="23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</row>
    <row r="565">
      <c r="A565" s="12">
        <v>12.0</v>
      </c>
      <c r="B565" s="12">
        <v>4.0</v>
      </c>
      <c r="C565" s="12" t="s">
        <v>1114</v>
      </c>
      <c r="D565" s="12" t="b">
        <v>1</v>
      </c>
      <c r="E565" s="12">
        <v>0.0</v>
      </c>
      <c r="F565" s="12" t="s">
        <v>1115</v>
      </c>
      <c r="G565" s="12">
        <f t="shared" si="23"/>
        <v>807.9</v>
      </c>
      <c r="H565" s="16" t="str">
        <f t="shared" si="24"/>
        <v>normal</v>
      </c>
      <c r="I565" s="17" t="str">
        <f t="shared" si="25"/>
        <v>normal bar chart</v>
      </c>
      <c r="J565" s="16">
        <f t="shared" si="53"/>
        <v>39.1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23"/>
      <c r="W565" s="23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</row>
    <row r="566">
      <c r="A566" s="12">
        <v>12.0</v>
      </c>
      <c r="B566" s="12">
        <v>47.0</v>
      </c>
      <c r="C566" s="12" t="s">
        <v>1116</v>
      </c>
      <c r="D566" s="12" t="b">
        <v>1</v>
      </c>
      <c r="E566" s="12">
        <v>0.0</v>
      </c>
      <c r="F566" s="12" t="s">
        <v>1117</v>
      </c>
      <c r="G566" s="12">
        <f t="shared" si="23"/>
        <v>820.1</v>
      </c>
      <c r="H566" s="16" t="str">
        <f t="shared" si="24"/>
        <v>misleading</v>
      </c>
      <c r="I566" s="17" t="str">
        <f t="shared" si="25"/>
        <v>truncated line chart</v>
      </c>
      <c r="J566" s="16">
        <f t="shared" si="53"/>
        <v>12.2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23"/>
      <c r="W566" s="23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</row>
    <row r="567">
      <c r="A567" s="12">
        <v>12.0</v>
      </c>
      <c r="B567" s="12">
        <v>19.0</v>
      </c>
      <c r="C567" s="12" t="s">
        <v>1118</v>
      </c>
      <c r="D567" s="12" t="b">
        <v>1</v>
      </c>
      <c r="E567" s="12">
        <v>0.0</v>
      </c>
      <c r="F567" s="12" t="s">
        <v>1119</v>
      </c>
      <c r="G567" s="12">
        <f t="shared" si="23"/>
        <v>830</v>
      </c>
      <c r="H567" s="16" t="str">
        <f t="shared" si="24"/>
        <v>misleading</v>
      </c>
      <c r="I567" s="17" t="str">
        <f t="shared" si="25"/>
        <v>misleading 2d pie chart</v>
      </c>
      <c r="J567" s="16">
        <f t="shared" si="53"/>
        <v>9.9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23"/>
      <c r="W567" s="23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</row>
    <row r="568">
      <c r="A568" s="12">
        <v>12.0</v>
      </c>
      <c r="B568" s="12">
        <v>10.0</v>
      </c>
      <c r="C568" s="12" t="s">
        <v>1120</v>
      </c>
      <c r="D568" s="12" t="b">
        <v>1</v>
      </c>
      <c r="E568" s="12">
        <v>1.0</v>
      </c>
      <c r="F568" s="12" t="s">
        <v>1121</v>
      </c>
      <c r="G568" s="12">
        <f t="shared" si="23"/>
        <v>867.4</v>
      </c>
      <c r="H568" s="16" t="str">
        <f t="shared" si="24"/>
        <v>normal</v>
      </c>
      <c r="I568" s="17" t="str">
        <f t="shared" si="25"/>
        <v>normal bar chart</v>
      </c>
      <c r="J568" s="16">
        <f t="shared" si="53"/>
        <v>37.4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23"/>
      <c r="W568" s="23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</row>
    <row r="569">
      <c r="A569" s="12">
        <v>12.0</v>
      </c>
      <c r="B569" s="12">
        <v>36.0</v>
      </c>
      <c r="C569" s="12" t="s">
        <v>1122</v>
      </c>
      <c r="D569" s="12" t="b">
        <v>1</v>
      </c>
      <c r="E569" s="12">
        <v>1.0</v>
      </c>
      <c r="F569" s="12" t="s">
        <v>1123</v>
      </c>
      <c r="G569" s="12">
        <f t="shared" si="23"/>
        <v>894.1</v>
      </c>
      <c r="H569" s="16" t="str">
        <f t="shared" si="24"/>
        <v>normal</v>
      </c>
      <c r="I569" s="17" t="str">
        <f t="shared" si="25"/>
        <v>normal axis bar chart</v>
      </c>
      <c r="J569" s="16">
        <f t="shared" si="53"/>
        <v>26.7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23"/>
      <c r="W569" s="23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</row>
    <row r="570">
      <c r="A570" s="12">
        <v>12.0</v>
      </c>
      <c r="B570" s="12">
        <v>7.0</v>
      </c>
      <c r="C570" s="12" t="s">
        <v>1124</v>
      </c>
      <c r="D570" s="12" t="b">
        <v>1</v>
      </c>
      <c r="E570" s="12">
        <v>0.0</v>
      </c>
      <c r="F570" s="12" t="s">
        <v>1125</v>
      </c>
      <c r="G570" s="12">
        <f t="shared" si="23"/>
        <v>907.4</v>
      </c>
      <c r="H570" s="16" t="str">
        <f t="shared" si="24"/>
        <v>misleading</v>
      </c>
      <c r="I570" s="17" t="str">
        <f t="shared" si="25"/>
        <v>truncated bar chart</v>
      </c>
      <c r="J570" s="16">
        <f t="shared" si="53"/>
        <v>13.3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23"/>
      <c r="W570" s="23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</row>
    <row r="571">
      <c r="A571" s="12">
        <v>12.0</v>
      </c>
      <c r="B571" s="12">
        <v>40.0</v>
      </c>
      <c r="C571" s="12" t="s">
        <v>474</v>
      </c>
      <c r="D571" s="12" t="b">
        <v>1</v>
      </c>
      <c r="E571" s="12">
        <v>0.0</v>
      </c>
      <c r="F571" s="12" t="s">
        <v>1126</v>
      </c>
      <c r="G571" s="12">
        <f t="shared" si="23"/>
        <v>937.2</v>
      </c>
      <c r="H571" s="16" t="str">
        <f t="shared" si="24"/>
        <v>normal</v>
      </c>
      <c r="I571" s="17" t="str">
        <f t="shared" si="25"/>
        <v>normal axis bar chart</v>
      </c>
      <c r="J571" s="16">
        <f t="shared" si="53"/>
        <v>29.8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23"/>
      <c r="W571" s="23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</row>
    <row r="572">
      <c r="A572" s="12">
        <v>12.0</v>
      </c>
      <c r="B572" s="12">
        <v>44.0</v>
      </c>
      <c r="C572" s="12" t="s">
        <v>1127</v>
      </c>
      <c r="D572" s="12" t="b">
        <v>1</v>
      </c>
      <c r="E572" s="12">
        <v>1.0</v>
      </c>
      <c r="F572" s="12" t="s">
        <v>1128</v>
      </c>
      <c r="G572" s="12">
        <f t="shared" si="23"/>
        <v>951.8</v>
      </c>
      <c r="H572" s="16" t="str">
        <f t="shared" si="24"/>
        <v>normal</v>
      </c>
      <c r="I572" s="17" t="str">
        <f t="shared" si="25"/>
        <v>normal line chart</v>
      </c>
      <c r="J572" s="16">
        <f t="shared" si="53"/>
        <v>14.6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23"/>
      <c r="W572" s="23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</row>
    <row r="573">
      <c r="A573" s="12">
        <v>12.0</v>
      </c>
      <c r="B573" s="12">
        <v>23.0</v>
      </c>
      <c r="C573" s="12" t="s">
        <v>1036</v>
      </c>
      <c r="D573" s="12" t="b">
        <v>1</v>
      </c>
      <c r="E573" s="12">
        <v>1.0</v>
      </c>
      <c r="F573" s="12" t="s">
        <v>1129</v>
      </c>
      <c r="G573" s="12">
        <f t="shared" si="23"/>
        <v>1009.6</v>
      </c>
      <c r="H573" s="16" t="str">
        <f t="shared" si="24"/>
        <v>normal</v>
      </c>
      <c r="I573" s="17" t="str">
        <f t="shared" si="25"/>
        <v>normal scale line chart</v>
      </c>
      <c r="J573" s="16">
        <f t="shared" si="53"/>
        <v>57.8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23"/>
      <c r="W573" s="23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</row>
    <row r="574">
      <c r="A574" s="12">
        <v>12.0</v>
      </c>
      <c r="B574" s="12">
        <v>12.0</v>
      </c>
      <c r="C574" s="12" t="s">
        <v>1130</v>
      </c>
      <c r="D574" s="12" t="b">
        <v>0</v>
      </c>
      <c r="E574" s="12">
        <v>1.0</v>
      </c>
      <c r="F574" s="12" t="s">
        <v>1131</v>
      </c>
      <c r="G574" s="12">
        <f t="shared" si="23"/>
        <v>1029.9</v>
      </c>
      <c r="H574" s="16" t="str">
        <f t="shared" si="24"/>
        <v>normal</v>
      </c>
      <c r="I574" s="17" t="str">
        <f t="shared" si="25"/>
        <v>normal pie chart</v>
      </c>
      <c r="J574" s="16">
        <f t="shared" si="53"/>
        <v>20.3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23"/>
      <c r="W574" s="23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</row>
    <row r="575">
      <c r="A575" s="12">
        <v>12.0</v>
      </c>
      <c r="B575" s="12">
        <v>3.0</v>
      </c>
      <c r="C575" s="12" t="s">
        <v>1132</v>
      </c>
      <c r="D575" s="12" t="b">
        <v>1</v>
      </c>
      <c r="E575" s="12">
        <v>0.0</v>
      </c>
      <c r="F575" s="12" t="s">
        <v>1133</v>
      </c>
      <c r="G575" s="12">
        <f t="shared" si="23"/>
        <v>1046.3</v>
      </c>
      <c r="H575" s="16" t="str">
        <f t="shared" si="24"/>
        <v>misleading</v>
      </c>
      <c r="I575" s="17" t="str">
        <f t="shared" si="25"/>
        <v>truncated bar chart</v>
      </c>
      <c r="J575" s="16">
        <f t="shared" si="53"/>
        <v>16.4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23"/>
      <c r="W575" s="23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</row>
    <row r="576">
      <c r="A576" s="12">
        <v>12.0</v>
      </c>
      <c r="B576" s="12">
        <v>8.0</v>
      </c>
      <c r="C576" s="12" t="s">
        <v>1134</v>
      </c>
      <c r="D576" s="12" t="b">
        <v>1</v>
      </c>
      <c r="E576" s="12">
        <v>1.0</v>
      </c>
      <c r="F576" s="12" t="s">
        <v>1135</v>
      </c>
      <c r="G576" s="12">
        <f t="shared" si="23"/>
        <v>1074</v>
      </c>
      <c r="H576" s="16" t="str">
        <f t="shared" si="24"/>
        <v>normal</v>
      </c>
      <c r="I576" s="17" t="str">
        <f t="shared" si="25"/>
        <v>normal bar chart</v>
      </c>
      <c r="J576" s="16">
        <f t="shared" si="53"/>
        <v>27.7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23"/>
      <c r="W576" s="23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</row>
    <row r="577">
      <c r="A577" s="12">
        <v>12.0</v>
      </c>
      <c r="B577" s="12">
        <v>22.0</v>
      </c>
      <c r="C577" s="12" t="s">
        <v>1136</v>
      </c>
      <c r="D577" s="12" t="b">
        <v>1</v>
      </c>
      <c r="E577" s="12">
        <v>1.0</v>
      </c>
      <c r="F577" s="12" t="s">
        <v>1137</v>
      </c>
      <c r="G577" s="12">
        <f t="shared" si="23"/>
        <v>1089.6</v>
      </c>
      <c r="H577" s="16" t="str">
        <f t="shared" si="24"/>
        <v>normal</v>
      </c>
      <c r="I577" s="17" t="str">
        <f t="shared" si="25"/>
        <v>normal scale line chart</v>
      </c>
      <c r="J577" s="16">
        <f t="shared" si="53"/>
        <v>15.6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23"/>
      <c r="W577" s="23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</row>
    <row r="578">
      <c r="A578" s="12">
        <v>12.0</v>
      </c>
      <c r="B578" s="12">
        <v>34.0</v>
      </c>
      <c r="C578" s="12" t="s">
        <v>1138</v>
      </c>
      <c r="D578" s="12" t="b">
        <v>1</v>
      </c>
      <c r="E578" s="12">
        <v>1.0</v>
      </c>
      <c r="F578" s="12" t="s">
        <v>1139</v>
      </c>
      <c r="G578" s="12">
        <f t="shared" si="23"/>
        <v>1101.3</v>
      </c>
      <c r="H578" s="16" t="str">
        <f t="shared" si="24"/>
        <v>normal</v>
      </c>
      <c r="I578" s="17" t="str">
        <f t="shared" si="25"/>
        <v>normal axis bar chart</v>
      </c>
      <c r="J578" s="16">
        <f t="shared" si="53"/>
        <v>11.7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23"/>
      <c r="W578" s="23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</row>
    <row r="579">
      <c r="A579" s="12">
        <v>12.0</v>
      </c>
      <c r="B579" s="12">
        <v>49.0</v>
      </c>
      <c r="C579" s="12" t="s">
        <v>290</v>
      </c>
      <c r="D579" s="12" t="b">
        <v>1</v>
      </c>
      <c r="E579" s="12">
        <v>0.0</v>
      </c>
      <c r="F579" s="12" t="s">
        <v>1140</v>
      </c>
      <c r="G579" s="12">
        <f t="shared" si="23"/>
        <v>1118.3</v>
      </c>
      <c r="H579" s="16" t="str">
        <f t="shared" si="24"/>
        <v>misleading</v>
      </c>
      <c r="I579" s="17" t="str">
        <f t="shared" si="25"/>
        <v>truncated line chart</v>
      </c>
      <c r="J579" s="16">
        <f t="shared" si="53"/>
        <v>17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23"/>
      <c r="W579" s="23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</row>
    <row r="580">
      <c r="A580" s="12">
        <v>12.0</v>
      </c>
      <c r="B580" s="12">
        <v>25.0</v>
      </c>
      <c r="C580" s="12" t="s">
        <v>1141</v>
      </c>
      <c r="D580" s="12" t="b">
        <v>1</v>
      </c>
      <c r="E580" s="12">
        <v>0.0</v>
      </c>
      <c r="F580" s="12" t="s">
        <v>1142</v>
      </c>
      <c r="G580" s="12">
        <f t="shared" si="23"/>
        <v>1146.2</v>
      </c>
      <c r="H580" s="16" t="str">
        <f t="shared" si="24"/>
        <v>misleading</v>
      </c>
      <c r="I580" s="17" t="str">
        <f t="shared" si="25"/>
        <v>multiple scale line chart</v>
      </c>
      <c r="J580" s="16">
        <f t="shared" si="53"/>
        <v>27.9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23"/>
      <c r="W580" s="23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</row>
    <row r="581">
      <c r="A581" s="12">
        <v>12.0</v>
      </c>
      <c r="B581" s="12">
        <v>46.0</v>
      </c>
      <c r="C581" s="12" t="s">
        <v>1143</v>
      </c>
      <c r="D581" s="12" t="b">
        <v>0</v>
      </c>
      <c r="E581" s="12">
        <v>0.0</v>
      </c>
      <c r="F581" s="12" t="s">
        <v>1144</v>
      </c>
      <c r="G581" s="12">
        <f t="shared" si="23"/>
        <v>1151.9</v>
      </c>
      <c r="H581" s="16" t="str">
        <f t="shared" si="24"/>
        <v>misleading</v>
      </c>
      <c r="I581" s="17" t="str">
        <f t="shared" si="25"/>
        <v>truncated line chart</v>
      </c>
      <c r="J581" s="16">
        <f t="shared" si="53"/>
        <v>5.7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23"/>
      <c r="W581" s="23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</row>
    <row r="582">
      <c r="A582" s="12">
        <v>12.0</v>
      </c>
      <c r="B582" s="12">
        <v>31.0</v>
      </c>
      <c r="C582" s="12" t="s">
        <v>682</v>
      </c>
      <c r="D582" s="12" t="b">
        <v>1</v>
      </c>
      <c r="E582" s="12">
        <v>0.0</v>
      </c>
      <c r="F582" s="12" t="s">
        <v>1145</v>
      </c>
      <c r="G582" s="12">
        <f t="shared" si="23"/>
        <v>1162.2</v>
      </c>
      <c r="H582" s="16" t="str">
        <f t="shared" si="24"/>
        <v>misleading</v>
      </c>
      <c r="I582" s="17" t="str">
        <f t="shared" si="25"/>
        <v>reversed axis bar chart</v>
      </c>
      <c r="J582" s="16">
        <f t="shared" si="53"/>
        <v>10.3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23"/>
      <c r="W582" s="23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</row>
    <row r="583">
      <c r="A583" s="12">
        <v>12.0</v>
      </c>
      <c r="B583" s="12">
        <v>32.0</v>
      </c>
      <c r="C583" s="12" t="s">
        <v>1146</v>
      </c>
      <c r="D583" s="12" t="b">
        <v>0</v>
      </c>
      <c r="E583" s="12">
        <v>0.0</v>
      </c>
      <c r="F583" s="12" t="s">
        <v>1147</v>
      </c>
      <c r="G583" s="12">
        <f t="shared" si="23"/>
        <v>1172.8</v>
      </c>
      <c r="H583" s="16" t="str">
        <f t="shared" si="24"/>
        <v>misleading</v>
      </c>
      <c r="I583" s="17" t="str">
        <f t="shared" si="25"/>
        <v>reversed axis bar chart</v>
      </c>
      <c r="J583" s="16">
        <f t="shared" si="53"/>
        <v>10.6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23"/>
      <c r="W583" s="23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</row>
    <row r="584">
      <c r="A584" s="12">
        <v>12.0</v>
      </c>
      <c r="B584" s="12">
        <v>45.0</v>
      </c>
      <c r="C584" s="12" t="s">
        <v>1148</v>
      </c>
      <c r="D584" s="12" t="b">
        <v>1</v>
      </c>
      <c r="E584" s="12">
        <v>1.0</v>
      </c>
      <c r="F584" s="12" t="s">
        <v>1149</v>
      </c>
      <c r="G584" s="12">
        <f t="shared" si="23"/>
        <v>1179.9</v>
      </c>
      <c r="H584" s="16" t="str">
        <f t="shared" si="24"/>
        <v>normal</v>
      </c>
      <c r="I584" s="17" t="str">
        <f t="shared" si="25"/>
        <v>normal line chart</v>
      </c>
      <c r="J584" s="16">
        <f t="shared" si="53"/>
        <v>7.1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23"/>
      <c r="W584" s="23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</row>
    <row r="585">
      <c r="A585" s="12">
        <v>12.0</v>
      </c>
      <c r="B585" s="12">
        <v>21.0</v>
      </c>
      <c r="C585" s="12" t="s">
        <v>779</v>
      </c>
      <c r="D585" s="12" t="b">
        <v>0</v>
      </c>
      <c r="E585" s="12">
        <v>1.0</v>
      </c>
      <c r="F585" s="12" t="s">
        <v>1150</v>
      </c>
      <c r="G585" s="12">
        <f t="shared" si="23"/>
        <v>1192.1</v>
      </c>
      <c r="H585" s="16" t="str">
        <f t="shared" si="24"/>
        <v>misleading</v>
      </c>
      <c r="I585" s="17" t="str">
        <f t="shared" si="25"/>
        <v>multiple scale line chart</v>
      </c>
      <c r="J585" s="16">
        <f t="shared" si="53"/>
        <v>12.2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23"/>
      <c r="W585" s="23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</row>
    <row r="586">
      <c r="A586" s="12">
        <v>12.0</v>
      </c>
      <c r="B586" s="12">
        <v>14.0</v>
      </c>
      <c r="C586" s="12" t="s">
        <v>1151</v>
      </c>
      <c r="D586" s="12" t="b">
        <v>1</v>
      </c>
      <c r="E586" s="12">
        <v>0.0</v>
      </c>
      <c r="F586" s="12" t="s">
        <v>1152</v>
      </c>
      <c r="G586" s="12">
        <f t="shared" si="23"/>
        <v>1244.2</v>
      </c>
      <c r="H586" s="16" t="str">
        <f t="shared" si="24"/>
        <v>normal</v>
      </c>
      <c r="I586" s="17" t="str">
        <f t="shared" si="25"/>
        <v>normal pie chart</v>
      </c>
      <c r="J586" s="16">
        <f t="shared" si="53"/>
        <v>52.1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23"/>
      <c r="W586" s="23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</row>
    <row r="587">
      <c r="A587" s="12">
        <v>12.0</v>
      </c>
      <c r="B587" s="12">
        <v>5.0</v>
      </c>
      <c r="C587" s="12" t="s">
        <v>1153</v>
      </c>
      <c r="D587" s="12" t="b">
        <v>1</v>
      </c>
      <c r="E587" s="12">
        <v>1.0</v>
      </c>
      <c r="F587" s="12" t="s">
        <v>1154</v>
      </c>
      <c r="G587" s="12">
        <f t="shared" si="23"/>
        <v>1254.5</v>
      </c>
      <c r="H587" s="16" t="str">
        <f t="shared" si="24"/>
        <v>misleading</v>
      </c>
      <c r="I587" s="17" t="str">
        <f t="shared" si="25"/>
        <v>truncated bar chart</v>
      </c>
      <c r="J587" s="16">
        <f t="shared" si="53"/>
        <v>10.3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23"/>
      <c r="W587" s="23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</row>
    <row r="588">
      <c r="A588" s="12">
        <v>12.0</v>
      </c>
      <c r="B588" s="12">
        <v>50.0</v>
      </c>
      <c r="C588" s="12" t="s">
        <v>1155</v>
      </c>
      <c r="D588" s="12" t="b">
        <v>1</v>
      </c>
      <c r="E588" s="12">
        <v>1.0</v>
      </c>
      <c r="F588" s="12" t="s">
        <v>1156</v>
      </c>
      <c r="G588" s="12">
        <f t="shared" si="23"/>
        <v>1267.2</v>
      </c>
      <c r="H588" s="16" t="str">
        <f t="shared" si="24"/>
        <v>normal</v>
      </c>
      <c r="I588" s="17" t="str">
        <f t="shared" si="25"/>
        <v>normal line chart</v>
      </c>
      <c r="J588" s="16">
        <f t="shared" si="53"/>
        <v>12.7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23"/>
      <c r="W588" s="23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</row>
    <row r="589">
      <c r="A589" s="12">
        <v>12.0</v>
      </c>
      <c r="B589" s="12">
        <v>48.0</v>
      </c>
      <c r="C589" s="12" t="s">
        <v>1157</v>
      </c>
      <c r="D589" s="12" t="b">
        <v>1</v>
      </c>
      <c r="E589" s="12">
        <v>1.0</v>
      </c>
      <c r="F589" s="12" t="s">
        <v>1158</v>
      </c>
      <c r="G589" s="12">
        <f t="shared" si="23"/>
        <v>1279.3</v>
      </c>
      <c r="H589" s="16" t="str">
        <f t="shared" si="24"/>
        <v>normal</v>
      </c>
      <c r="I589" s="17" t="str">
        <f t="shared" si="25"/>
        <v>normal line chart</v>
      </c>
      <c r="J589" s="16">
        <f t="shared" si="53"/>
        <v>12.1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23"/>
      <c r="W589" s="23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</row>
    <row r="590">
      <c r="A590" s="12">
        <v>12.0</v>
      </c>
      <c r="B590" s="12">
        <v>33.0</v>
      </c>
      <c r="C590" s="12" t="s">
        <v>1159</v>
      </c>
      <c r="D590" s="12" t="b">
        <v>0</v>
      </c>
      <c r="E590" s="12">
        <v>1.0</v>
      </c>
      <c r="F590" s="12" t="s">
        <v>1160</v>
      </c>
      <c r="G590" s="12">
        <f t="shared" si="23"/>
        <v>1304.4</v>
      </c>
      <c r="H590" s="16" t="str">
        <f t="shared" si="24"/>
        <v>misleading</v>
      </c>
      <c r="I590" s="17" t="str">
        <f t="shared" si="25"/>
        <v>reversed axis bar chart</v>
      </c>
      <c r="J590" s="16">
        <f t="shared" si="53"/>
        <v>25.1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23"/>
      <c r="W590" s="23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</row>
    <row r="591">
      <c r="A591" s="12">
        <v>12.0</v>
      </c>
      <c r="B591" s="12">
        <v>38.0</v>
      </c>
      <c r="C591" s="12" t="s">
        <v>1161</v>
      </c>
      <c r="D591" s="12" t="b">
        <v>1</v>
      </c>
      <c r="E591" s="12">
        <v>0.0</v>
      </c>
      <c r="F591" s="12" t="s">
        <v>1162</v>
      </c>
      <c r="G591" s="12">
        <f t="shared" si="23"/>
        <v>1325.1</v>
      </c>
      <c r="H591" s="16" t="str">
        <f t="shared" si="24"/>
        <v>misleading</v>
      </c>
      <c r="I591" s="17" t="str">
        <f t="shared" si="25"/>
        <v>reversed axis bar chart</v>
      </c>
      <c r="J591" s="16">
        <f t="shared" si="53"/>
        <v>20.7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23"/>
      <c r="W591" s="23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</row>
    <row r="592">
      <c r="A592" s="12">
        <v>12.0</v>
      </c>
      <c r="B592" s="12">
        <v>24.0</v>
      </c>
      <c r="C592" s="12" t="s">
        <v>1163</v>
      </c>
      <c r="D592" s="12" t="b">
        <v>1</v>
      </c>
      <c r="E592" s="12">
        <v>0.0</v>
      </c>
      <c r="F592" s="12" t="s">
        <v>1164</v>
      </c>
      <c r="G592" s="12">
        <f t="shared" si="23"/>
        <v>1375</v>
      </c>
      <c r="H592" s="16" t="str">
        <f t="shared" si="24"/>
        <v>misleading</v>
      </c>
      <c r="I592" s="17" t="str">
        <f t="shared" si="25"/>
        <v>multiple scale line chart</v>
      </c>
      <c r="J592" s="16">
        <f t="shared" si="53"/>
        <v>49.9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23"/>
      <c r="W592" s="23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</row>
    <row r="593">
      <c r="A593" s="12">
        <v>12.0</v>
      </c>
      <c r="B593" s="12">
        <v>6.0</v>
      </c>
      <c r="C593" s="12" t="s">
        <v>323</v>
      </c>
      <c r="D593" s="12" t="b">
        <v>0</v>
      </c>
      <c r="E593" s="12">
        <v>1.0</v>
      </c>
      <c r="F593" s="12" t="s">
        <v>1165</v>
      </c>
      <c r="G593" s="12">
        <f t="shared" si="23"/>
        <v>1418.7</v>
      </c>
      <c r="H593" s="16" t="str">
        <f t="shared" si="24"/>
        <v>normal</v>
      </c>
      <c r="I593" s="17" t="str">
        <f t="shared" si="25"/>
        <v>normal bar chart</v>
      </c>
      <c r="J593" s="16">
        <f t="shared" si="53"/>
        <v>43.7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23"/>
      <c r="W593" s="23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</row>
    <row r="594">
      <c r="A594" s="12">
        <v>12.0</v>
      </c>
      <c r="B594" s="12">
        <v>2.0</v>
      </c>
      <c r="C594" s="12" t="s">
        <v>1166</v>
      </c>
      <c r="D594" s="12" t="b">
        <v>1</v>
      </c>
      <c r="E594" s="12">
        <v>0.0</v>
      </c>
      <c r="F594" s="12" t="s">
        <v>1167</v>
      </c>
      <c r="G594" s="12">
        <f t="shared" si="23"/>
        <v>1424.4</v>
      </c>
      <c r="H594" s="16" t="str">
        <f t="shared" si="24"/>
        <v>normal</v>
      </c>
      <c r="I594" s="17" t="str">
        <f t="shared" si="25"/>
        <v>normal bar chart</v>
      </c>
      <c r="J594" s="16">
        <f t="shared" si="53"/>
        <v>5.7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23"/>
      <c r="W594" s="23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</row>
    <row r="595">
      <c r="A595" s="12">
        <v>12.0</v>
      </c>
      <c r="B595" s="12">
        <v>41.0</v>
      </c>
      <c r="C595" s="12" t="s">
        <v>1168</v>
      </c>
      <c r="D595" s="12" t="b">
        <v>0</v>
      </c>
      <c r="E595" s="12">
        <v>1.0</v>
      </c>
      <c r="F595" s="12" t="s">
        <v>1169</v>
      </c>
      <c r="G595" s="12">
        <f t="shared" si="23"/>
        <v>1436.7</v>
      </c>
      <c r="H595" s="16" t="str">
        <f t="shared" si="24"/>
        <v>normal</v>
      </c>
      <c r="I595" s="17" t="str">
        <f t="shared" si="25"/>
        <v>normal line chart</v>
      </c>
      <c r="J595" s="16">
        <f t="shared" si="53"/>
        <v>12.3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23"/>
      <c r="W595" s="23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</row>
    <row r="596">
      <c r="A596" s="12">
        <v>12.0</v>
      </c>
      <c r="B596" s="12">
        <v>16.0</v>
      </c>
      <c r="C596" s="12" t="s">
        <v>1170</v>
      </c>
      <c r="D596" s="12" t="b">
        <v>0</v>
      </c>
      <c r="E596" s="12">
        <v>0.0</v>
      </c>
      <c r="F596" s="12" t="s">
        <v>1171</v>
      </c>
      <c r="G596" s="12">
        <f t="shared" si="23"/>
        <v>1470.9</v>
      </c>
      <c r="H596" s="16" t="str">
        <f t="shared" si="24"/>
        <v>misleading</v>
      </c>
      <c r="I596" s="17" t="str">
        <f t="shared" si="25"/>
        <v>misleading 2d pie chart</v>
      </c>
      <c r="J596" s="16">
        <f t="shared" si="53"/>
        <v>34.2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23"/>
      <c r="W596" s="23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</row>
    <row r="597">
      <c r="A597" s="12">
        <v>12.0</v>
      </c>
      <c r="B597" s="12">
        <v>42.0</v>
      </c>
      <c r="C597" s="12" t="s">
        <v>1172</v>
      </c>
      <c r="D597" s="12" t="b">
        <v>1</v>
      </c>
      <c r="E597" s="12">
        <v>1.0</v>
      </c>
      <c r="F597" s="12" t="s">
        <v>1173</v>
      </c>
      <c r="G597" s="12">
        <f t="shared" si="23"/>
        <v>1486.5</v>
      </c>
      <c r="H597" s="16" t="str">
        <f t="shared" si="24"/>
        <v>misleading</v>
      </c>
      <c r="I597" s="17" t="str">
        <f t="shared" si="25"/>
        <v>truncated line chart</v>
      </c>
      <c r="J597" s="16">
        <f t="shared" si="53"/>
        <v>15.6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23"/>
      <c r="W597" s="23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</row>
    <row r="598">
      <c r="A598" s="12">
        <v>12.0</v>
      </c>
      <c r="B598" s="12">
        <v>11.0</v>
      </c>
      <c r="C598" s="12" t="s">
        <v>1174</v>
      </c>
      <c r="D598" s="12" t="b">
        <v>0</v>
      </c>
      <c r="E598" s="12">
        <v>0.0</v>
      </c>
      <c r="F598" s="12" t="s">
        <v>1175</v>
      </c>
      <c r="G598" s="12">
        <f t="shared" si="23"/>
        <v>1495.6</v>
      </c>
      <c r="H598" s="16" t="str">
        <f t="shared" si="24"/>
        <v>misleading</v>
      </c>
      <c r="I598" s="17" t="str">
        <f t="shared" si="25"/>
        <v>misleading 2d pie chart</v>
      </c>
      <c r="J598" s="16">
        <f t="shared" si="53"/>
        <v>9.1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23"/>
      <c r="W598" s="23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</row>
    <row r="599">
      <c r="A599" s="12">
        <v>12.0</v>
      </c>
      <c r="B599" s="12">
        <v>15.0</v>
      </c>
      <c r="C599" s="12" t="s">
        <v>1086</v>
      </c>
      <c r="D599" s="12" t="b">
        <v>1</v>
      </c>
      <c r="E599" s="12">
        <v>0.0</v>
      </c>
      <c r="F599" s="12" t="s">
        <v>1176</v>
      </c>
      <c r="G599" s="12">
        <f t="shared" si="23"/>
        <v>1514</v>
      </c>
      <c r="H599" s="16" t="str">
        <f t="shared" si="24"/>
        <v>misleading</v>
      </c>
      <c r="I599" s="17" t="str">
        <f t="shared" si="25"/>
        <v>misleading 2d pie chart</v>
      </c>
      <c r="J599" s="16">
        <f t="shared" si="53"/>
        <v>18.4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23"/>
      <c r="W599" s="23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</row>
    <row r="600">
      <c r="A600" s="12">
        <v>12.0</v>
      </c>
      <c r="B600" s="12">
        <v>28.0</v>
      </c>
      <c r="C600" s="12" t="s">
        <v>1177</v>
      </c>
      <c r="D600" s="12" t="b">
        <v>1</v>
      </c>
      <c r="E600" s="12">
        <v>1.0</v>
      </c>
      <c r="F600" s="12" t="s">
        <v>1178</v>
      </c>
      <c r="G600" s="12">
        <f t="shared" si="23"/>
        <v>1521.3</v>
      </c>
      <c r="H600" s="16" t="str">
        <f t="shared" si="24"/>
        <v>misleading</v>
      </c>
      <c r="I600" s="17" t="str">
        <f t="shared" si="25"/>
        <v>multiple scale line chart</v>
      </c>
      <c r="J600" s="16">
        <f t="shared" si="53"/>
        <v>7.3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23"/>
      <c r="W600" s="23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</row>
    <row r="601">
      <c r="A601" s="12">
        <v>12.0</v>
      </c>
      <c r="B601" s="12">
        <v>35.0</v>
      </c>
      <c r="C601" s="12" t="s">
        <v>532</v>
      </c>
      <c r="D601" s="12" t="b">
        <v>1</v>
      </c>
      <c r="E601" s="12">
        <v>0.0</v>
      </c>
      <c r="F601" s="12" t="s">
        <v>1179</v>
      </c>
      <c r="G601" s="12">
        <f t="shared" si="23"/>
        <v>1537.1</v>
      </c>
      <c r="H601" s="16" t="str">
        <f t="shared" si="24"/>
        <v>misleading</v>
      </c>
      <c r="I601" s="17" t="str">
        <f t="shared" si="25"/>
        <v>reversed axis bar chart</v>
      </c>
      <c r="J601" s="16">
        <f t="shared" si="53"/>
        <v>15.8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23"/>
      <c r="W601" s="23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</row>
    <row r="602">
      <c r="A602" s="12">
        <v>12.0</v>
      </c>
      <c r="B602" s="12">
        <v>18.0</v>
      </c>
      <c r="C602" s="12" t="s">
        <v>341</v>
      </c>
      <c r="D602" s="12" t="b">
        <v>1</v>
      </c>
      <c r="E602" s="12">
        <v>0.0</v>
      </c>
      <c r="F602" s="12" t="s">
        <v>1180</v>
      </c>
      <c r="G602" s="12">
        <f t="shared" si="23"/>
        <v>1555.4</v>
      </c>
      <c r="H602" s="16" t="str">
        <f t="shared" si="24"/>
        <v>normal</v>
      </c>
      <c r="I602" s="17" t="str">
        <f t="shared" si="25"/>
        <v>normal pie chart</v>
      </c>
      <c r="J602" s="16">
        <f t="shared" si="53"/>
        <v>18.3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23"/>
      <c r="W602" s="23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</row>
    <row r="603">
      <c r="A603" s="31">
        <v>13.0</v>
      </c>
      <c r="B603" s="31">
        <v>42.0</v>
      </c>
      <c r="C603" s="7" t="s">
        <v>1181</v>
      </c>
      <c r="D603" s="39" t="b">
        <v>0</v>
      </c>
      <c r="E603" s="31">
        <v>0.0</v>
      </c>
      <c r="F603" s="40" t="s">
        <v>1182</v>
      </c>
      <c r="G603" s="12">
        <f t="shared" si="23"/>
        <v>1983.1</v>
      </c>
      <c r="H603" s="16" t="str">
        <f t="shared" si="24"/>
        <v>misleading</v>
      </c>
      <c r="I603" s="17" t="str">
        <f t="shared" si="25"/>
        <v>truncated line chart</v>
      </c>
      <c r="J603" s="41">
        <f>G603- TIMEVALUE("0:" &amp; "32:33.6") * 24 * 60 * 60</f>
        <v>29.5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23"/>
      <c r="W603" s="23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</row>
    <row r="604">
      <c r="A604" s="31">
        <v>13.0</v>
      </c>
      <c r="B604" s="31">
        <v>9.0</v>
      </c>
      <c r="C604" s="7" t="s">
        <v>1183</v>
      </c>
      <c r="D604" s="39" t="b">
        <v>1</v>
      </c>
      <c r="E604" s="31">
        <v>1.0</v>
      </c>
      <c r="F604" s="40" t="s">
        <v>1184</v>
      </c>
      <c r="G604" s="12">
        <f t="shared" si="23"/>
        <v>2009.1</v>
      </c>
      <c r="H604" s="16" t="str">
        <f t="shared" si="24"/>
        <v>misleading</v>
      </c>
      <c r="I604" s="17" t="str">
        <f t="shared" si="25"/>
        <v>truncated bar chart</v>
      </c>
      <c r="J604" s="16">
        <f t="shared" ref="J604:J652" si="54">G604-G603</f>
        <v>26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23"/>
      <c r="W604" s="23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</row>
    <row r="605">
      <c r="A605" s="31">
        <v>13.0</v>
      </c>
      <c r="B605" s="31">
        <v>6.0</v>
      </c>
      <c r="C605" s="7" t="s">
        <v>1185</v>
      </c>
      <c r="D605" s="39" t="b">
        <v>1</v>
      </c>
      <c r="E605" s="31">
        <v>0.0</v>
      </c>
      <c r="F605" s="40" t="s">
        <v>1186</v>
      </c>
      <c r="G605" s="12">
        <f t="shared" si="23"/>
        <v>2032.7</v>
      </c>
      <c r="H605" s="16" t="str">
        <f t="shared" si="24"/>
        <v>normal</v>
      </c>
      <c r="I605" s="17" t="str">
        <f t="shared" si="25"/>
        <v>normal bar chart</v>
      </c>
      <c r="J605" s="16">
        <f t="shared" si="54"/>
        <v>23.6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23"/>
      <c r="W605" s="23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</row>
    <row r="606">
      <c r="A606" s="31">
        <v>13.0</v>
      </c>
      <c r="B606" s="31">
        <v>44.0</v>
      </c>
      <c r="C606" s="7" t="s">
        <v>1187</v>
      </c>
      <c r="D606" s="39" t="b">
        <v>1</v>
      </c>
      <c r="E606" s="31">
        <v>1.0</v>
      </c>
      <c r="F606" s="40" t="s">
        <v>1188</v>
      </c>
      <c r="G606" s="12">
        <f t="shared" si="23"/>
        <v>2085.9</v>
      </c>
      <c r="H606" s="16" t="str">
        <f t="shared" si="24"/>
        <v>normal</v>
      </c>
      <c r="I606" s="17" t="str">
        <f t="shared" si="25"/>
        <v>normal line chart</v>
      </c>
      <c r="J606" s="16">
        <f t="shared" si="54"/>
        <v>53.2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23"/>
      <c r="W606" s="23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</row>
    <row r="607">
      <c r="A607" s="31">
        <v>13.0</v>
      </c>
      <c r="B607" s="31">
        <v>22.0</v>
      </c>
      <c r="C607" s="7" t="s">
        <v>1189</v>
      </c>
      <c r="D607" s="39" t="b">
        <v>1</v>
      </c>
      <c r="E607" s="31">
        <v>1.0</v>
      </c>
      <c r="F607" s="40" t="s">
        <v>1190</v>
      </c>
      <c r="G607" s="12">
        <f t="shared" si="23"/>
        <v>2145</v>
      </c>
      <c r="H607" s="16" t="str">
        <f t="shared" si="24"/>
        <v>normal</v>
      </c>
      <c r="I607" s="17" t="str">
        <f t="shared" si="25"/>
        <v>normal scale line chart</v>
      </c>
      <c r="J607" s="16">
        <f t="shared" si="54"/>
        <v>59.1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23"/>
      <c r="W607" s="23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</row>
    <row r="608">
      <c r="A608" s="31">
        <v>13.0</v>
      </c>
      <c r="B608" s="31">
        <v>33.0</v>
      </c>
      <c r="C608" s="7" t="s">
        <v>248</v>
      </c>
      <c r="D608" s="39" t="b">
        <v>0</v>
      </c>
      <c r="E608" s="31">
        <v>1.0</v>
      </c>
      <c r="F608" s="40" t="s">
        <v>1191</v>
      </c>
      <c r="G608" s="12">
        <f t="shared" si="23"/>
        <v>2182.1</v>
      </c>
      <c r="H608" s="16" t="str">
        <f t="shared" si="24"/>
        <v>misleading</v>
      </c>
      <c r="I608" s="17" t="str">
        <f t="shared" si="25"/>
        <v>reversed axis bar chart</v>
      </c>
      <c r="J608" s="16">
        <f t="shared" si="54"/>
        <v>37.1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23"/>
      <c r="W608" s="23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</row>
    <row r="609">
      <c r="A609" s="31">
        <v>13.0</v>
      </c>
      <c r="B609" s="31">
        <v>34.0</v>
      </c>
      <c r="C609" s="7" t="s">
        <v>1192</v>
      </c>
      <c r="D609" s="39" t="b">
        <v>1</v>
      </c>
      <c r="E609" s="31">
        <v>1.0</v>
      </c>
      <c r="F609" s="40" t="s">
        <v>1193</v>
      </c>
      <c r="G609" s="12">
        <f t="shared" si="23"/>
        <v>2192.2</v>
      </c>
      <c r="H609" s="16" t="str">
        <f t="shared" si="24"/>
        <v>normal</v>
      </c>
      <c r="I609" s="17" t="str">
        <f t="shared" si="25"/>
        <v>normal axis bar chart</v>
      </c>
      <c r="J609" s="16">
        <f t="shared" si="54"/>
        <v>10.1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23"/>
      <c r="W609" s="23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</row>
    <row r="610">
      <c r="A610" s="31">
        <v>13.0</v>
      </c>
      <c r="B610" s="31">
        <v>25.0</v>
      </c>
      <c r="C610" s="7" t="s">
        <v>1194</v>
      </c>
      <c r="D610" s="39" t="b">
        <v>1</v>
      </c>
      <c r="E610" s="31">
        <v>0.0</v>
      </c>
      <c r="F610" s="40" t="s">
        <v>1195</v>
      </c>
      <c r="G610" s="12">
        <f t="shared" si="23"/>
        <v>2216.1</v>
      </c>
      <c r="H610" s="16" t="str">
        <f t="shared" si="24"/>
        <v>misleading</v>
      </c>
      <c r="I610" s="17" t="str">
        <f t="shared" si="25"/>
        <v>multiple scale line chart</v>
      </c>
      <c r="J610" s="16">
        <f t="shared" si="54"/>
        <v>23.9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23"/>
      <c r="W610" s="23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</row>
    <row r="611">
      <c r="A611" s="31">
        <v>13.0</v>
      </c>
      <c r="B611" s="31">
        <v>1.0</v>
      </c>
      <c r="C611" s="7" t="s">
        <v>1196</v>
      </c>
      <c r="D611" s="39" t="b">
        <v>0</v>
      </c>
      <c r="E611" s="31">
        <v>1.0</v>
      </c>
      <c r="F611" s="40" t="s">
        <v>1197</v>
      </c>
      <c r="G611" s="12">
        <f t="shared" si="23"/>
        <v>2253.3</v>
      </c>
      <c r="H611" s="16" t="str">
        <f t="shared" si="24"/>
        <v>misleading</v>
      </c>
      <c r="I611" s="17" t="str">
        <f t="shared" si="25"/>
        <v>truncated bar chart</v>
      </c>
      <c r="J611" s="16">
        <f t="shared" si="54"/>
        <v>37.2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23"/>
      <c r="W611" s="23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</row>
    <row r="612">
      <c r="A612" s="31">
        <v>13.0</v>
      </c>
      <c r="B612" s="31">
        <v>8.0</v>
      </c>
      <c r="C612" s="7" t="s">
        <v>1198</v>
      </c>
      <c r="D612" s="39" t="b">
        <v>1</v>
      </c>
      <c r="E612" s="31">
        <v>1.0</v>
      </c>
      <c r="F612" s="40" t="s">
        <v>709</v>
      </c>
      <c r="G612" s="12">
        <f t="shared" si="23"/>
        <v>2269</v>
      </c>
      <c r="H612" s="16" t="str">
        <f t="shared" si="24"/>
        <v>normal</v>
      </c>
      <c r="I612" s="17" t="str">
        <f t="shared" si="25"/>
        <v>normal bar chart</v>
      </c>
      <c r="J612" s="16">
        <f t="shared" si="54"/>
        <v>15.7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23"/>
      <c r="W612" s="23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</row>
    <row r="613">
      <c r="A613" s="31">
        <v>13.0</v>
      </c>
      <c r="B613" s="31">
        <v>45.0</v>
      </c>
      <c r="C613" s="7" t="s">
        <v>1199</v>
      </c>
      <c r="D613" s="39" t="b">
        <v>1</v>
      </c>
      <c r="E613" s="31">
        <v>1.0</v>
      </c>
      <c r="F613" s="40" t="s">
        <v>1200</v>
      </c>
      <c r="G613" s="12">
        <f t="shared" si="23"/>
        <v>2279</v>
      </c>
      <c r="H613" s="16" t="str">
        <f t="shared" si="24"/>
        <v>normal</v>
      </c>
      <c r="I613" s="17" t="str">
        <f t="shared" si="25"/>
        <v>normal line chart</v>
      </c>
      <c r="J613" s="16">
        <f t="shared" si="54"/>
        <v>10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23"/>
      <c r="W613" s="23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</row>
    <row r="614">
      <c r="A614" s="31">
        <v>13.0</v>
      </c>
      <c r="B614" s="31">
        <v>16.0</v>
      </c>
      <c r="C614" s="7" t="s">
        <v>1201</v>
      </c>
      <c r="D614" s="39" t="b">
        <v>1</v>
      </c>
      <c r="E614" s="31">
        <v>1.0</v>
      </c>
      <c r="F614" s="40" t="s">
        <v>1202</v>
      </c>
      <c r="G614" s="12">
        <f t="shared" si="23"/>
        <v>2326</v>
      </c>
      <c r="H614" s="16" t="str">
        <f t="shared" si="24"/>
        <v>misleading</v>
      </c>
      <c r="I614" s="17" t="str">
        <f t="shared" si="25"/>
        <v>misleading 2d pie chart</v>
      </c>
      <c r="J614" s="16">
        <f t="shared" si="54"/>
        <v>47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23"/>
      <c r="W614" s="23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</row>
    <row r="615">
      <c r="A615" s="31">
        <v>13.0</v>
      </c>
      <c r="B615" s="31">
        <v>50.0</v>
      </c>
      <c r="C615" s="7" t="s">
        <v>1203</v>
      </c>
      <c r="D615" s="39" t="b">
        <v>1</v>
      </c>
      <c r="E615" s="31">
        <v>1.0</v>
      </c>
      <c r="F615" s="40" t="s">
        <v>1204</v>
      </c>
      <c r="G615" s="12">
        <f t="shared" si="23"/>
        <v>2346.9</v>
      </c>
      <c r="H615" s="16" t="str">
        <f t="shared" si="24"/>
        <v>normal</v>
      </c>
      <c r="I615" s="17" t="str">
        <f t="shared" si="25"/>
        <v>normal line chart</v>
      </c>
      <c r="J615" s="16">
        <f t="shared" si="54"/>
        <v>20.9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23"/>
      <c r="W615" s="23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</row>
    <row r="616">
      <c r="A616" s="31">
        <v>13.0</v>
      </c>
      <c r="B616" s="31">
        <v>5.0</v>
      </c>
      <c r="C616" s="7" t="s">
        <v>1205</v>
      </c>
      <c r="D616" s="39" t="b">
        <v>0</v>
      </c>
      <c r="E616" s="31">
        <v>0.0</v>
      </c>
      <c r="F616" s="40" t="s">
        <v>1206</v>
      </c>
      <c r="G616" s="12">
        <f t="shared" si="23"/>
        <v>2387.7</v>
      </c>
      <c r="H616" s="16" t="str">
        <f t="shared" si="24"/>
        <v>misleading</v>
      </c>
      <c r="I616" s="17" t="str">
        <f t="shared" si="25"/>
        <v>truncated bar chart</v>
      </c>
      <c r="J616" s="16">
        <f t="shared" si="54"/>
        <v>40.8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23"/>
      <c r="W616" s="23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</row>
    <row r="617">
      <c r="A617" s="31">
        <v>13.0</v>
      </c>
      <c r="B617" s="31">
        <v>39.0</v>
      </c>
      <c r="C617" s="7" t="s">
        <v>1207</v>
      </c>
      <c r="D617" s="39" t="b">
        <v>0</v>
      </c>
      <c r="E617" s="31">
        <v>0.0</v>
      </c>
      <c r="F617" s="40" t="s">
        <v>1208</v>
      </c>
      <c r="G617" s="12">
        <f t="shared" si="23"/>
        <v>2439.3</v>
      </c>
      <c r="H617" s="16" t="str">
        <f t="shared" si="24"/>
        <v>misleading</v>
      </c>
      <c r="I617" s="17" t="str">
        <f t="shared" si="25"/>
        <v>reversed axis bar chart</v>
      </c>
      <c r="J617" s="16">
        <f t="shared" si="54"/>
        <v>51.6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23"/>
      <c r="W617" s="23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</row>
    <row r="618">
      <c r="A618" s="31">
        <v>13.0</v>
      </c>
      <c r="B618" s="31">
        <v>3.0</v>
      </c>
      <c r="C618" s="7" t="s">
        <v>1209</v>
      </c>
      <c r="D618" s="39" t="b">
        <v>1</v>
      </c>
      <c r="E618" s="31">
        <v>0.0</v>
      </c>
      <c r="F618" s="40" t="s">
        <v>1210</v>
      </c>
      <c r="G618" s="12">
        <f t="shared" si="23"/>
        <v>2494.2</v>
      </c>
      <c r="H618" s="16" t="str">
        <f t="shared" si="24"/>
        <v>misleading</v>
      </c>
      <c r="I618" s="17" t="str">
        <f t="shared" si="25"/>
        <v>truncated bar chart</v>
      </c>
      <c r="J618" s="16">
        <f t="shared" si="54"/>
        <v>54.9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23"/>
      <c r="W618" s="23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</row>
    <row r="619">
      <c r="A619" s="31">
        <v>13.0</v>
      </c>
      <c r="B619" s="31">
        <v>28.0</v>
      </c>
      <c r="C619" s="7" t="s">
        <v>270</v>
      </c>
      <c r="D619" s="39" t="b">
        <v>0</v>
      </c>
      <c r="E619" s="31">
        <v>0.0</v>
      </c>
      <c r="F619" s="40" t="s">
        <v>1211</v>
      </c>
      <c r="G619" s="12">
        <f t="shared" si="23"/>
        <v>2532.7</v>
      </c>
      <c r="H619" s="16" t="str">
        <f t="shared" si="24"/>
        <v>misleading</v>
      </c>
      <c r="I619" s="17" t="str">
        <f t="shared" si="25"/>
        <v>multiple scale line chart</v>
      </c>
      <c r="J619" s="16">
        <f t="shared" si="54"/>
        <v>38.5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23"/>
      <c r="W619" s="23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</row>
    <row r="620">
      <c r="A620" s="31">
        <v>13.0</v>
      </c>
      <c r="B620" s="31">
        <v>27.0</v>
      </c>
      <c r="C620" s="7" t="s">
        <v>1212</v>
      </c>
      <c r="D620" s="39" t="b">
        <v>1</v>
      </c>
      <c r="E620" s="31">
        <v>1.0</v>
      </c>
      <c r="F620" s="40" t="s">
        <v>1213</v>
      </c>
      <c r="G620" s="12">
        <f t="shared" si="23"/>
        <v>2547.8</v>
      </c>
      <c r="H620" s="16" t="str">
        <f t="shared" si="24"/>
        <v>misleading</v>
      </c>
      <c r="I620" s="17" t="str">
        <f t="shared" si="25"/>
        <v>multiple scale line chart</v>
      </c>
      <c r="J620" s="16">
        <f t="shared" si="54"/>
        <v>15.1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23"/>
      <c r="W620" s="23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</row>
    <row r="621">
      <c r="A621" s="31">
        <v>13.0</v>
      </c>
      <c r="B621" s="31">
        <v>48.0</v>
      </c>
      <c r="C621" s="7" t="s">
        <v>1214</v>
      </c>
      <c r="D621" s="39" t="b">
        <v>1</v>
      </c>
      <c r="E621" s="31">
        <v>1.0</v>
      </c>
      <c r="F621" s="40" t="s">
        <v>1215</v>
      </c>
      <c r="G621" s="12">
        <f t="shared" si="23"/>
        <v>2569.3</v>
      </c>
      <c r="H621" s="16" t="str">
        <f t="shared" si="24"/>
        <v>normal</v>
      </c>
      <c r="I621" s="17" t="str">
        <f t="shared" si="25"/>
        <v>normal line chart</v>
      </c>
      <c r="J621" s="16">
        <f t="shared" si="54"/>
        <v>21.5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23"/>
      <c r="W621" s="23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</row>
    <row r="622">
      <c r="A622" s="31">
        <v>13.0</v>
      </c>
      <c r="B622" s="31">
        <v>37.0</v>
      </c>
      <c r="C622" s="7" t="s">
        <v>1216</v>
      </c>
      <c r="D622" s="39" t="b">
        <v>1</v>
      </c>
      <c r="E622" s="31">
        <v>1.0</v>
      </c>
      <c r="F622" s="40" t="s">
        <v>1217</v>
      </c>
      <c r="G622" s="12">
        <f t="shared" si="23"/>
        <v>2620.1</v>
      </c>
      <c r="H622" s="16" t="str">
        <f t="shared" si="24"/>
        <v>normal</v>
      </c>
      <c r="I622" s="17" t="str">
        <f t="shared" si="25"/>
        <v>normal axis bar chart</v>
      </c>
      <c r="J622" s="16">
        <f t="shared" si="54"/>
        <v>50.8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23"/>
      <c r="W622" s="23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</row>
    <row r="623">
      <c r="A623" s="31">
        <v>13.0</v>
      </c>
      <c r="B623" s="31">
        <v>31.0</v>
      </c>
      <c r="C623" s="7" t="s">
        <v>1218</v>
      </c>
      <c r="D623" s="39" t="b">
        <v>0</v>
      </c>
      <c r="E623" s="31">
        <v>1.0</v>
      </c>
      <c r="F623" s="40" t="s">
        <v>1219</v>
      </c>
      <c r="G623" s="12">
        <f t="shared" si="23"/>
        <v>2636.6</v>
      </c>
      <c r="H623" s="16" t="str">
        <f t="shared" si="24"/>
        <v>misleading</v>
      </c>
      <c r="I623" s="17" t="str">
        <f t="shared" si="25"/>
        <v>reversed axis bar chart</v>
      </c>
      <c r="J623" s="16">
        <f t="shared" si="54"/>
        <v>16.5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23"/>
      <c r="W623" s="23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</row>
    <row r="624">
      <c r="A624" s="31">
        <v>13.0</v>
      </c>
      <c r="B624" s="31">
        <v>7.0</v>
      </c>
      <c r="C624" s="7" t="s">
        <v>1220</v>
      </c>
      <c r="D624" s="39" t="b">
        <v>1</v>
      </c>
      <c r="E624" s="31">
        <v>0.0</v>
      </c>
      <c r="F624" s="40" t="s">
        <v>1221</v>
      </c>
      <c r="G624" s="12">
        <f t="shared" si="23"/>
        <v>2655.6</v>
      </c>
      <c r="H624" s="16" t="str">
        <f t="shared" si="24"/>
        <v>misleading</v>
      </c>
      <c r="I624" s="17" t="str">
        <f t="shared" si="25"/>
        <v>truncated bar chart</v>
      </c>
      <c r="J624" s="16">
        <f t="shared" si="54"/>
        <v>19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23"/>
      <c r="W624" s="23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</row>
    <row r="625">
      <c r="A625" s="31">
        <v>13.0</v>
      </c>
      <c r="B625" s="31">
        <v>13.0</v>
      </c>
      <c r="C625" s="7" t="s">
        <v>1222</v>
      </c>
      <c r="D625" s="39" t="b">
        <v>1</v>
      </c>
      <c r="E625" s="31">
        <v>1.0</v>
      </c>
      <c r="F625" s="40" t="s">
        <v>1223</v>
      </c>
      <c r="G625" s="12">
        <f t="shared" si="23"/>
        <v>2672.1</v>
      </c>
      <c r="H625" s="16" t="str">
        <f t="shared" si="24"/>
        <v>normal</v>
      </c>
      <c r="I625" s="17" t="str">
        <f t="shared" si="25"/>
        <v>normal pie chart</v>
      </c>
      <c r="J625" s="16">
        <f t="shared" si="54"/>
        <v>16.5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23"/>
      <c r="W625" s="23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</row>
    <row r="626">
      <c r="A626" s="31">
        <v>13.0</v>
      </c>
      <c r="B626" s="31">
        <v>46.0</v>
      </c>
      <c r="C626" s="7" t="s">
        <v>484</v>
      </c>
      <c r="D626" s="39" t="b">
        <v>0</v>
      </c>
      <c r="E626" s="31">
        <v>0.0</v>
      </c>
      <c r="F626" s="40" t="s">
        <v>1224</v>
      </c>
      <c r="G626" s="12">
        <f t="shared" si="23"/>
        <v>2693.1</v>
      </c>
      <c r="H626" s="16" t="str">
        <f t="shared" si="24"/>
        <v>misleading</v>
      </c>
      <c r="I626" s="17" t="str">
        <f t="shared" si="25"/>
        <v>truncated line chart</v>
      </c>
      <c r="J626" s="16">
        <f t="shared" si="54"/>
        <v>21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23"/>
      <c r="W626" s="23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</row>
    <row r="627">
      <c r="A627" s="31">
        <v>13.0</v>
      </c>
      <c r="B627" s="31">
        <v>18.0</v>
      </c>
      <c r="C627" s="7" t="s">
        <v>1225</v>
      </c>
      <c r="D627" s="39" t="b">
        <v>1</v>
      </c>
      <c r="E627" s="31">
        <v>0.0</v>
      </c>
      <c r="F627" s="40" t="s">
        <v>1226</v>
      </c>
      <c r="G627" s="12">
        <f t="shared" si="23"/>
        <v>2707.3</v>
      </c>
      <c r="H627" s="16" t="str">
        <f t="shared" si="24"/>
        <v>normal</v>
      </c>
      <c r="I627" s="17" t="str">
        <f t="shared" si="25"/>
        <v>normal pie chart</v>
      </c>
      <c r="J627" s="16">
        <f t="shared" si="54"/>
        <v>14.2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23"/>
      <c r="W627" s="23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</row>
    <row r="628">
      <c r="A628" s="31">
        <v>13.0</v>
      </c>
      <c r="B628" s="31">
        <v>19.0</v>
      </c>
      <c r="C628" s="7" t="s">
        <v>1227</v>
      </c>
      <c r="D628" s="39" t="b">
        <v>1</v>
      </c>
      <c r="E628" s="31">
        <v>0.0</v>
      </c>
      <c r="F628" s="40" t="s">
        <v>1228</v>
      </c>
      <c r="G628" s="12">
        <f t="shared" si="23"/>
        <v>2739.3</v>
      </c>
      <c r="H628" s="16" t="str">
        <f t="shared" si="24"/>
        <v>misleading</v>
      </c>
      <c r="I628" s="17" t="str">
        <f t="shared" si="25"/>
        <v>misleading 2d pie chart</v>
      </c>
      <c r="J628" s="16">
        <f t="shared" si="54"/>
        <v>32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23"/>
      <c r="W628" s="23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</row>
    <row r="629">
      <c r="A629" s="31">
        <v>13.0</v>
      </c>
      <c r="B629" s="31">
        <v>10.0</v>
      </c>
      <c r="C629" s="7" t="s">
        <v>585</v>
      </c>
      <c r="D629" s="39" t="b">
        <v>0</v>
      </c>
      <c r="E629" s="31">
        <v>0.0</v>
      </c>
      <c r="F629" s="40" t="s">
        <v>1229</v>
      </c>
      <c r="G629" s="12">
        <f t="shared" si="23"/>
        <v>2759.1</v>
      </c>
      <c r="H629" s="16" t="str">
        <f t="shared" si="24"/>
        <v>normal</v>
      </c>
      <c r="I629" s="17" t="str">
        <f t="shared" si="25"/>
        <v>normal bar chart</v>
      </c>
      <c r="J629" s="16">
        <f t="shared" si="54"/>
        <v>19.8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23"/>
      <c r="W629" s="23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</row>
    <row r="630">
      <c r="A630" s="31">
        <v>13.0</v>
      </c>
      <c r="B630" s="31">
        <v>23.0</v>
      </c>
      <c r="C630" s="7" t="s">
        <v>1230</v>
      </c>
      <c r="D630" s="39" t="b">
        <v>1</v>
      </c>
      <c r="E630" s="31">
        <v>1.0</v>
      </c>
      <c r="F630" s="40" t="s">
        <v>1231</v>
      </c>
      <c r="G630" s="12">
        <f t="shared" si="23"/>
        <v>2773.6</v>
      </c>
      <c r="H630" s="16" t="str">
        <f t="shared" si="24"/>
        <v>normal</v>
      </c>
      <c r="I630" s="17" t="str">
        <f t="shared" si="25"/>
        <v>normal scale line chart</v>
      </c>
      <c r="J630" s="16">
        <f t="shared" si="54"/>
        <v>14.5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23"/>
      <c r="W630" s="23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</row>
    <row r="631">
      <c r="A631" s="31">
        <v>13.0</v>
      </c>
      <c r="B631" s="31">
        <v>40.0</v>
      </c>
      <c r="C631" s="7" t="s">
        <v>1232</v>
      </c>
      <c r="D631" s="39" t="b">
        <v>0</v>
      </c>
      <c r="E631" s="31">
        <v>1.0</v>
      </c>
      <c r="F631" s="40" t="s">
        <v>1233</v>
      </c>
      <c r="G631" s="12">
        <f t="shared" si="23"/>
        <v>2793.5</v>
      </c>
      <c r="H631" s="16" t="str">
        <f t="shared" si="24"/>
        <v>normal</v>
      </c>
      <c r="I631" s="17" t="str">
        <f t="shared" si="25"/>
        <v>normal axis bar chart</v>
      </c>
      <c r="J631" s="16">
        <f t="shared" si="54"/>
        <v>19.9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23"/>
      <c r="W631" s="23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</row>
    <row r="632">
      <c r="A632" s="31">
        <v>13.0</v>
      </c>
      <c r="B632" s="31">
        <v>12.0</v>
      </c>
      <c r="C632" s="7" t="s">
        <v>1234</v>
      </c>
      <c r="D632" s="39" t="b">
        <v>0</v>
      </c>
      <c r="E632" s="31">
        <v>1.0</v>
      </c>
      <c r="F632" s="40" t="s">
        <v>1235</v>
      </c>
      <c r="G632" s="12">
        <f t="shared" si="23"/>
        <v>2819.2</v>
      </c>
      <c r="H632" s="16" t="str">
        <f t="shared" si="24"/>
        <v>normal</v>
      </c>
      <c r="I632" s="17" t="str">
        <f t="shared" si="25"/>
        <v>normal pie chart</v>
      </c>
      <c r="J632" s="16">
        <f t="shared" si="54"/>
        <v>25.7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23"/>
      <c r="W632" s="23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</row>
    <row r="633">
      <c r="A633" s="31">
        <v>13.0</v>
      </c>
      <c r="B633" s="31">
        <v>4.0</v>
      </c>
      <c r="C633" s="7" t="s">
        <v>300</v>
      </c>
      <c r="D633" s="39" t="b">
        <v>0</v>
      </c>
      <c r="E633" s="31">
        <v>1.0</v>
      </c>
      <c r="F633" s="40" t="s">
        <v>1236</v>
      </c>
      <c r="G633" s="12">
        <f t="shared" si="23"/>
        <v>2835.7</v>
      </c>
      <c r="H633" s="16" t="str">
        <f t="shared" si="24"/>
        <v>normal</v>
      </c>
      <c r="I633" s="17" t="str">
        <f t="shared" si="25"/>
        <v>normal bar chart</v>
      </c>
      <c r="J633" s="16">
        <f t="shared" si="54"/>
        <v>16.5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23"/>
      <c r="W633" s="23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</row>
    <row r="634">
      <c r="A634" s="31">
        <v>13.0</v>
      </c>
      <c r="B634" s="31">
        <v>29.0</v>
      </c>
      <c r="C634" s="7" t="s">
        <v>1237</v>
      </c>
      <c r="D634" s="39" t="b">
        <v>0</v>
      </c>
      <c r="E634" s="31">
        <v>1.0</v>
      </c>
      <c r="F634" s="40" t="s">
        <v>1238</v>
      </c>
      <c r="G634" s="12">
        <f t="shared" si="23"/>
        <v>2857.2</v>
      </c>
      <c r="H634" s="16" t="str">
        <f t="shared" si="24"/>
        <v>normal</v>
      </c>
      <c r="I634" s="17" t="str">
        <f t="shared" si="25"/>
        <v>normal scale line chart</v>
      </c>
      <c r="J634" s="16">
        <f t="shared" si="54"/>
        <v>21.5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23"/>
      <c r="W634" s="23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</row>
    <row r="635">
      <c r="A635" s="31">
        <v>13.0</v>
      </c>
      <c r="B635" s="31">
        <v>41.0</v>
      </c>
      <c r="C635" s="7" t="s">
        <v>1059</v>
      </c>
      <c r="D635" s="39" t="b">
        <v>0</v>
      </c>
      <c r="E635" s="31">
        <v>1.0</v>
      </c>
      <c r="F635" s="40" t="s">
        <v>1239</v>
      </c>
      <c r="G635" s="12">
        <f t="shared" si="23"/>
        <v>2865.8</v>
      </c>
      <c r="H635" s="16" t="str">
        <f t="shared" si="24"/>
        <v>normal</v>
      </c>
      <c r="I635" s="17" t="str">
        <f t="shared" si="25"/>
        <v>normal line chart</v>
      </c>
      <c r="J635" s="16">
        <f t="shared" si="54"/>
        <v>8.6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23"/>
      <c r="W635" s="23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</row>
    <row r="636">
      <c r="A636" s="31">
        <v>13.0</v>
      </c>
      <c r="B636" s="31">
        <v>47.0</v>
      </c>
      <c r="C636" s="7" t="s">
        <v>1240</v>
      </c>
      <c r="D636" s="39" t="b">
        <v>1</v>
      </c>
      <c r="E636" s="31">
        <v>0.0</v>
      </c>
      <c r="F636" s="40" t="s">
        <v>1241</v>
      </c>
      <c r="G636" s="12">
        <f t="shared" si="23"/>
        <v>2871.9</v>
      </c>
      <c r="H636" s="16" t="str">
        <f t="shared" si="24"/>
        <v>misleading</v>
      </c>
      <c r="I636" s="17" t="str">
        <f t="shared" si="25"/>
        <v>truncated line chart</v>
      </c>
      <c r="J636" s="16">
        <f t="shared" si="54"/>
        <v>6.1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23"/>
      <c r="W636" s="23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</row>
    <row r="637">
      <c r="A637" s="31">
        <v>13.0</v>
      </c>
      <c r="B637" s="31">
        <v>15.0</v>
      </c>
      <c r="C637" s="7" t="s">
        <v>1242</v>
      </c>
      <c r="D637" s="39" t="b">
        <v>0</v>
      </c>
      <c r="E637" s="31">
        <v>1.0</v>
      </c>
      <c r="F637" s="40" t="s">
        <v>1243</v>
      </c>
      <c r="G637" s="12">
        <f t="shared" si="23"/>
        <v>2900.7</v>
      </c>
      <c r="H637" s="16" t="str">
        <f t="shared" si="24"/>
        <v>misleading</v>
      </c>
      <c r="I637" s="17" t="str">
        <f t="shared" si="25"/>
        <v>misleading 2d pie chart</v>
      </c>
      <c r="J637" s="16">
        <f t="shared" si="54"/>
        <v>28.8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23"/>
      <c r="W637" s="23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</row>
    <row r="638">
      <c r="A638" s="31">
        <v>13.0</v>
      </c>
      <c r="B638" s="31">
        <v>32.0</v>
      </c>
      <c r="C638" s="7" t="s">
        <v>694</v>
      </c>
      <c r="D638" s="39" t="b">
        <v>1</v>
      </c>
      <c r="E638" s="31">
        <v>1.0</v>
      </c>
      <c r="F638" s="40" t="s">
        <v>1244</v>
      </c>
      <c r="G638" s="12">
        <f t="shared" si="23"/>
        <v>2918.7</v>
      </c>
      <c r="H638" s="16" t="str">
        <f t="shared" si="24"/>
        <v>misleading</v>
      </c>
      <c r="I638" s="17" t="str">
        <f t="shared" si="25"/>
        <v>reversed axis bar chart</v>
      </c>
      <c r="J638" s="16">
        <f t="shared" si="54"/>
        <v>18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23"/>
      <c r="W638" s="23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</row>
    <row r="639">
      <c r="A639" s="31">
        <v>13.0</v>
      </c>
      <c r="B639" s="31">
        <v>49.0</v>
      </c>
      <c r="C639" s="7" t="s">
        <v>1067</v>
      </c>
      <c r="D639" s="39" t="b">
        <v>0</v>
      </c>
      <c r="E639" s="31">
        <v>1.0</v>
      </c>
      <c r="F639" s="40" t="s">
        <v>1245</v>
      </c>
      <c r="G639" s="12">
        <f t="shared" si="23"/>
        <v>2929.9</v>
      </c>
      <c r="H639" s="16" t="str">
        <f t="shared" si="24"/>
        <v>misleading</v>
      </c>
      <c r="I639" s="17" t="str">
        <f t="shared" si="25"/>
        <v>truncated line chart</v>
      </c>
      <c r="J639" s="16">
        <f t="shared" si="54"/>
        <v>11.2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23"/>
      <c r="W639" s="23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</row>
    <row r="640">
      <c r="A640" s="31">
        <v>13.0</v>
      </c>
      <c r="B640" s="31">
        <v>30.0</v>
      </c>
      <c r="C640" s="7" t="s">
        <v>1246</v>
      </c>
      <c r="D640" s="39" t="b">
        <v>1</v>
      </c>
      <c r="E640" s="31">
        <v>1.0</v>
      </c>
      <c r="F640" s="40" t="s">
        <v>1247</v>
      </c>
      <c r="G640" s="12">
        <f t="shared" si="23"/>
        <v>3013.3</v>
      </c>
      <c r="H640" s="16" t="str">
        <f t="shared" si="24"/>
        <v>misleading</v>
      </c>
      <c r="I640" s="17" t="str">
        <f t="shared" si="25"/>
        <v>multiple scale line chart</v>
      </c>
      <c r="J640" s="16">
        <f t="shared" si="54"/>
        <v>83.4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23"/>
      <c r="W640" s="23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</row>
    <row r="641">
      <c r="A641" s="31">
        <v>13.0</v>
      </c>
      <c r="B641" s="31">
        <v>38.0</v>
      </c>
      <c r="C641" s="7" t="s">
        <v>1161</v>
      </c>
      <c r="D641" s="39" t="b">
        <v>0</v>
      </c>
      <c r="E641" s="31">
        <v>1.0</v>
      </c>
      <c r="F641" s="40" t="s">
        <v>1248</v>
      </c>
      <c r="G641" s="12">
        <f t="shared" si="23"/>
        <v>3075.9</v>
      </c>
      <c r="H641" s="16" t="str">
        <f t="shared" si="24"/>
        <v>misleading</v>
      </c>
      <c r="I641" s="17" t="str">
        <f t="shared" si="25"/>
        <v>reversed axis bar chart</v>
      </c>
      <c r="J641" s="16">
        <f t="shared" si="54"/>
        <v>62.6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23"/>
      <c r="W641" s="23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</row>
    <row r="642">
      <c r="A642" s="31">
        <v>13.0</v>
      </c>
      <c r="B642" s="31">
        <v>2.0</v>
      </c>
      <c r="C642" s="7" t="s">
        <v>216</v>
      </c>
      <c r="D642" s="39" t="b">
        <v>0</v>
      </c>
      <c r="E642" s="31">
        <v>1.0</v>
      </c>
      <c r="F642" s="40" t="s">
        <v>1249</v>
      </c>
      <c r="G642" s="12">
        <f t="shared" si="23"/>
        <v>3092.7</v>
      </c>
      <c r="H642" s="16" t="str">
        <f t="shared" si="24"/>
        <v>normal</v>
      </c>
      <c r="I642" s="17" t="str">
        <f t="shared" si="25"/>
        <v>normal bar chart</v>
      </c>
      <c r="J642" s="16">
        <f t="shared" si="54"/>
        <v>16.8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23"/>
      <c r="W642" s="23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</row>
    <row r="643">
      <c r="A643" s="31">
        <v>13.0</v>
      </c>
      <c r="B643" s="31">
        <v>17.0</v>
      </c>
      <c r="C643" s="7" t="s">
        <v>1250</v>
      </c>
      <c r="D643" s="39" t="b">
        <v>1</v>
      </c>
      <c r="E643" s="31">
        <v>1.0</v>
      </c>
      <c r="F643" s="40" t="s">
        <v>1251</v>
      </c>
      <c r="G643" s="12">
        <f t="shared" si="23"/>
        <v>3106.1</v>
      </c>
      <c r="H643" s="16" t="str">
        <f t="shared" si="24"/>
        <v>normal</v>
      </c>
      <c r="I643" s="17" t="str">
        <f t="shared" si="25"/>
        <v>normal pie chart</v>
      </c>
      <c r="J643" s="16">
        <f t="shared" si="54"/>
        <v>13.4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23"/>
      <c r="W643" s="23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</row>
    <row r="644">
      <c r="A644" s="31">
        <v>13.0</v>
      </c>
      <c r="B644" s="31">
        <v>26.0</v>
      </c>
      <c r="C644" s="7" t="s">
        <v>1252</v>
      </c>
      <c r="D644" s="39" t="b">
        <v>1</v>
      </c>
      <c r="E644" s="31">
        <v>0.0</v>
      </c>
      <c r="F644" s="40" t="s">
        <v>1253</v>
      </c>
      <c r="G644" s="12">
        <f t="shared" si="23"/>
        <v>3138.4</v>
      </c>
      <c r="H644" s="16" t="str">
        <f t="shared" si="24"/>
        <v>normal</v>
      </c>
      <c r="I644" s="17" t="str">
        <f t="shared" si="25"/>
        <v>normal scale line chart</v>
      </c>
      <c r="J644" s="16">
        <f t="shared" si="54"/>
        <v>32.3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23"/>
      <c r="W644" s="23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</row>
    <row r="645">
      <c r="A645" s="31">
        <v>13.0</v>
      </c>
      <c r="B645" s="31">
        <v>21.0</v>
      </c>
      <c r="C645" s="7" t="s">
        <v>1254</v>
      </c>
      <c r="D645" s="39" t="b">
        <v>0</v>
      </c>
      <c r="E645" s="31">
        <v>1.0</v>
      </c>
      <c r="F645" s="40" t="s">
        <v>1255</v>
      </c>
      <c r="G645" s="12">
        <f t="shared" si="23"/>
        <v>3170.3</v>
      </c>
      <c r="H645" s="16" t="str">
        <f t="shared" si="24"/>
        <v>misleading</v>
      </c>
      <c r="I645" s="17" t="str">
        <f t="shared" si="25"/>
        <v>multiple scale line chart</v>
      </c>
      <c r="J645" s="16">
        <f t="shared" si="54"/>
        <v>31.9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23"/>
      <c r="W645" s="23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</row>
    <row r="646">
      <c r="A646" s="31">
        <v>13.0</v>
      </c>
      <c r="B646" s="31">
        <v>20.0</v>
      </c>
      <c r="C646" s="7" t="s">
        <v>1256</v>
      </c>
      <c r="D646" s="39" t="b">
        <v>1</v>
      </c>
      <c r="E646" s="31">
        <v>1.0</v>
      </c>
      <c r="F646" s="40" t="s">
        <v>1257</v>
      </c>
      <c r="G646" s="12">
        <f t="shared" si="23"/>
        <v>3183.2</v>
      </c>
      <c r="H646" s="16" t="str">
        <f t="shared" si="24"/>
        <v>misleading</v>
      </c>
      <c r="I646" s="17" t="str">
        <f t="shared" si="25"/>
        <v>misleading 2d pie chart</v>
      </c>
      <c r="J646" s="16">
        <f t="shared" si="54"/>
        <v>12.9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23"/>
      <c r="W646" s="23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</row>
    <row r="647">
      <c r="A647" s="31">
        <v>13.0</v>
      </c>
      <c r="B647" s="31">
        <v>11.0</v>
      </c>
      <c r="C647" s="7" t="s">
        <v>226</v>
      </c>
      <c r="D647" s="39" t="b">
        <v>0</v>
      </c>
      <c r="E647" s="31">
        <v>0.0</v>
      </c>
      <c r="F647" s="40" t="s">
        <v>1258</v>
      </c>
      <c r="G647" s="12">
        <f t="shared" si="23"/>
        <v>3198.6</v>
      </c>
      <c r="H647" s="16" t="str">
        <f t="shared" si="24"/>
        <v>misleading</v>
      </c>
      <c r="I647" s="17" t="str">
        <f t="shared" si="25"/>
        <v>misleading 2d pie chart</v>
      </c>
      <c r="J647" s="16">
        <f t="shared" si="54"/>
        <v>15.4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23"/>
      <c r="W647" s="23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</row>
    <row r="648">
      <c r="A648" s="31">
        <v>13.0</v>
      </c>
      <c r="B648" s="31">
        <v>24.0</v>
      </c>
      <c r="C648" s="7" t="s">
        <v>333</v>
      </c>
      <c r="D648" s="39" t="b">
        <v>0</v>
      </c>
      <c r="E648" s="31">
        <v>1.0</v>
      </c>
      <c r="F648" s="40" t="s">
        <v>1259</v>
      </c>
      <c r="G648" s="12">
        <f t="shared" si="23"/>
        <v>3212.2</v>
      </c>
      <c r="H648" s="16" t="str">
        <f t="shared" si="24"/>
        <v>misleading</v>
      </c>
      <c r="I648" s="17" t="str">
        <f t="shared" si="25"/>
        <v>multiple scale line chart</v>
      </c>
      <c r="J648" s="16">
        <f t="shared" si="54"/>
        <v>13.6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23"/>
      <c r="W648" s="23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</row>
    <row r="649">
      <c r="A649" s="31">
        <v>13.0</v>
      </c>
      <c r="B649" s="31">
        <v>36.0</v>
      </c>
      <c r="C649" s="7" t="s">
        <v>1260</v>
      </c>
      <c r="D649" s="39" t="b">
        <v>1</v>
      </c>
      <c r="E649" s="31">
        <v>1.0</v>
      </c>
      <c r="F649" s="40" t="s">
        <v>1261</v>
      </c>
      <c r="G649" s="12">
        <f t="shared" si="23"/>
        <v>3226.5</v>
      </c>
      <c r="H649" s="16" t="str">
        <f t="shared" si="24"/>
        <v>normal</v>
      </c>
      <c r="I649" s="17" t="str">
        <f t="shared" si="25"/>
        <v>normal axis bar chart</v>
      </c>
      <c r="J649" s="16">
        <f t="shared" si="54"/>
        <v>14.3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23"/>
      <c r="W649" s="23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</row>
    <row r="650">
      <c r="A650" s="31">
        <v>13.0</v>
      </c>
      <c r="B650" s="31">
        <v>43.0</v>
      </c>
      <c r="C650" s="7" t="s">
        <v>1262</v>
      </c>
      <c r="D650" s="39" t="b">
        <v>0</v>
      </c>
      <c r="E650" s="31">
        <v>1.0</v>
      </c>
      <c r="F650" s="40" t="s">
        <v>1263</v>
      </c>
      <c r="G650" s="12">
        <f t="shared" si="23"/>
        <v>3235.1</v>
      </c>
      <c r="H650" s="16" t="str">
        <f t="shared" si="24"/>
        <v>normal</v>
      </c>
      <c r="I650" s="17" t="str">
        <f t="shared" si="25"/>
        <v>normal line chart</v>
      </c>
      <c r="J650" s="16">
        <f t="shared" si="54"/>
        <v>8.6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23"/>
      <c r="W650" s="23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</row>
    <row r="651">
      <c r="A651" s="31">
        <v>13.0</v>
      </c>
      <c r="B651" s="31">
        <v>14.0</v>
      </c>
      <c r="C651" s="7" t="s">
        <v>624</v>
      </c>
      <c r="D651" s="39" t="b">
        <v>0</v>
      </c>
      <c r="E651" s="31">
        <v>1.0</v>
      </c>
      <c r="F651" s="40" t="s">
        <v>1264</v>
      </c>
      <c r="G651" s="12">
        <f t="shared" si="23"/>
        <v>3247.6</v>
      </c>
      <c r="H651" s="16" t="str">
        <f t="shared" si="24"/>
        <v>normal</v>
      </c>
      <c r="I651" s="17" t="str">
        <f t="shared" si="25"/>
        <v>normal pie chart</v>
      </c>
      <c r="J651" s="16">
        <f t="shared" si="54"/>
        <v>12.5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23"/>
      <c r="W651" s="23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</row>
    <row r="652">
      <c r="A652" s="31">
        <v>13.0</v>
      </c>
      <c r="B652" s="31">
        <v>35.0</v>
      </c>
      <c r="C652" s="7" t="s">
        <v>437</v>
      </c>
      <c r="D652" s="39" t="b">
        <v>1</v>
      </c>
      <c r="E652" s="31">
        <v>0.0</v>
      </c>
      <c r="F652" s="40" t="s">
        <v>1265</v>
      </c>
      <c r="G652" s="12">
        <f t="shared" si="23"/>
        <v>3263</v>
      </c>
      <c r="H652" s="16" t="str">
        <f t="shared" si="24"/>
        <v>misleading</v>
      </c>
      <c r="I652" s="17" t="str">
        <f t="shared" si="25"/>
        <v>reversed axis bar chart</v>
      </c>
      <c r="J652" s="16">
        <f t="shared" si="54"/>
        <v>15.4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23"/>
      <c r="W652" s="23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</row>
    <row r="653">
      <c r="A653" s="12">
        <v>14.0</v>
      </c>
      <c r="B653" s="12">
        <v>47.0</v>
      </c>
      <c r="C653" s="12" t="s">
        <v>1266</v>
      </c>
      <c r="D653" s="12" t="b">
        <v>1</v>
      </c>
      <c r="E653" s="12">
        <v>0.0</v>
      </c>
      <c r="F653" s="12" t="s">
        <v>1267</v>
      </c>
      <c r="G653" s="12">
        <f t="shared" si="23"/>
        <v>427.4</v>
      </c>
      <c r="H653" s="16" t="str">
        <f t="shared" si="24"/>
        <v>misleading</v>
      </c>
      <c r="I653" s="17" t="str">
        <f t="shared" si="25"/>
        <v>truncated line chart</v>
      </c>
      <c r="J653" s="41">
        <f>G653- TIMEVALUE("0:" &amp; "06:57.5") * 24 * 60 * 60</f>
        <v>9.9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23"/>
      <c r="W653" s="23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</row>
    <row r="654">
      <c r="A654" s="12">
        <v>14.0</v>
      </c>
      <c r="B654" s="12">
        <v>29.0</v>
      </c>
      <c r="C654" s="12" t="s">
        <v>1095</v>
      </c>
      <c r="D654" s="12" t="b">
        <v>1</v>
      </c>
      <c r="E654" s="12">
        <v>0.0</v>
      </c>
      <c r="F654" s="12" t="s">
        <v>1019</v>
      </c>
      <c r="G654" s="12">
        <f t="shared" si="23"/>
        <v>458.6</v>
      </c>
      <c r="H654" s="16" t="str">
        <f t="shared" si="24"/>
        <v>normal</v>
      </c>
      <c r="I654" s="17" t="str">
        <f t="shared" si="25"/>
        <v>normal scale line chart</v>
      </c>
      <c r="J654" s="16">
        <f t="shared" ref="J654:J702" si="55">G654-G653</f>
        <v>31.2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23"/>
      <c r="W654" s="23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</row>
    <row r="655">
      <c r="A655" s="12">
        <v>14.0</v>
      </c>
      <c r="B655" s="12">
        <v>14.0</v>
      </c>
      <c r="C655" s="12" t="s">
        <v>1268</v>
      </c>
      <c r="D655" s="12" t="b">
        <v>0</v>
      </c>
      <c r="E655" s="12">
        <v>1.0</v>
      </c>
      <c r="F655" s="12" t="s">
        <v>1269</v>
      </c>
      <c r="G655" s="12">
        <f t="shared" si="23"/>
        <v>478.5</v>
      </c>
      <c r="H655" s="16" t="str">
        <f t="shared" si="24"/>
        <v>normal</v>
      </c>
      <c r="I655" s="17" t="str">
        <f t="shared" si="25"/>
        <v>normal pie chart</v>
      </c>
      <c r="J655" s="16">
        <f t="shared" si="55"/>
        <v>19.9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23"/>
      <c r="W655" s="23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</row>
    <row r="656">
      <c r="A656" s="12">
        <v>14.0</v>
      </c>
      <c r="B656" s="12">
        <v>26.0</v>
      </c>
      <c r="C656" s="12" t="s">
        <v>1270</v>
      </c>
      <c r="D656" s="12" t="b">
        <v>0</v>
      </c>
      <c r="E656" s="12">
        <v>1.0</v>
      </c>
      <c r="F656" s="12" t="s">
        <v>1271</v>
      </c>
      <c r="G656" s="12">
        <f t="shared" si="23"/>
        <v>530.4</v>
      </c>
      <c r="H656" s="16" t="str">
        <f t="shared" si="24"/>
        <v>normal</v>
      </c>
      <c r="I656" s="17" t="str">
        <f t="shared" si="25"/>
        <v>normal scale line chart</v>
      </c>
      <c r="J656" s="16">
        <f t="shared" si="55"/>
        <v>51.9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23"/>
      <c r="W656" s="23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</row>
    <row r="657">
      <c r="A657" s="12">
        <v>14.0</v>
      </c>
      <c r="B657" s="12">
        <v>7.0</v>
      </c>
      <c r="C657" s="12" t="s">
        <v>1272</v>
      </c>
      <c r="D657" s="12" t="b">
        <v>1</v>
      </c>
      <c r="E657" s="12">
        <v>0.0</v>
      </c>
      <c r="F657" s="12" t="s">
        <v>1273</v>
      </c>
      <c r="G657" s="12">
        <f t="shared" si="23"/>
        <v>558.4</v>
      </c>
      <c r="H657" s="16" t="str">
        <f t="shared" si="24"/>
        <v>misleading</v>
      </c>
      <c r="I657" s="17" t="str">
        <f t="shared" si="25"/>
        <v>truncated bar chart</v>
      </c>
      <c r="J657" s="16">
        <f t="shared" si="55"/>
        <v>28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23"/>
      <c r="W657" s="23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</row>
    <row r="658">
      <c r="A658" s="12">
        <v>14.0</v>
      </c>
      <c r="B658" s="12">
        <v>43.0</v>
      </c>
      <c r="C658" s="12" t="s">
        <v>1274</v>
      </c>
      <c r="D658" s="12" t="b">
        <v>0</v>
      </c>
      <c r="E658" s="12">
        <v>1.0</v>
      </c>
      <c r="F658" s="12" t="s">
        <v>1275</v>
      </c>
      <c r="G658" s="12">
        <f t="shared" si="23"/>
        <v>593.7</v>
      </c>
      <c r="H658" s="16" t="str">
        <f t="shared" si="24"/>
        <v>normal</v>
      </c>
      <c r="I658" s="17" t="str">
        <f t="shared" si="25"/>
        <v>normal line chart</v>
      </c>
      <c r="J658" s="16">
        <f t="shared" si="55"/>
        <v>35.3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23"/>
      <c r="W658" s="23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</row>
    <row r="659">
      <c r="A659" s="12">
        <v>14.0</v>
      </c>
      <c r="B659" s="12">
        <v>34.0</v>
      </c>
      <c r="C659" s="12" t="s">
        <v>1192</v>
      </c>
      <c r="D659" s="12" t="b">
        <v>1</v>
      </c>
      <c r="E659" s="12">
        <v>1.0</v>
      </c>
      <c r="F659" s="12" t="s">
        <v>1276</v>
      </c>
      <c r="G659" s="12">
        <f t="shared" si="23"/>
        <v>621.2</v>
      </c>
      <c r="H659" s="16" t="str">
        <f t="shared" si="24"/>
        <v>normal</v>
      </c>
      <c r="I659" s="17" t="str">
        <f t="shared" si="25"/>
        <v>normal axis bar chart</v>
      </c>
      <c r="J659" s="16">
        <f t="shared" si="55"/>
        <v>27.5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23"/>
      <c r="W659" s="23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</row>
    <row r="660">
      <c r="A660" s="12">
        <v>14.0</v>
      </c>
      <c r="B660" s="12">
        <v>17.0</v>
      </c>
      <c r="C660" s="12" t="s">
        <v>1277</v>
      </c>
      <c r="D660" s="12" t="b">
        <v>1</v>
      </c>
      <c r="E660" s="12">
        <v>1.0</v>
      </c>
      <c r="F660" s="12" t="s">
        <v>1278</v>
      </c>
      <c r="G660" s="12">
        <f t="shared" si="23"/>
        <v>627.5</v>
      </c>
      <c r="H660" s="16" t="str">
        <f t="shared" si="24"/>
        <v>normal</v>
      </c>
      <c r="I660" s="17" t="str">
        <f t="shared" si="25"/>
        <v>normal pie chart</v>
      </c>
      <c r="J660" s="16">
        <f t="shared" si="55"/>
        <v>6.3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23"/>
      <c r="W660" s="23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</row>
    <row r="661">
      <c r="A661" s="12">
        <v>14.0</v>
      </c>
      <c r="B661" s="12">
        <v>27.0</v>
      </c>
      <c r="C661" s="12" t="s">
        <v>1279</v>
      </c>
      <c r="D661" s="12" t="b">
        <v>0</v>
      </c>
      <c r="E661" s="12">
        <v>0.0</v>
      </c>
      <c r="F661" s="12" t="s">
        <v>1280</v>
      </c>
      <c r="G661" s="12">
        <f t="shared" si="23"/>
        <v>671.9</v>
      </c>
      <c r="H661" s="16" t="str">
        <f t="shared" si="24"/>
        <v>misleading</v>
      </c>
      <c r="I661" s="17" t="str">
        <f t="shared" si="25"/>
        <v>multiple scale line chart</v>
      </c>
      <c r="J661" s="16">
        <f t="shared" si="55"/>
        <v>44.4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23"/>
      <c r="W661" s="23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</row>
    <row r="662">
      <c r="A662" s="12">
        <v>14.0</v>
      </c>
      <c r="B662" s="12">
        <v>1.0</v>
      </c>
      <c r="C662" s="12" t="s">
        <v>1281</v>
      </c>
      <c r="D662" s="12" t="b">
        <v>0</v>
      </c>
      <c r="E662" s="12">
        <v>1.0</v>
      </c>
      <c r="F662" s="12" t="s">
        <v>1282</v>
      </c>
      <c r="G662" s="12">
        <f t="shared" si="23"/>
        <v>694.3</v>
      </c>
      <c r="H662" s="16" t="str">
        <f t="shared" si="24"/>
        <v>misleading</v>
      </c>
      <c r="I662" s="17" t="str">
        <f t="shared" si="25"/>
        <v>truncated bar chart</v>
      </c>
      <c r="J662" s="16">
        <f t="shared" si="55"/>
        <v>22.4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23"/>
      <c r="W662" s="23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</row>
    <row r="663">
      <c r="A663" s="12">
        <v>14.0</v>
      </c>
      <c r="B663" s="12">
        <v>32.0</v>
      </c>
      <c r="C663" s="12" t="s">
        <v>1283</v>
      </c>
      <c r="D663" s="12" t="b">
        <v>1</v>
      </c>
      <c r="E663" s="12">
        <v>1.0</v>
      </c>
      <c r="F663" s="12" t="s">
        <v>1284</v>
      </c>
      <c r="G663" s="12">
        <f t="shared" si="23"/>
        <v>720.5</v>
      </c>
      <c r="H663" s="16" t="str">
        <f t="shared" si="24"/>
        <v>misleading</v>
      </c>
      <c r="I663" s="17" t="str">
        <f t="shared" si="25"/>
        <v>reversed axis bar chart</v>
      </c>
      <c r="J663" s="16">
        <f t="shared" si="55"/>
        <v>26.2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23"/>
      <c r="W663" s="23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</row>
    <row r="664">
      <c r="A664" s="12">
        <v>14.0</v>
      </c>
      <c r="B664" s="12">
        <v>49.0</v>
      </c>
      <c r="C664" s="12" t="s">
        <v>1285</v>
      </c>
      <c r="D664" s="12" t="b">
        <v>1</v>
      </c>
      <c r="E664" s="12">
        <v>0.0</v>
      </c>
      <c r="F664" s="12" t="s">
        <v>1286</v>
      </c>
      <c r="G664" s="12">
        <f t="shared" si="23"/>
        <v>729</v>
      </c>
      <c r="H664" s="16" t="str">
        <f t="shared" si="24"/>
        <v>misleading</v>
      </c>
      <c r="I664" s="17" t="str">
        <f t="shared" si="25"/>
        <v>truncated line chart</v>
      </c>
      <c r="J664" s="16">
        <f t="shared" si="55"/>
        <v>8.5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23"/>
      <c r="W664" s="23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</row>
    <row r="665">
      <c r="A665" s="12">
        <v>14.0</v>
      </c>
      <c r="B665" s="12">
        <v>44.0</v>
      </c>
      <c r="C665" s="12" t="s">
        <v>1287</v>
      </c>
      <c r="D665" s="12" t="b">
        <v>1</v>
      </c>
      <c r="E665" s="12">
        <v>1.0</v>
      </c>
      <c r="F665" s="12" t="s">
        <v>1288</v>
      </c>
      <c r="G665" s="12">
        <f t="shared" si="23"/>
        <v>741.6</v>
      </c>
      <c r="H665" s="16" t="str">
        <f t="shared" si="24"/>
        <v>normal</v>
      </c>
      <c r="I665" s="17" t="str">
        <f t="shared" si="25"/>
        <v>normal line chart</v>
      </c>
      <c r="J665" s="16">
        <f t="shared" si="55"/>
        <v>12.6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23"/>
      <c r="W665" s="23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</row>
    <row r="666">
      <c r="A666" s="12">
        <v>14.0</v>
      </c>
      <c r="B666" s="12">
        <v>38.0</v>
      </c>
      <c r="C666" s="12" t="s">
        <v>1289</v>
      </c>
      <c r="D666" s="12" t="b">
        <v>0</v>
      </c>
      <c r="E666" s="12">
        <v>1.0</v>
      </c>
      <c r="F666" s="12" t="s">
        <v>1290</v>
      </c>
      <c r="G666" s="12">
        <f t="shared" si="23"/>
        <v>765.6</v>
      </c>
      <c r="H666" s="16" t="str">
        <f t="shared" si="24"/>
        <v>misleading</v>
      </c>
      <c r="I666" s="17" t="str">
        <f t="shared" si="25"/>
        <v>reversed axis bar chart</v>
      </c>
      <c r="J666" s="16">
        <f t="shared" si="55"/>
        <v>24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23"/>
      <c r="W666" s="23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</row>
    <row r="667">
      <c r="A667" s="12">
        <v>14.0</v>
      </c>
      <c r="B667" s="12">
        <v>36.0</v>
      </c>
      <c r="C667" s="12" t="s">
        <v>1291</v>
      </c>
      <c r="D667" s="12" t="b">
        <v>1</v>
      </c>
      <c r="E667" s="12">
        <v>1.0</v>
      </c>
      <c r="F667" s="12" t="s">
        <v>1292</v>
      </c>
      <c r="G667" s="12">
        <f t="shared" si="23"/>
        <v>772.4</v>
      </c>
      <c r="H667" s="16" t="str">
        <f t="shared" si="24"/>
        <v>normal</v>
      </c>
      <c r="I667" s="17" t="str">
        <f t="shared" si="25"/>
        <v>normal axis bar chart</v>
      </c>
      <c r="J667" s="16">
        <f t="shared" si="55"/>
        <v>6.8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23"/>
      <c r="W667" s="23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</row>
    <row r="668">
      <c r="A668" s="12">
        <v>14.0</v>
      </c>
      <c r="B668" s="12">
        <v>11.0</v>
      </c>
      <c r="C668" s="12" t="s">
        <v>1293</v>
      </c>
      <c r="D668" s="12" t="b">
        <v>0</v>
      </c>
      <c r="E668" s="12">
        <v>0.0</v>
      </c>
      <c r="F668" s="12" t="s">
        <v>1294</v>
      </c>
      <c r="G668" s="12">
        <f t="shared" si="23"/>
        <v>807.6</v>
      </c>
      <c r="H668" s="16" t="str">
        <f t="shared" si="24"/>
        <v>misleading</v>
      </c>
      <c r="I668" s="17" t="str">
        <f t="shared" si="25"/>
        <v>misleading 2d pie chart</v>
      </c>
      <c r="J668" s="16">
        <f t="shared" si="55"/>
        <v>35.2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23"/>
      <c r="W668" s="23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</row>
    <row r="669">
      <c r="A669" s="12">
        <v>14.0</v>
      </c>
      <c r="B669" s="12">
        <v>23.0</v>
      </c>
      <c r="C669" s="12" t="s">
        <v>934</v>
      </c>
      <c r="D669" s="12" t="b">
        <v>1</v>
      </c>
      <c r="E669" s="12">
        <v>1.0</v>
      </c>
      <c r="F669" s="12" t="s">
        <v>1295</v>
      </c>
      <c r="G669" s="12">
        <f t="shared" si="23"/>
        <v>825.2</v>
      </c>
      <c r="H669" s="16" t="str">
        <f t="shared" si="24"/>
        <v>normal</v>
      </c>
      <c r="I669" s="17" t="str">
        <f t="shared" si="25"/>
        <v>normal scale line chart</v>
      </c>
      <c r="J669" s="16">
        <f t="shared" si="55"/>
        <v>17.6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23"/>
      <c r="W669" s="23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</row>
    <row r="670">
      <c r="A670" s="12">
        <v>14.0</v>
      </c>
      <c r="B670" s="12">
        <v>45.0</v>
      </c>
      <c r="C670" s="12" t="s">
        <v>1296</v>
      </c>
      <c r="D670" s="12" t="b">
        <v>1</v>
      </c>
      <c r="E670" s="12">
        <v>1.0</v>
      </c>
      <c r="F670" s="12" t="s">
        <v>1297</v>
      </c>
      <c r="G670" s="12">
        <f t="shared" si="23"/>
        <v>834.1</v>
      </c>
      <c r="H670" s="16" t="str">
        <f t="shared" si="24"/>
        <v>normal</v>
      </c>
      <c r="I670" s="17" t="str">
        <f t="shared" si="25"/>
        <v>normal line chart</v>
      </c>
      <c r="J670" s="16">
        <f t="shared" si="55"/>
        <v>8.9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23"/>
      <c r="W670" s="23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</row>
    <row r="671">
      <c r="A671" s="12">
        <v>14.0</v>
      </c>
      <c r="B671" s="12">
        <v>22.0</v>
      </c>
      <c r="C671" s="12" t="s">
        <v>1298</v>
      </c>
      <c r="D671" s="12" t="b">
        <v>1</v>
      </c>
      <c r="E671" s="12">
        <v>1.0</v>
      </c>
      <c r="F671" s="12" t="s">
        <v>1299</v>
      </c>
      <c r="G671" s="12">
        <f t="shared" si="23"/>
        <v>846.2</v>
      </c>
      <c r="H671" s="16" t="str">
        <f t="shared" si="24"/>
        <v>normal</v>
      </c>
      <c r="I671" s="17" t="str">
        <f t="shared" si="25"/>
        <v>normal scale line chart</v>
      </c>
      <c r="J671" s="16">
        <f t="shared" si="55"/>
        <v>12.1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23"/>
      <c r="W671" s="23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</row>
    <row r="672">
      <c r="A672" s="12">
        <v>14.0</v>
      </c>
      <c r="B672" s="12">
        <v>25.0</v>
      </c>
      <c r="C672" s="12" t="s">
        <v>1300</v>
      </c>
      <c r="D672" s="12" t="b">
        <v>1</v>
      </c>
      <c r="E672" s="12">
        <v>0.0</v>
      </c>
      <c r="F672" s="12" t="s">
        <v>1301</v>
      </c>
      <c r="G672" s="12">
        <f t="shared" si="23"/>
        <v>864.1</v>
      </c>
      <c r="H672" s="16" t="str">
        <f t="shared" si="24"/>
        <v>misleading</v>
      </c>
      <c r="I672" s="17" t="str">
        <f t="shared" si="25"/>
        <v>multiple scale line chart</v>
      </c>
      <c r="J672" s="16">
        <f t="shared" si="55"/>
        <v>17.9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23"/>
      <c r="W672" s="23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</row>
    <row r="673">
      <c r="A673" s="12">
        <v>14.0</v>
      </c>
      <c r="B673" s="12">
        <v>12.0</v>
      </c>
      <c r="C673" s="12" t="s">
        <v>1302</v>
      </c>
      <c r="D673" s="12" t="b">
        <v>0</v>
      </c>
      <c r="E673" s="12">
        <v>1.0</v>
      </c>
      <c r="F673" s="12" t="s">
        <v>1303</v>
      </c>
      <c r="G673" s="12">
        <f t="shared" si="23"/>
        <v>891.4</v>
      </c>
      <c r="H673" s="16" t="str">
        <f t="shared" si="24"/>
        <v>normal</v>
      </c>
      <c r="I673" s="17" t="str">
        <f t="shared" si="25"/>
        <v>normal pie chart</v>
      </c>
      <c r="J673" s="16">
        <f t="shared" si="55"/>
        <v>27.3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23"/>
      <c r="W673" s="23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</row>
    <row r="674">
      <c r="A674" s="12">
        <v>14.0</v>
      </c>
      <c r="B674" s="12">
        <v>31.0</v>
      </c>
      <c r="C674" s="12" t="s">
        <v>1304</v>
      </c>
      <c r="D674" s="12" t="b">
        <v>0</v>
      </c>
      <c r="E674" s="12">
        <v>1.0</v>
      </c>
      <c r="F674" s="12" t="s">
        <v>1305</v>
      </c>
      <c r="G674" s="12">
        <f t="shared" si="23"/>
        <v>904.8</v>
      </c>
      <c r="H674" s="16" t="str">
        <f t="shared" si="24"/>
        <v>misleading</v>
      </c>
      <c r="I674" s="17" t="str">
        <f t="shared" si="25"/>
        <v>reversed axis bar chart</v>
      </c>
      <c r="J674" s="16">
        <f t="shared" si="55"/>
        <v>13.4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23"/>
      <c r="W674" s="23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</row>
    <row r="675">
      <c r="A675" s="12">
        <v>14.0</v>
      </c>
      <c r="B675" s="12">
        <v>50.0</v>
      </c>
      <c r="C675" s="12" t="s">
        <v>1306</v>
      </c>
      <c r="D675" s="12" t="b">
        <v>0</v>
      </c>
      <c r="E675" s="12">
        <v>0.0</v>
      </c>
      <c r="F675" s="12" t="s">
        <v>1307</v>
      </c>
      <c r="G675" s="12">
        <f t="shared" si="23"/>
        <v>921.2</v>
      </c>
      <c r="H675" s="16" t="str">
        <f t="shared" si="24"/>
        <v>normal</v>
      </c>
      <c r="I675" s="17" t="str">
        <f t="shared" si="25"/>
        <v>normal line chart</v>
      </c>
      <c r="J675" s="16">
        <f t="shared" si="55"/>
        <v>16.4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23"/>
      <c r="W675" s="23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</row>
    <row r="676">
      <c r="A676" s="12">
        <v>14.0</v>
      </c>
      <c r="B676" s="12">
        <v>6.0</v>
      </c>
      <c r="C676" s="12" t="s">
        <v>1308</v>
      </c>
      <c r="D676" s="12" t="b">
        <v>1</v>
      </c>
      <c r="E676" s="12">
        <v>0.0</v>
      </c>
      <c r="F676" s="12" t="s">
        <v>1309</v>
      </c>
      <c r="G676" s="12">
        <f t="shared" si="23"/>
        <v>934.5</v>
      </c>
      <c r="H676" s="16" t="str">
        <f t="shared" si="24"/>
        <v>normal</v>
      </c>
      <c r="I676" s="17" t="str">
        <f t="shared" si="25"/>
        <v>normal bar chart</v>
      </c>
      <c r="J676" s="16">
        <f t="shared" si="55"/>
        <v>13.3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23"/>
      <c r="W676" s="23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</row>
    <row r="677">
      <c r="A677" s="12">
        <v>14.0</v>
      </c>
      <c r="B677" s="12">
        <v>46.0</v>
      </c>
      <c r="C677" s="12" t="s">
        <v>856</v>
      </c>
      <c r="D677" s="12" t="b">
        <v>0</v>
      </c>
      <c r="E677" s="12">
        <v>0.0</v>
      </c>
      <c r="F677" s="12" t="s">
        <v>1310</v>
      </c>
      <c r="G677" s="12">
        <f t="shared" si="23"/>
        <v>939.4</v>
      </c>
      <c r="H677" s="16" t="str">
        <f t="shared" si="24"/>
        <v>misleading</v>
      </c>
      <c r="I677" s="17" t="str">
        <f t="shared" si="25"/>
        <v>truncated line chart</v>
      </c>
      <c r="J677" s="16">
        <f t="shared" si="55"/>
        <v>4.9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23"/>
      <c r="W677" s="23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</row>
    <row r="678">
      <c r="A678" s="12">
        <v>14.0</v>
      </c>
      <c r="B678" s="12">
        <v>10.0</v>
      </c>
      <c r="C678" s="12" t="s">
        <v>1311</v>
      </c>
      <c r="D678" s="12" t="b">
        <v>0</v>
      </c>
      <c r="E678" s="12">
        <v>0.0</v>
      </c>
      <c r="F678" s="12" t="s">
        <v>1312</v>
      </c>
      <c r="G678" s="12">
        <f t="shared" si="23"/>
        <v>960.7</v>
      </c>
      <c r="H678" s="16" t="str">
        <f t="shared" si="24"/>
        <v>normal</v>
      </c>
      <c r="I678" s="17" t="str">
        <f t="shared" si="25"/>
        <v>normal bar chart</v>
      </c>
      <c r="J678" s="16">
        <f t="shared" si="55"/>
        <v>21.3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23"/>
      <c r="W678" s="23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</row>
    <row r="679">
      <c r="A679" s="12">
        <v>14.0</v>
      </c>
      <c r="B679" s="12">
        <v>20.0</v>
      </c>
      <c r="C679" s="12" t="s">
        <v>1313</v>
      </c>
      <c r="D679" s="12" t="b">
        <v>1</v>
      </c>
      <c r="E679" s="12">
        <v>1.0</v>
      </c>
      <c r="F679" s="12" t="s">
        <v>1314</v>
      </c>
      <c r="G679" s="12">
        <f t="shared" si="23"/>
        <v>974.8</v>
      </c>
      <c r="H679" s="16" t="str">
        <f t="shared" si="24"/>
        <v>misleading</v>
      </c>
      <c r="I679" s="17" t="str">
        <f t="shared" si="25"/>
        <v>misleading 2d pie chart</v>
      </c>
      <c r="J679" s="16">
        <f t="shared" si="55"/>
        <v>14.1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23"/>
      <c r="W679" s="23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</row>
    <row r="680">
      <c r="A680" s="12">
        <v>14.0</v>
      </c>
      <c r="B680" s="12">
        <v>16.0</v>
      </c>
      <c r="C680" s="12" t="s">
        <v>1315</v>
      </c>
      <c r="D680" s="12" t="b">
        <v>1</v>
      </c>
      <c r="E680" s="12">
        <v>1.0</v>
      </c>
      <c r="F680" s="12" t="s">
        <v>1316</v>
      </c>
      <c r="G680" s="12">
        <f t="shared" si="23"/>
        <v>983</v>
      </c>
      <c r="H680" s="16" t="str">
        <f t="shared" si="24"/>
        <v>misleading</v>
      </c>
      <c r="I680" s="17" t="str">
        <f t="shared" si="25"/>
        <v>misleading 2d pie chart</v>
      </c>
      <c r="J680" s="16">
        <f t="shared" si="55"/>
        <v>8.2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23"/>
      <c r="W680" s="23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</row>
    <row r="681">
      <c r="A681" s="12">
        <v>14.0</v>
      </c>
      <c r="B681" s="12">
        <v>33.0</v>
      </c>
      <c r="C681" s="12" t="s">
        <v>1317</v>
      </c>
      <c r="D681" s="12" t="b">
        <v>0</v>
      </c>
      <c r="E681" s="12">
        <v>1.0</v>
      </c>
      <c r="F681" s="12" t="s">
        <v>1318</v>
      </c>
      <c r="G681" s="12">
        <f t="shared" si="23"/>
        <v>1000.8</v>
      </c>
      <c r="H681" s="16" t="str">
        <f t="shared" si="24"/>
        <v>misleading</v>
      </c>
      <c r="I681" s="17" t="str">
        <f t="shared" si="25"/>
        <v>reversed axis bar chart</v>
      </c>
      <c r="J681" s="16">
        <f t="shared" si="55"/>
        <v>17.8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23"/>
      <c r="W681" s="23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</row>
    <row r="682">
      <c r="A682" s="12">
        <v>14.0</v>
      </c>
      <c r="B682" s="12">
        <v>3.0</v>
      </c>
      <c r="C682" s="12" t="s">
        <v>1319</v>
      </c>
      <c r="D682" s="12" t="b">
        <v>1</v>
      </c>
      <c r="E682" s="12">
        <v>0.0</v>
      </c>
      <c r="F682" s="12" t="s">
        <v>1320</v>
      </c>
      <c r="G682" s="12">
        <f t="shared" si="23"/>
        <v>1011.2</v>
      </c>
      <c r="H682" s="16" t="str">
        <f t="shared" si="24"/>
        <v>misleading</v>
      </c>
      <c r="I682" s="17" t="str">
        <f t="shared" si="25"/>
        <v>truncated bar chart</v>
      </c>
      <c r="J682" s="16">
        <f t="shared" si="55"/>
        <v>10.4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23"/>
      <c r="W682" s="23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</row>
    <row r="683">
      <c r="A683" s="12">
        <v>14.0</v>
      </c>
      <c r="B683" s="12">
        <v>9.0</v>
      </c>
      <c r="C683" s="12" t="s">
        <v>684</v>
      </c>
      <c r="D683" s="12" t="b">
        <v>0</v>
      </c>
      <c r="E683" s="12">
        <v>0.0</v>
      </c>
      <c r="F683" s="12" t="s">
        <v>1321</v>
      </c>
      <c r="G683" s="12">
        <f t="shared" si="23"/>
        <v>1044.7</v>
      </c>
      <c r="H683" s="16" t="str">
        <f t="shared" si="24"/>
        <v>misleading</v>
      </c>
      <c r="I683" s="17" t="str">
        <f t="shared" si="25"/>
        <v>truncated bar chart</v>
      </c>
      <c r="J683" s="16">
        <f t="shared" si="55"/>
        <v>33.5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23"/>
      <c r="W683" s="23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</row>
    <row r="684">
      <c r="A684" s="12">
        <v>14.0</v>
      </c>
      <c r="B684" s="12">
        <v>5.0</v>
      </c>
      <c r="C684" s="12" t="s">
        <v>91</v>
      </c>
      <c r="D684" s="12" t="b">
        <v>1</v>
      </c>
      <c r="E684" s="12">
        <v>1.0</v>
      </c>
      <c r="F684" s="12" t="s">
        <v>1322</v>
      </c>
      <c r="G684" s="12">
        <f t="shared" si="23"/>
        <v>1059.4</v>
      </c>
      <c r="H684" s="16" t="str">
        <f t="shared" si="24"/>
        <v>misleading</v>
      </c>
      <c r="I684" s="17" t="str">
        <f t="shared" si="25"/>
        <v>truncated bar chart</v>
      </c>
      <c r="J684" s="16">
        <f t="shared" si="55"/>
        <v>14.7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23"/>
      <c r="W684" s="23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</row>
    <row r="685">
      <c r="A685" s="12">
        <v>14.0</v>
      </c>
      <c r="B685" s="12">
        <v>41.0</v>
      </c>
      <c r="C685" s="12" t="s">
        <v>1059</v>
      </c>
      <c r="D685" s="12" t="b">
        <v>0</v>
      </c>
      <c r="E685" s="12">
        <v>1.0</v>
      </c>
      <c r="F685" s="12" t="s">
        <v>1323</v>
      </c>
      <c r="G685" s="12">
        <f t="shared" si="23"/>
        <v>1071.1</v>
      </c>
      <c r="H685" s="16" t="str">
        <f t="shared" si="24"/>
        <v>normal</v>
      </c>
      <c r="I685" s="17" t="str">
        <f t="shared" si="25"/>
        <v>normal line chart</v>
      </c>
      <c r="J685" s="16">
        <f t="shared" si="55"/>
        <v>11.7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23"/>
      <c r="W685" s="23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</row>
    <row r="686">
      <c r="A686" s="12">
        <v>14.0</v>
      </c>
      <c r="B686" s="12">
        <v>39.0</v>
      </c>
      <c r="C686" s="12" t="s">
        <v>1324</v>
      </c>
      <c r="D686" s="12" t="b">
        <v>1</v>
      </c>
      <c r="E686" s="12">
        <v>1.0</v>
      </c>
      <c r="F686" s="12" t="s">
        <v>1325</v>
      </c>
      <c r="G686" s="12">
        <f t="shared" si="23"/>
        <v>1095.5</v>
      </c>
      <c r="H686" s="16" t="str">
        <f t="shared" si="24"/>
        <v>misleading</v>
      </c>
      <c r="I686" s="17" t="str">
        <f t="shared" si="25"/>
        <v>reversed axis bar chart</v>
      </c>
      <c r="J686" s="16">
        <f t="shared" si="55"/>
        <v>24.4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23"/>
      <c r="W686" s="23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</row>
    <row r="687">
      <c r="A687" s="12">
        <v>14.0</v>
      </c>
      <c r="B687" s="12">
        <v>42.0</v>
      </c>
      <c r="C687" s="12" t="s">
        <v>1326</v>
      </c>
      <c r="D687" s="12" t="b">
        <v>0</v>
      </c>
      <c r="E687" s="12">
        <v>0.0</v>
      </c>
      <c r="F687" s="12" t="s">
        <v>1327</v>
      </c>
      <c r="G687" s="12">
        <f t="shared" si="23"/>
        <v>1117.4</v>
      </c>
      <c r="H687" s="16" t="str">
        <f t="shared" si="24"/>
        <v>misleading</v>
      </c>
      <c r="I687" s="17" t="str">
        <f t="shared" si="25"/>
        <v>truncated line chart</v>
      </c>
      <c r="J687" s="16">
        <f t="shared" si="55"/>
        <v>21.9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23"/>
      <c r="W687" s="23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</row>
    <row r="688">
      <c r="A688" s="12">
        <v>14.0</v>
      </c>
      <c r="B688" s="12">
        <v>37.0</v>
      </c>
      <c r="C688" s="12" t="s">
        <v>1328</v>
      </c>
      <c r="D688" s="12" t="b">
        <v>1</v>
      </c>
      <c r="E688" s="12">
        <v>1.0</v>
      </c>
      <c r="F688" s="12" t="s">
        <v>1329</v>
      </c>
      <c r="G688" s="12">
        <f t="shared" si="23"/>
        <v>1135.7</v>
      </c>
      <c r="H688" s="16" t="str">
        <f t="shared" si="24"/>
        <v>normal</v>
      </c>
      <c r="I688" s="17" t="str">
        <f t="shared" si="25"/>
        <v>normal axis bar chart</v>
      </c>
      <c r="J688" s="16">
        <f t="shared" si="55"/>
        <v>18.3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23"/>
      <c r="W688" s="23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</row>
    <row r="689">
      <c r="A689" s="12">
        <v>14.0</v>
      </c>
      <c r="B689" s="12">
        <v>24.0</v>
      </c>
      <c r="C689" s="12" t="s">
        <v>1330</v>
      </c>
      <c r="D689" s="12" t="b">
        <v>0</v>
      </c>
      <c r="E689" s="12">
        <v>1.0</v>
      </c>
      <c r="F689" s="12" t="s">
        <v>1331</v>
      </c>
      <c r="G689" s="12">
        <f t="shared" si="23"/>
        <v>1173.7</v>
      </c>
      <c r="H689" s="16" t="str">
        <f t="shared" si="24"/>
        <v>misleading</v>
      </c>
      <c r="I689" s="17" t="str">
        <f t="shared" si="25"/>
        <v>multiple scale line chart</v>
      </c>
      <c r="J689" s="16">
        <f t="shared" si="55"/>
        <v>38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23"/>
      <c r="W689" s="23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</row>
    <row r="690">
      <c r="A690" s="12">
        <v>14.0</v>
      </c>
      <c r="B690" s="12">
        <v>30.0</v>
      </c>
      <c r="C690" s="12" t="s">
        <v>1246</v>
      </c>
      <c r="D690" s="12" t="b">
        <v>1</v>
      </c>
      <c r="E690" s="12">
        <v>1.0</v>
      </c>
      <c r="F690" s="12" t="s">
        <v>1332</v>
      </c>
      <c r="G690" s="12">
        <f t="shared" si="23"/>
        <v>1182.4</v>
      </c>
      <c r="H690" s="16" t="str">
        <f t="shared" si="24"/>
        <v>misleading</v>
      </c>
      <c r="I690" s="17" t="str">
        <f t="shared" si="25"/>
        <v>multiple scale line chart</v>
      </c>
      <c r="J690" s="16">
        <f t="shared" si="55"/>
        <v>8.7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23"/>
      <c r="W690" s="23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</row>
    <row r="691">
      <c r="A691" s="12">
        <v>14.0</v>
      </c>
      <c r="B691" s="12">
        <v>8.0</v>
      </c>
      <c r="C691" s="12" t="s">
        <v>1333</v>
      </c>
      <c r="D691" s="12" t="b">
        <v>1</v>
      </c>
      <c r="E691" s="12">
        <v>1.0</v>
      </c>
      <c r="F691" s="12" t="s">
        <v>1150</v>
      </c>
      <c r="G691" s="12">
        <f t="shared" si="23"/>
        <v>1192.1</v>
      </c>
      <c r="H691" s="16" t="str">
        <f t="shared" si="24"/>
        <v>normal</v>
      </c>
      <c r="I691" s="17" t="str">
        <f t="shared" si="25"/>
        <v>normal bar chart</v>
      </c>
      <c r="J691" s="16">
        <f t="shared" si="55"/>
        <v>9.7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23"/>
      <c r="W691" s="23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</row>
    <row r="692">
      <c r="A692" s="12">
        <v>14.0</v>
      </c>
      <c r="B692" s="12">
        <v>13.0</v>
      </c>
      <c r="C692" s="12" t="s">
        <v>1334</v>
      </c>
      <c r="D692" s="12" t="b">
        <v>1</v>
      </c>
      <c r="E692" s="12">
        <v>1.0</v>
      </c>
      <c r="F692" s="12" t="s">
        <v>1335</v>
      </c>
      <c r="G692" s="12">
        <f t="shared" si="23"/>
        <v>1198.7</v>
      </c>
      <c r="H692" s="16" t="str">
        <f t="shared" si="24"/>
        <v>normal</v>
      </c>
      <c r="I692" s="17" t="str">
        <f t="shared" si="25"/>
        <v>normal pie chart</v>
      </c>
      <c r="J692" s="16">
        <f t="shared" si="55"/>
        <v>6.6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23"/>
      <c r="W692" s="23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</row>
    <row r="693">
      <c r="A693" s="12">
        <v>14.0</v>
      </c>
      <c r="B693" s="12">
        <v>19.0</v>
      </c>
      <c r="C693" s="12" t="s">
        <v>1336</v>
      </c>
      <c r="D693" s="12" t="b">
        <v>1</v>
      </c>
      <c r="E693" s="12">
        <v>0.0</v>
      </c>
      <c r="F693" s="12" t="s">
        <v>1337</v>
      </c>
      <c r="G693" s="12">
        <f t="shared" si="23"/>
        <v>1205.7</v>
      </c>
      <c r="H693" s="16" t="str">
        <f t="shared" si="24"/>
        <v>misleading</v>
      </c>
      <c r="I693" s="17" t="str">
        <f t="shared" si="25"/>
        <v>misleading 2d pie chart</v>
      </c>
      <c r="J693" s="16">
        <f t="shared" si="55"/>
        <v>7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23"/>
      <c r="W693" s="23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</row>
    <row r="694">
      <c r="A694" s="12">
        <v>14.0</v>
      </c>
      <c r="B694" s="12">
        <v>28.0</v>
      </c>
      <c r="C694" s="12" t="s">
        <v>220</v>
      </c>
      <c r="D694" s="12" t="b">
        <v>0</v>
      </c>
      <c r="E694" s="12">
        <v>0.0</v>
      </c>
      <c r="F694" s="12" t="s">
        <v>1338</v>
      </c>
      <c r="G694" s="12">
        <f t="shared" si="23"/>
        <v>1232</v>
      </c>
      <c r="H694" s="16" t="str">
        <f t="shared" si="24"/>
        <v>misleading</v>
      </c>
      <c r="I694" s="17" t="str">
        <f t="shared" si="25"/>
        <v>multiple scale line chart</v>
      </c>
      <c r="J694" s="16">
        <f t="shared" si="55"/>
        <v>26.3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23"/>
      <c r="W694" s="23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</row>
    <row r="695">
      <c r="A695" s="12">
        <v>14.0</v>
      </c>
      <c r="B695" s="12">
        <v>21.0</v>
      </c>
      <c r="C695" s="12" t="s">
        <v>1254</v>
      </c>
      <c r="D695" s="12" t="b">
        <v>1</v>
      </c>
      <c r="E695" s="12">
        <v>0.0</v>
      </c>
      <c r="F695" s="12" t="s">
        <v>1339</v>
      </c>
      <c r="G695" s="12">
        <f t="shared" si="23"/>
        <v>1243.7</v>
      </c>
      <c r="H695" s="16" t="str">
        <f t="shared" si="24"/>
        <v>misleading</v>
      </c>
      <c r="I695" s="17" t="str">
        <f t="shared" si="25"/>
        <v>multiple scale line chart</v>
      </c>
      <c r="J695" s="16">
        <f t="shared" si="55"/>
        <v>11.7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23"/>
      <c r="W695" s="23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</row>
    <row r="696">
      <c r="A696" s="12">
        <v>14.0</v>
      </c>
      <c r="B696" s="12">
        <v>48.0</v>
      </c>
      <c r="C696" s="12" t="s">
        <v>1340</v>
      </c>
      <c r="D696" s="12" t="b">
        <v>1</v>
      </c>
      <c r="E696" s="12">
        <v>1.0</v>
      </c>
      <c r="F696" s="12" t="s">
        <v>1341</v>
      </c>
      <c r="G696" s="12">
        <f t="shared" si="23"/>
        <v>1249.7</v>
      </c>
      <c r="H696" s="16" t="str">
        <f t="shared" si="24"/>
        <v>normal</v>
      </c>
      <c r="I696" s="17" t="str">
        <f t="shared" si="25"/>
        <v>normal line chart</v>
      </c>
      <c r="J696" s="16">
        <f t="shared" si="55"/>
        <v>6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23"/>
      <c r="W696" s="23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</row>
    <row r="697">
      <c r="A697" s="12">
        <v>14.0</v>
      </c>
      <c r="B697" s="12">
        <v>2.0</v>
      </c>
      <c r="C697" s="12" t="s">
        <v>1342</v>
      </c>
      <c r="D697" s="12" t="b">
        <v>0</v>
      </c>
      <c r="E697" s="12">
        <v>1.0</v>
      </c>
      <c r="F697" s="12" t="s">
        <v>1343</v>
      </c>
      <c r="G697" s="12">
        <f t="shared" si="23"/>
        <v>1260.7</v>
      </c>
      <c r="H697" s="16" t="str">
        <f t="shared" si="24"/>
        <v>normal</v>
      </c>
      <c r="I697" s="17" t="str">
        <f t="shared" si="25"/>
        <v>normal bar chart</v>
      </c>
      <c r="J697" s="16">
        <f t="shared" si="55"/>
        <v>11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23"/>
      <c r="W697" s="23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</row>
    <row r="698">
      <c r="A698" s="12">
        <v>14.0</v>
      </c>
      <c r="B698" s="12">
        <v>4.0</v>
      </c>
      <c r="C698" s="12" t="s">
        <v>1344</v>
      </c>
      <c r="D698" s="12" t="b">
        <v>0</v>
      </c>
      <c r="E698" s="12">
        <v>1.0</v>
      </c>
      <c r="F698" s="12" t="s">
        <v>1345</v>
      </c>
      <c r="G698" s="12">
        <f t="shared" si="23"/>
        <v>1284.9</v>
      </c>
      <c r="H698" s="16" t="str">
        <f t="shared" si="24"/>
        <v>normal</v>
      </c>
      <c r="I698" s="17" t="str">
        <f t="shared" si="25"/>
        <v>normal bar chart</v>
      </c>
      <c r="J698" s="16">
        <f t="shared" si="55"/>
        <v>24.2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23"/>
      <c r="W698" s="23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</row>
    <row r="699">
      <c r="A699" s="12">
        <v>14.0</v>
      </c>
      <c r="B699" s="12">
        <v>35.0</v>
      </c>
      <c r="C699" s="12" t="s">
        <v>806</v>
      </c>
      <c r="D699" s="12" t="b">
        <v>0</v>
      </c>
      <c r="E699" s="12">
        <v>1.0</v>
      </c>
      <c r="F699" s="12" t="s">
        <v>1346</v>
      </c>
      <c r="G699" s="12">
        <f t="shared" si="23"/>
        <v>1306.9</v>
      </c>
      <c r="H699" s="16" t="str">
        <f t="shared" si="24"/>
        <v>misleading</v>
      </c>
      <c r="I699" s="17" t="str">
        <f t="shared" si="25"/>
        <v>reversed axis bar chart</v>
      </c>
      <c r="J699" s="16">
        <f t="shared" si="55"/>
        <v>22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23"/>
      <c r="W699" s="23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</row>
    <row r="700">
      <c r="A700" s="12">
        <v>14.0</v>
      </c>
      <c r="B700" s="12">
        <v>40.0</v>
      </c>
      <c r="C700" s="12" t="s">
        <v>1347</v>
      </c>
      <c r="D700" s="12" t="b">
        <v>0</v>
      </c>
      <c r="E700" s="12">
        <v>1.0</v>
      </c>
      <c r="F700" s="12" t="s">
        <v>1348</v>
      </c>
      <c r="G700" s="12">
        <f t="shared" si="23"/>
        <v>1315.8</v>
      </c>
      <c r="H700" s="16" t="str">
        <f t="shared" si="24"/>
        <v>normal</v>
      </c>
      <c r="I700" s="17" t="str">
        <f t="shared" si="25"/>
        <v>normal axis bar chart</v>
      </c>
      <c r="J700" s="16">
        <f t="shared" si="55"/>
        <v>8.9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23"/>
      <c r="W700" s="23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</row>
    <row r="701">
      <c r="A701" s="12">
        <v>14.0</v>
      </c>
      <c r="B701" s="12">
        <v>15.0</v>
      </c>
      <c r="C701" s="12" t="s">
        <v>1349</v>
      </c>
      <c r="D701" s="12" t="b">
        <v>1</v>
      </c>
      <c r="E701" s="12">
        <v>0.0</v>
      </c>
      <c r="F701" s="12" t="s">
        <v>1350</v>
      </c>
      <c r="G701" s="12">
        <f t="shared" si="23"/>
        <v>1325.2</v>
      </c>
      <c r="H701" s="16" t="str">
        <f t="shared" si="24"/>
        <v>misleading</v>
      </c>
      <c r="I701" s="17" t="str">
        <f t="shared" si="25"/>
        <v>misleading 2d pie chart</v>
      </c>
      <c r="J701" s="16">
        <f t="shared" si="55"/>
        <v>9.4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23"/>
      <c r="W701" s="23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</row>
    <row r="702">
      <c r="A702" s="12">
        <v>14.0</v>
      </c>
      <c r="B702" s="12">
        <v>18.0</v>
      </c>
      <c r="C702" s="12" t="s">
        <v>341</v>
      </c>
      <c r="D702" s="12" t="b">
        <v>1</v>
      </c>
      <c r="E702" s="12">
        <v>0.0</v>
      </c>
      <c r="F702" s="12" t="s">
        <v>1351</v>
      </c>
      <c r="G702" s="12">
        <f t="shared" si="23"/>
        <v>1329.9</v>
      </c>
      <c r="H702" s="16" t="str">
        <f t="shared" si="24"/>
        <v>normal</v>
      </c>
      <c r="I702" s="17" t="str">
        <f t="shared" si="25"/>
        <v>normal pie chart</v>
      </c>
      <c r="J702" s="16">
        <f t="shared" si="55"/>
        <v>4.7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23"/>
      <c r="W702" s="23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</row>
    <row r="703">
      <c r="A703" s="31">
        <v>15.0</v>
      </c>
      <c r="B703" s="31">
        <v>8.0</v>
      </c>
      <c r="C703" s="7" t="s">
        <v>21</v>
      </c>
      <c r="D703" s="39" t="b">
        <v>1</v>
      </c>
      <c r="E703" s="31">
        <v>1.0</v>
      </c>
      <c r="F703" s="40" t="s">
        <v>1352</v>
      </c>
      <c r="G703" s="12">
        <f t="shared" si="23"/>
        <v>1258.6</v>
      </c>
      <c r="H703" s="16" t="str">
        <f t="shared" si="24"/>
        <v>normal</v>
      </c>
      <c r="I703" s="17" t="str">
        <f t="shared" si="25"/>
        <v>normal bar chart</v>
      </c>
      <c r="J703" s="41">
        <f>G703- TIMEVALUE("0:" &amp; "20:39.5") * 24 * 60 * 60</f>
        <v>19.1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23"/>
      <c r="W703" s="23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</row>
    <row r="704">
      <c r="A704" s="31">
        <v>15.0</v>
      </c>
      <c r="B704" s="31">
        <v>47.0</v>
      </c>
      <c r="C704" s="7" t="s">
        <v>1353</v>
      </c>
      <c r="D704" s="39" t="b">
        <v>1</v>
      </c>
      <c r="E704" s="31">
        <v>0.0</v>
      </c>
      <c r="F704" s="40" t="s">
        <v>1354</v>
      </c>
      <c r="G704" s="12">
        <f t="shared" si="23"/>
        <v>1270</v>
      </c>
      <c r="H704" s="16" t="str">
        <f t="shared" si="24"/>
        <v>misleading</v>
      </c>
      <c r="I704" s="17" t="str">
        <f t="shared" si="25"/>
        <v>truncated line chart</v>
      </c>
      <c r="J704" s="16">
        <f t="shared" ref="J704:J752" si="56">G704-G703</f>
        <v>11.4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23"/>
      <c r="W704" s="23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</row>
    <row r="705">
      <c r="A705" s="31">
        <v>15.0</v>
      </c>
      <c r="B705" s="31">
        <v>1.0</v>
      </c>
      <c r="C705" s="7" t="s">
        <v>1355</v>
      </c>
      <c r="D705" s="39" t="b">
        <v>1</v>
      </c>
      <c r="E705" s="31">
        <v>0.0</v>
      </c>
      <c r="F705" s="40" t="s">
        <v>1356</v>
      </c>
      <c r="G705" s="12">
        <f t="shared" si="23"/>
        <v>1282.6</v>
      </c>
      <c r="H705" s="16" t="str">
        <f t="shared" si="24"/>
        <v>misleading</v>
      </c>
      <c r="I705" s="17" t="str">
        <f t="shared" si="25"/>
        <v>truncated bar chart</v>
      </c>
      <c r="J705" s="16">
        <f t="shared" si="56"/>
        <v>12.6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23"/>
      <c r="W705" s="23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</row>
    <row r="706">
      <c r="A706" s="31">
        <v>15.0</v>
      </c>
      <c r="B706" s="31">
        <v>37.0</v>
      </c>
      <c r="C706" s="7" t="s">
        <v>244</v>
      </c>
      <c r="D706" s="39" t="b">
        <v>1</v>
      </c>
      <c r="E706" s="31">
        <v>1.0</v>
      </c>
      <c r="F706" s="40" t="s">
        <v>1357</v>
      </c>
      <c r="G706" s="12">
        <f t="shared" si="23"/>
        <v>1303.8</v>
      </c>
      <c r="H706" s="16" t="str">
        <f t="shared" si="24"/>
        <v>normal</v>
      </c>
      <c r="I706" s="17" t="str">
        <f t="shared" si="25"/>
        <v>normal axis bar chart</v>
      </c>
      <c r="J706" s="16">
        <f t="shared" si="56"/>
        <v>21.2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23"/>
      <c r="W706" s="23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</row>
    <row r="707">
      <c r="A707" s="31">
        <v>15.0</v>
      </c>
      <c r="B707" s="31">
        <v>16.0</v>
      </c>
      <c r="C707" s="7" t="s">
        <v>1358</v>
      </c>
      <c r="D707" s="39" t="b">
        <v>1</v>
      </c>
      <c r="E707" s="31">
        <v>1.0</v>
      </c>
      <c r="F707" s="40" t="s">
        <v>1359</v>
      </c>
      <c r="G707" s="12">
        <f t="shared" si="23"/>
        <v>1344</v>
      </c>
      <c r="H707" s="16" t="str">
        <f t="shared" si="24"/>
        <v>misleading</v>
      </c>
      <c r="I707" s="17" t="str">
        <f t="shared" si="25"/>
        <v>misleading 2d pie chart</v>
      </c>
      <c r="J707" s="16">
        <f t="shared" si="56"/>
        <v>40.2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23"/>
      <c r="W707" s="23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</row>
    <row r="708">
      <c r="A708" s="31">
        <v>15.0</v>
      </c>
      <c r="B708" s="31">
        <v>23.0</v>
      </c>
      <c r="C708" s="7" t="s">
        <v>1360</v>
      </c>
      <c r="D708" s="39" t="b">
        <v>1</v>
      </c>
      <c r="E708" s="31">
        <v>1.0</v>
      </c>
      <c r="F708" s="40" t="s">
        <v>1361</v>
      </c>
      <c r="G708" s="12">
        <f t="shared" si="23"/>
        <v>1374.2</v>
      </c>
      <c r="H708" s="16" t="str">
        <f t="shared" si="24"/>
        <v>normal</v>
      </c>
      <c r="I708" s="17" t="str">
        <f t="shared" si="25"/>
        <v>normal scale line chart</v>
      </c>
      <c r="J708" s="16">
        <f t="shared" si="56"/>
        <v>30.2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23"/>
      <c r="W708" s="23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</row>
    <row r="709">
      <c r="A709" s="31">
        <v>15.0</v>
      </c>
      <c r="B709" s="31">
        <v>10.0</v>
      </c>
      <c r="C709" s="7" t="s">
        <v>355</v>
      </c>
      <c r="D709" s="39" t="b">
        <v>1</v>
      </c>
      <c r="E709" s="31">
        <v>1.0</v>
      </c>
      <c r="F709" s="40" t="s">
        <v>776</v>
      </c>
      <c r="G709" s="12">
        <f t="shared" si="23"/>
        <v>1391.1</v>
      </c>
      <c r="H709" s="16" t="str">
        <f t="shared" si="24"/>
        <v>normal</v>
      </c>
      <c r="I709" s="17" t="str">
        <f t="shared" si="25"/>
        <v>normal bar chart</v>
      </c>
      <c r="J709" s="16">
        <f t="shared" si="56"/>
        <v>16.9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23"/>
      <c r="W709" s="23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</row>
    <row r="710">
      <c r="A710" s="31">
        <v>15.0</v>
      </c>
      <c r="B710" s="31">
        <v>26.0</v>
      </c>
      <c r="C710" s="7" t="s">
        <v>1362</v>
      </c>
      <c r="D710" s="39" t="b">
        <v>0</v>
      </c>
      <c r="E710" s="31">
        <v>1.0</v>
      </c>
      <c r="F710" s="40" t="s">
        <v>1363</v>
      </c>
      <c r="G710" s="12">
        <f t="shared" si="23"/>
        <v>1415.7</v>
      </c>
      <c r="H710" s="16" t="str">
        <f t="shared" si="24"/>
        <v>normal</v>
      </c>
      <c r="I710" s="17" t="str">
        <f t="shared" si="25"/>
        <v>normal scale line chart</v>
      </c>
      <c r="J710" s="16">
        <f t="shared" si="56"/>
        <v>24.6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23"/>
      <c r="W710" s="23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</row>
    <row r="711">
      <c r="A711" s="31">
        <v>15.0</v>
      </c>
      <c r="B711" s="31">
        <v>3.0</v>
      </c>
      <c r="C711" s="7" t="s">
        <v>254</v>
      </c>
      <c r="D711" s="39" t="b">
        <v>1</v>
      </c>
      <c r="E711" s="31">
        <v>0.0</v>
      </c>
      <c r="F711" s="40" t="s">
        <v>1364</v>
      </c>
      <c r="G711" s="12">
        <f t="shared" si="23"/>
        <v>1428.1</v>
      </c>
      <c r="H711" s="16" t="str">
        <f t="shared" si="24"/>
        <v>misleading</v>
      </c>
      <c r="I711" s="17" t="str">
        <f t="shared" si="25"/>
        <v>truncated bar chart</v>
      </c>
      <c r="J711" s="16">
        <f t="shared" si="56"/>
        <v>12.4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23"/>
      <c r="W711" s="23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</row>
    <row r="712">
      <c r="A712" s="31">
        <v>15.0</v>
      </c>
      <c r="B712" s="31">
        <v>27.0</v>
      </c>
      <c r="C712" s="7" t="s">
        <v>1365</v>
      </c>
      <c r="D712" s="39" t="b">
        <v>0</v>
      </c>
      <c r="E712" s="31">
        <v>0.0</v>
      </c>
      <c r="F712" s="40" t="s">
        <v>1366</v>
      </c>
      <c r="G712" s="12">
        <f t="shared" si="23"/>
        <v>1446.3</v>
      </c>
      <c r="H712" s="16" t="str">
        <f t="shared" si="24"/>
        <v>misleading</v>
      </c>
      <c r="I712" s="17" t="str">
        <f t="shared" si="25"/>
        <v>multiple scale line chart</v>
      </c>
      <c r="J712" s="16">
        <f t="shared" si="56"/>
        <v>18.2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23"/>
      <c r="W712" s="23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</row>
    <row r="713">
      <c r="A713" s="31">
        <v>15.0</v>
      </c>
      <c r="B713" s="31">
        <v>6.0</v>
      </c>
      <c r="C713" s="7" t="s">
        <v>1367</v>
      </c>
      <c r="D713" s="39" t="b">
        <v>1</v>
      </c>
      <c r="E713" s="31">
        <v>0.0</v>
      </c>
      <c r="F713" s="40" t="s">
        <v>1368</v>
      </c>
      <c r="G713" s="12">
        <f t="shared" si="23"/>
        <v>1452.9</v>
      </c>
      <c r="H713" s="16" t="str">
        <f t="shared" si="24"/>
        <v>normal</v>
      </c>
      <c r="I713" s="17" t="str">
        <f t="shared" si="25"/>
        <v>normal bar chart</v>
      </c>
      <c r="J713" s="16">
        <f t="shared" si="56"/>
        <v>6.6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23"/>
      <c r="W713" s="23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</row>
    <row r="714">
      <c r="A714" s="31">
        <v>15.0</v>
      </c>
      <c r="B714" s="31">
        <v>14.0</v>
      </c>
      <c r="C714" s="7" t="s">
        <v>648</v>
      </c>
      <c r="D714" s="39" t="b">
        <v>0</v>
      </c>
      <c r="E714" s="31">
        <v>1.0</v>
      </c>
      <c r="F714" s="40" t="s">
        <v>1369</v>
      </c>
      <c r="G714" s="12">
        <f t="shared" si="23"/>
        <v>1468.9</v>
      </c>
      <c r="H714" s="16" t="str">
        <f t="shared" si="24"/>
        <v>normal</v>
      </c>
      <c r="I714" s="17" t="str">
        <f t="shared" si="25"/>
        <v>normal pie chart</v>
      </c>
      <c r="J714" s="16">
        <f t="shared" si="56"/>
        <v>16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23"/>
      <c r="W714" s="23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</row>
    <row r="715">
      <c r="A715" s="31">
        <v>15.0</v>
      </c>
      <c r="B715" s="31">
        <v>32.0</v>
      </c>
      <c r="C715" s="7" t="s">
        <v>1370</v>
      </c>
      <c r="D715" s="39" t="b">
        <v>0</v>
      </c>
      <c r="E715" s="31">
        <v>0.0</v>
      </c>
      <c r="F715" s="40" t="s">
        <v>1371</v>
      </c>
      <c r="G715" s="12">
        <f t="shared" si="23"/>
        <v>1490.5</v>
      </c>
      <c r="H715" s="16" t="str">
        <f t="shared" si="24"/>
        <v>misleading</v>
      </c>
      <c r="I715" s="17" t="str">
        <f t="shared" si="25"/>
        <v>reversed axis bar chart</v>
      </c>
      <c r="J715" s="16">
        <f t="shared" si="56"/>
        <v>21.6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23"/>
      <c r="W715" s="23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</row>
    <row r="716">
      <c r="A716" s="31">
        <v>15.0</v>
      </c>
      <c r="B716" s="31">
        <v>31.0</v>
      </c>
      <c r="C716" s="7" t="s">
        <v>368</v>
      </c>
      <c r="D716" s="39" t="b">
        <v>0</v>
      </c>
      <c r="E716" s="31">
        <v>1.0</v>
      </c>
      <c r="F716" s="40" t="s">
        <v>1372</v>
      </c>
      <c r="G716" s="12">
        <f t="shared" si="23"/>
        <v>1496</v>
      </c>
      <c r="H716" s="16" t="str">
        <f t="shared" si="24"/>
        <v>misleading</v>
      </c>
      <c r="I716" s="17" t="str">
        <f t="shared" si="25"/>
        <v>reversed axis bar chart</v>
      </c>
      <c r="J716" s="16">
        <f t="shared" si="56"/>
        <v>5.5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23"/>
      <c r="W716" s="23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</row>
    <row r="717">
      <c r="A717" s="31">
        <v>15.0</v>
      </c>
      <c r="B717" s="31">
        <v>9.0</v>
      </c>
      <c r="C717" s="7" t="s">
        <v>370</v>
      </c>
      <c r="D717" s="39" t="b">
        <v>1</v>
      </c>
      <c r="E717" s="31">
        <v>1.0</v>
      </c>
      <c r="F717" s="40" t="s">
        <v>1373</v>
      </c>
      <c r="G717" s="12">
        <f t="shared" si="23"/>
        <v>1512.4</v>
      </c>
      <c r="H717" s="16" t="str">
        <f t="shared" si="24"/>
        <v>misleading</v>
      </c>
      <c r="I717" s="17" t="str">
        <f t="shared" si="25"/>
        <v>truncated bar chart</v>
      </c>
      <c r="J717" s="16">
        <f t="shared" si="56"/>
        <v>16.4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23"/>
      <c r="W717" s="23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</row>
    <row r="718">
      <c r="A718" s="31">
        <v>15.0</v>
      </c>
      <c r="B718" s="31">
        <v>43.0</v>
      </c>
      <c r="C718" s="7" t="s">
        <v>655</v>
      </c>
      <c r="D718" s="39" t="b">
        <v>0</v>
      </c>
      <c r="E718" s="31">
        <v>1.0</v>
      </c>
      <c r="F718" s="40" t="s">
        <v>1374</v>
      </c>
      <c r="G718" s="12">
        <f t="shared" si="23"/>
        <v>1528.2</v>
      </c>
      <c r="H718" s="16" t="str">
        <f t="shared" si="24"/>
        <v>normal</v>
      </c>
      <c r="I718" s="17" t="str">
        <f t="shared" si="25"/>
        <v>normal line chart</v>
      </c>
      <c r="J718" s="16">
        <f t="shared" si="56"/>
        <v>15.8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23"/>
      <c r="W718" s="23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</row>
    <row r="719">
      <c r="A719" s="31">
        <v>15.0</v>
      </c>
      <c r="B719" s="31">
        <v>12.0</v>
      </c>
      <c r="C719" s="7" t="s">
        <v>1375</v>
      </c>
      <c r="D719" s="39" t="b">
        <v>0</v>
      </c>
      <c r="E719" s="31">
        <v>1.0</v>
      </c>
      <c r="F719" s="40" t="s">
        <v>1376</v>
      </c>
      <c r="G719" s="12">
        <f t="shared" si="23"/>
        <v>1546.7</v>
      </c>
      <c r="H719" s="16" t="str">
        <f t="shared" si="24"/>
        <v>normal</v>
      </c>
      <c r="I719" s="17" t="str">
        <f t="shared" si="25"/>
        <v>normal pie chart</v>
      </c>
      <c r="J719" s="16">
        <f t="shared" si="56"/>
        <v>18.5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23"/>
      <c r="W719" s="23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</row>
    <row r="720">
      <c r="A720" s="31">
        <v>15.0</v>
      </c>
      <c r="B720" s="31">
        <v>20.0</v>
      </c>
      <c r="C720" s="7" t="s">
        <v>1377</v>
      </c>
      <c r="D720" s="39" t="b">
        <v>1</v>
      </c>
      <c r="E720" s="31">
        <v>1.0</v>
      </c>
      <c r="F720" s="40" t="s">
        <v>1378</v>
      </c>
      <c r="G720" s="12">
        <f t="shared" si="23"/>
        <v>1552.2</v>
      </c>
      <c r="H720" s="16" t="str">
        <f t="shared" si="24"/>
        <v>misleading</v>
      </c>
      <c r="I720" s="17" t="str">
        <f t="shared" si="25"/>
        <v>misleading 2d pie chart</v>
      </c>
      <c r="J720" s="16">
        <f t="shared" si="56"/>
        <v>5.5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23"/>
      <c r="W720" s="23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</row>
    <row r="721">
      <c r="A721" s="31">
        <v>15.0</v>
      </c>
      <c r="B721" s="31">
        <v>44.0</v>
      </c>
      <c r="C721" s="7" t="s">
        <v>1379</v>
      </c>
      <c r="D721" s="39" t="b">
        <v>1</v>
      </c>
      <c r="E721" s="31">
        <v>1.0</v>
      </c>
      <c r="F721" s="40" t="s">
        <v>1380</v>
      </c>
      <c r="G721" s="12">
        <f t="shared" si="23"/>
        <v>1566.1</v>
      </c>
      <c r="H721" s="16" t="str">
        <f t="shared" si="24"/>
        <v>normal</v>
      </c>
      <c r="I721" s="17" t="str">
        <f t="shared" si="25"/>
        <v>normal line chart</v>
      </c>
      <c r="J721" s="16">
        <f t="shared" si="56"/>
        <v>13.9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23"/>
      <c r="W721" s="23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</row>
    <row r="722">
      <c r="A722" s="31">
        <v>15.0</v>
      </c>
      <c r="B722" s="31">
        <v>50.0</v>
      </c>
      <c r="C722" s="7" t="s">
        <v>1381</v>
      </c>
      <c r="D722" s="39" t="b">
        <v>0</v>
      </c>
      <c r="E722" s="31">
        <v>0.0</v>
      </c>
      <c r="F722" s="40" t="s">
        <v>1382</v>
      </c>
      <c r="G722" s="12">
        <f t="shared" si="23"/>
        <v>1572</v>
      </c>
      <c r="H722" s="16" t="str">
        <f t="shared" si="24"/>
        <v>normal</v>
      </c>
      <c r="I722" s="17" t="str">
        <f t="shared" si="25"/>
        <v>normal line chart</v>
      </c>
      <c r="J722" s="16">
        <f t="shared" si="56"/>
        <v>5.9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23"/>
      <c r="W722" s="23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</row>
    <row r="723">
      <c r="A723" s="31">
        <v>15.0</v>
      </c>
      <c r="B723" s="31">
        <v>25.0</v>
      </c>
      <c r="C723" s="7" t="s">
        <v>381</v>
      </c>
      <c r="D723" s="39" t="b">
        <v>1</v>
      </c>
      <c r="E723" s="31">
        <v>0.0</v>
      </c>
      <c r="F723" s="40" t="s">
        <v>1383</v>
      </c>
      <c r="G723" s="12">
        <f t="shared" si="23"/>
        <v>1593.3</v>
      </c>
      <c r="H723" s="16" t="str">
        <f t="shared" si="24"/>
        <v>misleading</v>
      </c>
      <c r="I723" s="17" t="str">
        <f t="shared" si="25"/>
        <v>multiple scale line chart</v>
      </c>
      <c r="J723" s="16">
        <f t="shared" si="56"/>
        <v>21.3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23"/>
      <c r="W723" s="23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</row>
    <row r="724">
      <c r="A724" s="31">
        <v>15.0</v>
      </c>
      <c r="B724" s="31">
        <v>48.0</v>
      </c>
      <c r="C724" s="7" t="s">
        <v>1384</v>
      </c>
      <c r="D724" s="39" t="b">
        <v>1</v>
      </c>
      <c r="E724" s="31">
        <v>1.0</v>
      </c>
      <c r="F724" s="40" t="s">
        <v>1385</v>
      </c>
      <c r="G724" s="12">
        <f t="shared" si="23"/>
        <v>1598</v>
      </c>
      <c r="H724" s="16" t="str">
        <f t="shared" si="24"/>
        <v>normal</v>
      </c>
      <c r="I724" s="17" t="str">
        <f t="shared" si="25"/>
        <v>normal line chart</v>
      </c>
      <c r="J724" s="16">
        <f t="shared" si="56"/>
        <v>4.7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23"/>
      <c r="W724" s="23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</row>
    <row r="725">
      <c r="A725" s="31">
        <v>15.0</v>
      </c>
      <c r="B725" s="31">
        <v>15.0</v>
      </c>
      <c r="C725" s="7" t="s">
        <v>1386</v>
      </c>
      <c r="D725" s="39" t="b">
        <v>0</v>
      </c>
      <c r="E725" s="31">
        <v>1.0</v>
      </c>
      <c r="F725" s="40" t="s">
        <v>1387</v>
      </c>
      <c r="G725" s="12">
        <f t="shared" si="23"/>
        <v>1606.9</v>
      </c>
      <c r="H725" s="16" t="str">
        <f t="shared" si="24"/>
        <v>misleading</v>
      </c>
      <c r="I725" s="17" t="str">
        <f t="shared" si="25"/>
        <v>misleading 2d pie chart</v>
      </c>
      <c r="J725" s="16">
        <f t="shared" si="56"/>
        <v>8.9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23"/>
      <c r="W725" s="23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</row>
    <row r="726">
      <c r="A726" s="31">
        <v>15.0</v>
      </c>
      <c r="B726" s="31">
        <v>34.0</v>
      </c>
      <c r="C726" s="7" t="s">
        <v>1388</v>
      </c>
      <c r="D726" s="39" t="b">
        <v>0</v>
      </c>
      <c r="E726" s="31">
        <v>0.0</v>
      </c>
      <c r="F726" s="40" t="s">
        <v>1389</v>
      </c>
      <c r="G726" s="12">
        <f t="shared" si="23"/>
        <v>1621.5</v>
      </c>
      <c r="H726" s="16" t="str">
        <f t="shared" si="24"/>
        <v>normal</v>
      </c>
      <c r="I726" s="17" t="str">
        <f t="shared" si="25"/>
        <v>normal axis bar chart</v>
      </c>
      <c r="J726" s="16">
        <f t="shared" si="56"/>
        <v>14.6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23"/>
      <c r="W726" s="23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</row>
    <row r="727">
      <c r="A727" s="31">
        <v>15.0</v>
      </c>
      <c r="B727" s="31">
        <v>45.0</v>
      </c>
      <c r="C727" s="7" t="s">
        <v>1390</v>
      </c>
      <c r="D727" s="39" t="b">
        <v>1</v>
      </c>
      <c r="E727" s="31">
        <v>1.0</v>
      </c>
      <c r="F727" s="40" t="s">
        <v>1391</v>
      </c>
      <c r="G727" s="12">
        <f t="shared" si="23"/>
        <v>1633.8</v>
      </c>
      <c r="H727" s="16" t="str">
        <f t="shared" si="24"/>
        <v>normal</v>
      </c>
      <c r="I727" s="17" t="str">
        <f t="shared" si="25"/>
        <v>normal line chart</v>
      </c>
      <c r="J727" s="16">
        <f t="shared" si="56"/>
        <v>12.3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23"/>
      <c r="W727" s="23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</row>
    <row r="728">
      <c r="A728" s="31">
        <v>15.0</v>
      </c>
      <c r="B728" s="31">
        <v>5.0</v>
      </c>
      <c r="C728" s="7" t="s">
        <v>1392</v>
      </c>
      <c r="D728" s="39" t="b">
        <v>1</v>
      </c>
      <c r="E728" s="31">
        <v>1.0</v>
      </c>
      <c r="F728" s="40" t="s">
        <v>1393</v>
      </c>
      <c r="G728" s="12">
        <f t="shared" si="23"/>
        <v>1655.2</v>
      </c>
      <c r="H728" s="16" t="str">
        <f t="shared" si="24"/>
        <v>misleading</v>
      </c>
      <c r="I728" s="17" t="str">
        <f t="shared" si="25"/>
        <v>truncated bar chart</v>
      </c>
      <c r="J728" s="16">
        <f t="shared" si="56"/>
        <v>21.4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23"/>
      <c r="W728" s="23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</row>
    <row r="729">
      <c r="A729" s="31">
        <v>15.0</v>
      </c>
      <c r="B729" s="31">
        <v>40.0</v>
      </c>
      <c r="C729" s="7" t="s">
        <v>1394</v>
      </c>
      <c r="D729" s="39" t="b">
        <v>0</v>
      </c>
      <c r="E729" s="31">
        <v>1.0</v>
      </c>
      <c r="F729" s="40" t="s">
        <v>1395</v>
      </c>
      <c r="G729" s="12">
        <f t="shared" si="23"/>
        <v>1673.6</v>
      </c>
      <c r="H729" s="16" t="str">
        <f t="shared" si="24"/>
        <v>normal</v>
      </c>
      <c r="I729" s="17" t="str">
        <f t="shared" si="25"/>
        <v>normal axis bar chart</v>
      </c>
      <c r="J729" s="16">
        <f t="shared" si="56"/>
        <v>18.4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23"/>
      <c r="W729" s="23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</row>
    <row r="730">
      <c r="A730" s="31">
        <v>15.0</v>
      </c>
      <c r="B730" s="31">
        <v>17.0</v>
      </c>
      <c r="C730" s="7" t="s">
        <v>1396</v>
      </c>
      <c r="D730" s="39" t="b">
        <v>1</v>
      </c>
      <c r="E730" s="31">
        <v>1.0</v>
      </c>
      <c r="F730" s="40" t="s">
        <v>1397</v>
      </c>
      <c r="G730" s="12">
        <f t="shared" si="23"/>
        <v>1678.2</v>
      </c>
      <c r="H730" s="16" t="str">
        <f t="shared" si="24"/>
        <v>normal</v>
      </c>
      <c r="I730" s="17" t="str">
        <f t="shared" si="25"/>
        <v>normal pie chart</v>
      </c>
      <c r="J730" s="16">
        <f t="shared" si="56"/>
        <v>4.6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23"/>
      <c r="W730" s="23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</row>
    <row r="731">
      <c r="A731" s="31">
        <v>15.0</v>
      </c>
      <c r="B731" s="31">
        <v>38.0</v>
      </c>
      <c r="C731" s="7" t="s">
        <v>772</v>
      </c>
      <c r="D731" s="39" t="b">
        <v>0</v>
      </c>
      <c r="E731" s="31">
        <v>1.0</v>
      </c>
      <c r="F731" s="40" t="s">
        <v>1398</v>
      </c>
      <c r="G731" s="12">
        <f t="shared" si="23"/>
        <v>1682.1</v>
      </c>
      <c r="H731" s="16" t="str">
        <f t="shared" si="24"/>
        <v>misleading</v>
      </c>
      <c r="I731" s="17" t="str">
        <f t="shared" si="25"/>
        <v>reversed axis bar chart</v>
      </c>
      <c r="J731" s="16">
        <f t="shared" si="56"/>
        <v>3.9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23"/>
      <c r="W731" s="23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</row>
    <row r="732">
      <c r="A732" s="31">
        <v>15.0</v>
      </c>
      <c r="B732" s="31">
        <v>36.0</v>
      </c>
      <c r="C732" s="7" t="s">
        <v>1399</v>
      </c>
      <c r="D732" s="39" t="b">
        <v>0</v>
      </c>
      <c r="E732" s="31">
        <v>0.0</v>
      </c>
      <c r="F732" s="40" t="s">
        <v>1400</v>
      </c>
      <c r="G732" s="12">
        <f t="shared" si="23"/>
        <v>1695.1</v>
      </c>
      <c r="H732" s="16" t="str">
        <f t="shared" si="24"/>
        <v>normal</v>
      </c>
      <c r="I732" s="17" t="str">
        <f t="shared" si="25"/>
        <v>normal axis bar chart</v>
      </c>
      <c r="J732" s="16">
        <f t="shared" si="56"/>
        <v>13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23"/>
      <c r="W732" s="23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</row>
    <row r="733">
      <c r="A733" s="31">
        <v>15.0</v>
      </c>
      <c r="B733" s="31">
        <v>2.0</v>
      </c>
      <c r="C733" s="7" t="s">
        <v>1401</v>
      </c>
      <c r="D733" s="39" t="b">
        <v>0</v>
      </c>
      <c r="E733" s="31">
        <v>1.0</v>
      </c>
      <c r="F733" s="40" t="s">
        <v>1402</v>
      </c>
      <c r="G733" s="12">
        <f t="shared" si="23"/>
        <v>1708</v>
      </c>
      <c r="H733" s="16" t="str">
        <f t="shared" si="24"/>
        <v>normal</v>
      </c>
      <c r="I733" s="17" t="str">
        <f t="shared" si="25"/>
        <v>normal bar chart</v>
      </c>
      <c r="J733" s="16">
        <f t="shared" si="56"/>
        <v>12.9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23"/>
      <c r="W733" s="23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</row>
    <row r="734">
      <c r="A734" s="31">
        <v>15.0</v>
      </c>
      <c r="B734" s="31">
        <v>11.0</v>
      </c>
      <c r="C734" s="7" t="s">
        <v>1403</v>
      </c>
      <c r="D734" s="39" t="b">
        <v>0</v>
      </c>
      <c r="E734" s="31">
        <v>0.0</v>
      </c>
      <c r="F734" s="40" t="s">
        <v>1404</v>
      </c>
      <c r="G734" s="12">
        <f t="shared" si="23"/>
        <v>1715.3</v>
      </c>
      <c r="H734" s="16" t="str">
        <f t="shared" si="24"/>
        <v>misleading</v>
      </c>
      <c r="I734" s="17" t="str">
        <f t="shared" si="25"/>
        <v>misleading 2d pie chart</v>
      </c>
      <c r="J734" s="16">
        <f t="shared" si="56"/>
        <v>7.3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23"/>
      <c r="W734" s="23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</row>
    <row r="735">
      <c r="A735" s="31">
        <v>15.0</v>
      </c>
      <c r="B735" s="31">
        <v>7.0</v>
      </c>
      <c r="C735" s="7" t="s">
        <v>1405</v>
      </c>
      <c r="D735" s="39" t="b">
        <v>1</v>
      </c>
      <c r="E735" s="31">
        <v>0.0</v>
      </c>
      <c r="F735" s="40" t="s">
        <v>1406</v>
      </c>
      <c r="G735" s="12">
        <f t="shared" si="23"/>
        <v>1722.1</v>
      </c>
      <c r="H735" s="16" t="str">
        <f t="shared" si="24"/>
        <v>misleading</v>
      </c>
      <c r="I735" s="17" t="str">
        <f t="shared" si="25"/>
        <v>truncated bar chart</v>
      </c>
      <c r="J735" s="16">
        <f t="shared" si="56"/>
        <v>6.8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23"/>
      <c r="W735" s="23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</row>
    <row r="736">
      <c r="A736" s="31">
        <v>15.0</v>
      </c>
      <c r="B736" s="31">
        <v>28.0</v>
      </c>
      <c r="C736" s="7" t="s">
        <v>1407</v>
      </c>
      <c r="D736" s="39" t="b">
        <v>0</v>
      </c>
      <c r="E736" s="31">
        <v>0.0</v>
      </c>
      <c r="F736" s="40" t="s">
        <v>1408</v>
      </c>
      <c r="G736" s="12">
        <f t="shared" si="23"/>
        <v>1736.2</v>
      </c>
      <c r="H736" s="16" t="str">
        <f t="shared" si="24"/>
        <v>misleading</v>
      </c>
      <c r="I736" s="17" t="str">
        <f t="shared" si="25"/>
        <v>multiple scale line chart</v>
      </c>
      <c r="J736" s="16">
        <f t="shared" si="56"/>
        <v>14.1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23"/>
      <c r="W736" s="23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</row>
    <row r="737">
      <c r="A737" s="31">
        <v>15.0</v>
      </c>
      <c r="B737" s="31">
        <v>19.0</v>
      </c>
      <c r="C737" s="7" t="s">
        <v>506</v>
      </c>
      <c r="D737" s="39" t="b">
        <v>1</v>
      </c>
      <c r="E737" s="31">
        <v>0.0</v>
      </c>
      <c r="F737" s="40" t="s">
        <v>1409</v>
      </c>
      <c r="G737" s="12">
        <f t="shared" si="23"/>
        <v>1746.1</v>
      </c>
      <c r="H737" s="16" t="str">
        <f t="shared" si="24"/>
        <v>misleading</v>
      </c>
      <c r="I737" s="17" t="str">
        <f t="shared" si="25"/>
        <v>misleading 2d pie chart</v>
      </c>
      <c r="J737" s="16">
        <f t="shared" si="56"/>
        <v>9.9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23"/>
      <c r="W737" s="23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</row>
    <row r="738">
      <c r="A738" s="31">
        <v>15.0</v>
      </c>
      <c r="B738" s="31">
        <v>13.0</v>
      </c>
      <c r="C738" s="7" t="s">
        <v>410</v>
      </c>
      <c r="D738" s="39" t="b">
        <v>1</v>
      </c>
      <c r="E738" s="31">
        <v>1.0</v>
      </c>
      <c r="F738" s="40" t="s">
        <v>1410</v>
      </c>
      <c r="G738" s="12">
        <f t="shared" si="23"/>
        <v>1756.6</v>
      </c>
      <c r="H738" s="16" t="str">
        <f t="shared" si="24"/>
        <v>normal</v>
      </c>
      <c r="I738" s="17" t="str">
        <f t="shared" si="25"/>
        <v>normal pie chart</v>
      </c>
      <c r="J738" s="16">
        <f t="shared" si="56"/>
        <v>10.5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23"/>
      <c r="W738" s="23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</row>
    <row r="739">
      <c r="A739" s="31">
        <v>15.0</v>
      </c>
      <c r="B739" s="31">
        <v>22.0</v>
      </c>
      <c r="C739" s="7" t="s">
        <v>510</v>
      </c>
      <c r="D739" s="39" t="b">
        <v>1</v>
      </c>
      <c r="E739" s="31">
        <v>1.0</v>
      </c>
      <c r="F739" s="40" t="s">
        <v>1411</v>
      </c>
      <c r="G739" s="12">
        <f t="shared" si="23"/>
        <v>1767.9</v>
      </c>
      <c r="H739" s="16" t="str">
        <f t="shared" si="24"/>
        <v>normal</v>
      </c>
      <c r="I739" s="17" t="str">
        <f t="shared" si="25"/>
        <v>normal scale line chart</v>
      </c>
      <c r="J739" s="16">
        <f t="shared" si="56"/>
        <v>11.3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23"/>
      <c r="W739" s="23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</row>
    <row r="740">
      <c r="A740" s="31">
        <v>15.0</v>
      </c>
      <c r="B740" s="31">
        <v>24.0</v>
      </c>
      <c r="C740" s="7" t="s">
        <v>1412</v>
      </c>
      <c r="D740" s="39" t="b">
        <v>0</v>
      </c>
      <c r="E740" s="31">
        <v>1.0</v>
      </c>
      <c r="F740" s="40" t="s">
        <v>1413</v>
      </c>
      <c r="G740" s="12">
        <f t="shared" si="23"/>
        <v>1789.8</v>
      </c>
      <c r="H740" s="16" t="str">
        <f t="shared" si="24"/>
        <v>misleading</v>
      </c>
      <c r="I740" s="17" t="str">
        <f t="shared" si="25"/>
        <v>multiple scale line chart</v>
      </c>
      <c r="J740" s="16">
        <f t="shared" si="56"/>
        <v>21.9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23"/>
      <c r="W740" s="23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</row>
    <row r="741">
      <c r="A741" s="31">
        <v>15.0</v>
      </c>
      <c r="B741" s="31">
        <v>42.0</v>
      </c>
      <c r="C741" s="7" t="s">
        <v>1414</v>
      </c>
      <c r="D741" s="39" t="b">
        <v>0</v>
      </c>
      <c r="E741" s="31">
        <v>0.0</v>
      </c>
      <c r="F741" s="40" t="s">
        <v>1415</v>
      </c>
      <c r="G741" s="12">
        <f t="shared" si="23"/>
        <v>1797</v>
      </c>
      <c r="H741" s="16" t="str">
        <f t="shared" si="24"/>
        <v>misleading</v>
      </c>
      <c r="I741" s="17" t="str">
        <f t="shared" si="25"/>
        <v>truncated line chart</v>
      </c>
      <c r="J741" s="16">
        <f t="shared" si="56"/>
        <v>7.2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23"/>
      <c r="W741" s="23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</row>
    <row r="742">
      <c r="A742" s="31">
        <v>15.0</v>
      </c>
      <c r="B742" s="31">
        <v>33.0</v>
      </c>
      <c r="C742" s="7" t="s">
        <v>1416</v>
      </c>
      <c r="D742" s="39" t="b">
        <v>0</v>
      </c>
      <c r="E742" s="31">
        <v>1.0</v>
      </c>
      <c r="F742" s="40" t="s">
        <v>1417</v>
      </c>
      <c r="G742" s="12">
        <f t="shared" si="23"/>
        <v>1806.5</v>
      </c>
      <c r="H742" s="16" t="str">
        <f t="shared" si="24"/>
        <v>misleading</v>
      </c>
      <c r="I742" s="17" t="str">
        <f t="shared" si="25"/>
        <v>reversed axis bar chart</v>
      </c>
      <c r="J742" s="16">
        <f t="shared" si="56"/>
        <v>9.5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23"/>
      <c r="W742" s="23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</row>
    <row r="743">
      <c r="A743" s="31">
        <v>15.0</v>
      </c>
      <c r="B743" s="31">
        <v>29.0</v>
      </c>
      <c r="C743" s="7" t="s">
        <v>1418</v>
      </c>
      <c r="D743" s="39" t="b">
        <v>0</v>
      </c>
      <c r="E743" s="31">
        <v>1.0</v>
      </c>
      <c r="F743" s="40" t="s">
        <v>1419</v>
      </c>
      <c r="G743" s="12">
        <f t="shared" si="23"/>
        <v>1821.4</v>
      </c>
      <c r="H743" s="16" t="str">
        <f t="shared" si="24"/>
        <v>normal</v>
      </c>
      <c r="I743" s="17" t="str">
        <f t="shared" si="25"/>
        <v>normal scale line chart</v>
      </c>
      <c r="J743" s="16">
        <f t="shared" si="56"/>
        <v>14.9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23"/>
      <c r="W743" s="23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</row>
    <row r="744">
      <c r="A744" s="31">
        <v>15.0</v>
      </c>
      <c r="B744" s="31">
        <v>21.0</v>
      </c>
      <c r="C744" s="7" t="s">
        <v>325</v>
      </c>
      <c r="D744" s="39" t="b">
        <v>1</v>
      </c>
      <c r="E744" s="31">
        <v>0.0</v>
      </c>
      <c r="F744" s="40" t="s">
        <v>1420</v>
      </c>
      <c r="G744" s="12">
        <f t="shared" si="23"/>
        <v>1841.3</v>
      </c>
      <c r="H744" s="16" t="str">
        <f t="shared" si="24"/>
        <v>misleading</v>
      </c>
      <c r="I744" s="17" t="str">
        <f t="shared" si="25"/>
        <v>multiple scale line chart</v>
      </c>
      <c r="J744" s="16">
        <f t="shared" si="56"/>
        <v>19.9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23"/>
      <c r="W744" s="23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</row>
    <row r="745">
      <c r="A745" s="31">
        <v>15.0</v>
      </c>
      <c r="B745" s="31">
        <v>39.0</v>
      </c>
      <c r="C745" s="7" t="s">
        <v>1421</v>
      </c>
      <c r="D745" s="39" t="b">
        <v>0</v>
      </c>
      <c r="E745" s="31">
        <v>0.0</v>
      </c>
      <c r="F745" s="40" t="s">
        <v>1422</v>
      </c>
      <c r="G745" s="12">
        <f t="shared" si="23"/>
        <v>1852.3</v>
      </c>
      <c r="H745" s="16" t="str">
        <f t="shared" si="24"/>
        <v>misleading</v>
      </c>
      <c r="I745" s="17" t="str">
        <f t="shared" si="25"/>
        <v>reversed axis bar chart</v>
      </c>
      <c r="J745" s="16">
        <f t="shared" si="56"/>
        <v>11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23"/>
      <c r="W745" s="23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</row>
    <row r="746">
      <c r="A746" s="31">
        <v>15.0</v>
      </c>
      <c r="B746" s="31">
        <v>4.0</v>
      </c>
      <c r="C746" s="7" t="s">
        <v>1423</v>
      </c>
      <c r="D746" s="39" t="b">
        <v>0</v>
      </c>
      <c r="E746" s="31">
        <v>1.0</v>
      </c>
      <c r="F746" s="40" t="s">
        <v>1424</v>
      </c>
      <c r="G746" s="12">
        <f t="shared" si="23"/>
        <v>1891.2</v>
      </c>
      <c r="H746" s="16" t="str">
        <f t="shared" si="24"/>
        <v>normal</v>
      </c>
      <c r="I746" s="17" t="str">
        <f t="shared" si="25"/>
        <v>normal bar chart</v>
      </c>
      <c r="J746" s="16">
        <f t="shared" si="56"/>
        <v>38.9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23"/>
      <c r="W746" s="23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</row>
    <row r="747">
      <c r="A747" s="31">
        <v>15.0</v>
      </c>
      <c r="B747" s="31">
        <v>49.0</v>
      </c>
      <c r="C747" s="7" t="s">
        <v>1425</v>
      </c>
      <c r="D747" s="39" t="b">
        <v>0</v>
      </c>
      <c r="E747" s="31">
        <v>1.0</v>
      </c>
      <c r="F747" s="40" t="s">
        <v>1426</v>
      </c>
      <c r="G747" s="12">
        <f t="shared" si="23"/>
        <v>1896.7</v>
      </c>
      <c r="H747" s="16" t="str">
        <f t="shared" si="24"/>
        <v>misleading</v>
      </c>
      <c r="I747" s="17" t="str">
        <f t="shared" si="25"/>
        <v>truncated line chart</v>
      </c>
      <c r="J747" s="16">
        <f t="shared" si="56"/>
        <v>5.5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23"/>
      <c r="W747" s="23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</row>
    <row r="748">
      <c r="A748" s="31">
        <v>15.0</v>
      </c>
      <c r="B748" s="31">
        <v>46.0</v>
      </c>
      <c r="C748" s="7" t="s">
        <v>1427</v>
      </c>
      <c r="D748" s="39" t="b">
        <v>0</v>
      </c>
      <c r="E748" s="31">
        <v>0.0</v>
      </c>
      <c r="F748" s="40" t="s">
        <v>1428</v>
      </c>
      <c r="G748" s="12">
        <f t="shared" si="23"/>
        <v>1903.4</v>
      </c>
      <c r="H748" s="16" t="str">
        <f t="shared" si="24"/>
        <v>misleading</v>
      </c>
      <c r="I748" s="17" t="str">
        <f t="shared" si="25"/>
        <v>truncated line chart</v>
      </c>
      <c r="J748" s="16">
        <f t="shared" si="56"/>
        <v>6.7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23"/>
      <c r="W748" s="23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</row>
    <row r="749">
      <c r="A749" s="31">
        <v>15.0</v>
      </c>
      <c r="B749" s="31">
        <v>41.0</v>
      </c>
      <c r="C749" s="7" t="s">
        <v>1429</v>
      </c>
      <c r="D749" s="39" t="b">
        <v>0</v>
      </c>
      <c r="E749" s="31">
        <v>1.0</v>
      </c>
      <c r="F749" s="40" t="s">
        <v>656</v>
      </c>
      <c r="G749" s="12">
        <f t="shared" si="23"/>
        <v>1909.7</v>
      </c>
      <c r="H749" s="16" t="str">
        <f t="shared" si="24"/>
        <v>normal</v>
      </c>
      <c r="I749" s="17" t="str">
        <f t="shared" si="25"/>
        <v>normal line chart</v>
      </c>
      <c r="J749" s="16">
        <f t="shared" si="56"/>
        <v>6.3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23"/>
      <c r="W749" s="23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</row>
    <row r="750">
      <c r="A750" s="31">
        <v>15.0</v>
      </c>
      <c r="B750" s="31">
        <v>35.0</v>
      </c>
      <c r="C750" s="7" t="s">
        <v>1430</v>
      </c>
      <c r="D750" s="39" t="b">
        <v>0</v>
      </c>
      <c r="E750" s="31">
        <v>1.0</v>
      </c>
      <c r="F750" s="40" t="s">
        <v>1431</v>
      </c>
      <c r="G750" s="12">
        <f t="shared" si="23"/>
        <v>1915.7</v>
      </c>
      <c r="H750" s="16" t="str">
        <f t="shared" si="24"/>
        <v>misleading</v>
      </c>
      <c r="I750" s="17" t="str">
        <f t="shared" si="25"/>
        <v>reversed axis bar chart</v>
      </c>
      <c r="J750" s="16">
        <f t="shared" si="56"/>
        <v>6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23"/>
      <c r="W750" s="23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</row>
    <row r="751">
      <c r="A751" s="31">
        <v>15.0</v>
      </c>
      <c r="B751" s="31">
        <v>18.0</v>
      </c>
      <c r="C751" s="7" t="s">
        <v>1432</v>
      </c>
      <c r="D751" s="39" t="b">
        <v>1</v>
      </c>
      <c r="E751" s="31">
        <v>0.0</v>
      </c>
      <c r="F751" s="40" t="s">
        <v>1433</v>
      </c>
      <c r="G751" s="12">
        <f t="shared" si="23"/>
        <v>1922</v>
      </c>
      <c r="H751" s="16" t="str">
        <f t="shared" si="24"/>
        <v>normal</v>
      </c>
      <c r="I751" s="17" t="str">
        <f t="shared" si="25"/>
        <v>normal pie chart</v>
      </c>
      <c r="J751" s="16">
        <f t="shared" si="56"/>
        <v>6.3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23"/>
      <c r="W751" s="23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</row>
    <row r="752">
      <c r="A752" s="31">
        <v>15.0</v>
      </c>
      <c r="B752" s="31">
        <v>30.0</v>
      </c>
      <c r="C752" s="7" t="s">
        <v>1434</v>
      </c>
      <c r="D752" s="39" t="b">
        <v>1</v>
      </c>
      <c r="E752" s="31">
        <v>1.0</v>
      </c>
      <c r="F752" s="40" t="s">
        <v>1435</v>
      </c>
      <c r="G752" s="12">
        <f t="shared" si="23"/>
        <v>1935.2</v>
      </c>
      <c r="H752" s="16" t="str">
        <f t="shared" si="24"/>
        <v>misleading</v>
      </c>
      <c r="I752" s="17" t="str">
        <f t="shared" si="25"/>
        <v>multiple scale line chart</v>
      </c>
      <c r="J752" s="16">
        <f t="shared" si="56"/>
        <v>13.2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23"/>
      <c r="W752" s="23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</row>
    <row r="753">
      <c r="A753" s="12">
        <v>16.0</v>
      </c>
      <c r="B753" s="12">
        <v>5.0</v>
      </c>
      <c r="C753" s="12" t="s">
        <v>1436</v>
      </c>
      <c r="D753" s="12" t="b">
        <v>0</v>
      </c>
      <c r="E753" s="12">
        <v>0.0</v>
      </c>
      <c r="F753" s="12" t="s">
        <v>1437</v>
      </c>
      <c r="G753" s="12">
        <f t="shared" si="23"/>
        <v>1797.5</v>
      </c>
      <c r="H753" s="16" t="str">
        <f t="shared" si="24"/>
        <v>misleading</v>
      </c>
      <c r="I753" s="17" t="str">
        <f t="shared" si="25"/>
        <v>truncated bar chart</v>
      </c>
      <c r="J753" s="41">
        <f>G753- TIMEVALUE("0:" &amp; "29:34.8") * 24 * 60 * 60</f>
        <v>22.7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23"/>
      <c r="W753" s="23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</row>
    <row r="754">
      <c r="A754" s="12">
        <v>16.0</v>
      </c>
      <c r="B754" s="12">
        <v>36.0</v>
      </c>
      <c r="C754" s="12" t="s">
        <v>1438</v>
      </c>
      <c r="D754" s="12" t="b">
        <v>1</v>
      </c>
      <c r="E754" s="12">
        <v>1.0</v>
      </c>
      <c r="F754" s="12" t="s">
        <v>1439</v>
      </c>
      <c r="G754" s="12">
        <f t="shared" si="23"/>
        <v>1830.2</v>
      </c>
      <c r="H754" s="16" t="str">
        <f t="shared" si="24"/>
        <v>normal</v>
      </c>
      <c r="I754" s="17" t="str">
        <f t="shared" si="25"/>
        <v>normal axis bar chart</v>
      </c>
      <c r="J754" s="16">
        <f t="shared" ref="J754:J802" si="57">G754-G753</f>
        <v>32.7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23"/>
      <c r="W754" s="23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</row>
    <row r="755">
      <c r="A755" s="12">
        <v>16.0</v>
      </c>
      <c r="B755" s="12">
        <v>43.0</v>
      </c>
      <c r="C755" s="12" t="s">
        <v>1097</v>
      </c>
      <c r="D755" s="12" t="b">
        <v>0</v>
      </c>
      <c r="E755" s="12">
        <v>1.0</v>
      </c>
      <c r="F755" s="12" t="s">
        <v>1440</v>
      </c>
      <c r="G755" s="12">
        <f t="shared" si="23"/>
        <v>1840</v>
      </c>
      <c r="H755" s="16" t="str">
        <f t="shared" si="24"/>
        <v>normal</v>
      </c>
      <c r="I755" s="17" t="str">
        <f t="shared" si="25"/>
        <v>normal line chart</v>
      </c>
      <c r="J755" s="16">
        <f t="shared" si="57"/>
        <v>9.8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23"/>
      <c r="W755" s="23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</row>
    <row r="756">
      <c r="A756" s="12">
        <v>16.0</v>
      </c>
      <c r="B756" s="12">
        <v>15.0</v>
      </c>
      <c r="C756" s="12" t="s">
        <v>1441</v>
      </c>
      <c r="D756" s="12" t="b">
        <v>0</v>
      </c>
      <c r="E756" s="12">
        <v>1.0</v>
      </c>
      <c r="F756" s="12" t="s">
        <v>1442</v>
      </c>
      <c r="G756" s="12">
        <f t="shared" si="23"/>
        <v>1893.2</v>
      </c>
      <c r="H756" s="16" t="str">
        <f t="shared" si="24"/>
        <v>misleading</v>
      </c>
      <c r="I756" s="17" t="str">
        <f t="shared" si="25"/>
        <v>misleading 2d pie chart</v>
      </c>
      <c r="J756" s="16">
        <f t="shared" si="57"/>
        <v>53.2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23"/>
      <c r="W756" s="23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</row>
    <row r="757">
      <c r="A757" s="12">
        <v>16.0</v>
      </c>
      <c r="B757" s="12">
        <v>11.0</v>
      </c>
      <c r="C757" s="12" t="s">
        <v>1443</v>
      </c>
      <c r="D757" s="12" t="b">
        <v>0</v>
      </c>
      <c r="E757" s="12">
        <v>0.0</v>
      </c>
      <c r="F757" s="12" t="s">
        <v>1444</v>
      </c>
      <c r="G757" s="12">
        <f t="shared" si="23"/>
        <v>1906.9</v>
      </c>
      <c r="H757" s="16" t="str">
        <f t="shared" si="24"/>
        <v>misleading</v>
      </c>
      <c r="I757" s="17" t="str">
        <f t="shared" si="25"/>
        <v>misleading 2d pie chart</v>
      </c>
      <c r="J757" s="16">
        <f t="shared" si="57"/>
        <v>13.7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23"/>
      <c r="W757" s="23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</row>
    <row r="758">
      <c r="A758" s="12">
        <v>16.0</v>
      </c>
      <c r="B758" s="12">
        <v>29.0</v>
      </c>
      <c r="C758" s="12" t="s">
        <v>1445</v>
      </c>
      <c r="D758" s="12" t="b">
        <v>0</v>
      </c>
      <c r="E758" s="12">
        <v>1.0</v>
      </c>
      <c r="F758" s="12" t="s">
        <v>1446</v>
      </c>
      <c r="G758" s="12">
        <f t="shared" si="23"/>
        <v>1930.7</v>
      </c>
      <c r="H758" s="16" t="str">
        <f t="shared" si="24"/>
        <v>normal</v>
      </c>
      <c r="I758" s="17" t="str">
        <f t="shared" si="25"/>
        <v>normal scale line chart</v>
      </c>
      <c r="J758" s="16">
        <f t="shared" si="57"/>
        <v>23.8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23"/>
      <c r="W758" s="23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</row>
    <row r="759">
      <c r="A759" s="12">
        <v>16.0</v>
      </c>
      <c r="B759" s="12">
        <v>27.0</v>
      </c>
      <c r="C759" s="12" t="s">
        <v>1447</v>
      </c>
      <c r="D759" s="12" t="b">
        <v>0</v>
      </c>
      <c r="E759" s="12">
        <v>0.0</v>
      </c>
      <c r="F759" s="12" t="s">
        <v>1448</v>
      </c>
      <c r="G759" s="12">
        <f t="shared" si="23"/>
        <v>1956.3</v>
      </c>
      <c r="H759" s="16" t="str">
        <f t="shared" si="24"/>
        <v>misleading</v>
      </c>
      <c r="I759" s="17" t="str">
        <f t="shared" si="25"/>
        <v>multiple scale line chart</v>
      </c>
      <c r="J759" s="16">
        <f t="shared" si="57"/>
        <v>25.6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23"/>
      <c r="W759" s="23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</row>
    <row r="760">
      <c r="A760" s="12">
        <v>16.0</v>
      </c>
      <c r="B760" s="12">
        <v>31.0</v>
      </c>
      <c r="C760" s="12" t="s">
        <v>1449</v>
      </c>
      <c r="D760" s="12" t="b">
        <v>0</v>
      </c>
      <c r="E760" s="12">
        <v>1.0</v>
      </c>
      <c r="F760" s="12" t="s">
        <v>1450</v>
      </c>
      <c r="G760" s="12">
        <f t="shared" si="23"/>
        <v>1984.4</v>
      </c>
      <c r="H760" s="16" t="str">
        <f t="shared" si="24"/>
        <v>misleading</v>
      </c>
      <c r="I760" s="17" t="str">
        <f t="shared" si="25"/>
        <v>reversed axis bar chart</v>
      </c>
      <c r="J760" s="16">
        <f t="shared" si="57"/>
        <v>28.1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23"/>
      <c r="W760" s="23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</row>
    <row r="761">
      <c r="A761" s="12">
        <v>16.0</v>
      </c>
      <c r="B761" s="12">
        <v>7.0</v>
      </c>
      <c r="C761" s="12" t="s">
        <v>1451</v>
      </c>
      <c r="D761" s="12" t="b">
        <v>0</v>
      </c>
      <c r="E761" s="12">
        <v>1.0</v>
      </c>
      <c r="F761" s="12" t="s">
        <v>1452</v>
      </c>
      <c r="G761" s="12">
        <f t="shared" si="23"/>
        <v>2015.9</v>
      </c>
      <c r="H761" s="16" t="str">
        <f t="shared" si="24"/>
        <v>misleading</v>
      </c>
      <c r="I761" s="17" t="str">
        <f t="shared" si="25"/>
        <v>truncated bar chart</v>
      </c>
      <c r="J761" s="16">
        <f t="shared" si="57"/>
        <v>31.5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23"/>
      <c r="W761" s="23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</row>
    <row r="762">
      <c r="A762" s="12">
        <v>16.0</v>
      </c>
      <c r="B762" s="12">
        <v>34.0</v>
      </c>
      <c r="C762" s="12" t="s">
        <v>1453</v>
      </c>
      <c r="D762" s="12" t="b">
        <v>1</v>
      </c>
      <c r="E762" s="12">
        <v>1.0</v>
      </c>
      <c r="F762" s="12" t="s">
        <v>1454</v>
      </c>
      <c r="G762" s="12">
        <f t="shared" si="23"/>
        <v>2040.2</v>
      </c>
      <c r="H762" s="16" t="str">
        <f t="shared" si="24"/>
        <v>normal</v>
      </c>
      <c r="I762" s="17" t="str">
        <f t="shared" si="25"/>
        <v>normal axis bar chart</v>
      </c>
      <c r="J762" s="16">
        <f t="shared" si="57"/>
        <v>24.3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23"/>
      <c r="W762" s="23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</row>
    <row r="763">
      <c r="A763" s="12">
        <v>16.0</v>
      </c>
      <c r="B763" s="12">
        <v>40.0</v>
      </c>
      <c r="C763" s="12" t="s">
        <v>1455</v>
      </c>
      <c r="D763" s="12" t="b">
        <v>0</v>
      </c>
      <c r="E763" s="12">
        <v>1.0</v>
      </c>
      <c r="F763" s="12" t="s">
        <v>1456</v>
      </c>
      <c r="G763" s="12">
        <f t="shared" si="23"/>
        <v>2047.5</v>
      </c>
      <c r="H763" s="16" t="str">
        <f t="shared" si="24"/>
        <v>normal</v>
      </c>
      <c r="I763" s="17" t="str">
        <f t="shared" si="25"/>
        <v>normal axis bar chart</v>
      </c>
      <c r="J763" s="16">
        <f t="shared" si="57"/>
        <v>7.3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23"/>
      <c r="W763" s="23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</row>
    <row r="764">
      <c r="A764" s="12">
        <v>16.0</v>
      </c>
      <c r="B764" s="12">
        <v>47.0</v>
      </c>
      <c r="C764" s="12" t="s">
        <v>1457</v>
      </c>
      <c r="D764" s="12" t="b">
        <v>0</v>
      </c>
      <c r="E764" s="12">
        <v>1.0</v>
      </c>
      <c r="F764" s="12" t="s">
        <v>1458</v>
      </c>
      <c r="G764" s="12">
        <f t="shared" si="23"/>
        <v>2065.8</v>
      </c>
      <c r="H764" s="16" t="str">
        <f t="shared" si="24"/>
        <v>misleading</v>
      </c>
      <c r="I764" s="17" t="str">
        <f t="shared" si="25"/>
        <v>truncated line chart</v>
      </c>
      <c r="J764" s="16">
        <f t="shared" si="57"/>
        <v>18.3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23"/>
      <c r="W764" s="23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</row>
    <row r="765">
      <c r="A765" s="12">
        <v>16.0</v>
      </c>
      <c r="B765" s="12">
        <v>4.0</v>
      </c>
      <c r="C765" s="12" t="s">
        <v>1114</v>
      </c>
      <c r="D765" s="12" t="b">
        <v>0</v>
      </c>
      <c r="E765" s="12">
        <v>1.0</v>
      </c>
      <c r="F765" s="12" t="s">
        <v>1459</v>
      </c>
      <c r="G765" s="12">
        <f t="shared" si="23"/>
        <v>2074.3</v>
      </c>
      <c r="H765" s="16" t="str">
        <f t="shared" si="24"/>
        <v>normal</v>
      </c>
      <c r="I765" s="17" t="str">
        <f t="shared" si="25"/>
        <v>normal bar chart</v>
      </c>
      <c r="J765" s="16">
        <f t="shared" si="57"/>
        <v>8.5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23"/>
      <c r="W765" s="23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</row>
    <row r="766">
      <c r="A766" s="12">
        <v>16.0</v>
      </c>
      <c r="B766" s="12">
        <v>46.0</v>
      </c>
      <c r="C766" s="12" t="s">
        <v>561</v>
      </c>
      <c r="D766" s="12" t="b">
        <v>1</v>
      </c>
      <c r="E766" s="12">
        <v>1.0</v>
      </c>
      <c r="F766" s="12" t="s">
        <v>1460</v>
      </c>
      <c r="G766" s="12">
        <f t="shared" si="23"/>
        <v>2104.9</v>
      </c>
      <c r="H766" s="16" t="str">
        <f t="shared" si="24"/>
        <v>misleading</v>
      </c>
      <c r="I766" s="17" t="str">
        <f t="shared" si="25"/>
        <v>truncated line chart</v>
      </c>
      <c r="J766" s="16">
        <f t="shared" si="57"/>
        <v>30.6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23"/>
      <c r="W766" s="23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</row>
    <row r="767">
      <c r="A767" s="12">
        <v>16.0</v>
      </c>
      <c r="B767" s="12">
        <v>13.0</v>
      </c>
      <c r="C767" s="12" t="s">
        <v>1461</v>
      </c>
      <c r="D767" s="12" t="b">
        <v>1</v>
      </c>
      <c r="E767" s="12">
        <v>1.0</v>
      </c>
      <c r="F767" s="12" t="s">
        <v>1462</v>
      </c>
      <c r="G767" s="12">
        <f t="shared" si="23"/>
        <v>2117.9</v>
      </c>
      <c r="H767" s="16" t="str">
        <f t="shared" si="24"/>
        <v>normal</v>
      </c>
      <c r="I767" s="17" t="str">
        <f t="shared" si="25"/>
        <v>normal pie chart</v>
      </c>
      <c r="J767" s="16">
        <f t="shared" si="57"/>
        <v>13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23"/>
      <c r="W767" s="23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</row>
    <row r="768">
      <c r="A768" s="12">
        <v>16.0</v>
      </c>
      <c r="B768" s="12">
        <v>20.0</v>
      </c>
      <c r="C768" s="12" t="s">
        <v>1463</v>
      </c>
      <c r="D768" s="12" t="b">
        <v>1</v>
      </c>
      <c r="E768" s="12">
        <v>1.0</v>
      </c>
      <c r="F768" s="12" t="s">
        <v>1464</v>
      </c>
      <c r="G768" s="12">
        <f t="shared" si="23"/>
        <v>2137.4</v>
      </c>
      <c r="H768" s="16" t="str">
        <f t="shared" si="24"/>
        <v>misleading</v>
      </c>
      <c r="I768" s="17" t="str">
        <f t="shared" si="25"/>
        <v>misleading 2d pie chart</v>
      </c>
      <c r="J768" s="16">
        <f t="shared" si="57"/>
        <v>19.5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23"/>
      <c r="W768" s="23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</row>
    <row r="769">
      <c r="A769" s="12">
        <v>16.0</v>
      </c>
      <c r="B769" s="12">
        <v>45.0</v>
      </c>
      <c r="C769" s="12" t="s">
        <v>1465</v>
      </c>
      <c r="D769" s="12" t="b">
        <v>1</v>
      </c>
      <c r="E769" s="12">
        <v>1.0</v>
      </c>
      <c r="F769" s="12" t="s">
        <v>1466</v>
      </c>
      <c r="G769" s="12">
        <f t="shared" si="23"/>
        <v>2145.1</v>
      </c>
      <c r="H769" s="16" t="str">
        <f t="shared" si="24"/>
        <v>normal</v>
      </c>
      <c r="I769" s="17" t="str">
        <f t="shared" si="25"/>
        <v>normal line chart</v>
      </c>
      <c r="J769" s="16">
        <f t="shared" si="57"/>
        <v>7.7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23"/>
      <c r="W769" s="23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</row>
    <row r="770">
      <c r="A770" s="12">
        <v>16.0</v>
      </c>
      <c r="B770" s="12">
        <v>48.0</v>
      </c>
      <c r="C770" s="12" t="s">
        <v>1467</v>
      </c>
      <c r="D770" s="12" t="b">
        <v>1</v>
      </c>
      <c r="E770" s="12">
        <v>1.0</v>
      </c>
      <c r="F770" s="12" t="s">
        <v>1468</v>
      </c>
      <c r="G770" s="12">
        <f t="shared" si="23"/>
        <v>2151.1</v>
      </c>
      <c r="H770" s="16" t="str">
        <f t="shared" si="24"/>
        <v>normal</v>
      </c>
      <c r="I770" s="17" t="str">
        <f t="shared" si="25"/>
        <v>normal line chart</v>
      </c>
      <c r="J770" s="16">
        <f t="shared" si="57"/>
        <v>6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23"/>
      <c r="W770" s="23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</row>
    <row r="771">
      <c r="A771" s="12">
        <v>16.0</v>
      </c>
      <c r="B771" s="12">
        <v>8.0</v>
      </c>
      <c r="C771" s="12" t="s">
        <v>1469</v>
      </c>
      <c r="D771" s="12" t="b">
        <v>1</v>
      </c>
      <c r="E771" s="12">
        <v>1.0</v>
      </c>
      <c r="F771" s="12" t="s">
        <v>1470</v>
      </c>
      <c r="G771" s="12">
        <f t="shared" si="23"/>
        <v>2166.3</v>
      </c>
      <c r="H771" s="16" t="str">
        <f t="shared" si="24"/>
        <v>normal</v>
      </c>
      <c r="I771" s="17" t="str">
        <f t="shared" si="25"/>
        <v>normal bar chart</v>
      </c>
      <c r="J771" s="16">
        <f t="shared" si="57"/>
        <v>15.2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23"/>
      <c r="W771" s="23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</row>
    <row r="772">
      <c r="A772" s="12">
        <v>16.0</v>
      </c>
      <c r="B772" s="12">
        <v>16.0</v>
      </c>
      <c r="C772" s="12" t="s">
        <v>1471</v>
      </c>
      <c r="D772" s="12" t="b">
        <v>1</v>
      </c>
      <c r="E772" s="12">
        <v>1.0</v>
      </c>
      <c r="F772" s="12" t="s">
        <v>1472</v>
      </c>
      <c r="G772" s="12">
        <f t="shared" si="23"/>
        <v>2184.4</v>
      </c>
      <c r="H772" s="16" t="str">
        <f t="shared" si="24"/>
        <v>misleading</v>
      </c>
      <c r="I772" s="17" t="str">
        <f t="shared" si="25"/>
        <v>misleading 2d pie chart</v>
      </c>
      <c r="J772" s="16">
        <f t="shared" si="57"/>
        <v>18.1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23"/>
      <c r="W772" s="23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</row>
    <row r="773">
      <c r="A773" s="12">
        <v>16.0</v>
      </c>
      <c r="B773" s="12">
        <v>10.0</v>
      </c>
      <c r="C773" s="12" t="s">
        <v>942</v>
      </c>
      <c r="D773" s="12" t="b">
        <v>0</v>
      </c>
      <c r="E773" s="12">
        <v>0.0</v>
      </c>
      <c r="F773" s="12" t="s">
        <v>1473</v>
      </c>
      <c r="G773" s="12">
        <f t="shared" si="23"/>
        <v>2210.4</v>
      </c>
      <c r="H773" s="16" t="str">
        <f t="shared" si="24"/>
        <v>normal</v>
      </c>
      <c r="I773" s="17" t="str">
        <f t="shared" si="25"/>
        <v>normal bar chart</v>
      </c>
      <c r="J773" s="16">
        <f t="shared" si="57"/>
        <v>26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23"/>
      <c r="W773" s="23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</row>
    <row r="774">
      <c r="A774" s="12">
        <v>16.0</v>
      </c>
      <c r="B774" s="12">
        <v>17.0</v>
      </c>
      <c r="C774" s="12" t="s">
        <v>1474</v>
      </c>
      <c r="D774" s="12" t="b">
        <v>0</v>
      </c>
      <c r="E774" s="12">
        <v>0.0</v>
      </c>
      <c r="F774" s="12" t="s">
        <v>1475</v>
      </c>
      <c r="G774" s="12">
        <f t="shared" si="23"/>
        <v>2225.8</v>
      </c>
      <c r="H774" s="16" t="str">
        <f t="shared" si="24"/>
        <v>normal</v>
      </c>
      <c r="I774" s="17" t="str">
        <f t="shared" si="25"/>
        <v>normal pie chart</v>
      </c>
      <c r="J774" s="16">
        <f t="shared" si="57"/>
        <v>15.4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23"/>
      <c r="W774" s="23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</row>
    <row r="775">
      <c r="A775" s="12">
        <v>16.0</v>
      </c>
      <c r="B775" s="12">
        <v>22.0</v>
      </c>
      <c r="C775" s="12" t="s">
        <v>1476</v>
      </c>
      <c r="D775" s="12" t="b">
        <v>1</v>
      </c>
      <c r="E775" s="12">
        <v>1.0</v>
      </c>
      <c r="F775" s="12" t="s">
        <v>1477</v>
      </c>
      <c r="G775" s="12">
        <f t="shared" si="23"/>
        <v>2253.4</v>
      </c>
      <c r="H775" s="16" t="str">
        <f t="shared" si="24"/>
        <v>normal</v>
      </c>
      <c r="I775" s="17" t="str">
        <f t="shared" si="25"/>
        <v>normal scale line chart</v>
      </c>
      <c r="J775" s="16">
        <f t="shared" si="57"/>
        <v>27.6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23"/>
      <c r="W775" s="23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</row>
    <row r="776">
      <c r="A776" s="12">
        <v>16.0</v>
      </c>
      <c r="B776" s="12">
        <v>44.0</v>
      </c>
      <c r="C776" s="12" t="s">
        <v>1478</v>
      </c>
      <c r="D776" s="12" t="b">
        <v>0</v>
      </c>
      <c r="E776" s="12">
        <v>0.0</v>
      </c>
      <c r="F776" s="12" t="s">
        <v>1479</v>
      </c>
      <c r="G776" s="12">
        <f t="shared" si="23"/>
        <v>2271.9</v>
      </c>
      <c r="H776" s="16" t="str">
        <f t="shared" si="24"/>
        <v>normal</v>
      </c>
      <c r="I776" s="17" t="str">
        <f t="shared" si="25"/>
        <v>normal line chart</v>
      </c>
      <c r="J776" s="16">
        <f t="shared" si="57"/>
        <v>18.5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23"/>
      <c r="W776" s="23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</row>
    <row r="777">
      <c r="A777" s="12">
        <v>16.0</v>
      </c>
      <c r="B777" s="12">
        <v>41.0</v>
      </c>
      <c r="C777" s="12" t="s">
        <v>1480</v>
      </c>
      <c r="D777" s="12" t="b">
        <v>0</v>
      </c>
      <c r="E777" s="12">
        <v>1.0</v>
      </c>
      <c r="F777" s="12" t="s">
        <v>1481</v>
      </c>
      <c r="G777" s="12">
        <f t="shared" si="23"/>
        <v>2287.5</v>
      </c>
      <c r="H777" s="16" t="str">
        <f t="shared" si="24"/>
        <v>normal</v>
      </c>
      <c r="I777" s="17" t="str">
        <f t="shared" si="25"/>
        <v>normal line chart</v>
      </c>
      <c r="J777" s="16">
        <f t="shared" si="57"/>
        <v>15.6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23"/>
      <c r="W777" s="23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</row>
    <row r="778">
      <c r="A778" s="12">
        <v>16.0</v>
      </c>
      <c r="B778" s="12">
        <v>1.0</v>
      </c>
      <c r="C778" s="12" t="s">
        <v>1482</v>
      </c>
      <c r="D778" s="12" t="b">
        <v>0</v>
      </c>
      <c r="E778" s="12">
        <v>1.0</v>
      </c>
      <c r="F778" s="12" t="s">
        <v>1483</v>
      </c>
      <c r="G778" s="12">
        <f t="shared" si="23"/>
        <v>2293.9</v>
      </c>
      <c r="H778" s="16" t="str">
        <f t="shared" si="24"/>
        <v>misleading</v>
      </c>
      <c r="I778" s="17" t="str">
        <f t="shared" si="25"/>
        <v>truncated bar chart</v>
      </c>
      <c r="J778" s="16">
        <f t="shared" si="57"/>
        <v>6.4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23"/>
      <c r="W778" s="23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</row>
    <row r="779">
      <c r="A779" s="12">
        <v>16.0</v>
      </c>
      <c r="B779" s="12">
        <v>50.0</v>
      </c>
      <c r="C779" s="12" t="s">
        <v>676</v>
      </c>
      <c r="D779" s="12" t="b">
        <v>0</v>
      </c>
      <c r="E779" s="12">
        <v>0.0</v>
      </c>
      <c r="F779" s="12" t="s">
        <v>1484</v>
      </c>
      <c r="G779" s="12">
        <f t="shared" si="23"/>
        <v>2329.8</v>
      </c>
      <c r="H779" s="16" t="str">
        <f t="shared" si="24"/>
        <v>normal</v>
      </c>
      <c r="I779" s="17" t="str">
        <f t="shared" si="25"/>
        <v>normal line chart</v>
      </c>
      <c r="J779" s="16">
        <f t="shared" si="57"/>
        <v>35.9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23"/>
      <c r="W779" s="23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</row>
    <row r="780">
      <c r="A780" s="12">
        <v>16.0</v>
      </c>
      <c r="B780" s="12">
        <v>38.0</v>
      </c>
      <c r="C780" s="12" t="s">
        <v>1485</v>
      </c>
      <c r="D780" s="12" t="b">
        <v>0</v>
      </c>
      <c r="E780" s="12">
        <v>1.0</v>
      </c>
      <c r="F780" s="12" t="s">
        <v>1486</v>
      </c>
      <c r="G780" s="12">
        <f t="shared" si="23"/>
        <v>2355.7</v>
      </c>
      <c r="H780" s="16" t="str">
        <f t="shared" si="24"/>
        <v>misleading</v>
      </c>
      <c r="I780" s="17" t="str">
        <f t="shared" si="25"/>
        <v>reversed axis bar chart</v>
      </c>
      <c r="J780" s="16">
        <f t="shared" si="57"/>
        <v>25.9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23"/>
      <c r="W780" s="23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</row>
    <row r="781">
      <c r="A781" s="12">
        <v>16.0</v>
      </c>
      <c r="B781" s="12">
        <v>33.0</v>
      </c>
      <c r="C781" s="12" t="s">
        <v>1317</v>
      </c>
      <c r="D781" s="12" t="b">
        <v>0</v>
      </c>
      <c r="E781" s="12">
        <v>1.0</v>
      </c>
      <c r="F781" s="12" t="s">
        <v>1487</v>
      </c>
      <c r="G781" s="12">
        <f t="shared" si="23"/>
        <v>2361.9</v>
      </c>
      <c r="H781" s="16" t="str">
        <f t="shared" si="24"/>
        <v>misleading</v>
      </c>
      <c r="I781" s="17" t="str">
        <f t="shared" si="25"/>
        <v>reversed axis bar chart</v>
      </c>
      <c r="J781" s="16">
        <f t="shared" si="57"/>
        <v>6.2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23"/>
      <c r="W781" s="23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</row>
    <row r="782">
      <c r="A782" s="12">
        <v>16.0</v>
      </c>
      <c r="B782" s="12">
        <v>3.0</v>
      </c>
      <c r="C782" s="12" t="s">
        <v>1319</v>
      </c>
      <c r="D782" s="12" t="b">
        <v>0</v>
      </c>
      <c r="E782" s="12">
        <v>1.0</v>
      </c>
      <c r="F782" s="12" t="s">
        <v>1488</v>
      </c>
      <c r="G782" s="12">
        <f t="shared" si="23"/>
        <v>2378.5</v>
      </c>
      <c r="H782" s="16" t="str">
        <f t="shared" si="24"/>
        <v>misleading</v>
      </c>
      <c r="I782" s="17" t="str">
        <f t="shared" si="25"/>
        <v>truncated bar chart</v>
      </c>
      <c r="J782" s="16">
        <f t="shared" si="57"/>
        <v>16.6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23"/>
      <c r="W782" s="23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</row>
    <row r="783">
      <c r="A783" s="12">
        <v>16.0</v>
      </c>
      <c r="B783" s="12">
        <v>30.0</v>
      </c>
      <c r="C783" s="12" t="s">
        <v>1489</v>
      </c>
      <c r="D783" s="12" t="b">
        <v>1</v>
      </c>
      <c r="E783" s="12">
        <v>1.0</v>
      </c>
      <c r="F783" s="12" t="s">
        <v>296</v>
      </c>
      <c r="G783" s="12">
        <f t="shared" si="23"/>
        <v>2392.4</v>
      </c>
      <c r="H783" s="16" t="str">
        <f t="shared" si="24"/>
        <v>misleading</v>
      </c>
      <c r="I783" s="17" t="str">
        <f t="shared" si="25"/>
        <v>multiple scale line chart</v>
      </c>
      <c r="J783" s="16">
        <f t="shared" si="57"/>
        <v>13.9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23"/>
      <c r="W783" s="23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</row>
    <row r="784">
      <c r="A784" s="12">
        <v>16.0</v>
      </c>
      <c r="B784" s="12">
        <v>24.0</v>
      </c>
      <c r="C784" s="12" t="s">
        <v>1490</v>
      </c>
      <c r="D784" s="12" t="b">
        <v>0</v>
      </c>
      <c r="E784" s="12">
        <v>1.0</v>
      </c>
      <c r="F784" s="12" t="s">
        <v>1491</v>
      </c>
      <c r="G784" s="12">
        <f t="shared" si="23"/>
        <v>2404</v>
      </c>
      <c r="H784" s="16" t="str">
        <f t="shared" si="24"/>
        <v>misleading</v>
      </c>
      <c r="I784" s="17" t="str">
        <f t="shared" si="25"/>
        <v>multiple scale line chart</v>
      </c>
      <c r="J784" s="16">
        <f t="shared" si="57"/>
        <v>11.6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23"/>
      <c r="W784" s="23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</row>
    <row r="785">
      <c r="A785" s="12">
        <v>16.0</v>
      </c>
      <c r="B785" s="12">
        <v>2.0</v>
      </c>
      <c r="C785" s="12" t="s">
        <v>1492</v>
      </c>
      <c r="D785" s="12" t="b">
        <v>0</v>
      </c>
      <c r="E785" s="12">
        <v>1.0</v>
      </c>
      <c r="F785" s="12" t="s">
        <v>1493</v>
      </c>
      <c r="G785" s="12">
        <f t="shared" si="23"/>
        <v>2428.5</v>
      </c>
      <c r="H785" s="16" t="str">
        <f t="shared" si="24"/>
        <v>normal</v>
      </c>
      <c r="I785" s="17" t="str">
        <f t="shared" si="25"/>
        <v>normal bar chart</v>
      </c>
      <c r="J785" s="16">
        <f t="shared" si="57"/>
        <v>24.5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23"/>
      <c r="W785" s="23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</row>
    <row r="786">
      <c r="A786" s="12">
        <v>16.0</v>
      </c>
      <c r="B786" s="12">
        <v>49.0</v>
      </c>
      <c r="C786" s="12" t="s">
        <v>1494</v>
      </c>
      <c r="D786" s="12" t="b">
        <v>0</v>
      </c>
      <c r="E786" s="12">
        <v>1.0</v>
      </c>
      <c r="F786" s="12" t="s">
        <v>1495</v>
      </c>
      <c r="G786" s="12">
        <f t="shared" si="23"/>
        <v>2441.3</v>
      </c>
      <c r="H786" s="16" t="str">
        <f t="shared" si="24"/>
        <v>misleading</v>
      </c>
      <c r="I786" s="17" t="str">
        <f t="shared" si="25"/>
        <v>truncated line chart</v>
      </c>
      <c r="J786" s="16">
        <f t="shared" si="57"/>
        <v>12.8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23"/>
      <c r="W786" s="23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</row>
    <row r="787">
      <c r="A787" s="12">
        <v>16.0</v>
      </c>
      <c r="B787" s="12">
        <v>42.0</v>
      </c>
      <c r="C787" s="12" t="s">
        <v>1326</v>
      </c>
      <c r="D787" s="12" t="b">
        <v>0</v>
      </c>
      <c r="E787" s="12">
        <v>0.0</v>
      </c>
      <c r="F787" s="12" t="s">
        <v>1496</v>
      </c>
      <c r="G787" s="12">
        <f t="shared" si="23"/>
        <v>2452.6</v>
      </c>
      <c r="H787" s="16" t="str">
        <f t="shared" si="24"/>
        <v>misleading</v>
      </c>
      <c r="I787" s="17" t="str">
        <f t="shared" si="25"/>
        <v>truncated line chart</v>
      </c>
      <c r="J787" s="16">
        <f t="shared" si="57"/>
        <v>11.3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23"/>
      <c r="W787" s="23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</row>
    <row r="788">
      <c r="A788" s="12">
        <v>16.0</v>
      </c>
      <c r="B788" s="12">
        <v>9.0</v>
      </c>
      <c r="C788" s="12" t="s">
        <v>1497</v>
      </c>
      <c r="D788" s="12" t="b">
        <v>1</v>
      </c>
      <c r="E788" s="12">
        <v>1.0</v>
      </c>
      <c r="F788" s="12" t="s">
        <v>1498</v>
      </c>
      <c r="G788" s="12">
        <f t="shared" si="23"/>
        <v>2476.6</v>
      </c>
      <c r="H788" s="16" t="str">
        <f t="shared" si="24"/>
        <v>misleading</v>
      </c>
      <c r="I788" s="17" t="str">
        <f t="shared" si="25"/>
        <v>truncated bar chart</v>
      </c>
      <c r="J788" s="16">
        <f t="shared" si="57"/>
        <v>24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23"/>
      <c r="W788" s="23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</row>
    <row r="789">
      <c r="A789" s="12">
        <v>16.0</v>
      </c>
      <c r="B789" s="12">
        <v>37.0</v>
      </c>
      <c r="C789" s="12" t="s">
        <v>1499</v>
      </c>
      <c r="D789" s="12" t="b">
        <v>0</v>
      </c>
      <c r="E789" s="12">
        <v>0.0</v>
      </c>
      <c r="F789" s="12" t="s">
        <v>1500</v>
      </c>
      <c r="G789" s="12">
        <f t="shared" si="23"/>
        <v>2493.9</v>
      </c>
      <c r="H789" s="16" t="str">
        <f t="shared" si="24"/>
        <v>normal</v>
      </c>
      <c r="I789" s="17" t="str">
        <f t="shared" si="25"/>
        <v>normal axis bar chart</v>
      </c>
      <c r="J789" s="16">
        <f t="shared" si="57"/>
        <v>17.3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23"/>
      <c r="W789" s="23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</row>
    <row r="790">
      <c r="A790" s="12">
        <v>16.0</v>
      </c>
      <c r="B790" s="12">
        <v>28.0</v>
      </c>
      <c r="C790" s="12" t="s">
        <v>1501</v>
      </c>
      <c r="D790" s="12" t="b">
        <v>1</v>
      </c>
      <c r="E790" s="12">
        <v>1.0</v>
      </c>
      <c r="F790" s="12" t="s">
        <v>1502</v>
      </c>
      <c r="G790" s="12">
        <f t="shared" si="23"/>
        <v>2529.1</v>
      </c>
      <c r="H790" s="16" t="str">
        <f t="shared" si="24"/>
        <v>misleading</v>
      </c>
      <c r="I790" s="17" t="str">
        <f t="shared" si="25"/>
        <v>multiple scale line chart</v>
      </c>
      <c r="J790" s="16">
        <f t="shared" si="57"/>
        <v>35.2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23"/>
      <c r="W790" s="23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</row>
    <row r="791">
      <c r="A791" s="12">
        <v>16.0</v>
      </c>
      <c r="B791" s="12">
        <v>26.0</v>
      </c>
      <c r="C791" s="12" t="s">
        <v>1503</v>
      </c>
      <c r="D791" s="12" t="b">
        <v>0</v>
      </c>
      <c r="E791" s="12">
        <v>1.0</v>
      </c>
      <c r="F791" s="12" t="s">
        <v>1504</v>
      </c>
      <c r="G791" s="12">
        <f t="shared" si="23"/>
        <v>2555</v>
      </c>
      <c r="H791" s="16" t="str">
        <f t="shared" si="24"/>
        <v>normal</v>
      </c>
      <c r="I791" s="17" t="str">
        <f t="shared" si="25"/>
        <v>normal scale line chart</v>
      </c>
      <c r="J791" s="16">
        <f t="shared" si="57"/>
        <v>25.9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23"/>
      <c r="W791" s="23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</row>
    <row r="792">
      <c r="A792" s="12">
        <v>16.0</v>
      </c>
      <c r="B792" s="12">
        <v>39.0</v>
      </c>
      <c r="C792" s="12" t="s">
        <v>1505</v>
      </c>
      <c r="D792" s="12" t="b">
        <v>1</v>
      </c>
      <c r="E792" s="12">
        <v>1.0</v>
      </c>
      <c r="F792" s="12" t="s">
        <v>1506</v>
      </c>
      <c r="G792" s="12">
        <f t="shared" si="23"/>
        <v>2581.6</v>
      </c>
      <c r="H792" s="16" t="str">
        <f t="shared" si="24"/>
        <v>misleading</v>
      </c>
      <c r="I792" s="17" t="str">
        <f t="shared" si="25"/>
        <v>reversed axis bar chart</v>
      </c>
      <c r="J792" s="16">
        <f t="shared" si="57"/>
        <v>26.6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23"/>
      <c r="W792" s="23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</row>
    <row r="793">
      <c r="A793" s="12">
        <v>16.0</v>
      </c>
      <c r="B793" s="12">
        <v>25.0</v>
      </c>
      <c r="C793" s="12" t="s">
        <v>1507</v>
      </c>
      <c r="D793" s="12" t="b">
        <v>0</v>
      </c>
      <c r="E793" s="12">
        <v>1.0</v>
      </c>
      <c r="F793" s="12" t="s">
        <v>1508</v>
      </c>
      <c r="G793" s="12">
        <f t="shared" si="23"/>
        <v>2593.8</v>
      </c>
      <c r="H793" s="16" t="str">
        <f t="shared" si="24"/>
        <v>misleading</v>
      </c>
      <c r="I793" s="17" t="str">
        <f t="shared" si="25"/>
        <v>multiple scale line chart</v>
      </c>
      <c r="J793" s="16">
        <f t="shared" si="57"/>
        <v>12.2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23"/>
      <c r="W793" s="23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</row>
    <row r="794">
      <c r="A794" s="12">
        <v>16.0</v>
      </c>
      <c r="B794" s="12">
        <v>19.0</v>
      </c>
      <c r="C794" s="12" t="s">
        <v>1509</v>
      </c>
      <c r="D794" s="12" t="b">
        <v>1</v>
      </c>
      <c r="E794" s="12">
        <v>0.0</v>
      </c>
      <c r="F794" s="12" t="s">
        <v>1510</v>
      </c>
      <c r="G794" s="12">
        <f t="shared" si="23"/>
        <v>2606.9</v>
      </c>
      <c r="H794" s="16" t="str">
        <f t="shared" si="24"/>
        <v>misleading</v>
      </c>
      <c r="I794" s="17" t="str">
        <f t="shared" si="25"/>
        <v>misleading 2d pie chart</v>
      </c>
      <c r="J794" s="16">
        <f t="shared" si="57"/>
        <v>13.1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23"/>
      <c r="W794" s="23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</row>
    <row r="795">
      <c r="A795" s="12">
        <v>16.0</v>
      </c>
      <c r="B795" s="12">
        <v>23.0</v>
      </c>
      <c r="C795" s="12" t="s">
        <v>1511</v>
      </c>
      <c r="D795" s="12" t="b">
        <v>1</v>
      </c>
      <c r="E795" s="12">
        <v>1.0</v>
      </c>
      <c r="F795" s="12" t="s">
        <v>1512</v>
      </c>
      <c r="G795" s="12">
        <f t="shared" si="23"/>
        <v>2614.8</v>
      </c>
      <c r="H795" s="16" t="str">
        <f t="shared" si="24"/>
        <v>normal</v>
      </c>
      <c r="I795" s="17" t="str">
        <f t="shared" si="25"/>
        <v>normal scale line chart</v>
      </c>
      <c r="J795" s="16">
        <f t="shared" si="57"/>
        <v>7.9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23"/>
      <c r="W795" s="23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</row>
    <row r="796">
      <c r="A796" s="12">
        <v>16.0</v>
      </c>
      <c r="B796" s="12">
        <v>6.0</v>
      </c>
      <c r="C796" s="12" t="s">
        <v>1513</v>
      </c>
      <c r="D796" s="12" t="b">
        <v>1</v>
      </c>
      <c r="E796" s="12">
        <v>0.0</v>
      </c>
      <c r="F796" s="12" t="s">
        <v>1514</v>
      </c>
      <c r="G796" s="12">
        <f t="shared" si="23"/>
        <v>2625.5</v>
      </c>
      <c r="H796" s="16" t="str">
        <f t="shared" si="24"/>
        <v>normal</v>
      </c>
      <c r="I796" s="17" t="str">
        <f t="shared" si="25"/>
        <v>normal bar chart</v>
      </c>
      <c r="J796" s="16">
        <f t="shared" si="57"/>
        <v>10.7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23"/>
      <c r="W796" s="23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</row>
    <row r="797">
      <c r="A797" s="12">
        <v>16.0</v>
      </c>
      <c r="B797" s="12">
        <v>32.0</v>
      </c>
      <c r="C797" s="12" t="s">
        <v>1515</v>
      </c>
      <c r="D797" s="12" t="b">
        <v>1</v>
      </c>
      <c r="E797" s="12">
        <v>1.0</v>
      </c>
      <c r="F797" s="12" t="s">
        <v>1516</v>
      </c>
      <c r="G797" s="12">
        <f t="shared" si="23"/>
        <v>2632.2</v>
      </c>
      <c r="H797" s="16" t="str">
        <f t="shared" si="24"/>
        <v>misleading</v>
      </c>
      <c r="I797" s="17" t="str">
        <f t="shared" si="25"/>
        <v>reversed axis bar chart</v>
      </c>
      <c r="J797" s="16">
        <f t="shared" si="57"/>
        <v>6.7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23"/>
      <c r="W797" s="23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</row>
    <row r="798">
      <c r="A798" s="12">
        <v>16.0</v>
      </c>
      <c r="B798" s="12">
        <v>21.0</v>
      </c>
      <c r="C798" s="12" t="s">
        <v>1517</v>
      </c>
      <c r="D798" s="12" t="b">
        <v>1</v>
      </c>
      <c r="E798" s="12">
        <v>0.0</v>
      </c>
      <c r="F798" s="12" t="s">
        <v>1518</v>
      </c>
      <c r="G798" s="12">
        <f t="shared" si="23"/>
        <v>2650.4</v>
      </c>
      <c r="H798" s="16" t="str">
        <f t="shared" si="24"/>
        <v>misleading</v>
      </c>
      <c r="I798" s="17" t="str">
        <f t="shared" si="25"/>
        <v>multiple scale line chart</v>
      </c>
      <c r="J798" s="16">
        <f t="shared" si="57"/>
        <v>18.2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23"/>
      <c r="W798" s="23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</row>
    <row r="799">
      <c r="A799" s="12">
        <v>16.0</v>
      </c>
      <c r="B799" s="12">
        <v>12.0</v>
      </c>
      <c r="C799" s="12" t="s">
        <v>1519</v>
      </c>
      <c r="D799" s="12" t="b">
        <v>0</v>
      </c>
      <c r="E799" s="12">
        <v>1.0</v>
      </c>
      <c r="F799" s="12" t="s">
        <v>1520</v>
      </c>
      <c r="G799" s="12">
        <f t="shared" si="23"/>
        <v>2660.8</v>
      </c>
      <c r="H799" s="16" t="str">
        <f t="shared" si="24"/>
        <v>normal</v>
      </c>
      <c r="I799" s="17" t="str">
        <f t="shared" si="25"/>
        <v>normal pie chart</v>
      </c>
      <c r="J799" s="16">
        <f t="shared" si="57"/>
        <v>10.4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23"/>
      <c r="W799" s="23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</row>
    <row r="800">
      <c r="A800" s="12">
        <v>16.0</v>
      </c>
      <c r="B800" s="12">
        <v>35.0</v>
      </c>
      <c r="C800" s="12" t="s">
        <v>1430</v>
      </c>
      <c r="D800" s="12" t="b">
        <v>0</v>
      </c>
      <c r="E800" s="12">
        <v>1.0</v>
      </c>
      <c r="F800" s="12" t="s">
        <v>1521</v>
      </c>
      <c r="G800" s="12">
        <f t="shared" si="23"/>
        <v>2678</v>
      </c>
      <c r="H800" s="16" t="str">
        <f t="shared" si="24"/>
        <v>misleading</v>
      </c>
      <c r="I800" s="17" t="str">
        <f t="shared" si="25"/>
        <v>reversed axis bar chart</v>
      </c>
      <c r="J800" s="16">
        <f t="shared" si="57"/>
        <v>17.2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23"/>
      <c r="W800" s="23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</row>
    <row r="801">
      <c r="A801" s="12">
        <v>16.0</v>
      </c>
      <c r="B801" s="12">
        <v>18.0</v>
      </c>
      <c r="C801" s="12" t="s">
        <v>1432</v>
      </c>
      <c r="D801" s="12" t="b">
        <v>1</v>
      </c>
      <c r="E801" s="12">
        <v>0.0</v>
      </c>
      <c r="F801" s="12" t="s">
        <v>1522</v>
      </c>
      <c r="G801" s="12">
        <f t="shared" si="23"/>
        <v>2696</v>
      </c>
      <c r="H801" s="16" t="str">
        <f t="shared" si="24"/>
        <v>normal</v>
      </c>
      <c r="I801" s="17" t="str">
        <f t="shared" si="25"/>
        <v>normal pie chart</v>
      </c>
      <c r="J801" s="16">
        <f t="shared" si="57"/>
        <v>18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23"/>
      <c r="W801" s="23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</row>
    <row r="802">
      <c r="A802" s="12">
        <v>16.0</v>
      </c>
      <c r="B802" s="12">
        <v>14.0</v>
      </c>
      <c r="C802" s="12" t="s">
        <v>811</v>
      </c>
      <c r="D802" s="12" t="b">
        <v>1</v>
      </c>
      <c r="E802" s="12">
        <v>0.0</v>
      </c>
      <c r="F802" s="12" t="s">
        <v>1523</v>
      </c>
      <c r="G802" s="12">
        <f t="shared" si="23"/>
        <v>2715.7</v>
      </c>
      <c r="H802" s="16" t="str">
        <f t="shared" si="24"/>
        <v>normal</v>
      </c>
      <c r="I802" s="17" t="str">
        <f t="shared" si="25"/>
        <v>normal pie chart</v>
      </c>
      <c r="J802" s="16">
        <f t="shared" si="57"/>
        <v>19.7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23"/>
      <c r="W802" s="23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</row>
    <row r="803">
      <c r="A803" s="31">
        <v>17.0</v>
      </c>
      <c r="B803" s="31">
        <v>9.0</v>
      </c>
      <c r="C803" s="7" t="s">
        <v>1093</v>
      </c>
      <c r="D803" s="39" t="b">
        <v>0</v>
      </c>
      <c r="E803" s="31">
        <v>0.0</v>
      </c>
      <c r="F803" s="40" t="s">
        <v>1524</v>
      </c>
      <c r="G803" s="12">
        <f t="shared" si="23"/>
        <v>1798.8</v>
      </c>
      <c r="H803" s="16" t="str">
        <f t="shared" si="24"/>
        <v>misleading</v>
      </c>
      <c r="I803" s="17" t="str">
        <f t="shared" si="25"/>
        <v>truncated bar chart</v>
      </c>
      <c r="J803" s="41">
        <f>G803- TIMEVALUE("0:" &amp; "29:45.0") * 24 * 60 * 60</f>
        <v>13.8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23"/>
      <c r="W803" s="23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</row>
    <row r="804">
      <c r="A804" s="31">
        <v>17.0</v>
      </c>
      <c r="B804" s="31">
        <v>26.0</v>
      </c>
      <c r="C804" s="7" t="s">
        <v>1525</v>
      </c>
      <c r="D804" s="39" t="b">
        <v>0</v>
      </c>
      <c r="E804" s="31">
        <v>1.0</v>
      </c>
      <c r="F804" s="40" t="s">
        <v>1526</v>
      </c>
      <c r="G804" s="12">
        <f t="shared" si="23"/>
        <v>1817.2</v>
      </c>
      <c r="H804" s="16" t="str">
        <f t="shared" si="24"/>
        <v>normal</v>
      </c>
      <c r="I804" s="17" t="str">
        <f t="shared" si="25"/>
        <v>normal scale line chart</v>
      </c>
      <c r="J804" s="16">
        <f t="shared" ref="J804:J852" si="58">G804-G803</f>
        <v>18.4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23"/>
      <c r="W804" s="23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</row>
    <row r="805">
      <c r="A805" s="31">
        <v>17.0</v>
      </c>
      <c r="B805" s="31">
        <v>46.0</v>
      </c>
      <c r="C805" s="7" t="s">
        <v>1527</v>
      </c>
      <c r="D805" s="39" t="b">
        <v>0</v>
      </c>
      <c r="E805" s="31">
        <v>0.0</v>
      </c>
      <c r="F805" s="40" t="s">
        <v>1528</v>
      </c>
      <c r="G805" s="12">
        <f t="shared" si="23"/>
        <v>1826.8</v>
      </c>
      <c r="H805" s="16" t="str">
        <f t="shared" si="24"/>
        <v>misleading</v>
      </c>
      <c r="I805" s="17" t="str">
        <f t="shared" si="25"/>
        <v>truncated line chart</v>
      </c>
      <c r="J805" s="16">
        <f t="shared" si="58"/>
        <v>9.6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23"/>
      <c r="W805" s="23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</row>
    <row r="806">
      <c r="A806" s="31">
        <v>17.0</v>
      </c>
      <c r="B806" s="31">
        <v>23.0</v>
      </c>
      <c r="C806" s="7" t="s">
        <v>1529</v>
      </c>
      <c r="D806" s="39" t="b">
        <v>1</v>
      </c>
      <c r="E806" s="31">
        <v>1.0</v>
      </c>
      <c r="F806" s="40" t="s">
        <v>369</v>
      </c>
      <c r="G806" s="12">
        <f t="shared" si="23"/>
        <v>1834.1</v>
      </c>
      <c r="H806" s="16" t="str">
        <f t="shared" si="24"/>
        <v>normal</v>
      </c>
      <c r="I806" s="17" t="str">
        <f t="shared" si="25"/>
        <v>normal scale line chart</v>
      </c>
      <c r="J806" s="16">
        <f t="shared" si="58"/>
        <v>7.3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23"/>
      <c r="W806" s="23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</row>
    <row r="807">
      <c r="A807" s="31">
        <v>17.0</v>
      </c>
      <c r="B807" s="31">
        <v>30.0</v>
      </c>
      <c r="C807" s="7" t="s">
        <v>1530</v>
      </c>
      <c r="D807" s="39" t="b">
        <v>0</v>
      </c>
      <c r="E807" s="31">
        <v>0.0</v>
      </c>
      <c r="F807" s="40" t="s">
        <v>1531</v>
      </c>
      <c r="G807" s="12">
        <f t="shared" si="23"/>
        <v>1846.7</v>
      </c>
      <c r="H807" s="16" t="str">
        <f t="shared" si="24"/>
        <v>misleading</v>
      </c>
      <c r="I807" s="17" t="str">
        <f t="shared" si="25"/>
        <v>multiple scale line chart</v>
      </c>
      <c r="J807" s="16">
        <f t="shared" si="58"/>
        <v>12.6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23"/>
      <c r="W807" s="23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</row>
    <row r="808">
      <c r="A808" s="31">
        <v>17.0</v>
      </c>
      <c r="B808" s="31">
        <v>45.0</v>
      </c>
      <c r="C808" s="7" t="s">
        <v>1532</v>
      </c>
      <c r="D808" s="39" t="b">
        <v>1</v>
      </c>
      <c r="E808" s="31">
        <v>1.0</v>
      </c>
      <c r="F808" s="40" t="s">
        <v>1533</v>
      </c>
      <c r="G808" s="12">
        <f t="shared" si="23"/>
        <v>1849.7</v>
      </c>
      <c r="H808" s="16" t="str">
        <f t="shared" si="24"/>
        <v>normal</v>
      </c>
      <c r="I808" s="17" t="str">
        <f t="shared" si="25"/>
        <v>normal line chart</v>
      </c>
      <c r="J808" s="16">
        <f t="shared" si="58"/>
        <v>3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23"/>
      <c r="W808" s="23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</row>
    <row r="809">
      <c r="A809" s="31">
        <v>17.0</v>
      </c>
      <c r="B809" s="31">
        <v>21.0</v>
      </c>
      <c r="C809" s="7" t="s">
        <v>1534</v>
      </c>
      <c r="D809" s="39" t="b">
        <v>0</v>
      </c>
      <c r="E809" s="31">
        <v>1.0</v>
      </c>
      <c r="F809" s="40" t="s">
        <v>1535</v>
      </c>
      <c r="G809" s="12">
        <f t="shared" si="23"/>
        <v>1862.3</v>
      </c>
      <c r="H809" s="16" t="str">
        <f t="shared" si="24"/>
        <v>misleading</v>
      </c>
      <c r="I809" s="17" t="str">
        <f t="shared" si="25"/>
        <v>multiple scale line chart</v>
      </c>
      <c r="J809" s="16">
        <f t="shared" si="58"/>
        <v>12.6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23"/>
      <c r="W809" s="23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</row>
    <row r="810">
      <c r="A810" s="31">
        <v>17.0</v>
      </c>
      <c r="B810" s="31">
        <v>47.0</v>
      </c>
      <c r="C810" s="7" t="s">
        <v>1536</v>
      </c>
      <c r="D810" s="39" t="b">
        <v>1</v>
      </c>
      <c r="E810" s="31">
        <v>0.0</v>
      </c>
      <c r="F810" s="40" t="s">
        <v>1537</v>
      </c>
      <c r="G810" s="12">
        <f t="shared" si="23"/>
        <v>1870.8</v>
      </c>
      <c r="H810" s="16" t="str">
        <f t="shared" si="24"/>
        <v>misleading</v>
      </c>
      <c r="I810" s="17" t="str">
        <f t="shared" si="25"/>
        <v>truncated line chart</v>
      </c>
      <c r="J810" s="16">
        <f t="shared" si="58"/>
        <v>8.5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23"/>
      <c r="W810" s="23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</row>
    <row r="811">
      <c r="A811" s="31">
        <v>17.0</v>
      </c>
      <c r="B811" s="31">
        <v>44.0</v>
      </c>
      <c r="C811" s="7" t="s">
        <v>1538</v>
      </c>
      <c r="D811" s="39" t="b">
        <v>0</v>
      </c>
      <c r="E811" s="31">
        <v>0.0</v>
      </c>
      <c r="F811" s="40" t="s">
        <v>1539</v>
      </c>
      <c r="G811" s="12">
        <f t="shared" si="23"/>
        <v>1888.2</v>
      </c>
      <c r="H811" s="16" t="str">
        <f t="shared" si="24"/>
        <v>normal</v>
      </c>
      <c r="I811" s="17" t="str">
        <f t="shared" si="25"/>
        <v>normal line chart</v>
      </c>
      <c r="J811" s="16">
        <f t="shared" si="58"/>
        <v>17.4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23"/>
      <c r="W811" s="23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</row>
    <row r="812">
      <c r="A812" s="31">
        <v>17.0</v>
      </c>
      <c r="B812" s="31">
        <v>16.0</v>
      </c>
      <c r="C812" s="7" t="s">
        <v>1540</v>
      </c>
      <c r="D812" s="39" t="b">
        <v>1</v>
      </c>
      <c r="E812" s="31">
        <v>1.0</v>
      </c>
      <c r="F812" s="40" t="s">
        <v>1541</v>
      </c>
      <c r="G812" s="12">
        <f t="shared" si="23"/>
        <v>1904.5</v>
      </c>
      <c r="H812" s="16" t="str">
        <f t="shared" si="24"/>
        <v>misleading</v>
      </c>
      <c r="I812" s="17" t="str">
        <f t="shared" si="25"/>
        <v>misleading 2d pie chart</v>
      </c>
      <c r="J812" s="16">
        <f t="shared" si="58"/>
        <v>16.3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23"/>
      <c r="W812" s="23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</row>
    <row r="813">
      <c r="A813" s="31">
        <v>17.0</v>
      </c>
      <c r="B813" s="31">
        <v>49.0</v>
      </c>
      <c r="C813" s="7" t="s">
        <v>1542</v>
      </c>
      <c r="D813" s="39" t="b">
        <v>0</v>
      </c>
      <c r="E813" s="31">
        <v>1.0</v>
      </c>
      <c r="F813" s="40" t="s">
        <v>1543</v>
      </c>
      <c r="G813" s="12">
        <f t="shared" si="23"/>
        <v>1912.7</v>
      </c>
      <c r="H813" s="16" t="str">
        <f t="shared" si="24"/>
        <v>misleading</v>
      </c>
      <c r="I813" s="17" t="str">
        <f t="shared" si="25"/>
        <v>truncated line chart</v>
      </c>
      <c r="J813" s="16">
        <f t="shared" si="58"/>
        <v>8.2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23"/>
      <c r="W813" s="23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</row>
    <row r="814">
      <c r="A814" s="31">
        <v>17.0</v>
      </c>
      <c r="B814" s="31">
        <v>37.0</v>
      </c>
      <c r="C814" s="7" t="s">
        <v>1544</v>
      </c>
      <c r="D814" s="39" t="b">
        <v>0</v>
      </c>
      <c r="E814" s="31">
        <v>0.0</v>
      </c>
      <c r="F814" s="40" t="s">
        <v>1545</v>
      </c>
      <c r="G814" s="12">
        <f t="shared" si="23"/>
        <v>1919.9</v>
      </c>
      <c r="H814" s="16" t="str">
        <f t="shared" si="24"/>
        <v>normal</v>
      </c>
      <c r="I814" s="17" t="str">
        <f t="shared" si="25"/>
        <v>normal axis bar chart</v>
      </c>
      <c r="J814" s="16">
        <f t="shared" si="58"/>
        <v>7.2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23"/>
      <c r="W814" s="23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</row>
    <row r="815">
      <c r="A815" s="31">
        <v>17.0</v>
      </c>
      <c r="B815" s="31">
        <v>2.0</v>
      </c>
      <c r="C815" s="7" t="s">
        <v>1546</v>
      </c>
      <c r="D815" s="39" t="b">
        <v>0</v>
      </c>
      <c r="E815" s="31">
        <v>1.0</v>
      </c>
      <c r="F815" s="40" t="s">
        <v>1547</v>
      </c>
      <c r="G815" s="12">
        <f t="shared" si="23"/>
        <v>1927.9</v>
      </c>
      <c r="H815" s="16" t="str">
        <f t="shared" si="24"/>
        <v>normal</v>
      </c>
      <c r="I815" s="17" t="str">
        <f t="shared" si="25"/>
        <v>normal bar chart</v>
      </c>
      <c r="J815" s="16">
        <f t="shared" si="58"/>
        <v>8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23"/>
      <c r="W815" s="23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</row>
    <row r="816">
      <c r="A816" s="31">
        <v>17.0</v>
      </c>
      <c r="B816" s="31">
        <v>40.0</v>
      </c>
      <c r="C816" s="7" t="s">
        <v>1548</v>
      </c>
      <c r="D816" s="39" t="b">
        <v>0</v>
      </c>
      <c r="E816" s="31">
        <v>1.0</v>
      </c>
      <c r="F816" s="40" t="s">
        <v>1549</v>
      </c>
      <c r="G816" s="12">
        <f t="shared" si="23"/>
        <v>1939.8</v>
      </c>
      <c r="H816" s="16" t="str">
        <f t="shared" si="24"/>
        <v>normal</v>
      </c>
      <c r="I816" s="17" t="str">
        <f t="shared" si="25"/>
        <v>normal axis bar chart</v>
      </c>
      <c r="J816" s="16">
        <f t="shared" si="58"/>
        <v>11.9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23"/>
      <c r="W816" s="23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</row>
    <row r="817">
      <c r="A817" s="31">
        <v>17.0</v>
      </c>
      <c r="B817" s="31">
        <v>15.0</v>
      </c>
      <c r="C817" s="7" t="s">
        <v>467</v>
      </c>
      <c r="D817" s="39" t="b">
        <v>1</v>
      </c>
      <c r="E817" s="31">
        <v>0.0</v>
      </c>
      <c r="F817" s="40" t="s">
        <v>1550</v>
      </c>
      <c r="G817" s="12">
        <f t="shared" si="23"/>
        <v>1969.5</v>
      </c>
      <c r="H817" s="16" t="str">
        <f t="shared" si="24"/>
        <v>misleading</v>
      </c>
      <c r="I817" s="17" t="str">
        <f t="shared" si="25"/>
        <v>misleading 2d pie chart</v>
      </c>
      <c r="J817" s="16">
        <f t="shared" si="58"/>
        <v>29.7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23"/>
      <c r="W817" s="23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</row>
    <row r="818">
      <c r="A818" s="31">
        <v>17.0</v>
      </c>
      <c r="B818" s="31">
        <v>39.0</v>
      </c>
      <c r="C818" s="7" t="s">
        <v>1551</v>
      </c>
      <c r="D818" s="39" t="b">
        <v>1</v>
      </c>
      <c r="E818" s="31">
        <v>1.0</v>
      </c>
      <c r="F818" s="40" t="s">
        <v>1552</v>
      </c>
      <c r="G818" s="12">
        <f t="shared" si="23"/>
        <v>1978.4</v>
      </c>
      <c r="H818" s="16" t="str">
        <f t="shared" si="24"/>
        <v>misleading</v>
      </c>
      <c r="I818" s="17" t="str">
        <f t="shared" si="25"/>
        <v>reversed axis bar chart</v>
      </c>
      <c r="J818" s="16">
        <f t="shared" si="58"/>
        <v>8.9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23"/>
      <c r="W818" s="23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</row>
    <row r="819">
      <c r="A819" s="31">
        <v>17.0</v>
      </c>
      <c r="B819" s="31">
        <v>6.0</v>
      </c>
      <c r="C819" s="7" t="s">
        <v>1553</v>
      </c>
      <c r="D819" s="39" t="b">
        <v>1</v>
      </c>
      <c r="E819" s="31">
        <v>0.0</v>
      </c>
      <c r="F819" s="40" t="s">
        <v>1554</v>
      </c>
      <c r="G819" s="12">
        <f t="shared" si="23"/>
        <v>1986.9</v>
      </c>
      <c r="H819" s="16" t="str">
        <f t="shared" si="24"/>
        <v>normal</v>
      </c>
      <c r="I819" s="17" t="str">
        <f t="shared" si="25"/>
        <v>normal bar chart</v>
      </c>
      <c r="J819" s="16">
        <f t="shared" si="58"/>
        <v>8.5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23"/>
      <c r="W819" s="23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</row>
    <row r="820">
      <c r="A820" s="31">
        <v>17.0</v>
      </c>
      <c r="B820" s="31">
        <v>29.0</v>
      </c>
      <c r="C820" s="7" t="s">
        <v>1555</v>
      </c>
      <c r="D820" s="39" t="b">
        <v>0</v>
      </c>
      <c r="E820" s="31">
        <v>1.0</v>
      </c>
      <c r="F820" s="40" t="s">
        <v>1556</v>
      </c>
      <c r="G820" s="12">
        <f t="shared" si="23"/>
        <v>2005.1</v>
      </c>
      <c r="H820" s="16" t="str">
        <f t="shared" si="24"/>
        <v>normal</v>
      </c>
      <c r="I820" s="17" t="str">
        <f t="shared" si="25"/>
        <v>normal scale line chart</v>
      </c>
      <c r="J820" s="16">
        <f t="shared" si="58"/>
        <v>18.2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23"/>
      <c r="W820" s="23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</row>
    <row r="821">
      <c r="A821" s="31">
        <v>17.0</v>
      </c>
      <c r="B821" s="31">
        <v>4.0</v>
      </c>
      <c r="C821" s="7" t="s">
        <v>1557</v>
      </c>
      <c r="D821" s="39" t="b">
        <v>0</v>
      </c>
      <c r="E821" s="31">
        <v>1.0</v>
      </c>
      <c r="F821" s="40" t="s">
        <v>1558</v>
      </c>
      <c r="G821" s="12">
        <f t="shared" si="23"/>
        <v>2013.2</v>
      </c>
      <c r="H821" s="16" t="str">
        <f t="shared" si="24"/>
        <v>normal</v>
      </c>
      <c r="I821" s="17" t="str">
        <f t="shared" si="25"/>
        <v>normal bar chart</v>
      </c>
      <c r="J821" s="16">
        <f t="shared" si="58"/>
        <v>8.1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23"/>
      <c r="W821" s="23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</row>
    <row r="822">
      <c r="A822" s="31">
        <v>17.0</v>
      </c>
      <c r="B822" s="31">
        <v>36.0</v>
      </c>
      <c r="C822" s="7" t="s">
        <v>1559</v>
      </c>
      <c r="D822" s="39" t="b">
        <v>0</v>
      </c>
      <c r="E822" s="31">
        <v>0.0</v>
      </c>
      <c r="F822" s="40" t="s">
        <v>1560</v>
      </c>
      <c r="G822" s="12">
        <f t="shared" si="23"/>
        <v>2019.7</v>
      </c>
      <c r="H822" s="16" t="str">
        <f t="shared" si="24"/>
        <v>normal</v>
      </c>
      <c r="I822" s="17" t="str">
        <f t="shared" si="25"/>
        <v>normal axis bar chart</v>
      </c>
      <c r="J822" s="16">
        <f t="shared" si="58"/>
        <v>6.5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23"/>
      <c r="W822" s="23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</row>
    <row r="823">
      <c r="A823" s="31">
        <v>17.0</v>
      </c>
      <c r="B823" s="31">
        <v>31.0</v>
      </c>
      <c r="C823" s="7" t="s">
        <v>1218</v>
      </c>
      <c r="D823" s="39" t="b">
        <v>1</v>
      </c>
      <c r="E823" s="31">
        <v>0.0</v>
      </c>
      <c r="F823" s="40" t="s">
        <v>1561</v>
      </c>
      <c r="G823" s="12">
        <f t="shared" si="23"/>
        <v>2029.3</v>
      </c>
      <c r="H823" s="16" t="str">
        <f t="shared" si="24"/>
        <v>misleading</v>
      </c>
      <c r="I823" s="17" t="str">
        <f t="shared" si="25"/>
        <v>reversed axis bar chart</v>
      </c>
      <c r="J823" s="16">
        <f t="shared" si="58"/>
        <v>9.6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23"/>
      <c r="W823" s="23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</row>
    <row r="824">
      <c r="A824" s="31">
        <v>17.0</v>
      </c>
      <c r="B824" s="31">
        <v>25.0</v>
      </c>
      <c r="C824" s="7" t="s">
        <v>1562</v>
      </c>
      <c r="D824" s="39" t="b">
        <v>1</v>
      </c>
      <c r="E824" s="31">
        <v>0.0</v>
      </c>
      <c r="F824" s="40" t="s">
        <v>1563</v>
      </c>
      <c r="G824" s="12">
        <f t="shared" si="23"/>
        <v>2044.5</v>
      </c>
      <c r="H824" s="16" t="str">
        <f t="shared" si="24"/>
        <v>misleading</v>
      </c>
      <c r="I824" s="17" t="str">
        <f t="shared" si="25"/>
        <v>multiple scale line chart</v>
      </c>
      <c r="J824" s="16">
        <f t="shared" si="58"/>
        <v>15.2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23"/>
      <c r="W824" s="23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</row>
    <row r="825">
      <c r="A825" s="31">
        <v>17.0</v>
      </c>
      <c r="B825" s="31">
        <v>33.0</v>
      </c>
      <c r="C825" s="7" t="s">
        <v>1564</v>
      </c>
      <c r="D825" s="39" t="b">
        <v>0</v>
      </c>
      <c r="E825" s="31">
        <v>1.0</v>
      </c>
      <c r="F825" s="40" t="s">
        <v>1565</v>
      </c>
      <c r="G825" s="12">
        <f t="shared" si="23"/>
        <v>2054.2</v>
      </c>
      <c r="H825" s="16" t="str">
        <f t="shared" si="24"/>
        <v>misleading</v>
      </c>
      <c r="I825" s="17" t="str">
        <f t="shared" si="25"/>
        <v>reversed axis bar chart</v>
      </c>
      <c r="J825" s="16">
        <f t="shared" si="58"/>
        <v>9.7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23"/>
      <c r="W825" s="23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</row>
    <row r="826">
      <c r="A826" s="31">
        <v>17.0</v>
      </c>
      <c r="B826" s="31">
        <v>38.0</v>
      </c>
      <c r="C826" s="7" t="s">
        <v>1566</v>
      </c>
      <c r="D826" s="39" t="b">
        <v>0</v>
      </c>
      <c r="E826" s="31">
        <v>1.0</v>
      </c>
      <c r="F826" s="40" t="s">
        <v>1567</v>
      </c>
      <c r="G826" s="12">
        <f t="shared" si="23"/>
        <v>2061.6</v>
      </c>
      <c r="H826" s="16" t="str">
        <f t="shared" si="24"/>
        <v>misleading</v>
      </c>
      <c r="I826" s="17" t="str">
        <f t="shared" si="25"/>
        <v>reversed axis bar chart</v>
      </c>
      <c r="J826" s="16">
        <f t="shared" si="58"/>
        <v>7.4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23"/>
      <c r="W826" s="23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</row>
    <row r="827">
      <c r="A827" s="31">
        <v>17.0</v>
      </c>
      <c r="B827" s="31">
        <v>13.0</v>
      </c>
      <c r="C827" s="7" t="s">
        <v>1568</v>
      </c>
      <c r="D827" s="39" t="b">
        <v>1</v>
      </c>
      <c r="E827" s="31">
        <v>1.0</v>
      </c>
      <c r="F827" s="40" t="s">
        <v>1569</v>
      </c>
      <c r="G827" s="12">
        <f t="shared" si="23"/>
        <v>2071.3</v>
      </c>
      <c r="H827" s="16" t="str">
        <f t="shared" si="24"/>
        <v>normal</v>
      </c>
      <c r="I827" s="17" t="str">
        <f t="shared" si="25"/>
        <v>normal pie chart</v>
      </c>
      <c r="J827" s="16">
        <f t="shared" si="58"/>
        <v>9.7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23"/>
      <c r="W827" s="23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</row>
    <row r="828">
      <c r="A828" s="31">
        <v>17.0</v>
      </c>
      <c r="B828" s="31">
        <v>8.0</v>
      </c>
      <c r="C828" s="7" t="s">
        <v>767</v>
      </c>
      <c r="D828" s="39" t="b">
        <v>0</v>
      </c>
      <c r="E828" s="31">
        <v>0.0</v>
      </c>
      <c r="F828" s="40" t="s">
        <v>1570</v>
      </c>
      <c r="G828" s="12">
        <f t="shared" si="23"/>
        <v>2090.9</v>
      </c>
      <c r="H828" s="16" t="str">
        <f t="shared" si="24"/>
        <v>normal</v>
      </c>
      <c r="I828" s="17" t="str">
        <f t="shared" si="25"/>
        <v>normal bar chart</v>
      </c>
      <c r="J828" s="16">
        <f t="shared" si="58"/>
        <v>19.6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23"/>
      <c r="W828" s="23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</row>
    <row r="829">
      <c r="A829" s="31">
        <v>17.0</v>
      </c>
      <c r="B829" s="31">
        <v>34.0</v>
      </c>
      <c r="C829" s="7" t="s">
        <v>1571</v>
      </c>
      <c r="D829" s="39" t="b">
        <v>1</v>
      </c>
      <c r="E829" s="31">
        <v>1.0</v>
      </c>
      <c r="F829" s="40" t="s">
        <v>1572</v>
      </c>
      <c r="G829" s="12">
        <f t="shared" si="23"/>
        <v>2098.1</v>
      </c>
      <c r="H829" s="16" t="str">
        <f t="shared" si="24"/>
        <v>normal</v>
      </c>
      <c r="I829" s="17" t="str">
        <f t="shared" si="25"/>
        <v>normal axis bar chart</v>
      </c>
      <c r="J829" s="16">
        <f t="shared" si="58"/>
        <v>7.2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23"/>
      <c r="W829" s="23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</row>
    <row r="830">
      <c r="A830" s="31">
        <v>17.0</v>
      </c>
      <c r="B830" s="31">
        <v>41.0</v>
      </c>
      <c r="C830" s="7" t="s">
        <v>1573</v>
      </c>
      <c r="D830" s="39" t="b">
        <v>1</v>
      </c>
      <c r="E830" s="31">
        <v>0.0</v>
      </c>
      <c r="F830" s="40" t="s">
        <v>1574</v>
      </c>
      <c r="G830" s="12">
        <f t="shared" si="23"/>
        <v>2105.3</v>
      </c>
      <c r="H830" s="16" t="str">
        <f t="shared" si="24"/>
        <v>normal</v>
      </c>
      <c r="I830" s="17" t="str">
        <f t="shared" si="25"/>
        <v>normal line chart</v>
      </c>
      <c r="J830" s="16">
        <f t="shared" si="58"/>
        <v>7.2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23"/>
      <c r="W830" s="23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</row>
    <row r="831">
      <c r="A831" s="31">
        <v>17.0</v>
      </c>
      <c r="B831" s="31">
        <v>42.0</v>
      </c>
      <c r="C831" s="7" t="s">
        <v>193</v>
      </c>
      <c r="D831" s="39" t="b">
        <v>1</v>
      </c>
      <c r="E831" s="31">
        <v>1.0</v>
      </c>
      <c r="F831" s="40" t="s">
        <v>1575</v>
      </c>
      <c r="G831" s="12">
        <f t="shared" si="23"/>
        <v>2114.6</v>
      </c>
      <c r="H831" s="16" t="str">
        <f t="shared" si="24"/>
        <v>misleading</v>
      </c>
      <c r="I831" s="17" t="str">
        <f t="shared" si="25"/>
        <v>truncated line chart</v>
      </c>
      <c r="J831" s="16">
        <f t="shared" si="58"/>
        <v>9.3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23"/>
      <c r="W831" s="23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</row>
    <row r="832">
      <c r="A832" s="31">
        <v>17.0</v>
      </c>
      <c r="B832" s="31">
        <v>24.0</v>
      </c>
      <c r="C832" s="7" t="s">
        <v>1576</v>
      </c>
      <c r="D832" s="39" t="b">
        <v>1</v>
      </c>
      <c r="E832" s="31">
        <v>0.0</v>
      </c>
      <c r="F832" s="40" t="s">
        <v>1577</v>
      </c>
      <c r="G832" s="12">
        <f t="shared" si="23"/>
        <v>2142.8</v>
      </c>
      <c r="H832" s="16" t="str">
        <f t="shared" si="24"/>
        <v>misleading</v>
      </c>
      <c r="I832" s="17" t="str">
        <f t="shared" si="25"/>
        <v>multiple scale line chart</v>
      </c>
      <c r="J832" s="16">
        <f t="shared" si="58"/>
        <v>28.2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23"/>
      <c r="W832" s="23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</row>
    <row r="833">
      <c r="A833" s="31">
        <v>17.0</v>
      </c>
      <c r="B833" s="31">
        <v>17.0</v>
      </c>
      <c r="C833" s="7" t="s">
        <v>1578</v>
      </c>
      <c r="D833" s="39" t="b">
        <v>1</v>
      </c>
      <c r="E833" s="31">
        <v>1.0</v>
      </c>
      <c r="F833" s="40" t="s">
        <v>1579</v>
      </c>
      <c r="G833" s="12">
        <f t="shared" si="23"/>
        <v>2151.3</v>
      </c>
      <c r="H833" s="16" t="str">
        <f t="shared" si="24"/>
        <v>normal</v>
      </c>
      <c r="I833" s="17" t="str">
        <f t="shared" si="25"/>
        <v>normal pie chart</v>
      </c>
      <c r="J833" s="16">
        <f t="shared" si="58"/>
        <v>8.5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23"/>
      <c r="W833" s="23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</row>
    <row r="834">
      <c r="A834" s="31">
        <v>17.0</v>
      </c>
      <c r="B834" s="31">
        <v>5.0</v>
      </c>
      <c r="C834" s="7" t="s">
        <v>91</v>
      </c>
      <c r="D834" s="39" t="b">
        <v>0</v>
      </c>
      <c r="E834" s="31">
        <v>0.0</v>
      </c>
      <c r="F834" s="40" t="s">
        <v>1580</v>
      </c>
      <c r="G834" s="12">
        <f t="shared" si="23"/>
        <v>2161</v>
      </c>
      <c r="H834" s="16" t="str">
        <f t="shared" si="24"/>
        <v>misleading</v>
      </c>
      <c r="I834" s="17" t="str">
        <f t="shared" si="25"/>
        <v>truncated bar chart</v>
      </c>
      <c r="J834" s="16">
        <f t="shared" si="58"/>
        <v>9.7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23"/>
      <c r="W834" s="23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</row>
    <row r="835">
      <c r="A835" s="31">
        <v>17.0</v>
      </c>
      <c r="B835" s="31">
        <v>19.0</v>
      </c>
      <c r="C835" s="7" t="s">
        <v>1581</v>
      </c>
      <c r="D835" s="39" t="b">
        <v>1</v>
      </c>
      <c r="E835" s="31">
        <v>0.0</v>
      </c>
      <c r="F835" s="40" t="s">
        <v>1582</v>
      </c>
      <c r="G835" s="12">
        <f t="shared" si="23"/>
        <v>2168.5</v>
      </c>
      <c r="H835" s="16" t="str">
        <f t="shared" si="24"/>
        <v>misleading</v>
      </c>
      <c r="I835" s="17" t="str">
        <f t="shared" si="25"/>
        <v>misleading 2d pie chart</v>
      </c>
      <c r="J835" s="16">
        <f t="shared" si="58"/>
        <v>7.5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23"/>
      <c r="W835" s="23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</row>
    <row r="836">
      <c r="A836" s="31">
        <v>17.0</v>
      </c>
      <c r="B836" s="31">
        <v>18.0</v>
      </c>
      <c r="C836" s="7" t="s">
        <v>1583</v>
      </c>
      <c r="D836" s="39" t="b">
        <v>1</v>
      </c>
      <c r="E836" s="31">
        <v>0.0</v>
      </c>
      <c r="F836" s="40" t="s">
        <v>1584</v>
      </c>
      <c r="G836" s="12">
        <f t="shared" si="23"/>
        <v>2194.8</v>
      </c>
      <c r="H836" s="16" t="str">
        <f t="shared" si="24"/>
        <v>normal</v>
      </c>
      <c r="I836" s="17" t="str">
        <f t="shared" si="25"/>
        <v>normal pie chart</v>
      </c>
      <c r="J836" s="16">
        <f t="shared" si="58"/>
        <v>26.3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23"/>
      <c r="W836" s="23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</row>
    <row r="837">
      <c r="A837" s="31">
        <v>17.0</v>
      </c>
      <c r="B837" s="31">
        <v>27.0</v>
      </c>
      <c r="C837" s="7" t="s">
        <v>1585</v>
      </c>
      <c r="D837" s="39" t="b">
        <v>0</v>
      </c>
      <c r="E837" s="31">
        <v>0.0</v>
      </c>
      <c r="F837" s="40" t="s">
        <v>1586</v>
      </c>
      <c r="G837" s="12">
        <f t="shared" si="23"/>
        <v>2219.1</v>
      </c>
      <c r="H837" s="16" t="str">
        <f t="shared" si="24"/>
        <v>misleading</v>
      </c>
      <c r="I837" s="17" t="str">
        <f t="shared" si="25"/>
        <v>multiple scale line chart</v>
      </c>
      <c r="J837" s="16">
        <f t="shared" si="58"/>
        <v>24.3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23"/>
      <c r="W837" s="23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</row>
    <row r="838">
      <c r="A838" s="31">
        <v>17.0</v>
      </c>
      <c r="B838" s="31">
        <v>50.0</v>
      </c>
      <c r="C838" s="7" t="s">
        <v>1155</v>
      </c>
      <c r="D838" s="39" t="b">
        <v>1</v>
      </c>
      <c r="E838" s="31">
        <v>1.0</v>
      </c>
      <c r="F838" s="40" t="s">
        <v>1587</v>
      </c>
      <c r="G838" s="12">
        <f t="shared" si="23"/>
        <v>2226.2</v>
      </c>
      <c r="H838" s="16" t="str">
        <f t="shared" si="24"/>
        <v>normal</v>
      </c>
      <c r="I838" s="17" t="str">
        <f t="shared" si="25"/>
        <v>normal line chart</v>
      </c>
      <c r="J838" s="16">
        <f t="shared" si="58"/>
        <v>7.1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23"/>
      <c r="W838" s="23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</row>
    <row r="839">
      <c r="A839" s="31">
        <v>17.0</v>
      </c>
      <c r="B839" s="31">
        <v>1.0</v>
      </c>
      <c r="C839" s="7" t="s">
        <v>1588</v>
      </c>
      <c r="D839" s="39" t="b">
        <v>0</v>
      </c>
      <c r="E839" s="31">
        <v>1.0</v>
      </c>
      <c r="F839" s="40" t="s">
        <v>1589</v>
      </c>
      <c r="G839" s="12">
        <f t="shared" si="23"/>
        <v>2237.3</v>
      </c>
      <c r="H839" s="16" t="str">
        <f t="shared" si="24"/>
        <v>misleading</v>
      </c>
      <c r="I839" s="17" t="str">
        <f t="shared" si="25"/>
        <v>truncated bar chart</v>
      </c>
      <c r="J839" s="16">
        <f t="shared" si="58"/>
        <v>11.1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23"/>
      <c r="W839" s="23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</row>
    <row r="840">
      <c r="A840" s="31">
        <v>17.0</v>
      </c>
      <c r="B840" s="31">
        <v>22.0</v>
      </c>
      <c r="C840" s="7" t="s">
        <v>789</v>
      </c>
      <c r="D840" s="39" t="b">
        <v>1</v>
      </c>
      <c r="E840" s="31">
        <v>1.0</v>
      </c>
      <c r="F840" s="40" t="s">
        <v>1590</v>
      </c>
      <c r="G840" s="12">
        <f t="shared" si="23"/>
        <v>2254.2</v>
      </c>
      <c r="H840" s="16" t="str">
        <f t="shared" si="24"/>
        <v>normal</v>
      </c>
      <c r="I840" s="17" t="str">
        <f t="shared" si="25"/>
        <v>normal scale line chart</v>
      </c>
      <c r="J840" s="16">
        <f t="shared" si="58"/>
        <v>16.9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23"/>
      <c r="W840" s="23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</row>
    <row r="841">
      <c r="A841" s="31">
        <v>17.0</v>
      </c>
      <c r="B841" s="31">
        <v>28.0</v>
      </c>
      <c r="C841" s="7" t="s">
        <v>1591</v>
      </c>
      <c r="D841" s="39" t="b">
        <v>0</v>
      </c>
      <c r="E841" s="31">
        <v>0.0</v>
      </c>
      <c r="F841" s="40" t="s">
        <v>1592</v>
      </c>
      <c r="G841" s="12">
        <f t="shared" si="23"/>
        <v>2285.5</v>
      </c>
      <c r="H841" s="16" t="str">
        <f t="shared" si="24"/>
        <v>misleading</v>
      </c>
      <c r="I841" s="17" t="str">
        <f t="shared" si="25"/>
        <v>multiple scale line chart</v>
      </c>
      <c r="J841" s="16">
        <f t="shared" si="58"/>
        <v>31.3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23"/>
      <c r="W841" s="23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</row>
    <row r="842">
      <c r="A842" s="31">
        <v>17.0</v>
      </c>
      <c r="B842" s="31">
        <v>3.0</v>
      </c>
      <c r="C842" s="7" t="s">
        <v>1593</v>
      </c>
      <c r="D842" s="39" t="b">
        <v>0</v>
      </c>
      <c r="E842" s="31">
        <v>1.0</v>
      </c>
      <c r="F842" s="40" t="s">
        <v>1594</v>
      </c>
      <c r="G842" s="12">
        <f t="shared" si="23"/>
        <v>2293.3</v>
      </c>
      <c r="H842" s="16" t="str">
        <f t="shared" si="24"/>
        <v>misleading</v>
      </c>
      <c r="I842" s="17" t="str">
        <f t="shared" si="25"/>
        <v>truncated bar chart</v>
      </c>
      <c r="J842" s="16">
        <f t="shared" si="58"/>
        <v>7.8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23"/>
      <c r="W842" s="23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</row>
    <row r="843">
      <c r="A843" s="31">
        <v>17.0</v>
      </c>
      <c r="B843" s="31">
        <v>43.0</v>
      </c>
      <c r="C843" s="7" t="s">
        <v>1595</v>
      </c>
      <c r="D843" s="39" t="b">
        <v>0</v>
      </c>
      <c r="E843" s="31">
        <v>1.0</v>
      </c>
      <c r="F843" s="40" t="s">
        <v>1596</v>
      </c>
      <c r="G843" s="12">
        <f t="shared" si="23"/>
        <v>2299.5</v>
      </c>
      <c r="H843" s="16" t="str">
        <f t="shared" si="24"/>
        <v>normal</v>
      </c>
      <c r="I843" s="17" t="str">
        <f t="shared" si="25"/>
        <v>normal line chart</v>
      </c>
      <c r="J843" s="16">
        <f t="shared" si="58"/>
        <v>6.2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23"/>
      <c r="W843" s="23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</row>
    <row r="844">
      <c r="A844" s="31">
        <v>17.0</v>
      </c>
      <c r="B844" s="31">
        <v>32.0</v>
      </c>
      <c r="C844" s="7" t="s">
        <v>890</v>
      </c>
      <c r="D844" s="39" t="b">
        <v>1</v>
      </c>
      <c r="E844" s="31">
        <v>1.0</v>
      </c>
      <c r="F844" s="40" t="s">
        <v>1597</v>
      </c>
      <c r="G844" s="12">
        <f t="shared" si="23"/>
        <v>2306.9</v>
      </c>
      <c r="H844" s="16" t="str">
        <f t="shared" si="24"/>
        <v>misleading</v>
      </c>
      <c r="I844" s="17" t="str">
        <f t="shared" si="25"/>
        <v>reversed axis bar chart</v>
      </c>
      <c r="J844" s="16">
        <f t="shared" si="58"/>
        <v>7.4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23"/>
      <c r="W844" s="23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</row>
    <row r="845">
      <c r="A845" s="31">
        <v>17.0</v>
      </c>
      <c r="B845" s="31">
        <v>12.0</v>
      </c>
      <c r="C845" s="7" t="s">
        <v>1598</v>
      </c>
      <c r="D845" s="39" t="b">
        <v>1</v>
      </c>
      <c r="E845" s="31">
        <v>0.0</v>
      </c>
      <c r="F845" s="40" t="s">
        <v>1599</v>
      </c>
      <c r="G845" s="12">
        <f t="shared" si="23"/>
        <v>2328.3</v>
      </c>
      <c r="H845" s="16" t="str">
        <f t="shared" si="24"/>
        <v>normal</v>
      </c>
      <c r="I845" s="17" t="str">
        <f t="shared" si="25"/>
        <v>normal pie chart</v>
      </c>
      <c r="J845" s="16">
        <f t="shared" si="58"/>
        <v>21.4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23"/>
      <c r="W845" s="23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</row>
    <row r="846">
      <c r="A846" s="31">
        <v>17.0</v>
      </c>
      <c r="B846" s="31">
        <v>7.0</v>
      </c>
      <c r="C846" s="7" t="s">
        <v>1600</v>
      </c>
      <c r="D846" s="39" t="b">
        <v>0</v>
      </c>
      <c r="E846" s="31">
        <v>1.0</v>
      </c>
      <c r="F846" s="40" t="s">
        <v>1601</v>
      </c>
      <c r="G846" s="12">
        <f t="shared" si="23"/>
        <v>2338.8</v>
      </c>
      <c r="H846" s="16" t="str">
        <f t="shared" si="24"/>
        <v>misleading</v>
      </c>
      <c r="I846" s="17" t="str">
        <f t="shared" si="25"/>
        <v>truncated bar chart</v>
      </c>
      <c r="J846" s="16">
        <f t="shared" si="58"/>
        <v>10.5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23"/>
      <c r="W846" s="23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</row>
    <row r="847">
      <c r="A847" s="31">
        <v>17.0</v>
      </c>
      <c r="B847" s="31">
        <v>11.0</v>
      </c>
      <c r="C847" s="7" t="s">
        <v>226</v>
      </c>
      <c r="D847" s="39" t="b">
        <v>0</v>
      </c>
      <c r="E847" s="31">
        <v>0.0</v>
      </c>
      <c r="F847" s="40" t="s">
        <v>1602</v>
      </c>
      <c r="G847" s="12">
        <f t="shared" si="23"/>
        <v>2372.1</v>
      </c>
      <c r="H847" s="16" t="str">
        <f t="shared" si="24"/>
        <v>misleading</v>
      </c>
      <c r="I847" s="17" t="str">
        <f t="shared" si="25"/>
        <v>misleading 2d pie chart</v>
      </c>
      <c r="J847" s="16">
        <f t="shared" si="58"/>
        <v>33.3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23"/>
      <c r="W847" s="23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</row>
    <row r="848">
      <c r="A848" s="31">
        <v>17.0</v>
      </c>
      <c r="B848" s="31">
        <v>14.0</v>
      </c>
      <c r="C848" s="7" t="s">
        <v>1603</v>
      </c>
      <c r="D848" s="39" t="b">
        <v>0</v>
      </c>
      <c r="E848" s="31">
        <v>1.0</v>
      </c>
      <c r="F848" s="40" t="s">
        <v>1604</v>
      </c>
      <c r="G848" s="12">
        <f t="shared" si="23"/>
        <v>2393.9</v>
      </c>
      <c r="H848" s="16" t="str">
        <f t="shared" si="24"/>
        <v>normal</v>
      </c>
      <c r="I848" s="17" t="str">
        <f t="shared" si="25"/>
        <v>normal pie chart</v>
      </c>
      <c r="J848" s="16">
        <f t="shared" si="58"/>
        <v>21.8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23"/>
      <c r="W848" s="23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</row>
    <row r="849">
      <c r="A849" s="31">
        <v>17.0</v>
      </c>
      <c r="B849" s="31">
        <v>35.0</v>
      </c>
      <c r="C849" s="7" t="s">
        <v>806</v>
      </c>
      <c r="D849" s="39" t="b">
        <v>0</v>
      </c>
      <c r="E849" s="31">
        <v>1.0</v>
      </c>
      <c r="F849" s="40" t="s">
        <v>1605</v>
      </c>
      <c r="G849" s="12">
        <f t="shared" si="23"/>
        <v>2403.5</v>
      </c>
      <c r="H849" s="16" t="str">
        <f t="shared" si="24"/>
        <v>misleading</v>
      </c>
      <c r="I849" s="17" t="str">
        <f t="shared" si="25"/>
        <v>reversed axis bar chart</v>
      </c>
      <c r="J849" s="16">
        <f t="shared" si="58"/>
        <v>9.6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23"/>
      <c r="W849" s="23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</row>
    <row r="850">
      <c r="A850" s="31">
        <v>17.0</v>
      </c>
      <c r="B850" s="31">
        <v>48.0</v>
      </c>
      <c r="C850" s="7" t="s">
        <v>1606</v>
      </c>
      <c r="D850" s="39" t="b">
        <v>1</v>
      </c>
      <c r="E850" s="31">
        <v>1.0</v>
      </c>
      <c r="F850" s="40" t="s">
        <v>1607</v>
      </c>
      <c r="G850" s="12">
        <f t="shared" si="23"/>
        <v>2411.3</v>
      </c>
      <c r="H850" s="16" t="str">
        <f t="shared" si="24"/>
        <v>normal</v>
      </c>
      <c r="I850" s="17" t="str">
        <f t="shared" si="25"/>
        <v>normal line chart</v>
      </c>
      <c r="J850" s="16">
        <f t="shared" si="58"/>
        <v>7.8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23"/>
      <c r="W850" s="23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</row>
    <row r="851">
      <c r="A851" s="31">
        <v>17.0</v>
      </c>
      <c r="B851" s="31">
        <v>20.0</v>
      </c>
      <c r="C851" s="7" t="s">
        <v>1608</v>
      </c>
      <c r="D851" s="39" t="b">
        <v>1</v>
      </c>
      <c r="E851" s="31">
        <v>1.0</v>
      </c>
      <c r="F851" s="40" t="s">
        <v>1609</v>
      </c>
      <c r="G851" s="12">
        <f t="shared" si="23"/>
        <v>2417.9</v>
      </c>
      <c r="H851" s="16" t="str">
        <f t="shared" si="24"/>
        <v>misleading</v>
      </c>
      <c r="I851" s="17" t="str">
        <f t="shared" si="25"/>
        <v>misleading 2d pie chart</v>
      </c>
      <c r="J851" s="16">
        <f t="shared" si="58"/>
        <v>6.6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23"/>
      <c r="W851" s="23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</row>
    <row r="852">
      <c r="A852" s="31">
        <v>17.0</v>
      </c>
      <c r="B852" s="31">
        <v>10.0</v>
      </c>
      <c r="C852" s="7" t="s">
        <v>1610</v>
      </c>
      <c r="D852" s="39" t="b">
        <v>0</v>
      </c>
      <c r="E852" s="31">
        <v>0.0</v>
      </c>
      <c r="F852" s="40" t="s">
        <v>1611</v>
      </c>
      <c r="G852" s="12">
        <f t="shared" si="23"/>
        <v>2544.5</v>
      </c>
      <c r="H852" s="16" t="str">
        <f t="shared" si="24"/>
        <v>normal</v>
      </c>
      <c r="I852" s="17" t="str">
        <f t="shared" si="25"/>
        <v>normal bar chart</v>
      </c>
      <c r="J852" s="16">
        <f t="shared" si="58"/>
        <v>126.6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23"/>
      <c r="W852" s="23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</row>
    <row r="853">
      <c r="A853" s="12">
        <v>18.0</v>
      </c>
      <c r="B853" s="12">
        <v>12.0</v>
      </c>
      <c r="C853" s="12" t="s">
        <v>343</v>
      </c>
      <c r="D853" s="12" t="b">
        <v>1</v>
      </c>
      <c r="E853" s="12">
        <v>0.0</v>
      </c>
      <c r="F853" s="12" t="s">
        <v>1612</v>
      </c>
      <c r="G853" s="12">
        <f t="shared" si="23"/>
        <v>796.1</v>
      </c>
      <c r="H853" s="16" t="str">
        <f t="shared" si="24"/>
        <v>normal</v>
      </c>
      <c r="I853" s="17" t="str">
        <f t="shared" si="25"/>
        <v>normal pie chart</v>
      </c>
      <c r="J853" s="41">
        <f>G853- TIMEVALUE("0:" &amp; "12:33.0") * 24 * 60 * 60</f>
        <v>43.1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23"/>
      <c r="W853" s="23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</row>
    <row r="854">
      <c r="A854" s="12">
        <v>18.0</v>
      </c>
      <c r="B854" s="12">
        <v>29.0</v>
      </c>
      <c r="C854" s="12" t="s">
        <v>1095</v>
      </c>
      <c r="D854" s="12" t="b">
        <v>0</v>
      </c>
      <c r="E854" s="12">
        <v>1.0</v>
      </c>
      <c r="F854" s="12" t="s">
        <v>1613</v>
      </c>
      <c r="G854" s="12">
        <f t="shared" si="23"/>
        <v>823.6</v>
      </c>
      <c r="H854" s="16" t="str">
        <f t="shared" si="24"/>
        <v>normal</v>
      </c>
      <c r="I854" s="17" t="str">
        <f t="shared" si="25"/>
        <v>normal scale line chart</v>
      </c>
      <c r="J854" s="16">
        <f t="shared" ref="J854:J902" si="59">G854-G853</f>
        <v>27.5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23"/>
      <c r="W854" s="23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</row>
    <row r="855">
      <c r="A855" s="12">
        <v>18.0</v>
      </c>
      <c r="B855" s="12">
        <v>10.0</v>
      </c>
      <c r="C855" s="12" t="s">
        <v>1614</v>
      </c>
      <c r="D855" s="12" t="b">
        <v>1</v>
      </c>
      <c r="E855" s="12">
        <v>1.0</v>
      </c>
      <c r="F855" s="12" t="s">
        <v>1615</v>
      </c>
      <c r="G855" s="12">
        <f t="shared" si="23"/>
        <v>861.4</v>
      </c>
      <c r="H855" s="16" t="str">
        <f t="shared" si="24"/>
        <v>normal</v>
      </c>
      <c r="I855" s="17" t="str">
        <f t="shared" si="25"/>
        <v>normal bar chart</v>
      </c>
      <c r="J855" s="16">
        <f t="shared" si="59"/>
        <v>37.8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23"/>
      <c r="W855" s="23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</row>
    <row r="856">
      <c r="A856" s="12">
        <v>18.0</v>
      </c>
      <c r="B856" s="12">
        <v>21.0</v>
      </c>
      <c r="C856" s="12" t="s">
        <v>1616</v>
      </c>
      <c r="D856" s="12" t="b">
        <v>1</v>
      </c>
      <c r="E856" s="12">
        <v>0.0</v>
      </c>
      <c r="F856" s="12" t="s">
        <v>1617</v>
      </c>
      <c r="G856" s="12">
        <f t="shared" si="23"/>
        <v>895.9</v>
      </c>
      <c r="H856" s="16" t="str">
        <f t="shared" si="24"/>
        <v>misleading</v>
      </c>
      <c r="I856" s="17" t="str">
        <f t="shared" si="25"/>
        <v>multiple scale line chart</v>
      </c>
      <c r="J856" s="16">
        <f t="shared" si="59"/>
        <v>34.5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23"/>
      <c r="W856" s="23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</row>
    <row r="857">
      <c r="A857" s="12">
        <v>18.0</v>
      </c>
      <c r="B857" s="12">
        <v>37.0</v>
      </c>
      <c r="C857" s="12" t="s">
        <v>1101</v>
      </c>
      <c r="D857" s="12" t="b">
        <v>0</v>
      </c>
      <c r="E857" s="12">
        <v>0.0</v>
      </c>
      <c r="F857" s="12" t="s">
        <v>1618</v>
      </c>
      <c r="G857" s="12">
        <f t="shared" si="23"/>
        <v>931.5</v>
      </c>
      <c r="H857" s="16" t="str">
        <f t="shared" si="24"/>
        <v>normal</v>
      </c>
      <c r="I857" s="17" t="str">
        <f t="shared" si="25"/>
        <v>normal axis bar chart</v>
      </c>
      <c r="J857" s="16">
        <f t="shared" si="59"/>
        <v>35.6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23"/>
      <c r="W857" s="23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</row>
    <row r="858">
      <c r="A858" s="12">
        <v>18.0</v>
      </c>
      <c r="B858" s="12">
        <v>9.0</v>
      </c>
      <c r="C858" s="12" t="s">
        <v>1619</v>
      </c>
      <c r="D858" s="12" t="b">
        <v>1</v>
      </c>
      <c r="E858" s="12">
        <v>1.0</v>
      </c>
      <c r="F858" s="12" t="s">
        <v>1620</v>
      </c>
      <c r="G858" s="12">
        <f t="shared" si="23"/>
        <v>963.8</v>
      </c>
      <c r="H858" s="16" t="str">
        <f t="shared" si="24"/>
        <v>misleading</v>
      </c>
      <c r="I858" s="17" t="str">
        <f t="shared" si="25"/>
        <v>truncated bar chart</v>
      </c>
      <c r="J858" s="16">
        <f t="shared" si="59"/>
        <v>32.3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23"/>
      <c r="W858" s="23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</row>
    <row r="859">
      <c r="A859" s="12">
        <v>18.0</v>
      </c>
      <c r="B859" s="12">
        <v>27.0</v>
      </c>
      <c r="C859" s="12" t="s">
        <v>1447</v>
      </c>
      <c r="D859" s="12" t="b">
        <v>1</v>
      </c>
      <c r="E859" s="12">
        <v>1.0</v>
      </c>
      <c r="F859" s="12" t="s">
        <v>1621</v>
      </c>
      <c r="G859" s="12">
        <f t="shared" si="23"/>
        <v>994.6</v>
      </c>
      <c r="H859" s="16" t="str">
        <f t="shared" si="24"/>
        <v>misleading</v>
      </c>
      <c r="I859" s="17" t="str">
        <f t="shared" si="25"/>
        <v>multiple scale line chart</v>
      </c>
      <c r="J859" s="16">
        <f t="shared" si="59"/>
        <v>30.8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23"/>
      <c r="W859" s="23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</row>
    <row r="860">
      <c r="A860" s="12">
        <v>18.0</v>
      </c>
      <c r="B860" s="12">
        <v>47.0</v>
      </c>
      <c r="C860" s="12" t="s">
        <v>1536</v>
      </c>
      <c r="D860" s="12" t="b">
        <v>1</v>
      </c>
      <c r="E860" s="12">
        <v>0.0</v>
      </c>
      <c r="F860" s="12" t="s">
        <v>1622</v>
      </c>
      <c r="G860" s="12">
        <f t="shared" si="23"/>
        <v>1010.3</v>
      </c>
      <c r="H860" s="16" t="str">
        <f t="shared" si="24"/>
        <v>misleading</v>
      </c>
      <c r="I860" s="17" t="str">
        <f t="shared" si="25"/>
        <v>truncated line chart</v>
      </c>
      <c r="J860" s="16">
        <f t="shared" si="59"/>
        <v>15.7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23"/>
      <c r="W860" s="23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</row>
    <row r="861">
      <c r="A861" s="12">
        <v>18.0</v>
      </c>
      <c r="B861" s="12">
        <v>1.0</v>
      </c>
      <c r="C861" s="12" t="s">
        <v>1196</v>
      </c>
      <c r="D861" s="12" t="b">
        <v>0</v>
      </c>
      <c r="E861" s="12">
        <v>1.0</v>
      </c>
      <c r="F861" s="12" t="s">
        <v>1623</v>
      </c>
      <c r="G861" s="12">
        <f t="shared" si="23"/>
        <v>1030.4</v>
      </c>
      <c r="H861" s="16" t="str">
        <f t="shared" si="24"/>
        <v>misleading</v>
      </c>
      <c r="I861" s="17" t="str">
        <f t="shared" si="25"/>
        <v>truncated bar chart</v>
      </c>
      <c r="J861" s="16">
        <f t="shared" si="59"/>
        <v>20.1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23"/>
      <c r="W861" s="23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</row>
    <row r="862">
      <c r="A862" s="12">
        <v>18.0</v>
      </c>
      <c r="B862" s="12">
        <v>26.0</v>
      </c>
      <c r="C862" s="12" t="s">
        <v>1624</v>
      </c>
      <c r="D862" s="12" t="b">
        <v>0</v>
      </c>
      <c r="E862" s="12">
        <v>1.0</v>
      </c>
      <c r="F862" s="12" t="s">
        <v>1625</v>
      </c>
      <c r="G862" s="12">
        <f t="shared" si="23"/>
        <v>1078.2</v>
      </c>
      <c r="H862" s="16" t="str">
        <f t="shared" si="24"/>
        <v>normal</v>
      </c>
      <c r="I862" s="17" t="str">
        <f t="shared" si="25"/>
        <v>normal scale line chart</v>
      </c>
      <c r="J862" s="16">
        <f t="shared" si="59"/>
        <v>47.8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23"/>
      <c r="W862" s="23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</row>
    <row r="863">
      <c r="A863" s="12">
        <v>18.0</v>
      </c>
      <c r="B863" s="12">
        <v>36.0</v>
      </c>
      <c r="C863" s="12" t="s">
        <v>1626</v>
      </c>
      <c r="D863" s="12" t="b">
        <v>1</v>
      </c>
      <c r="E863" s="12">
        <v>1.0</v>
      </c>
      <c r="F863" s="12" t="s">
        <v>1627</v>
      </c>
      <c r="G863" s="12">
        <f t="shared" si="23"/>
        <v>1096</v>
      </c>
      <c r="H863" s="16" t="str">
        <f t="shared" si="24"/>
        <v>normal</v>
      </c>
      <c r="I863" s="17" t="str">
        <f t="shared" si="25"/>
        <v>normal axis bar chart</v>
      </c>
      <c r="J863" s="16">
        <f t="shared" si="59"/>
        <v>17.8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23"/>
      <c r="W863" s="23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</row>
    <row r="864">
      <c r="A864" s="12">
        <v>18.0</v>
      </c>
      <c r="B864" s="12">
        <v>44.0</v>
      </c>
      <c r="C864" s="12" t="s">
        <v>1628</v>
      </c>
      <c r="D864" s="12" t="b">
        <v>1</v>
      </c>
      <c r="E864" s="12">
        <v>1.0</v>
      </c>
      <c r="F864" s="12" t="s">
        <v>1629</v>
      </c>
      <c r="G864" s="12">
        <f t="shared" si="23"/>
        <v>1130.6</v>
      </c>
      <c r="H864" s="16" t="str">
        <f t="shared" si="24"/>
        <v>normal</v>
      </c>
      <c r="I864" s="17" t="str">
        <f t="shared" si="25"/>
        <v>normal line chart</v>
      </c>
      <c r="J864" s="16">
        <f t="shared" si="59"/>
        <v>34.6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23"/>
      <c r="W864" s="23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</row>
    <row r="865">
      <c r="A865" s="12">
        <v>18.0</v>
      </c>
      <c r="B865" s="12">
        <v>42.0</v>
      </c>
      <c r="C865" s="12" t="s">
        <v>1630</v>
      </c>
      <c r="D865" s="12" t="b">
        <v>0</v>
      </c>
      <c r="E865" s="12">
        <v>0.0</v>
      </c>
      <c r="F865" s="12" t="s">
        <v>1631</v>
      </c>
      <c r="G865" s="12">
        <f t="shared" si="23"/>
        <v>1146.1</v>
      </c>
      <c r="H865" s="16" t="str">
        <f t="shared" si="24"/>
        <v>misleading</v>
      </c>
      <c r="I865" s="17" t="str">
        <f t="shared" si="25"/>
        <v>truncated line chart</v>
      </c>
      <c r="J865" s="16">
        <f t="shared" si="59"/>
        <v>15.5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23"/>
      <c r="W865" s="23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</row>
    <row r="866">
      <c r="A866" s="12">
        <v>18.0</v>
      </c>
      <c r="B866" s="12">
        <v>49.0</v>
      </c>
      <c r="C866" s="12" t="s">
        <v>1632</v>
      </c>
      <c r="D866" s="12" t="b">
        <v>1</v>
      </c>
      <c r="E866" s="12">
        <v>0.0</v>
      </c>
      <c r="F866" s="12" t="s">
        <v>1633</v>
      </c>
      <c r="G866" s="12">
        <f t="shared" si="23"/>
        <v>1156.3</v>
      </c>
      <c r="H866" s="16" t="str">
        <f t="shared" si="24"/>
        <v>misleading</v>
      </c>
      <c r="I866" s="17" t="str">
        <f t="shared" si="25"/>
        <v>truncated line chart</v>
      </c>
      <c r="J866" s="16">
        <f t="shared" si="59"/>
        <v>10.2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23"/>
      <c r="W866" s="23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</row>
    <row r="867">
      <c r="A867" s="12">
        <v>18.0</v>
      </c>
      <c r="B867" s="12">
        <v>14.0</v>
      </c>
      <c r="C867" s="12" t="s">
        <v>1634</v>
      </c>
      <c r="D867" s="12" t="b">
        <v>0</v>
      </c>
      <c r="E867" s="12">
        <v>1.0</v>
      </c>
      <c r="F867" s="12" t="s">
        <v>1635</v>
      </c>
      <c r="G867" s="12">
        <f t="shared" si="23"/>
        <v>1184.6</v>
      </c>
      <c r="H867" s="16" t="str">
        <f t="shared" si="24"/>
        <v>normal</v>
      </c>
      <c r="I867" s="17" t="str">
        <f t="shared" si="25"/>
        <v>normal pie chart</v>
      </c>
      <c r="J867" s="16">
        <f t="shared" si="59"/>
        <v>28.3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23"/>
      <c r="W867" s="23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</row>
    <row r="868">
      <c r="A868" s="12">
        <v>18.0</v>
      </c>
      <c r="B868" s="12">
        <v>7.0</v>
      </c>
      <c r="C868" s="12" t="s">
        <v>1636</v>
      </c>
      <c r="D868" s="12" t="b">
        <v>0</v>
      </c>
      <c r="E868" s="12">
        <v>1.0</v>
      </c>
      <c r="F868" s="12" t="s">
        <v>1637</v>
      </c>
      <c r="G868" s="12">
        <f t="shared" si="23"/>
        <v>1213.6</v>
      </c>
      <c r="H868" s="16" t="str">
        <f t="shared" si="24"/>
        <v>misleading</v>
      </c>
      <c r="I868" s="17" t="str">
        <f t="shared" si="25"/>
        <v>truncated bar chart</v>
      </c>
      <c r="J868" s="16">
        <f t="shared" si="59"/>
        <v>29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23"/>
      <c r="W868" s="23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</row>
    <row r="869">
      <c r="A869" s="12">
        <v>18.0</v>
      </c>
      <c r="B869" s="12">
        <v>3.0</v>
      </c>
      <c r="C869" s="12" t="s">
        <v>1638</v>
      </c>
      <c r="D869" s="12" t="b">
        <v>1</v>
      </c>
      <c r="E869" s="12">
        <v>0.0</v>
      </c>
      <c r="F869" s="12" t="s">
        <v>1639</v>
      </c>
      <c r="G869" s="12">
        <f t="shared" si="23"/>
        <v>1245.7</v>
      </c>
      <c r="H869" s="16" t="str">
        <f t="shared" si="24"/>
        <v>misleading</v>
      </c>
      <c r="I869" s="17" t="str">
        <f t="shared" si="25"/>
        <v>truncated bar chart</v>
      </c>
      <c r="J869" s="16">
        <f t="shared" si="59"/>
        <v>32.1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23"/>
      <c r="W869" s="23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</row>
    <row r="870">
      <c r="A870" s="12">
        <v>18.0</v>
      </c>
      <c r="B870" s="12">
        <v>50.0</v>
      </c>
      <c r="C870" s="12" t="s">
        <v>1640</v>
      </c>
      <c r="D870" s="12" t="b">
        <v>1</v>
      </c>
      <c r="E870" s="12">
        <v>1.0</v>
      </c>
      <c r="F870" s="12" t="s">
        <v>1641</v>
      </c>
      <c r="G870" s="12">
        <f t="shared" si="23"/>
        <v>1259.3</v>
      </c>
      <c r="H870" s="16" t="str">
        <f t="shared" si="24"/>
        <v>normal</v>
      </c>
      <c r="I870" s="17" t="str">
        <f t="shared" si="25"/>
        <v>normal line chart</v>
      </c>
      <c r="J870" s="16">
        <f t="shared" si="59"/>
        <v>13.6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23"/>
      <c r="W870" s="23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</row>
    <row r="871">
      <c r="A871" s="12">
        <v>18.0</v>
      </c>
      <c r="B871" s="12">
        <v>8.0</v>
      </c>
      <c r="C871" s="12" t="s">
        <v>1469</v>
      </c>
      <c r="D871" s="12" t="b">
        <v>1</v>
      </c>
      <c r="E871" s="12">
        <v>1.0</v>
      </c>
      <c r="F871" s="12" t="s">
        <v>1642</v>
      </c>
      <c r="G871" s="12">
        <f t="shared" si="23"/>
        <v>1274</v>
      </c>
      <c r="H871" s="16" t="str">
        <f t="shared" si="24"/>
        <v>normal</v>
      </c>
      <c r="I871" s="17" t="str">
        <f t="shared" si="25"/>
        <v>normal bar chart</v>
      </c>
      <c r="J871" s="16">
        <f t="shared" si="59"/>
        <v>14.7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23"/>
      <c r="W871" s="23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</row>
    <row r="872">
      <c r="A872" s="12">
        <v>18.0</v>
      </c>
      <c r="B872" s="12">
        <v>30.0</v>
      </c>
      <c r="C872" s="12" t="s">
        <v>1643</v>
      </c>
      <c r="D872" s="12" t="b">
        <v>1</v>
      </c>
      <c r="E872" s="12">
        <v>1.0</v>
      </c>
      <c r="F872" s="12" t="s">
        <v>1644</v>
      </c>
      <c r="G872" s="12">
        <f t="shared" si="23"/>
        <v>1292.5</v>
      </c>
      <c r="H872" s="16" t="str">
        <f t="shared" si="24"/>
        <v>misleading</v>
      </c>
      <c r="I872" s="17" t="str">
        <f t="shared" si="25"/>
        <v>multiple scale line chart</v>
      </c>
      <c r="J872" s="16">
        <f t="shared" si="59"/>
        <v>18.5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23"/>
      <c r="W872" s="23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</row>
    <row r="873">
      <c r="A873" s="12">
        <v>18.0</v>
      </c>
      <c r="B873" s="12">
        <v>15.0</v>
      </c>
      <c r="C873" s="12" t="s">
        <v>1645</v>
      </c>
      <c r="D873" s="12" t="b">
        <v>0</v>
      </c>
      <c r="E873" s="12">
        <v>1.0</v>
      </c>
      <c r="F873" s="12" t="s">
        <v>1646</v>
      </c>
      <c r="G873" s="12">
        <f t="shared" si="23"/>
        <v>1335.2</v>
      </c>
      <c r="H873" s="16" t="str">
        <f t="shared" si="24"/>
        <v>misleading</v>
      </c>
      <c r="I873" s="17" t="str">
        <f t="shared" si="25"/>
        <v>misleading 2d pie chart</v>
      </c>
      <c r="J873" s="16">
        <f t="shared" si="59"/>
        <v>42.7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23"/>
      <c r="W873" s="23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</row>
    <row r="874">
      <c r="A874" s="12">
        <v>18.0</v>
      </c>
      <c r="B874" s="12">
        <v>23.0</v>
      </c>
      <c r="C874" s="12" t="s">
        <v>1647</v>
      </c>
      <c r="D874" s="12" t="b">
        <v>1</v>
      </c>
      <c r="E874" s="12">
        <v>1.0</v>
      </c>
      <c r="F874" s="12" t="s">
        <v>1648</v>
      </c>
      <c r="G874" s="12">
        <f t="shared" si="23"/>
        <v>1357.2</v>
      </c>
      <c r="H874" s="16" t="str">
        <f t="shared" si="24"/>
        <v>normal</v>
      </c>
      <c r="I874" s="17" t="str">
        <f t="shared" si="25"/>
        <v>normal scale line chart</v>
      </c>
      <c r="J874" s="16">
        <f t="shared" si="59"/>
        <v>22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23"/>
      <c r="W874" s="23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</row>
    <row r="875">
      <c r="A875" s="12">
        <v>18.0</v>
      </c>
      <c r="B875" s="12">
        <v>16.0</v>
      </c>
      <c r="C875" s="12" t="s">
        <v>1649</v>
      </c>
      <c r="D875" s="12" t="b">
        <v>1</v>
      </c>
      <c r="E875" s="12">
        <v>1.0</v>
      </c>
      <c r="F875" s="12" t="s">
        <v>1650</v>
      </c>
      <c r="G875" s="12">
        <f t="shared" si="23"/>
        <v>1377</v>
      </c>
      <c r="H875" s="16" t="str">
        <f t="shared" si="24"/>
        <v>misleading</v>
      </c>
      <c r="I875" s="17" t="str">
        <f t="shared" si="25"/>
        <v>misleading 2d pie chart</v>
      </c>
      <c r="J875" s="16">
        <f t="shared" si="59"/>
        <v>19.8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23"/>
      <c r="W875" s="23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</row>
    <row r="876">
      <c r="A876" s="12">
        <v>18.0</v>
      </c>
      <c r="B876" s="12">
        <v>34.0</v>
      </c>
      <c r="C876" s="12" t="s">
        <v>1388</v>
      </c>
      <c r="D876" s="12" t="b">
        <v>1</v>
      </c>
      <c r="E876" s="12">
        <v>1.0</v>
      </c>
      <c r="F876" s="12" t="s">
        <v>1651</v>
      </c>
      <c r="G876" s="12">
        <f t="shared" si="23"/>
        <v>1398.2</v>
      </c>
      <c r="H876" s="16" t="str">
        <f t="shared" si="24"/>
        <v>normal</v>
      </c>
      <c r="I876" s="17" t="str">
        <f t="shared" si="25"/>
        <v>normal axis bar chart</v>
      </c>
      <c r="J876" s="16">
        <f t="shared" si="59"/>
        <v>21.2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23"/>
      <c r="W876" s="23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</row>
    <row r="877">
      <c r="A877" s="12">
        <v>18.0</v>
      </c>
      <c r="B877" s="12">
        <v>2.0</v>
      </c>
      <c r="C877" s="12" t="s">
        <v>76</v>
      </c>
      <c r="D877" s="12" t="b">
        <v>0</v>
      </c>
      <c r="E877" s="12">
        <v>1.0</v>
      </c>
      <c r="F877" s="12" t="s">
        <v>1652</v>
      </c>
      <c r="G877" s="12">
        <f t="shared" si="23"/>
        <v>1412.2</v>
      </c>
      <c r="H877" s="16" t="str">
        <f t="shared" si="24"/>
        <v>normal</v>
      </c>
      <c r="I877" s="17" t="str">
        <f t="shared" si="25"/>
        <v>normal bar chart</v>
      </c>
      <c r="J877" s="16">
        <f t="shared" si="59"/>
        <v>14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23"/>
      <c r="W877" s="23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</row>
    <row r="878">
      <c r="A878" s="12">
        <v>18.0</v>
      </c>
      <c r="B878" s="12">
        <v>33.0</v>
      </c>
      <c r="C878" s="12" t="s">
        <v>1045</v>
      </c>
      <c r="D878" s="12" t="b">
        <v>1</v>
      </c>
      <c r="E878" s="12">
        <v>0.0</v>
      </c>
      <c r="F878" s="12" t="s">
        <v>1653</v>
      </c>
      <c r="G878" s="12">
        <f t="shared" si="23"/>
        <v>1428.6</v>
      </c>
      <c r="H878" s="16" t="str">
        <f t="shared" si="24"/>
        <v>misleading</v>
      </c>
      <c r="I878" s="17" t="str">
        <f t="shared" si="25"/>
        <v>reversed axis bar chart</v>
      </c>
      <c r="J878" s="16">
        <f t="shared" si="59"/>
        <v>16.4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23"/>
      <c r="W878" s="23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</row>
    <row r="879">
      <c r="A879" s="12">
        <v>18.0</v>
      </c>
      <c r="B879" s="12">
        <v>39.0</v>
      </c>
      <c r="C879" s="12" t="s">
        <v>1654</v>
      </c>
      <c r="D879" s="12" t="b">
        <v>0</v>
      </c>
      <c r="E879" s="12">
        <v>0.0</v>
      </c>
      <c r="F879" s="12" t="s">
        <v>1655</v>
      </c>
      <c r="G879" s="12">
        <f t="shared" si="23"/>
        <v>1443.6</v>
      </c>
      <c r="H879" s="16" t="str">
        <f t="shared" si="24"/>
        <v>misleading</v>
      </c>
      <c r="I879" s="17" t="str">
        <f t="shared" si="25"/>
        <v>reversed axis bar chart</v>
      </c>
      <c r="J879" s="16">
        <f t="shared" si="59"/>
        <v>15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23"/>
      <c r="W879" s="23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</row>
    <row r="880">
      <c r="A880" s="12">
        <v>18.0</v>
      </c>
      <c r="B880" s="12">
        <v>4.0</v>
      </c>
      <c r="C880" s="12" t="s">
        <v>1656</v>
      </c>
      <c r="D880" s="12" t="b">
        <v>0</v>
      </c>
      <c r="E880" s="12">
        <v>1.0</v>
      </c>
      <c r="F880" s="12" t="s">
        <v>1657</v>
      </c>
      <c r="G880" s="12">
        <f t="shared" si="23"/>
        <v>1486.8</v>
      </c>
      <c r="H880" s="16" t="str">
        <f t="shared" si="24"/>
        <v>normal</v>
      </c>
      <c r="I880" s="17" t="str">
        <f t="shared" si="25"/>
        <v>normal bar chart</v>
      </c>
      <c r="J880" s="16">
        <f t="shared" si="59"/>
        <v>43.2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23"/>
      <c r="W880" s="23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</row>
    <row r="881">
      <c r="A881" s="12">
        <v>18.0</v>
      </c>
      <c r="B881" s="12">
        <v>46.0</v>
      </c>
      <c r="C881" s="12" t="s">
        <v>1143</v>
      </c>
      <c r="D881" s="12" t="b">
        <v>0</v>
      </c>
      <c r="E881" s="12">
        <v>0.0</v>
      </c>
      <c r="F881" s="12" t="s">
        <v>1658</v>
      </c>
      <c r="G881" s="12">
        <f t="shared" si="23"/>
        <v>1495.2</v>
      </c>
      <c r="H881" s="16" t="str">
        <f t="shared" si="24"/>
        <v>misleading</v>
      </c>
      <c r="I881" s="17" t="str">
        <f t="shared" si="25"/>
        <v>truncated line chart</v>
      </c>
      <c r="J881" s="16">
        <f t="shared" si="59"/>
        <v>8.4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23"/>
      <c r="W881" s="23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</row>
    <row r="882">
      <c r="A882" s="12">
        <v>18.0</v>
      </c>
      <c r="B882" s="12">
        <v>38.0</v>
      </c>
      <c r="C882" s="12" t="s">
        <v>1659</v>
      </c>
      <c r="D882" s="12" t="b">
        <v>1</v>
      </c>
      <c r="E882" s="12">
        <v>0.0</v>
      </c>
      <c r="F882" s="12" t="s">
        <v>1660</v>
      </c>
      <c r="G882" s="12">
        <f t="shared" si="23"/>
        <v>1510.9</v>
      </c>
      <c r="H882" s="16" t="str">
        <f t="shared" si="24"/>
        <v>misleading</v>
      </c>
      <c r="I882" s="17" t="str">
        <f t="shared" si="25"/>
        <v>reversed axis bar chart</v>
      </c>
      <c r="J882" s="16">
        <f t="shared" si="59"/>
        <v>15.7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23"/>
      <c r="W882" s="23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</row>
    <row r="883">
      <c r="A883" s="12">
        <v>18.0</v>
      </c>
      <c r="B883" s="12">
        <v>5.0</v>
      </c>
      <c r="C883" s="12" t="s">
        <v>1661</v>
      </c>
      <c r="D883" s="12" t="b">
        <v>1</v>
      </c>
      <c r="E883" s="12">
        <v>1.0</v>
      </c>
      <c r="F883" s="12" t="s">
        <v>1662</v>
      </c>
      <c r="G883" s="12">
        <f t="shared" si="23"/>
        <v>1539.9</v>
      </c>
      <c r="H883" s="16" t="str">
        <f t="shared" si="24"/>
        <v>misleading</v>
      </c>
      <c r="I883" s="17" t="str">
        <f t="shared" si="25"/>
        <v>truncated bar chart</v>
      </c>
      <c r="J883" s="16">
        <f t="shared" si="59"/>
        <v>29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23"/>
      <c r="W883" s="23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</row>
    <row r="884">
      <c r="A884" s="12">
        <v>18.0</v>
      </c>
      <c r="B884" s="12">
        <v>40.0</v>
      </c>
      <c r="C884" s="12" t="s">
        <v>1663</v>
      </c>
      <c r="D884" s="12" t="b">
        <v>0</v>
      </c>
      <c r="E884" s="12">
        <v>1.0</v>
      </c>
      <c r="F884" s="12" t="s">
        <v>1664</v>
      </c>
      <c r="G884" s="12">
        <f t="shared" si="23"/>
        <v>1554.5</v>
      </c>
      <c r="H884" s="16" t="str">
        <f t="shared" si="24"/>
        <v>normal</v>
      </c>
      <c r="I884" s="17" t="str">
        <f t="shared" si="25"/>
        <v>normal axis bar chart</v>
      </c>
      <c r="J884" s="16">
        <f t="shared" si="59"/>
        <v>14.6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23"/>
      <c r="W884" s="23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</row>
    <row r="885">
      <c r="A885" s="12">
        <v>18.0</v>
      </c>
      <c r="B885" s="12">
        <v>24.0</v>
      </c>
      <c r="C885" s="12" t="s">
        <v>1665</v>
      </c>
      <c r="D885" s="12" t="b">
        <v>0</v>
      </c>
      <c r="E885" s="12">
        <v>1.0</v>
      </c>
      <c r="F885" s="12" t="s">
        <v>1666</v>
      </c>
      <c r="G885" s="12">
        <f t="shared" si="23"/>
        <v>1590.5</v>
      </c>
      <c r="H885" s="16" t="str">
        <f t="shared" si="24"/>
        <v>misleading</v>
      </c>
      <c r="I885" s="17" t="str">
        <f t="shared" si="25"/>
        <v>multiple scale line chart</v>
      </c>
      <c r="J885" s="16">
        <f t="shared" si="59"/>
        <v>36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23"/>
      <c r="W885" s="23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</row>
    <row r="886">
      <c r="A886" s="12">
        <v>18.0</v>
      </c>
      <c r="B886" s="12">
        <v>6.0</v>
      </c>
      <c r="C886" s="12" t="s">
        <v>1667</v>
      </c>
      <c r="D886" s="12" t="b">
        <v>1</v>
      </c>
      <c r="E886" s="12">
        <v>0.0</v>
      </c>
      <c r="F886" s="12" t="s">
        <v>1668</v>
      </c>
      <c r="G886" s="12">
        <f t="shared" si="23"/>
        <v>1610.1</v>
      </c>
      <c r="H886" s="16" t="str">
        <f t="shared" si="24"/>
        <v>normal</v>
      </c>
      <c r="I886" s="17" t="str">
        <f t="shared" si="25"/>
        <v>normal bar chart</v>
      </c>
      <c r="J886" s="16">
        <f t="shared" si="59"/>
        <v>19.6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23"/>
      <c r="W886" s="23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</row>
    <row r="887">
      <c r="A887" s="12">
        <v>18.0</v>
      </c>
      <c r="B887" s="12">
        <v>22.0</v>
      </c>
      <c r="C887" s="12" t="s">
        <v>98</v>
      </c>
      <c r="D887" s="12" t="b">
        <v>1</v>
      </c>
      <c r="E887" s="12">
        <v>1.0</v>
      </c>
      <c r="F887" s="12" t="s">
        <v>1669</v>
      </c>
      <c r="G887" s="12">
        <f t="shared" si="23"/>
        <v>1628.6</v>
      </c>
      <c r="H887" s="16" t="str">
        <f t="shared" si="24"/>
        <v>normal</v>
      </c>
      <c r="I887" s="17" t="str">
        <f t="shared" si="25"/>
        <v>normal scale line chart</v>
      </c>
      <c r="J887" s="16">
        <f t="shared" si="59"/>
        <v>18.5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23"/>
      <c r="W887" s="23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</row>
    <row r="888">
      <c r="A888" s="12">
        <v>18.0</v>
      </c>
      <c r="B888" s="12">
        <v>31.0</v>
      </c>
      <c r="C888" s="12" t="s">
        <v>1670</v>
      </c>
      <c r="D888" s="12" t="b">
        <v>0</v>
      </c>
      <c r="E888" s="12">
        <v>1.0</v>
      </c>
      <c r="F888" s="12" t="s">
        <v>1671</v>
      </c>
      <c r="G888" s="12">
        <f t="shared" si="23"/>
        <v>1687.6</v>
      </c>
      <c r="H888" s="16" t="str">
        <f t="shared" si="24"/>
        <v>misleading</v>
      </c>
      <c r="I888" s="17" t="str">
        <f t="shared" si="25"/>
        <v>reversed axis bar chart</v>
      </c>
      <c r="J888" s="16">
        <f t="shared" si="59"/>
        <v>59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23"/>
      <c r="W888" s="23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</row>
    <row r="889">
      <c r="A889" s="12">
        <v>18.0</v>
      </c>
      <c r="B889" s="12">
        <v>19.0</v>
      </c>
      <c r="C889" s="12" t="s">
        <v>1672</v>
      </c>
      <c r="D889" s="12" t="b">
        <v>1</v>
      </c>
      <c r="E889" s="12">
        <v>0.0</v>
      </c>
      <c r="F889" s="12" t="s">
        <v>1673</v>
      </c>
      <c r="G889" s="12">
        <f t="shared" si="23"/>
        <v>1700.1</v>
      </c>
      <c r="H889" s="16" t="str">
        <f t="shared" si="24"/>
        <v>misleading</v>
      </c>
      <c r="I889" s="17" t="str">
        <f t="shared" si="25"/>
        <v>misleading 2d pie chart</v>
      </c>
      <c r="J889" s="16">
        <f t="shared" si="59"/>
        <v>12.5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23"/>
      <c r="W889" s="23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</row>
    <row r="890">
      <c r="A890" s="12">
        <v>18.0</v>
      </c>
      <c r="B890" s="12">
        <v>25.0</v>
      </c>
      <c r="C890" s="12" t="s">
        <v>604</v>
      </c>
      <c r="D890" s="12" t="b">
        <v>1</v>
      </c>
      <c r="E890" s="12">
        <v>0.0</v>
      </c>
      <c r="F890" s="12" t="s">
        <v>1674</v>
      </c>
      <c r="G890" s="12">
        <f t="shared" si="23"/>
        <v>1718.9</v>
      </c>
      <c r="H890" s="16" t="str">
        <f t="shared" si="24"/>
        <v>misleading</v>
      </c>
      <c r="I890" s="17" t="str">
        <f t="shared" si="25"/>
        <v>multiple scale line chart</v>
      </c>
      <c r="J890" s="16">
        <f t="shared" si="59"/>
        <v>18.8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23"/>
      <c r="W890" s="23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</row>
    <row r="891">
      <c r="A891" s="12">
        <v>18.0</v>
      </c>
      <c r="B891" s="12">
        <v>17.0</v>
      </c>
      <c r="C891" s="12" t="s">
        <v>1675</v>
      </c>
      <c r="D891" s="12" t="b">
        <v>1</v>
      </c>
      <c r="E891" s="12">
        <v>1.0</v>
      </c>
      <c r="F891" s="12" t="s">
        <v>1676</v>
      </c>
      <c r="G891" s="12">
        <f t="shared" si="23"/>
        <v>1737.5</v>
      </c>
      <c r="H891" s="16" t="str">
        <f t="shared" si="24"/>
        <v>normal</v>
      </c>
      <c r="I891" s="17" t="str">
        <f t="shared" si="25"/>
        <v>normal pie chart</v>
      </c>
      <c r="J891" s="16">
        <f t="shared" si="59"/>
        <v>18.6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23"/>
      <c r="W891" s="23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</row>
    <row r="892">
      <c r="A892" s="12">
        <v>18.0</v>
      </c>
      <c r="B892" s="12">
        <v>48.0</v>
      </c>
      <c r="C892" s="12" t="s">
        <v>1073</v>
      </c>
      <c r="D892" s="12" t="b">
        <v>1</v>
      </c>
      <c r="E892" s="12">
        <v>1.0</v>
      </c>
      <c r="F892" s="12" t="s">
        <v>1677</v>
      </c>
      <c r="G892" s="12">
        <f t="shared" si="23"/>
        <v>1747.2</v>
      </c>
      <c r="H892" s="16" t="str">
        <f t="shared" si="24"/>
        <v>normal</v>
      </c>
      <c r="I892" s="17" t="str">
        <f t="shared" si="25"/>
        <v>normal line chart</v>
      </c>
      <c r="J892" s="16">
        <f t="shared" si="59"/>
        <v>9.7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23"/>
      <c r="W892" s="23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</row>
    <row r="893">
      <c r="A893" s="12">
        <v>18.0</v>
      </c>
      <c r="B893" s="12">
        <v>28.0</v>
      </c>
      <c r="C893" s="12" t="s">
        <v>979</v>
      </c>
      <c r="D893" s="12" t="b">
        <v>0</v>
      </c>
      <c r="E893" s="12">
        <v>0.0</v>
      </c>
      <c r="F893" s="12" t="s">
        <v>1678</v>
      </c>
      <c r="G893" s="12">
        <f t="shared" si="23"/>
        <v>1784.2</v>
      </c>
      <c r="H893" s="16" t="str">
        <f t="shared" si="24"/>
        <v>misleading</v>
      </c>
      <c r="I893" s="17" t="str">
        <f t="shared" si="25"/>
        <v>multiple scale line chart</v>
      </c>
      <c r="J893" s="16">
        <f t="shared" si="59"/>
        <v>37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23"/>
      <c r="W893" s="23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</row>
    <row r="894">
      <c r="A894" s="12">
        <v>18.0</v>
      </c>
      <c r="B894" s="12">
        <v>11.0</v>
      </c>
      <c r="C894" s="12" t="s">
        <v>1679</v>
      </c>
      <c r="D894" s="12" t="b">
        <v>0</v>
      </c>
      <c r="E894" s="12">
        <v>0.0</v>
      </c>
      <c r="F894" s="12" t="s">
        <v>1680</v>
      </c>
      <c r="G894" s="12">
        <f t="shared" si="23"/>
        <v>1807.7</v>
      </c>
      <c r="H894" s="16" t="str">
        <f t="shared" si="24"/>
        <v>misleading</v>
      </c>
      <c r="I894" s="17" t="str">
        <f t="shared" si="25"/>
        <v>misleading 2d pie chart</v>
      </c>
      <c r="J894" s="16">
        <f t="shared" si="59"/>
        <v>23.5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23"/>
      <c r="W894" s="23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</row>
    <row r="895">
      <c r="A895" s="12">
        <v>18.0</v>
      </c>
      <c r="B895" s="12">
        <v>32.0</v>
      </c>
      <c r="C895" s="12" t="s">
        <v>1681</v>
      </c>
      <c r="D895" s="12" t="b">
        <v>1</v>
      </c>
      <c r="E895" s="12">
        <v>1.0</v>
      </c>
      <c r="F895" s="12" t="s">
        <v>1682</v>
      </c>
      <c r="G895" s="12">
        <f t="shared" si="23"/>
        <v>1825.3</v>
      </c>
      <c r="H895" s="16" t="str">
        <f t="shared" si="24"/>
        <v>misleading</v>
      </c>
      <c r="I895" s="17" t="str">
        <f t="shared" si="25"/>
        <v>reversed axis bar chart</v>
      </c>
      <c r="J895" s="16">
        <f t="shared" si="59"/>
        <v>17.6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23"/>
      <c r="W895" s="23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</row>
    <row r="896">
      <c r="A896" s="12">
        <v>18.0</v>
      </c>
      <c r="B896" s="12">
        <v>41.0</v>
      </c>
      <c r="C896" s="12" t="s">
        <v>1683</v>
      </c>
      <c r="D896" s="12" t="b">
        <v>0</v>
      </c>
      <c r="E896" s="12">
        <v>1.0</v>
      </c>
      <c r="F896" s="12" t="s">
        <v>1684</v>
      </c>
      <c r="G896" s="12">
        <f t="shared" si="23"/>
        <v>1833.7</v>
      </c>
      <c r="H896" s="16" t="str">
        <f t="shared" si="24"/>
        <v>normal</v>
      </c>
      <c r="I896" s="17" t="str">
        <f t="shared" si="25"/>
        <v>normal line chart</v>
      </c>
      <c r="J896" s="16">
        <f t="shared" si="59"/>
        <v>8.4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23"/>
      <c r="W896" s="23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</row>
    <row r="897">
      <c r="A897" s="12">
        <v>18.0</v>
      </c>
      <c r="B897" s="12">
        <v>13.0</v>
      </c>
      <c r="C897" s="12" t="s">
        <v>1685</v>
      </c>
      <c r="D897" s="12" t="b">
        <v>1</v>
      </c>
      <c r="E897" s="12">
        <v>1.0</v>
      </c>
      <c r="F897" s="12" t="s">
        <v>1686</v>
      </c>
      <c r="G897" s="12">
        <f t="shared" si="23"/>
        <v>1843.5</v>
      </c>
      <c r="H897" s="16" t="str">
        <f t="shared" si="24"/>
        <v>normal</v>
      </c>
      <c r="I897" s="17" t="str">
        <f t="shared" si="25"/>
        <v>normal pie chart</v>
      </c>
      <c r="J897" s="16">
        <f t="shared" si="59"/>
        <v>9.8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23"/>
      <c r="W897" s="23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</row>
    <row r="898">
      <c r="A898" s="12">
        <v>18.0</v>
      </c>
      <c r="B898" s="12">
        <v>45.0</v>
      </c>
      <c r="C898" s="12" t="s">
        <v>1687</v>
      </c>
      <c r="D898" s="12" t="b">
        <v>1</v>
      </c>
      <c r="E898" s="12">
        <v>1.0</v>
      </c>
      <c r="F898" s="12" t="s">
        <v>1688</v>
      </c>
      <c r="G898" s="12">
        <f t="shared" si="23"/>
        <v>1848.1</v>
      </c>
      <c r="H898" s="16" t="str">
        <f t="shared" si="24"/>
        <v>normal</v>
      </c>
      <c r="I898" s="17" t="str">
        <f t="shared" si="25"/>
        <v>normal line chart</v>
      </c>
      <c r="J898" s="16">
        <f t="shared" si="59"/>
        <v>4.6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23"/>
      <c r="W898" s="23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</row>
    <row r="899">
      <c r="A899" s="12">
        <v>18.0</v>
      </c>
      <c r="B899" s="12">
        <v>20.0</v>
      </c>
      <c r="C899" s="12" t="s">
        <v>1689</v>
      </c>
      <c r="D899" s="12" t="b">
        <v>1</v>
      </c>
      <c r="E899" s="12">
        <v>1.0</v>
      </c>
      <c r="F899" s="12" t="s">
        <v>1690</v>
      </c>
      <c r="G899" s="12">
        <f t="shared" si="23"/>
        <v>1873.9</v>
      </c>
      <c r="H899" s="16" t="str">
        <f t="shared" si="24"/>
        <v>misleading</v>
      </c>
      <c r="I899" s="17" t="str">
        <f t="shared" si="25"/>
        <v>misleading 2d pie chart</v>
      </c>
      <c r="J899" s="16">
        <f t="shared" si="59"/>
        <v>25.8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23"/>
      <c r="W899" s="23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</row>
    <row r="900">
      <c r="A900" s="12">
        <v>18.0</v>
      </c>
      <c r="B900" s="12">
        <v>18.0</v>
      </c>
      <c r="C900" s="12" t="s">
        <v>1691</v>
      </c>
      <c r="D900" s="12" t="b">
        <v>1</v>
      </c>
      <c r="E900" s="12">
        <v>0.0</v>
      </c>
      <c r="F900" s="12" t="s">
        <v>1692</v>
      </c>
      <c r="G900" s="12">
        <f t="shared" si="23"/>
        <v>1883.9</v>
      </c>
      <c r="H900" s="16" t="str">
        <f t="shared" si="24"/>
        <v>normal</v>
      </c>
      <c r="I900" s="17" t="str">
        <f t="shared" si="25"/>
        <v>normal pie chart</v>
      </c>
      <c r="J900" s="16">
        <f t="shared" si="59"/>
        <v>10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23"/>
      <c r="W900" s="23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</row>
    <row r="901">
      <c r="A901" s="12">
        <v>18.0</v>
      </c>
      <c r="B901" s="12">
        <v>43.0</v>
      </c>
      <c r="C901" s="12" t="s">
        <v>1693</v>
      </c>
      <c r="D901" s="12" t="b">
        <v>0</v>
      </c>
      <c r="E901" s="12">
        <v>1.0</v>
      </c>
      <c r="F901" s="12" t="s">
        <v>1694</v>
      </c>
      <c r="G901" s="12">
        <f t="shared" si="23"/>
        <v>1900.9</v>
      </c>
      <c r="H901" s="16" t="str">
        <f t="shared" si="24"/>
        <v>normal</v>
      </c>
      <c r="I901" s="17" t="str">
        <f t="shared" si="25"/>
        <v>normal line chart</v>
      </c>
      <c r="J901" s="16">
        <f t="shared" si="59"/>
        <v>17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23"/>
      <c r="W901" s="23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</row>
    <row r="902">
      <c r="A902" s="12">
        <v>18.0</v>
      </c>
      <c r="B902" s="12">
        <v>35.0</v>
      </c>
      <c r="C902" s="12" t="s">
        <v>437</v>
      </c>
      <c r="D902" s="12" t="b">
        <v>1</v>
      </c>
      <c r="E902" s="12">
        <v>0.0</v>
      </c>
      <c r="F902" s="12" t="s">
        <v>1695</v>
      </c>
      <c r="G902" s="12">
        <f t="shared" si="23"/>
        <v>1916.3</v>
      </c>
      <c r="H902" s="16" t="str">
        <f t="shared" si="24"/>
        <v>misleading</v>
      </c>
      <c r="I902" s="17" t="str">
        <f t="shared" si="25"/>
        <v>reversed axis bar chart</v>
      </c>
      <c r="J902" s="16">
        <f t="shared" si="59"/>
        <v>15.4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23"/>
      <c r="W902" s="23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</row>
    <row r="903">
      <c r="A903" s="12">
        <v>19.0</v>
      </c>
      <c r="B903" s="12">
        <v>11.0</v>
      </c>
      <c r="C903" s="12" t="s">
        <v>1696</v>
      </c>
      <c r="D903" s="12" t="b">
        <v>0</v>
      </c>
      <c r="E903" s="12">
        <v>0.0</v>
      </c>
      <c r="F903" s="12" t="s">
        <v>1697</v>
      </c>
      <c r="G903" s="12">
        <f t="shared" si="23"/>
        <v>1050.5</v>
      </c>
      <c r="H903" s="16" t="str">
        <f t="shared" si="24"/>
        <v>misleading</v>
      </c>
      <c r="I903" s="17" t="str">
        <f t="shared" si="25"/>
        <v>misleading 2d pie chart</v>
      </c>
      <c r="J903" s="41">
        <f>G903- TIMEVALUE("0:" &amp; "17:03.9") * 24 * 60 * 60</f>
        <v>26.6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23"/>
      <c r="W903" s="23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</row>
    <row r="904">
      <c r="A904" s="12">
        <v>19.0</v>
      </c>
      <c r="B904" s="12">
        <v>23.0</v>
      </c>
      <c r="C904" s="12" t="s">
        <v>1698</v>
      </c>
      <c r="D904" s="12" t="b">
        <v>1</v>
      </c>
      <c r="E904" s="12">
        <v>1.0</v>
      </c>
      <c r="F904" s="12" t="s">
        <v>1699</v>
      </c>
      <c r="G904" s="12">
        <f t="shared" si="23"/>
        <v>1087.8</v>
      </c>
      <c r="H904" s="16" t="str">
        <f t="shared" si="24"/>
        <v>normal</v>
      </c>
      <c r="I904" s="17" t="str">
        <f t="shared" si="25"/>
        <v>normal scale line chart</v>
      </c>
      <c r="J904" s="16">
        <f t="shared" ref="J904:J952" si="60">G904-G903</f>
        <v>37.3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23"/>
      <c r="W904" s="23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</row>
    <row r="905">
      <c r="A905" s="12">
        <v>19.0</v>
      </c>
      <c r="B905" s="12">
        <v>44.0</v>
      </c>
      <c r="C905" s="12" t="s">
        <v>540</v>
      </c>
      <c r="D905" s="12" t="b">
        <v>1</v>
      </c>
      <c r="E905" s="12">
        <v>1.0</v>
      </c>
      <c r="F905" s="12" t="s">
        <v>1700</v>
      </c>
      <c r="G905" s="12">
        <f t="shared" si="23"/>
        <v>1120.6</v>
      </c>
      <c r="H905" s="16" t="str">
        <f t="shared" si="24"/>
        <v>normal</v>
      </c>
      <c r="I905" s="17" t="str">
        <f t="shared" si="25"/>
        <v>normal line chart</v>
      </c>
      <c r="J905" s="16">
        <f t="shared" si="60"/>
        <v>32.8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23"/>
      <c r="W905" s="23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</row>
    <row r="906">
      <c r="A906" s="12">
        <v>19.0</v>
      </c>
      <c r="B906" s="12">
        <v>33.0</v>
      </c>
      <c r="C906" s="12" t="s">
        <v>1701</v>
      </c>
      <c r="D906" s="12" t="b">
        <v>0</v>
      </c>
      <c r="E906" s="12">
        <v>1.0</v>
      </c>
      <c r="F906" s="12" t="s">
        <v>1702</v>
      </c>
      <c r="G906" s="12">
        <f t="shared" si="23"/>
        <v>1149.4</v>
      </c>
      <c r="H906" s="16" t="str">
        <f t="shared" si="24"/>
        <v>misleading</v>
      </c>
      <c r="I906" s="17" t="str">
        <f t="shared" si="25"/>
        <v>reversed axis bar chart</v>
      </c>
      <c r="J906" s="16">
        <f t="shared" si="60"/>
        <v>28.8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23"/>
      <c r="W906" s="23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</row>
    <row r="907">
      <c r="A907" s="12">
        <v>19.0</v>
      </c>
      <c r="B907" s="12">
        <v>20.0</v>
      </c>
      <c r="C907" s="12" t="s">
        <v>1703</v>
      </c>
      <c r="D907" s="12" t="b">
        <v>0</v>
      </c>
      <c r="E907" s="12">
        <v>0.0</v>
      </c>
      <c r="F907" s="12" t="s">
        <v>1704</v>
      </c>
      <c r="G907" s="12">
        <f t="shared" si="23"/>
        <v>1175.7</v>
      </c>
      <c r="H907" s="16" t="str">
        <f t="shared" si="24"/>
        <v>misleading</v>
      </c>
      <c r="I907" s="17" t="str">
        <f t="shared" si="25"/>
        <v>misleading 2d pie chart</v>
      </c>
      <c r="J907" s="16">
        <f t="shared" si="60"/>
        <v>26.3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23"/>
      <c r="W907" s="23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</row>
    <row r="908">
      <c r="A908" s="12">
        <v>19.0</v>
      </c>
      <c r="B908" s="12">
        <v>26.0</v>
      </c>
      <c r="C908" s="12" t="s">
        <v>1103</v>
      </c>
      <c r="D908" s="12" t="b">
        <v>0</v>
      </c>
      <c r="E908" s="12">
        <v>1.0</v>
      </c>
      <c r="F908" s="12" t="s">
        <v>1705</v>
      </c>
      <c r="G908" s="12">
        <f t="shared" si="23"/>
        <v>1205.9</v>
      </c>
      <c r="H908" s="16" t="str">
        <f t="shared" si="24"/>
        <v>normal</v>
      </c>
      <c r="I908" s="17" t="str">
        <f t="shared" si="25"/>
        <v>normal scale line chart</v>
      </c>
      <c r="J908" s="16">
        <f t="shared" si="60"/>
        <v>30.2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23"/>
      <c r="W908" s="23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</row>
    <row r="909">
      <c r="A909" s="12">
        <v>19.0</v>
      </c>
      <c r="B909" s="12">
        <v>5.0</v>
      </c>
      <c r="C909" s="12" t="s">
        <v>1706</v>
      </c>
      <c r="D909" s="12" t="b">
        <v>1</v>
      </c>
      <c r="E909" s="12">
        <v>1.0</v>
      </c>
      <c r="F909" s="12" t="s">
        <v>1707</v>
      </c>
      <c r="G909" s="12">
        <f t="shared" si="23"/>
        <v>1230.2</v>
      </c>
      <c r="H909" s="16" t="str">
        <f t="shared" si="24"/>
        <v>misleading</v>
      </c>
      <c r="I909" s="17" t="str">
        <f t="shared" si="25"/>
        <v>truncated bar chart</v>
      </c>
      <c r="J909" s="16">
        <f t="shared" si="60"/>
        <v>24.3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23"/>
      <c r="W909" s="23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</row>
    <row r="910">
      <c r="A910" s="12">
        <v>19.0</v>
      </c>
      <c r="B910" s="12">
        <v>49.0</v>
      </c>
      <c r="C910" s="12" t="s">
        <v>1708</v>
      </c>
      <c r="D910" s="12" t="b">
        <v>0</v>
      </c>
      <c r="E910" s="12">
        <v>1.0</v>
      </c>
      <c r="F910" s="12" t="s">
        <v>1709</v>
      </c>
      <c r="G910" s="12">
        <f t="shared" si="23"/>
        <v>1246.7</v>
      </c>
      <c r="H910" s="16" t="str">
        <f t="shared" si="24"/>
        <v>misleading</v>
      </c>
      <c r="I910" s="17" t="str">
        <f t="shared" si="25"/>
        <v>truncated line chart</v>
      </c>
      <c r="J910" s="16">
        <f t="shared" si="60"/>
        <v>16.5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23"/>
      <c r="W910" s="23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</row>
    <row r="911">
      <c r="A911" s="12">
        <v>19.0</v>
      </c>
      <c r="B911" s="12">
        <v>43.0</v>
      </c>
      <c r="C911" s="12" t="s">
        <v>359</v>
      </c>
      <c r="D911" s="12" t="b">
        <v>0</v>
      </c>
      <c r="E911" s="12">
        <v>1.0</v>
      </c>
      <c r="F911" s="12" t="s">
        <v>1710</v>
      </c>
      <c r="G911" s="12">
        <f t="shared" si="23"/>
        <v>1259.2</v>
      </c>
      <c r="H911" s="16" t="str">
        <f t="shared" si="24"/>
        <v>normal</v>
      </c>
      <c r="I911" s="17" t="str">
        <f t="shared" si="25"/>
        <v>normal line chart</v>
      </c>
      <c r="J911" s="16">
        <f t="shared" si="60"/>
        <v>12.5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23"/>
      <c r="W911" s="23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</row>
    <row r="912">
      <c r="A912" s="12">
        <v>19.0</v>
      </c>
      <c r="B912" s="12">
        <v>16.0</v>
      </c>
      <c r="C912" s="12" t="s">
        <v>1540</v>
      </c>
      <c r="D912" s="12" t="b">
        <v>1</v>
      </c>
      <c r="E912" s="12">
        <v>1.0</v>
      </c>
      <c r="F912" s="12" t="s">
        <v>1711</v>
      </c>
      <c r="G912" s="12">
        <f t="shared" si="23"/>
        <v>1292.6</v>
      </c>
      <c r="H912" s="16" t="str">
        <f t="shared" si="24"/>
        <v>misleading</v>
      </c>
      <c r="I912" s="17" t="str">
        <f t="shared" si="25"/>
        <v>misleading 2d pie chart</v>
      </c>
      <c r="J912" s="16">
        <f t="shared" si="60"/>
        <v>33.4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23"/>
      <c r="W912" s="23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</row>
    <row r="913">
      <c r="A913" s="12">
        <v>19.0</v>
      </c>
      <c r="B913" s="12">
        <v>46.0</v>
      </c>
      <c r="C913" s="12" t="s">
        <v>1712</v>
      </c>
      <c r="D913" s="12" t="b">
        <v>0</v>
      </c>
      <c r="E913" s="12">
        <v>0.0</v>
      </c>
      <c r="F913" s="12" t="s">
        <v>1713</v>
      </c>
      <c r="G913" s="12">
        <f t="shared" si="23"/>
        <v>1314.1</v>
      </c>
      <c r="H913" s="16" t="str">
        <f t="shared" si="24"/>
        <v>misleading</v>
      </c>
      <c r="I913" s="17" t="str">
        <f t="shared" si="25"/>
        <v>truncated line chart</v>
      </c>
      <c r="J913" s="16">
        <f t="shared" si="60"/>
        <v>21.5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23"/>
      <c r="W913" s="23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</row>
    <row r="914">
      <c r="A914" s="12">
        <v>19.0</v>
      </c>
      <c r="B914" s="12">
        <v>37.0</v>
      </c>
      <c r="C914" s="12" t="s">
        <v>1544</v>
      </c>
      <c r="D914" s="12" t="b">
        <v>1</v>
      </c>
      <c r="E914" s="12">
        <v>1.0</v>
      </c>
      <c r="F914" s="12" t="s">
        <v>1714</v>
      </c>
      <c r="G914" s="12">
        <f t="shared" si="23"/>
        <v>1335.8</v>
      </c>
      <c r="H914" s="16" t="str">
        <f t="shared" si="24"/>
        <v>normal</v>
      </c>
      <c r="I914" s="17" t="str">
        <f t="shared" si="25"/>
        <v>normal axis bar chart</v>
      </c>
      <c r="J914" s="16">
        <f t="shared" si="60"/>
        <v>21.7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23"/>
      <c r="W914" s="23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</row>
    <row r="915">
      <c r="A915" s="12">
        <v>19.0</v>
      </c>
      <c r="B915" s="12">
        <v>2.0</v>
      </c>
      <c r="C915" s="12" t="s">
        <v>1546</v>
      </c>
      <c r="D915" s="12" t="b">
        <v>0</v>
      </c>
      <c r="E915" s="12">
        <v>1.0</v>
      </c>
      <c r="F915" s="12" t="s">
        <v>1715</v>
      </c>
      <c r="G915" s="12">
        <f t="shared" si="23"/>
        <v>1352.6</v>
      </c>
      <c r="H915" s="16" t="str">
        <f t="shared" si="24"/>
        <v>normal</v>
      </c>
      <c r="I915" s="17" t="str">
        <f t="shared" si="25"/>
        <v>normal bar chart</v>
      </c>
      <c r="J915" s="16">
        <f t="shared" si="60"/>
        <v>16.8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23"/>
      <c r="W915" s="23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</row>
    <row r="916">
      <c r="A916" s="12">
        <v>19.0</v>
      </c>
      <c r="B916" s="12">
        <v>34.0</v>
      </c>
      <c r="C916" s="12" t="s">
        <v>1716</v>
      </c>
      <c r="D916" s="12" t="b">
        <v>1</v>
      </c>
      <c r="E916" s="12">
        <v>1.0</v>
      </c>
      <c r="F916" s="12" t="s">
        <v>1717</v>
      </c>
      <c r="G916" s="12">
        <f t="shared" si="23"/>
        <v>1379.6</v>
      </c>
      <c r="H916" s="16" t="str">
        <f t="shared" si="24"/>
        <v>normal</v>
      </c>
      <c r="I916" s="17" t="str">
        <f t="shared" si="25"/>
        <v>normal axis bar chart</v>
      </c>
      <c r="J916" s="16">
        <f t="shared" si="60"/>
        <v>27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23"/>
      <c r="W916" s="23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</row>
    <row r="917">
      <c r="A917" s="12">
        <v>19.0</v>
      </c>
      <c r="B917" s="12">
        <v>39.0</v>
      </c>
      <c r="C917" s="12" t="s">
        <v>1207</v>
      </c>
      <c r="D917" s="12" t="b">
        <v>0</v>
      </c>
      <c r="E917" s="12">
        <v>0.0</v>
      </c>
      <c r="F917" s="12" t="s">
        <v>1718</v>
      </c>
      <c r="G917" s="12">
        <f t="shared" si="23"/>
        <v>1403.7</v>
      </c>
      <c r="H917" s="16" t="str">
        <f t="shared" si="24"/>
        <v>misleading</v>
      </c>
      <c r="I917" s="17" t="str">
        <f t="shared" si="25"/>
        <v>reversed axis bar chart</v>
      </c>
      <c r="J917" s="16">
        <f t="shared" si="60"/>
        <v>24.1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23"/>
      <c r="W917" s="23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</row>
    <row r="918">
      <c r="A918" s="12">
        <v>19.0</v>
      </c>
      <c r="B918" s="12">
        <v>45.0</v>
      </c>
      <c r="C918" s="12" t="s">
        <v>1719</v>
      </c>
      <c r="D918" s="12" t="b">
        <v>1</v>
      </c>
      <c r="E918" s="12">
        <v>1.0</v>
      </c>
      <c r="F918" s="12" t="s">
        <v>1720</v>
      </c>
      <c r="G918" s="12">
        <f t="shared" si="23"/>
        <v>1419.7</v>
      </c>
      <c r="H918" s="16" t="str">
        <f t="shared" si="24"/>
        <v>normal</v>
      </c>
      <c r="I918" s="17" t="str">
        <f t="shared" si="25"/>
        <v>normal line chart</v>
      </c>
      <c r="J918" s="16">
        <f t="shared" si="60"/>
        <v>16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23"/>
      <c r="W918" s="23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</row>
    <row r="919">
      <c r="A919" s="12">
        <v>19.0</v>
      </c>
      <c r="B919" s="12">
        <v>27.0</v>
      </c>
      <c r="C919" s="12" t="s">
        <v>1721</v>
      </c>
      <c r="D919" s="12" t="b">
        <v>0</v>
      </c>
      <c r="E919" s="12">
        <v>0.0</v>
      </c>
      <c r="F919" s="12" t="s">
        <v>1722</v>
      </c>
      <c r="G919" s="12">
        <f t="shared" si="23"/>
        <v>1441.5</v>
      </c>
      <c r="H919" s="16" t="str">
        <f t="shared" si="24"/>
        <v>misleading</v>
      </c>
      <c r="I919" s="17" t="str">
        <f t="shared" si="25"/>
        <v>multiple scale line chart</v>
      </c>
      <c r="J919" s="16">
        <f t="shared" si="60"/>
        <v>21.8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23"/>
      <c r="W919" s="23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</row>
    <row r="920">
      <c r="A920" s="12">
        <v>19.0</v>
      </c>
      <c r="B920" s="12">
        <v>12.0</v>
      </c>
      <c r="C920" s="12" t="s">
        <v>1723</v>
      </c>
      <c r="D920" s="12" t="b">
        <v>1</v>
      </c>
      <c r="E920" s="12">
        <v>0.0</v>
      </c>
      <c r="F920" s="12" t="s">
        <v>1724</v>
      </c>
      <c r="G920" s="12">
        <f t="shared" si="23"/>
        <v>1475.9</v>
      </c>
      <c r="H920" s="16" t="str">
        <f t="shared" si="24"/>
        <v>normal</v>
      </c>
      <c r="I920" s="17" t="str">
        <f t="shared" si="25"/>
        <v>normal pie chart</v>
      </c>
      <c r="J920" s="16">
        <f t="shared" si="60"/>
        <v>34.4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23"/>
      <c r="W920" s="23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</row>
    <row r="921">
      <c r="A921" s="12">
        <v>19.0</v>
      </c>
      <c r="B921" s="12">
        <v>21.0</v>
      </c>
      <c r="C921" s="12" t="s">
        <v>1725</v>
      </c>
      <c r="D921" s="12" t="b">
        <v>1</v>
      </c>
      <c r="E921" s="12">
        <v>0.0</v>
      </c>
      <c r="F921" s="12" t="s">
        <v>1726</v>
      </c>
      <c r="G921" s="12">
        <f t="shared" si="23"/>
        <v>1502.5</v>
      </c>
      <c r="H921" s="16" t="str">
        <f t="shared" si="24"/>
        <v>misleading</v>
      </c>
      <c r="I921" s="17" t="str">
        <f t="shared" si="25"/>
        <v>multiple scale line chart</v>
      </c>
      <c r="J921" s="16">
        <f t="shared" si="60"/>
        <v>26.6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23"/>
      <c r="W921" s="23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</row>
    <row r="922">
      <c r="A922" s="12">
        <v>19.0</v>
      </c>
      <c r="B922" s="12">
        <v>13.0</v>
      </c>
      <c r="C922" s="12" t="s">
        <v>1727</v>
      </c>
      <c r="D922" s="12" t="b">
        <v>1</v>
      </c>
      <c r="E922" s="12">
        <v>1.0</v>
      </c>
      <c r="F922" s="12" t="s">
        <v>1728</v>
      </c>
      <c r="G922" s="12">
        <f t="shared" si="23"/>
        <v>1521.2</v>
      </c>
      <c r="H922" s="16" t="str">
        <f t="shared" si="24"/>
        <v>normal</v>
      </c>
      <c r="I922" s="17" t="str">
        <f t="shared" si="25"/>
        <v>normal pie chart</v>
      </c>
      <c r="J922" s="16">
        <f t="shared" si="60"/>
        <v>18.7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23"/>
      <c r="W922" s="23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</row>
    <row r="923">
      <c r="A923" s="12">
        <v>19.0</v>
      </c>
      <c r="B923" s="12">
        <v>3.0</v>
      </c>
      <c r="C923" s="12" t="s">
        <v>1729</v>
      </c>
      <c r="D923" s="12" t="b">
        <v>0</v>
      </c>
      <c r="E923" s="12">
        <v>1.0</v>
      </c>
      <c r="F923" s="12" t="s">
        <v>1730</v>
      </c>
      <c r="G923" s="12">
        <f t="shared" si="23"/>
        <v>1550</v>
      </c>
      <c r="H923" s="16" t="str">
        <f t="shared" si="24"/>
        <v>misleading</v>
      </c>
      <c r="I923" s="17" t="str">
        <f t="shared" si="25"/>
        <v>truncated bar chart</v>
      </c>
      <c r="J923" s="16">
        <f t="shared" si="60"/>
        <v>28.8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23"/>
      <c r="W923" s="23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</row>
    <row r="924">
      <c r="A924" s="12">
        <v>19.0</v>
      </c>
      <c r="B924" s="12">
        <v>7.0</v>
      </c>
      <c r="C924" s="12" t="s">
        <v>1220</v>
      </c>
      <c r="D924" s="12" t="b">
        <v>1</v>
      </c>
      <c r="E924" s="12">
        <v>0.0</v>
      </c>
      <c r="F924" s="12" t="s">
        <v>1731</v>
      </c>
      <c r="G924" s="12">
        <f t="shared" si="23"/>
        <v>1572.1</v>
      </c>
      <c r="H924" s="16" t="str">
        <f t="shared" si="24"/>
        <v>misleading</v>
      </c>
      <c r="I924" s="17" t="str">
        <f t="shared" si="25"/>
        <v>truncated bar chart</v>
      </c>
      <c r="J924" s="16">
        <f t="shared" si="60"/>
        <v>22.1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23"/>
      <c r="W924" s="23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</row>
    <row r="925">
      <c r="A925" s="12">
        <v>19.0</v>
      </c>
      <c r="B925" s="12">
        <v>14.0</v>
      </c>
      <c r="C925" s="12" t="s">
        <v>1732</v>
      </c>
      <c r="D925" s="12" t="b">
        <v>0</v>
      </c>
      <c r="E925" s="12">
        <v>1.0</v>
      </c>
      <c r="F925" s="12" t="s">
        <v>1733</v>
      </c>
      <c r="G925" s="12">
        <f t="shared" si="23"/>
        <v>1589.4</v>
      </c>
      <c r="H925" s="16" t="str">
        <f t="shared" si="24"/>
        <v>normal</v>
      </c>
      <c r="I925" s="17" t="str">
        <f t="shared" si="25"/>
        <v>normal pie chart</v>
      </c>
      <c r="J925" s="16">
        <f t="shared" si="60"/>
        <v>17.3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23"/>
      <c r="W925" s="23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</row>
    <row r="926">
      <c r="A926" s="12">
        <v>19.0</v>
      </c>
      <c r="B926" s="12">
        <v>47.0</v>
      </c>
      <c r="C926" s="12" t="s">
        <v>1734</v>
      </c>
      <c r="D926" s="12" t="b">
        <v>1</v>
      </c>
      <c r="E926" s="12">
        <v>0.0</v>
      </c>
      <c r="F926" s="12" t="s">
        <v>1735</v>
      </c>
      <c r="G926" s="12">
        <f t="shared" si="23"/>
        <v>1607.9</v>
      </c>
      <c r="H926" s="16" t="str">
        <f t="shared" si="24"/>
        <v>misleading</v>
      </c>
      <c r="I926" s="17" t="str">
        <f t="shared" si="25"/>
        <v>truncated line chart</v>
      </c>
      <c r="J926" s="16">
        <f t="shared" si="60"/>
        <v>18.5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23"/>
      <c r="W926" s="23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</row>
    <row r="927">
      <c r="A927" s="12">
        <v>19.0</v>
      </c>
      <c r="B927" s="12">
        <v>6.0</v>
      </c>
      <c r="C927" s="12" t="s">
        <v>765</v>
      </c>
      <c r="D927" s="12" t="b">
        <v>1</v>
      </c>
      <c r="E927" s="12">
        <v>0.0</v>
      </c>
      <c r="F927" s="12" t="s">
        <v>1736</v>
      </c>
      <c r="G927" s="12">
        <f t="shared" si="23"/>
        <v>1624.4</v>
      </c>
      <c r="H927" s="16" t="str">
        <f t="shared" si="24"/>
        <v>normal</v>
      </c>
      <c r="I927" s="17" t="str">
        <f t="shared" si="25"/>
        <v>normal bar chart</v>
      </c>
      <c r="J927" s="16">
        <f t="shared" si="60"/>
        <v>16.5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23"/>
      <c r="W927" s="23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</row>
    <row r="928">
      <c r="A928" s="12">
        <v>19.0</v>
      </c>
      <c r="B928" s="12">
        <v>32.0</v>
      </c>
      <c r="C928" s="12" t="s">
        <v>1737</v>
      </c>
      <c r="D928" s="12" t="b">
        <v>1</v>
      </c>
      <c r="E928" s="12">
        <v>1.0</v>
      </c>
      <c r="F928" s="12" t="s">
        <v>1738</v>
      </c>
      <c r="G928" s="12">
        <f t="shared" si="23"/>
        <v>1647.9</v>
      </c>
      <c r="H928" s="16" t="str">
        <f t="shared" si="24"/>
        <v>misleading</v>
      </c>
      <c r="I928" s="17" t="str">
        <f t="shared" si="25"/>
        <v>reversed axis bar chart</v>
      </c>
      <c r="J928" s="16">
        <f t="shared" si="60"/>
        <v>23.5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23"/>
      <c r="W928" s="23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</row>
    <row r="929">
      <c r="A929" s="12">
        <v>19.0</v>
      </c>
      <c r="B929" s="12">
        <v>36.0</v>
      </c>
      <c r="C929" s="12" t="s">
        <v>1739</v>
      </c>
      <c r="D929" s="12" t="b">
        <v>1</v>
      </c>
      <c r="E929" s="12">
        <v>1.0</v>
      </c>
      <c r="F929" s="12" t="s">
        <v>1740</v>
      </c>
      <c r="G929" s="12">
        <f t="shared" si="23"/>
        <v>1663.1</v>
      </c>
      <c r="H929" s="16" t="str">
        <f t="shared" si="24"/>
        <v>normal</v>
      </c>
      <c r="I929" s="17" t="str">
        <f t="shared" si="25"/>
        <v>normal axis bar chart</v>
      </c>
      <c r="J929" s="16">
        <f t="shared" si="60"/>
        <v>15.2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23"/>
      <c r="W929" s="23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</row>
    <row r="930">
      <c r="A930" s="12">
        <v>19.0</v>
      </c>
      <c r="B930" s="12">
        <v>41.0</v>
      </c>
      <c r="C930" s="12" t="s">
        <v>1573</v>
      </c>
      <c r="D930" s="12" t="b">
        <v>0</v>
      </c>
      <c r="E930" s="12">
        <v>1.0</v>
      </c>
      <c r="F930" s="12" t="s">
        <v>1741</v>
      </c>
      <c r="G930" s="12">
        <f t="shared" si="23"/>
        <v>1674.9</v>
      </c>
      <c r="H930" s="16" t="str">
        <f t="shared" si="24"/>
        <v>normal</v>
      </c>
      <c r="I930" s="17" t="str">
        <f t="shared" si="25"/>
        <v>normal line chart</v>
      </c>
      <c r="J930" s="16">
        <f t="shared" si="60"/>
        <v>11.8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23"/>
      <c r="W930" s="23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</row>
    <row r="931">
      <c r="A931" s="12">
        <v>19.0</v>
      </c>
      <c r="B931" s="12">
        <v>28.0</v>
      </c>
      <c r="C931" s="12" t="s">
        <v>1742</v>
      </c>
      <c r="D931" s="12" t="b">
        <v>0</v>
      </c>
      <c r="E931" s="12">
        <v>0.0</v>
      </c>
      <c r="F931" s="12" t="s">
        <v>1743</v>
      </c>
      <c r="G931" s="12">
        <f t="shared" si="23"/>
        <v>1699</v>
      </c>
      <c r="H931" s="16" t="str">
        <f t="shared" si="24"/>
        <v>misleading</v>
      </c>
      <c r="I931" s="17" t="str">
        <f t="shared" si="25"/>
        <v>multiple scale line chart</v>
      </c>
      <c r="J931" s="16">
        <f t="shared" si="60"/>
        <v>24.1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23"/>
      <c r="W931" s="23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</row>
    <row r="932">
      <c r="A932" s="12">
        <v>19.0</v>
      </c>
      <c r="B932" s="12">
        <v>15.0</v>
      </c>
      <c r="C932" s="12" t="s">
        <v>959</v>
      </c>
      <c r="D932" s="12" t="b">
        <v>0</v>
      </c>
      <c r="E932" s="12">
        <v>1.0</v>
      </c>
      <c r="F932" s="12" t="s">
        <v>1744</v>
      </c>
      <c r="G932" s="12">
        <f t="shared" si="23"/>
        <v>1727.8</v>
      </c>
      <c r="H932" s="16" t="str">
        <f t="shared" si="24"/>
        <v>misleading</v>
      </c>
      <c r="I932" s="17" t="str">
        <f t="shared" si="25"/>
        <v>misleading 2d pie chart</v>
      </c>
      <c r="J932" s="16">
        <f t="shared" si="60"/>
        <v>28.8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23"/>
      <c r="W932" s="23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</row>
    <row r="933">
      <c r="A933" s="12">
        <v>19.0</v>
      </c>
      <c r="B933" s="12">
        <v>30.0</v>
      </c>
      <c r="C933" s="12" t="s">
        <v>1489</v>
      </c>
      <c r="D933" s="12" t="b">
        <v>1</v>
      </c>
      <c r="E933" s="12">
        <v>1.0</v>
      </c>
      <c r="F933" s="12" t="s">
        <v>1745</v>
      </c>
      <c r="G933" s="12">
        <f t="shared" si="23"/>
        <v>1752.3</v>
      </c>
      <c r="H933" s="16" t="str">
        <f t="shared" si="24"/>
        <v>misleading</v>
      </c>
      <c r="I933" s="17" t="str">
        <f t="shared" si="25"/>
        <v>multiple scale line chart</v>
      </c>
      <c r="J933" s="16">
        <f t="shared" si="60"/>
        <v>24.5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23"/>
      <c r="W933" s="23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</row>
    <row r="934">
      <c r="A934" s="12">
        <v>19.0</v>
      </c>
      <c r="B934" s="12">
        <v>10.0</v>
      </c>
      <c r="C934" s="12" t="s">
        <v>1746</v>
      </c>
      <c r="D934" s="12" t="b">
        <v>1</v>
      </c>
      <c r="E934" s="12">
        <v>1.0</v>
      </c>
      <c r="F934" s="12" t="s">
        <v>1747</v>
      </c>
      <c r="G934" s="12">
        <f t="shared" si="23"/>
        <v>1776.9</v>
      </c>
      <c r="H934" s="16" t="str">
        <f t="shared" si="24"/>
        <v>normal</v>
      </c>
      <c r="I934" s="17" t="str">
        <f t="shared" si="25"/>
        <v>normal bar chart</v>
      </c>
      <c r="J934" s="16">
        <f t="shared" si="60"/>
        <v>24.6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23"/>
      <c r="W934" s="23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</row>
    <row r="935">
      <c r="A935" s="12">
        <v>19.0</v>
      </c>
      <c r="B935" s="12">
        <v>35.0</v>
      </c>
      <c r="C935" s="12" t="s">
        <v>965</v>
      </c>
      <c r="D935" s="12" t="b">
        <v>0</v>
      </c>
      <c r="E935" s="12">
        <v>1.0</v>
      </c>
      <c r="F935" s="12" t="s">
        <v>1748</v>
      </c>
      <c r="G935" s="12">
        <f t="shared" si="23"/>
        <v>1794</v>
      </c>
      <c r="H935" s="16" t="str">
        <f t="shared" si="24"/>
        <v>misleading</v>
      </c>
      <c r="I935" s="17" t="str">
        <f t="shared" si="25"/>
        <v>reversed axis bar chart</v>
      </c>
      <c r="J935" s="16">
        <f t="shared" si="60"/>
        <v>17.1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23"/>
      <c r="W935" s="23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</row>
    <row r="936">
      <c r="A936" s="12">
        <v>19.0</v>
      </c>
      <c r="B936" s="12">
        <v>1.0</v>
      </c>
      <c r="C936" s="12" t="s">
        <v>1749</v>
      </c>
      <c r="D936" s="12" t="b">
        <v>0</v>
      </c>
      <c r="E936" s="12">
        <v>1.0</v>
      </c>
      <c r="F936" s="12" t="s">
        <v>1750</v>
      </c>
      <c r="G936" s="12">
        <f t="shared" si="23"/>
        <v>1832.5</v>
      </c>
      <c r="H936" s="16" t="str">
        <f t="shared" si="24"/>
        <v>misleading</v>
      </c>
      <c r="I936" s="17" t="str">
        <f t="shared" si="25"/>
        <v>truncated bar chart</v>
      </c>
      <c r="J936" s="16">
        <f t="shared" si="60"/>
        <v>38.5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23"/>
      <c r="W936" s="23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</row>
    <row r="937">
      <c r="A937" s="12">
        <v>19.0</v>
      </c>
      <c r="B937" s="12">
        <v>40.0</v>
      </c>
      <c r="C937" s="12" t="s">
        <v>310</v>
      </c>
      <c r="D937" s="12" t="b">
        <v>0</v>
      </c>
      <c r="E937" s="12">
        <v>1.0</v>
      </c>
      <c r="F937" s="12" t="s">
        <v>1751</v>
      </c>
      <c r="G937" s="12">
        <f t="shared" si="23"/>
        <v>1844.4</v>
      </c>
      <c r="H937" s="16" t="str">
        <f t="shared" si="24"/>
        <v>normal</v>
      </c>
      <c r="I937" s="17" t="str">
        <f t="shared" si="25"/>
        <v>normal axis bar chart</v>
      </c>
      <c r="J937" s="16">
        <f t="shared" si="60"/>
        <v>11.9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23"/>
      <c r="W937" s="23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</row>
    <row r="938">
      <c r="A938" s="12">
        <v>19.0</v>
      </c>
      <c r="B938" s="12">
        <v>29.0</v>
      </c>
      <c r="C938" s="12" t="s">
        <v>1752</v>
      </c>
      <c r="D938" s="12" t="b">
        <v>0</v>
      </c>
      <c r="E938" s="12">
        <v>1.0</v>
      </c>
      <c r="F938" s="12" t="s">
        <v>1753</v>
      </c>
      <c r="G938" s="12">
        <f t="shared" si="23"/>
        <v>1856.9</v>
      </c>
      <c r="H938" s="16" t="str">
        <f t="shared" si="24"/>
        <v>normal</v>
      </c>
      <c r="I938" s="17" t="str">
        <f t="shared" si="25"/>
        <v>normal scale line chart</v>
      </c>
      <c r="J938" s="16">
        <f t="shared" si="60"/>
        <v>12.5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23"/>
      <c r="W938" s="23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</row>
    <row r="939">
      <c r="A939" s="12">
        <v>19.0</v>
      </c>
      <c r="B939" s="12">
        <v>8.0</v>
      </c>
      <c r="C939" s="12" t="s">
        <v>1754</v>
      </c>
      <c r="D939" s="12" t="b">
        <v>1</v>
      </c>
      <c r="E939" s="12">
        <v>1.0</v>
      </c>
      <c r="F939" s="12" t="s">
        <v>1755</v>
      </c>
      <c r="G939" s="12">
        <f t="shared" si="23"/>
        <v>1867.7</v>
      </c>
      <c r="H939" s="16" t="str">
        <f t="shared" si="24"/>
        <v>normal</v>
      </c>
      <c r="I939" s="17" t="str">
        <f t="shared" si="25"/>
        <v>normal bar chart</v>
      </c>
      <c r="J939" s="16">
        <f t="shared" si="60"/>
        <v>10.8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23"/>
      <c r="W939" s="23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</row>
    <row r="940">
      <c r="A940" s="12">
        <v>19.0</v>
      </c>
      <c r="B940" s="12">
        <v>25.0</v>
      </c>
      <c r="C940" s="12" t="s">
        <v>604</v>
      </c>
      <c r="D940" s="12" t="b">
        <v>1</v>
      </c>
      <c r="E940" s="12">
        <v>0.0</v>
      </c>
      <c r="F940" s="12" t="s">
        <v>1756</v>
      </c>
      <c r="G940" s="12">
        <f t="shared" si="23"/>
        <v>1882.1</v>
      </c>
      <c r="H940" s="16" t="str">
        <f t="shared" si="24"/>
        <v>misleading</v>
      </c>
      <c r="I940" s="17" t="str">
        <f t="shared" si="25"/>
        <v>multiple scale line chart</v>
      </c>
      <c r="J940" s="16">
        <f t="shared" si="60"/>
        <v>14.4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23"/>
      <c r="W940" s="23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</row>
    <row r="941">
      <c r="A941" s="12">
        <v>19.0</v>
      </c>
      <c r="B941" s="12">
        <v>4.0</v>
      </c>
      <c r="C941" s="12" t="s">
        <v>1757</v>
      </c>
      <c r="D941" s="12" t="b">
        <v>0</v>
      </c>
      <c r="E941" s="12">
        <v>1.0</v>
      </c>
      <c r="F941" s="12" t="s">
        <v>1758</v>
      </c>
      <c r="G941" s="12">
        <f t="shared" si="23"/>
        <v>1908</v>
      </c>
      <c r="H941" s="16" t="str">
        <f t="shared" si="24"/>
        <v>normal</v>
      </c>
      <c r="I941" s="17" t="str">
        <f t="shared" si="25"/>
        <v>normal bar chart</v>
      </c>
      <c r="J941" s="16">
        <f t="shared" si="60"/>
        <v>25.9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23"/>
      <c r="W941" s="23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</row>
    <row r="942">
      <c r="A942" s="12">
        <v>19.0</v>
      </c>
      <c r="B942" s="12">
        <v>31.0</v>
      </c>
      <c r="C942" s="12" t="s">
        <v>1759</v>
      </c>
      <c r="D942" s="12" t="b">
        <v>0</v>
      </c>
      <c r="E942" s="12">
        <v>1.0</v>
      </c>
      <c r="F942" s="12" t="s">
        <v>1760</v>
      </c>
      <c r="G942" s="12">
        <f t="shared" si="23"/>
        <v>1921.9</v>
      </c>
      <c r="H942" s="16" t="str">
        <f t="shared" si="24"/>
        <v>misleading</v>
      </c>
      <c r="I942" s="17" t="str">
        <f t="shared" si="25"/>
        <v>reversed axis bar chart</v>
      </c>
      <c r="J942" s="16">
        <f t="shared" si="60"/>
        <v>13.9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23"/>
      <c r="W942" s="23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</row>
    <row r="943">
      <c r="A943" s="12">
        <v>19.0</v>
      </c>
      <c r="B943" s="12">
        <v>19.0</v>
      </c>
      <c r="C943" s="12" t="s">
        <v>1336</v>
      </c>
      <c r="D943" s="12" t="b">
        <v>1</v>
      </c>
      <c r="E943" s="12">
        <v>0.0</v>
      </c>
      <c r="F943" s="12" t="s">
        <v>1761</v>
      </c>
      <c r="G943" s="12">
        <f t="shared" si="23"/>
        <v>1936.8</v>
      </c>
      <c r="H943" s="16" t="str">
        <f t="shared" si="24"/>
        <v>misleading</v>
      </c>
      <c r="I943" s="17" t="str">
        <f t="shared" si="25"/>
        <v>misleading 2d pie chart</v>
      </c>
      <c r="J943" s="16">
        <f t="shared" si="60"/>
        <v>14.9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23"/>
      <c r="W943" s="23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</row>
    <row r="944">
      <c r="A944" s="12">
        <v>19.0</v>
      </c>
      <c r="B944" s="12">
        <v>22.0</v>
      </c>
      <c r="C944" s="12" t="s">
        <v>1762</v>
      </c>
      <c r="D944" s="12" t="b">
        <v>1</v>
      </c>
      <c r="E944" s="12">
        <v>1.0</v>
      </c>
      <c r="F944" s="12" t="s">
        <v>1763</v>
      </c>
      <c r="G944" s="12">
        <f t="shared" si="23"/>
        <v>1951.1</v>
      </c>
      <c r="H944" s="16" t="str">
        <f t="shared" si="24"/>
        <v>normal</v>
      </c>
      <c r="I944" s="17" t="str">
        <f t="shared" si="25"/>
        <v>normal scale line chart</v>
      </c>
      <c r="J944" s="16">
        <f t="shared" si="60"/>
        <v>14.3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23"/>
      <c r="W944" s="23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</row>
    <row r="945">
      <c r="A945" s="12">
        <v>19.0</v>
      </c>
      <c r="B945" s="12">
        <v>48.0</v>
      </c>
      <c r="C945" s="12" t="s">
        <v>423</v>
      </c>
      <c r="D945" s="12" t="b">
        <v>1</v>
      </c>
      <c r="E945" s="12">
        <v>1.0</v>
      </c>
      <c r="F945" s="12" t="s">
        <v>1764</v>
      </c>
      <c r="G945" s="12">
        <f t="shared" si="23"/>
        <v>1969.9</v>
      </c>
      <c r="H945" s="16" t="str">
        <f t="shared" si="24"/>
        <v>normal</v>
      </c>
      <c r="I945" s="17" t="str">
        <f t="shared" si="25"/>
        <v>normal line chart</v>
      </c>
      <c r="J945" s="16">
        <f t="shared" si="60"/>
        <v>18.8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23"/>
      <c r="W945" s="23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</row>
    <row r="946">
      <c r="A946" s="12">
        <v>19.0</v>
      </c>
      <c r="B946" s="12">
        <v>50.0</v>
      </c>
      <c r="C946" s="12" t="s">
        <v>1765</v>
      </c>
      <c r="D946" s="12" t="b">
        <v>1</v>
      </c>
      <c r="E946" s="12">
        <v>1.0</v>
      </c>
      <c r="F946" s="12" t="s">
        <v>1766</v>
      </c>
      <c r="G946" s="12">
        <f t="shared" si="23"/>
        <v>1987</v>
      </c>
      <c r="H946" s="16" t="str">
        <f t="shared" si="24"/>
        <v>normal</v>
      </c>
      <c r="I946" s="17" t="str">
        <f t="shared" si="25"/>
        <v>normal line chart</v>
      </c>
      <c r="J946" s="16">
        <f t="shared" si="60"/>
        <v>17.1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23"/>
      <c r="W946" s="23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</row>
    <row r="947">
      <c r="A947" s="12">
        <v>19.0</v>
      </c>
      <c r="B947" s="12">
        <v>24.0</v>
      </c>
      <c r="C947" s="12" t="s">
        <v>1767</v>
      </c>
      <c r="D947" s="12" t="b">
        <v>0</v>
      </c>
      <c r="E947" s="12">
        <v>1.0</v>
      </c>
      <c r="F947" s="12" t="s">
        <v>1768</v>
      </c>
      <c r="G947" s="12">
        <f t="shared" si="23"/>
        <v>2011.8</v>
      </c>
      <c r="H947" s="16" t="str">
        <f t="shared" si="24"/>
        <v>misleading</v>
      </c>
      <c r="I947" s="17" t="str">
        <f t="shared" si="25"/>
        <v>multiple scale line chart</v>
      </c>
      <c r="J947" s="16">
        <f t="shared" si="60"/>
        <v>24.8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23"/>
      <c r="W947" s="23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</row>
    <row r="948">
      <c r="A948" s="12">
        <v>19.0</v>
      </c>
      <c r="B948" s="12">
        <v>17.0</v>
      </c>
      <c r="C948" s="12" t="s">
        <v>1769</v>
      </c>
      <c r="D948" s="12" t="b">
        <v>1</v>
      </c>
      <c r="E948" s="12">
        <v>1.0</v>
      </c>
      <c r="F948" s="12" t="s">
        <v>1770</v>
      </c>
      <c r="G948" s="12">
        <f t="shared" si="23"/>
        <v>2025</v>
      </c>
      <c r="H948" s="16" t="str">
        <f t="shared" si="24"/>
        <v>normal</v>
      </c>
      <c r="I948" s="17" t="str">
        <f t="shared" si="25"/>
        <v>normal pie chart</v>
      </c>
      <c r="J948" s="16">
        <f t="shared" si="60"/>
        <v>13.2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23"/>
      <c r="W948" s="23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</row>
    <row r="949">
      <c r="A949" s="12">
        <v>19.0</v>
      </c>
      <c r="B949" s="12">
        <v>42.0</v>
      </c>
      <c r="C949" s="12" t="s">
        <v>1771</v>
      </c>
      <c r="D949" s="12" t="b">
        <v>0</v>
      </c>
      <c r="E949" s="12">
        <v>0.0</v>
      </c>
      <c r="F949" s="12" t="s">
        <v>675</v>
      </c>
      <c r="G949" s="12">
        <f t="shared" si="23"/>
        <v>2040.8</v>
      </c>
      <c r="H949" s="16" t="str">
        <f t="shared" si="24"/>
        <v>misleading</v>
      </c>
      <c r="I949" s="17" t="str">
        <f t="shared" si="25"/>
        <v>truncated line chart</v>
      </c>
      <c r="J949" s="16">
        <f t="shared" si="60"/>
        <v>15.8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23"/>
      <c r="W949" s="23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</row>
    <row r="950">
      <c r="A950" s="12">
        <v>19.0</v>
      </c>
      <c r="B950" s="12">
        <v>18.0</v>
      </c>
      <c r="C950" s="12" t="s">
        <v>1691</v>
      </c>
      <c r="D950" s="12" t="b">
        <v>1</v>
      </c>
      <c r="E950" s="12">
        <v>0.0</v>
      </c>
      <c r="F950" s="12" t="s">
        <v>1772</v>
      </c>
      <c r="G950" s="12">
        <f t="shared" si="23"/>
        <v>2055.1</v>
      </c>
      <c r="H950" s="16" t="str">
        <f t="shared" si="24"/>
        <v>normal</v>
      </c>
      <c r="I950" s="17" t="str">
        <f t="shared" si="25"/>
        <v>normal pie chart</v>
      </c>
      <c r="J950" s="16">
        <f t="shared" si="60"/>
        <v>14.3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23"/>
      <c r="W950" s="23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</row>
    <row r="951">
      <c r="A951" s="12">
        <v>19.0</v>
      </c>
      <c r="B951" s="12">
        <v>38.0</v>
      </c>
      <c r="C951" s="12" t="s">
        <v>903</v>
      </c>
      <c r="D951" s="12" t="b">
        <v>0</v>
      </c>
      <c r="E951" s="12">
        <v>1.0</v>
      </c>
      <c r="F951" s="12" t="s">
        <v>1773</v>
      </c>
      <c r="G951" s="12">
        <f t="shared" si="23"/>
        <v>2070.1</v>
      </c>
      <c r="H951" s="16" t="str">
        <f t="shared" si="24"/>
        <v>misleading</v>
      </c>
      <c r="I951" s="17" t="str">
        <f t="shared" si="25"/>
        <v>reversed axis bar chart</v>
      </c>
      <c r="J951" s="16">
        <f t="shared" si="60"/>
        <v>15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23"/>
      <c r="W951" s="23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</row>
    <row r="952">
      <c r="A952" s="12">
        <v>19.0</v>
      </c>
      <c r="B952" s="12">
        <v>9.0</v>
      </c>
      <c r="C952" s="12" t="s">
        <v>1774</v>
      </c>
      <c r="D952" s="12" t="b">
        <v>0</v>
      </c>
      <c r="E952" s="12">
        <v>0.0</v>
      </c>
      <c r="F952" s="12" t="s">
        <v>1775</v>
      </c>
      <c r="G952" s="12">
        <f t="shared" si="23"/>
        <v>2107.4</v>
      </c>
      <c r="H952" s="16" t="str">
        <f t="shared" si="24"/>
        <v>misleading</v>
      </c>
      <c r="I952" s="17" t="str">
        <f t="shared" si="25"/>
        <v>truncated bar chart</v>
      </c>
      <c r="J952" s="16">
        <f t="shared" si="60"/>
        <v>37.3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23"/>
      <c r="W952" s="23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</row>
    <row r="953">
      <c r="A953" s="31">
        <v>20.0</v>
      </c>
      <c r="B953" s="31">
        <v>37.0</v>
      </c>
      <c r="C953" s="7" t="s">
        <v>1776</v>
      </c>
      <c r="D953" s="39" t="b">
        <v>0</v>
      </c>
      <c r="E953" s="31">
        <v>0.0</v>
      </c>
      <c r="F953" s="40" t="s">
        <v>1777</v>
      </c>
      <c r="G953" s="12">
        <f t="shared" si="23"/>
        <v>1358</v>
      </c>
      <c r="H953" s="16" t="str">
        <f t="shared" si="24"/>
        <v>normal</v>
      </c>
      <c r="I953" s="17" t="str">
        <f t="shared" si="25"/>
        <v>normal axis bar chart</v>
      </c>
      <c r="J953" s="41">
        <f>G953- TIMEVALUE("0:" &amp; "21:47.5") * 24 * 60 * 60</f>
        <v>50.5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23"/>
      <c r="W953" s="23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</row>
    <row r="954">
      <c r="A954" s="31">
        <v>20.0</v>
      </c>
      <c r="B954" s="31">
        <v>8.0</v>
      </c>
      <c r="C954" s="7" t="s">
        <v>441</v>
      </c>
      <c r="D954" s="39" t="b">
        <v>1</v>
      </c>
      <c r="E954" s="31">
        <v>1.0</v>
      </c>
      <c r="F954" s="40" t="s">
        <v>1778</v>
      </c>
      <c r="G954" s="12">
        <f t="shared" si="23"/>
        <v>1400.1</v>
      </c>
      <c r="H954" s="16" t="str">
        <f t="shared" si="24"/>
        <v>normal</v>
      </c>
      <c r="I954" s="17" t="str">
        <f t="shared" si="25"/>
        <v>normal bar chart</v>
      </c>
      <c r="J954" s="16">
        <f t="shared" ref="J954:J1002" si="61">G954-G953</f>
        <v>42.1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23"/>
      <c r="W954" s="23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</row>
    <row r="955">
      <c r="A955" s="31">
        <v>20.0</v>
      </c>
      <c r="B955" s="31">
        <v>34.0</v>
      </c>
      <c r="C955" s="7" t="s">
        <v>1779</v>
      </c>
      <c r="D955" s="39" t="b">
        <v>1</v>
      </c>
      <c r="E955" s="31">
        <v>1.0</v>
      </c>
      <c r="F955" s="40" t="s">
        <v>1780</v>
      </c>
      <c r="G955" s="12">
        <f t="shared" si="23"/>
        <v>1430.8</v>
      </c>
      <c r="H955" s="16" t="str">
        <f t="shared" si="24"/>
        <v>normal</v>
      </c>
      <c r="I955" s="17" t="str">
        <f t="shared" si="25"/>
        <v>normal axis bar chart</v>
      </c>
      <c r="J955" s="16">
        <f t="shared" si="61"/>
        <v>30.7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23"/>
      <c r="W955" s="23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</row>
    <row r="956">
      <c r="A956" s="31">
        <v>20.0</v>
      </c>
      <c r="B956" s="31">
        <v>4.0</v>
      </c>
      <c r="C956" s="7" t="s">
        <v>349</v>
      </c>
      <c r="D956" s="39" t="b">
        <v>0</v>
      </c>
      <c r="E956" s="31">
        <v>1.0</v>
      </c>
      <c r="F956" s="40" t="s">
        <v>1781</v>
      </c>
      <c r="G956" s="12">
        <f t="shared" si="23"/>
        <v>1457</v>
      </c>
      <c r="H956" s="16" t="str">
        <f t="shared" si="24"/>
        <v>normal</v>
      </c>
      <c r="I956" s="17" t="str">
        <f t="shared" si="25"/>
        <v>normal bar chart</v>
      </c>
      <c r="J956" s="16">
        <f t="shared" si="61"/>
        <v>26.2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23"/>
      <c r="W956" s="23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</row>
    <row r="957">
      <c r="A957" s="31">
        <v>20.0</v>
      </c>
      <c r="B957" s="31">
        <v>48.0</v>
      </c>
      <c r="C957" s="7" t="s">
        <v>146</v>
      </c>
      <c r="D957" s="39" t="b">
        <v>1</v>
      </c>
      <c r="E957" s="31">
        <v>1.0</v>
      </c>
      <c r="F957" s="40" t="s">
        <v>1782</v>
      </c>
      <c r="G957" s="12">
        <f t="shared" si="23"/>
        <v>1484.1</v>
      </c>
      <c r="H957" s="16" t="str">
        <f t="shared" si="24"/>
        <v>normal</v>
      </c>
      <c r="I957" s="17" t="str">
        <f t="shared" si="25"/>
        <v>normal line chart</v>
      </c>
      <c r="J957" s="16">
        <f t="shared" si="61"/>
        <v>27.1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23"/>
      <c r="W957" s="23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</row>
    <row r="958">
      <c r="A958" s="31">
        <v>20.0</v>
      </c>
      <c r="B958" s="31">
        <v>46.0</v>
      </c>
      <c r="C958" s="7" t="s">
        <v>1783</v>
      </c>
      <c r="D958" s="39" t="b">
        <v>0</v>
      </c>
      <c r="E958" s="31">
        <v>0.0</v>
      </c>
      <c r="F958" s="40" t="s">
        <v>1784</v>
      </c>
      <c r="G958" s="12">
        <f t="shared" si="23"/>
        <v>1496.5</v>
      </c>
      <c r="H958" s="16" t="str">
        <f t="shared" si="24"/>
        <v>misleading</v>
      </c>
      <c r="I958" s="17" t="str">
        <f t="shared" si="25"/>
        <v>truncated line chart</v>
      </c>
      <c r="J958" s="16">
        <f t="shared" si="61"/>
        <v>12.4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23"/>
      <c r="W958" s="23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</row>
    <row r="959">
      <c r="A959" s="31">
        <v>20.0</v>
      </c>
      <c r="B959" s="31">
        <v>27.0</v>
      </c>
      <c r="C959" s="7" t="s">
        <v>1447</v>
      </c>
      <c r="D959" s="39" t="b">
        <v>0</v>
      </c>
      <c r="E959" s="31">
        <v>0.0</v>
      </c>
      <c r="F959" s="40" t="s">
        <v>1785</v>
      </c>
      <c r="G959" s="12">
        <f t="shared" si="23"/>
        <v>1575.3</v>
      </c>
      <c r="H959" s="16" t="str">
        <f t="shared" si="24"/>
        <v>misleading</v>
      </c>
      <c r="I959" s="17" t="str">
        <f t="shared" si="25"/>
        <v>multiple scale line chart</v>
      </c>
      <c r="J959" s="16">
        <f t="shared" si="61"/>
        <v>78.8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23"/>
      <c r="W959" s="23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</row>
    <row r="960">
      <c r="A960" s="31">
        <v>20.0</v>
      </c>
      <c r="B960" s="31">
        <v>16.0</v>
      </c>
      <c r="C960" s="7" t="s">
        <v>1786</v>
      </c>
      <c r="D960" s="39" t="b">
        <v>1</v>
      </c>
      <c r="E960" s="31">
        <v>1.0</v>
      </c>
      <c r="F960" s="40" t="s">
        <v>1787</v>
      </c>
      <c r="G960" s="12">
        <f t="shared" si="23"/>
        <v>1641.1</v>
      </c>
      <c r="H960" s="16" t="str">
        <f t="shared" si="24"/>
        <v>misleading</v>
      </c>
      <c r="I960" s="17" t="str">
        <f t="shared" si="25"/>
        <v>misleading 2d pie chart</v>
      </c>
      <c r="J960" s="16">
        <f t="shared" si="61"/>
        <v>65.8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23"/>
      <c r="W960" s="23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</row>
    <row r="961">
      <c r="A961" s="31">
        <v>20.0</v>
      </c>
      <c r="B961" s="31">
        <v>12.0</v>
      </c>
      <c r="C961" s="7" t="s">
        <v>1788</v>
      </c>
      <c r="D961" s="39" t="b">
        <v>1</v>
      </c>
      <c r="E961" s="31">
        <v>0.0</v>
      </c>
      <c r="F961" s="40" t="s">
        <v>1789</v>
      </c>
      <c r="G961" s="12">
        <f t="shared" si="23"/>
        <v>1672.8</v>
      </c>
      <c r="H961" s="16" t="str">
        <f t="shared" si="24"/>
        <v>normal</v>
      </c>
      <c r="I961" s="17" t="str">
        <f t="shared" si="25"/>
        <v>normal pie chart</v>
      </c>
      <c r="J961" s="16">
        <f t="shared" si="61"/>
        <v>31.7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23"/>
      <c r="W961" s="23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</row>
    <row r="962">
      <c r="A962" s="31">
        <v>20.0</v>
      </c>
      <c r="B962" s="31">
        <v>3.0</v>
      </c>
      <c r="C962" s="7" t="s">
        <v>1790</v>
      </c>
      <c r="D962" s="39" t="b">
        <v>0</v>
      </c>
      <c r="E962" s="31">
        <v>1.0</v>
      </c>
      <c r="F962" s="40" t="s">
        <v>1791</v>
      </c>
      <c r="G962" s="12">
        <f t="shared" si="23"/>
        <v>1715.7</v>
      </c>
      <c r="H962" s="16" t="str">
        <f t="shared" si="24"/>
        <v>misleading</v>
      </c>
      <c r="I962" s="17" t="str">
        <f t="shared" si="25"/>
        <v>truncated bar chart</v>
      </c>
      <c r="J962" s="16">
        <f t="shared" si="61"/>
        <v>42.9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23"/>
      <c r="W962" s="23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</row>
    <row r="963">
      <c r="A963" s="31">
        <v>20.0</v>
      </c>
      <c r="B963" s="31">
        <v>49.0</v>
      </c>
      <c r="C963" s="7" t="s">
        <v>1542</v>
      </c>
      <c r="D963" s="39" t="b">
        <v>0</v>
      </c>
      <c r="E963" s="31">
        <v>1.0</v>
      </c>
      <c r="F963" s="40" t="s">
        <v>1792</v>
      </c>
      <c r="G963" s="12">
        <f t="shared" si="23"/>
        <v>1730</v>
      </c>
      <c r="H963" s="16" t="str">
        <f t="shared" si="24"/>
        <v>misleading</v>
      </c>
      <c r="I963" s="17" t="str">
        <f t="shared" si="25"/>
        <v>truncated line chart</v>
      </c>
      <c r="J963" s="16">
        <f t="shared" si="61"/>
        <v>14.3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23"/>
      <c r="W963" s="23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</row>
    <row r="964">
      <c r="A964" s="31">
        <v>20.0</v>
      </c>
      <c r="B964" s="31">
        <v>33.0</v>
      </c>
      <c r="C964" s="7" t="s">
        <v>1793</v>
      </c>
      <c r="D964" s="39" t="b">
        <v>0</v>
      </c>
      <c r="E964" s="31">
        <v>1.0</v>
      </c>
      <c r="F964" s="40" t="s">
        <v>1794</v>
      </c>
      <c r="G964" s="12">
        <f t="shared" si="23"/>
        <v>1775.1</v>
      </c>
      <c r="H964" s="16" t="str">
        <f t="shared" si="24"/>
        <v>misleading</v>
      </c>
      <c r="I964" s="17" t="str">
        <f t="shared" si="25"/>
        <v>reversed axis bar chart</v>
      </c>
      <c r="J964" s="16">
        <f t="shared" si="61"/>
        <v>45.1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23"/>
      <c r="W964" s="23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</row>
    <row r="965">
      <c r="A965" s="31">
        <v>20.0</v>
      </c>
      <c r="B965" s="31">
        <v>29.0</v>
      </c>
      <c r="C965" s="7" t="s">
        <v>1795</v>
      </c>
      <c r="D965" s="39" t="b">
        <v>0</v>
      </c>
      <c r="E965" s="31">
        <v>1.0</v>
      </c>
      <c r="F965" s="40" t="s">
        <v>1796</v>
      </c>
      <c r="G965" s="12">
        <f t="shared" si="23"/>
        <v>1837.5</v>
      </c>
      <c r="H965" s="16" t="str">
        <f t="shared" si="24"/>
        <v>normal</v>
      </c>
      <c r="I965" s="17" t="str">
        <f t="shared" si="25"/>
        <v>normal scale line chart</v>
      </c>
      <c r="J965" s="16">
        <f t="shared" si="61"/>
        <v>62.4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23"/>
      <c r="W965" s="23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</row>
    <row r="966">
      <c r="A966" s="31">
        <v>20.0</v>
      </c>
      <c r="B966" s="31">
        <v>10.0</v>
      </c>
      <c r="C966" s="7" t="s">
        <v>52</v>
      </c>
      <c r="D966" s="39" t="b">
        <v>0</v>
      </c>
      <c r="E966" s="31">
        <v>0.0</v>
      </c>
      <c r="F966" s="40" t="s">
        <v>1797</v>
      </c>
      <c r="G966" s="12">
        <f t="shared" si="23"/>
        <v>1871.4</v>
      </c>
      <c r="H966" s="16" t="str">
        <f t="shared" si="24"/>
        <v>normal</v>
      </c>
      <c r="I966" s="17" t="str">
        <f t="shared" si="25"/>
        <v>normal bar chart</v>
      </c>
      <c r="J966" s="16">
        <f t="shared" si="61"/>
        <v>33.9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23"/>
      <c r="W966" s="23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</row>
    <row r="967">
      <c r="A967" s="31">
        <v>20.0</v>
      </c>
      <c r="B967" s="31">
        <v>2.0</v>
      </c>
      <c r="C967" s="7" t="s">
        <v>748</v>
      </c>
      <c r="D967" s="39" t="b">
        <v>0</v>
      </c>
      <c r="E967" s="31">
        <v>1.0</v>
      </c>
      <c r="F967" s="40" t="s">
        <v>1798</v>
      </c>
      <c r="G967" s="12">
        <f t="shared" si="23"/>
        <v>1893.4</v>
      </c>
      <c r="H967" s="16" t="str">
        <f t="shared" si="24"/>
        <v>normal</v>
      </c>
      <c r="I967" s="17" t="str">
        <f t="shared" si="25"/>
        <v>normal bar chart</v>
      </c>
      <c r="J967" s="16">
        <f t="shared" si="61"/>
        <v>22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23"/>
      <c r="W967" s="23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</row>
    <row r="968">
      <c r="A968" s="31">
        <v>20.0</v>
      </c>
      <c r="B968" s="31">
        <v>26.0</v>
      </c>
      <c r="C968" s="7" t="s">
        <v>565</v>
      </c>
      <c r="D968" s="39" t="b">
        <v>0</v>
      </c>
      <c r="E968" s="31">
        <v>1.0</v>
      </c>
      <c r="F968" s="40" t="s">
        <v>1799</v>
      </c>
      <c r="G968" s="12">
        <f t="shared" si="23"/>
        <v>1945.5</v>
      </c>
      <c r="H968" s="16" t="str">
        <f t="shared" si="24"/>
        <v>normal</v>
      </c>
      <c r="I968" s="17" t="str">
        <f t="shared" si="25"/>
        <v>normal scale line chart</v>
      </c>
      <c r="J968" s="16">
        <f t="shared" si="61"/>
        <v>52.1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23"/>
      <c r="W968" s="23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</row>
    <row r="969">
      <c r="A969" s="31">
        <v>20.0</v>
      </c>
      <c r="B969" s="31">
        <v>13.0</v>
      </c>
      <c r="C969" s="7" t="s">
        <v>1800</v>
      </c>
      <c r="D969" s="39" t="b">
        <v>0</v>
      </c>
      <c r="E969" s="31">
        <v>0.0</v>
      </c>
      <c r="F969" s="40" t="s">
        <v>1801</v>
      </c>
      <c r="G969" s="12">
        <f t="shared" si="23"/>
        <v>1964.8</v>
      </c>
      <c r="H969" s="16" t="str">
        <f t="shared" si="24"/>
        <v>normal</v>
      </c>
      <c r="I969" s="17" t="str">
        <f t="shared" si="25"/>
        <v>normal pie chart</v>
      </c>
      <c r="J969" s="16">
        <f t="shared" si="61"/>
        <v>19.3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23"/>
      <c r="W969" s="23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</row>
    <row r="970">
      <c r="A970" s="31">
        <v>20.0</v>
      </c>
      <c r="B970" s="31">
        <v>41.0</v>
      </c>
      <c r="C970" s="7" t="s">
        <v>1802</v>
      </c>
      <c r="D970" s="39" t="b">
        <v>0</v>
      </c>
      <c r="E970" s="31">
        <v>1.0</v>
      </c>
      <c r="F970" s="40" t="s">
        <v>1803</v>
      </c>
      <c r="G970" s="12">
        <f t="shared" si="23"/>
        <v>1979.5</v>
      </c>
      <c r="H970" s="16" t="str">
        <f t="shared" si="24"/>
        <v>normal</v>
      </c>
      <c r="I970" s="17" t="str">
        <f t="shared" si="25"/>
        <v>normal line chart</v>
      </c>
      <c r="J970" s="16">
        <f t="shared" si="61"/>
        <v>14.7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23"/>
      <c r="W970" s="23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</row>
    <row r="971">
      <c r="A971" s="31">
        <v>20.0</v>
      </c>
      <c r="B971" s="31">
        <v>5.0</v>
      </c>
      <c r="C971" s="7" t="s">
        <v>274</v>
      </c>
      <c r="D971" s="39" t="b">
        <v>1</v>
      </c>
      <c r="E971" s="31">
        <v>1.0</v>
      </c>
      <c r="F971" s="40" t="s">
        <v>1804</v>
      </c>
      <c r="G971" s="12">
        <f t="shared" si="23"/>
        <v>2019.5</v>
      </c>
      <c r="H971" s="16" t="str">
        <f t="shared" si="24"/>
        <v>misleading</v>
      </c>
      <c r="I971" s="17" t="str">
        <f t="shared" si="25"/>
        <v>truncated bar chart</v>
      </c>
      <c r="J971" s="16">
        <f t="shared" si="61"/>
        <v>40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23"/>
      <c r="W971" s="23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</row>
    <row r="972">
      <c r="A972" s="31">
        <v>20.0</v>
      </c>
      <c r="B972" s="31">
        <v>39.0</v>
      </c>
      <c r="C972" s="7" t="s">
        <v>1805</v>
      </c>
      <c r="D972" s="39" t="b">
        <v>0</v>
      </c>
      <c r="E972" s="31">
        <v>0.0</v>
      </c>
      <c r="F972" s="40" t="s">
        <v>1806</v>
      </c>
      <c r="G972" s="12">
        <f t="shared" si="23"/>
        <v>2065.1</v>
      </c>
      <c r="H972" s="16" t="str">
        <f t="shared" si="24"/>
        <v>misleading</v>
      </c>
      <c r="I972" s="17" t="str">
        <f t="shared" si="25"/>
        <v>reversed axis bar chart</v>
      </c>
      <c r="J972" s="16">
        <f t="shared" si="61"/>
        <v>45.6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23"/>
      <c r="W972" s="23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</row>
    <row r="973">
      <c r="A973" s="31">
        <v>20.0</v>
      </c>
      <c r="B973" s="31">
        <v>25.0</v>
      </c>
      <c r="C973" s="7" t="s">
        <v>381</v>
      </c>
      <c r="D973" s="39" t="b">
        <v>1</v>
      </c>
      <c r="E973" s="31">
        <v>0.0</v>
      </c>
      <c r="F973" s="40" t="s">
        <v>1807</v>
      </c>
      <c r="G973" s="12">
        <f t="shared" si="23"/>
        <v>2103.8</v>
      </c>
      <c r="H973" s="16" t="str">
        <f t="shared" si="24"/>
        <v>misleading</v>
      </c>
      <c r="I973" s="17" t="str">
        <f t="shared" si="25"/>
        <v>multiple scale line chart</v>
      </c>
      <c r="J973" s="16">
        <f t="shared" si="61"/>
        <v>38.7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23"/>
      <c r="W973" s="23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</row>
    <row r="974">
      <c r="A974" s="31">
        <v>20.0</v>
      </c>
      <c r="B974" s="31">
        <v>47.0</v>
      </c>
      <c r="C974" s="7" t="s">
        <v>1808</v>
      </c>
      <c r="D974" s="39" t="b">
        <v>1</v>
      </c>
      <c r="E974" s="31">
        <v>0.0</v>
      </c>
      <c r="F974" s="40" t="s">
        <v>1809</v>
      </c>
      <c r="G974" s="12">
        <f t="shared" si="23"/>
        <v>2120</v>
      </c>
      <c r="H974" s="16" t="str">
        <f t="shared" si="24"/>
        <v>misleading</v>
      </c>
      <c r="I974" s="17" t="str">
        <f t="shared" si="25"/>
        <v>truncated line chart</v>
      </c>
      <c r="J974" s="16">
        <f t="shared" si="61"/>
        <v>16.2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23"/>
      <c r="W974" s="23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</row>
    <row r="975">
      <c r="A975" s="31">
        <v>20.0</v>
      </c>
      <c r="B975" s="31">
        <v>43.0</v>
      </c>
      <c r="C975" s="7" t="s">
        <v>1810</v>
      </c>
      <c r="D975" s="39" t="b">
        <v>0</v>
      </c>
      <c r="E975" s="31">
        <v>1.0</v>
      </c>
      <c r="F975" s="40" t="s">
        <v>1811</v>
      </c>
      <c r="G975" s="12">
        <f t="shared" si="23"/>
        <v>2140.3</v>
      </c>
      <c r="H975" s="16" t="str">
        <f t="shared" si="24"/>
        <v>normal</v>
      </c>
      <c r="I975" s="17" t="str">
        <f t="shared" si="25"/>
        <v>normal line chart</v>
      </c>
      <c r="J975" s="16">
        <f t="shared" si="61"/>
        <v>20.3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23"/>
      <c r="W975" s="23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</row>
    <row r="976">
      <c r="A976" s="31">
        <v>20.0</v>
      </c>
      <c r="B976" s="31">
        <v>45.0</v>
      </c>
      <c r="C976" s="7" t="s">
        <v>1812</v>
      </c>
      <c r="D976" s="39" t="b">
        <v>1</v>
      </c>
      <c r="E976" s="31">
        <v>1.0</v>
      </c>
      <c r="F976" s="40" t="s">
        <v>1813</v>
      </c>
      <c r="G976" s="12">
        <f t="shared" si="23"/>
        <v>2163.7</v>
      </c>
      <c r="H976" s="16" t="str">
        <f t="shared" si="24"/>
        <v>normal</v>
      </c>
      <c r="I976" s="17" t="str">
        <f t="shared" si="25"/>
        <v>normal line chart</v>
      </c>
      <c r="J976" s="16">
        <f t="shared" si="61"/>
        <v>23.4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23"/>
      <c r="W976" s="23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</row>
    <row r="977">
      <c r="A977" s="31">
        <v>20.0</v>
      </c>
      <c r="B977" s="31">
        <v>9.0</v>
      </c>
      <c r="C977" s="7" t="s">
        <v>1814</v>
      </c>
      <c r="D977" s="39" t="b">
        <v>1</v>
      </c>
      <c r="E977" s="31">
        <v>1.0</v>
      </c>
      <c r="F977" s="40" t="s">
        <v>1815</v>
      </c>
      <c r="G977" s="12">
        <f t="shared" si="23"/>
        <v>2203.7</v>
      </c>
      <c r="H977" s="16" t="str">
        <f t="shared" si="24"/>
        <v>misleading</v>
      </c>
      <c r="I977" s="17" t="str">
        <f t="shared" si="25"/>
        <v>truncated bar chart</v>
      </c>
      <c r="J977" s="16">
        <f t="shared" si="61"/>
        <v>40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23"/>
      <c r="W977" s="23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</row>
    <row r="978">
      <c r="A978" s="31">
        <v>20.0</v>
      </c>
      <c r="B978" s="31">
        <v>50.0</v>
      </c>
      <c r="C978" s="7" t="s">
        <v>1816</v>
      </c>
      <c r="D978" s="39" t="b">
        <v>0</v>
      </c>
      <c r="E978" s="31">
        <v>0.0</v>
      </c>
      <c r="F978" s="40" t="s">
        <v>1817</v>
      </c>
      <c r="G978" s="12">
        <f t="shared" si="23"/>
        <v>2238</v>
      </c>
      <c r="H978" s="16" t="str">
        <f t="shared" si="24"/>
        <v>normal</v>
      </c>
      <c r="I978" s="17" t="str">
        <f t="shared" si="25"/>
        <v>normal line chart</v>
      </c>
      <c r="J978" s="16">
        <f t="shared" si="61"/>
        <v>34.3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23"/>
      <c r="W978" s="23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</row>
    <row r="979">
      <c r="A979" s="31">
        <v>20.0</v>
      </c>
      <c r="B979" s="31">
        <v>23.0</v>
      </c>
      <c r="C979" s="7" t="s">
        <v>1818</v>
      </c>
      <c r="D979" s="39" t="b">
        <v>1</v>
      </c>
      <c r="E979" s="31">
        <v>1.0</v>
      </c>
      <c r="F979" s="40" t="s">
        <v>1819</v>
      </c>
      <c r="G979" s="12">
        <f t="shared" si="23"/>
        <v>2286.2</v>
      </c>
      <c r="H979" s="16" t="str">
        <f t="shared" si="24"/>
        <v>normal</v>
      </c>
      <c r="I979" s="17" t="str">
        <f t="shared" si="25"/>
        <v>normal scale line chart</v>
      </c>
      <c r="J979" s="16">
        <f t="shared" si="61"/>
        <v>48.2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23"/>
      <c r="W979" s="23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</row>
    <row r="980">
      <c r="A980" s="31">
        <v>20.0</v>
      </c>
      <c r="B980" s="31">
        <v>31.0</v>
      </c>
      <c r="C980" s="7" t="s">
        <v>82</v>
      </c>
      <c r="D980" s="39" t="b">
        <v>0</v>
      </c>
      <c r="E980" s="31">
        <v>1.0</v>
      </c>
      <c r="F980" s="40" t="s">
        <v>1820</v>
      </c>
      <c r="G980" s="12">
        <f t="shared" si="23"/>
        <v>2324.3</v>
      </c>
      <c r="H980" s="16" t="str">
        <f t="shared" si="24"/>
        <v>misleading</v>
      </c>
      <c r="I980" s="17" t="str">
        <f t="shared" si="25"/>
        <v>reversed axis bar chart</v>
      </c>
      <c r="J980" s="16">
        <f t="shared" si="61"/>
        <v>38.1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23"/>
      <c r="W980" s="23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</row>
    <row r="981">
      <c r="A981" s="31">
        <v>20.0</v>
      </c>
      <c r="B981" s="31">
        <v>32.0</v>
      </c>
      <c r="C981" s="7" t="s">
        <v>1821</v>
      </c>
      <c r="D981" s="39" t="b">
        <v>1</v>
      </c>
      <c r="E981" s="31">
        <v>1.0</v>
      </c>
      <c r="F981" s="40" t="s">
        <v>1822</v>
      </c>
      <c r="G981" s="12">
        <f t="shared" si="23"/>
        <v>2373</v>
      </c>
      <c r="H981" s="16" t="str">
        <f t="shared" si="24"/>
        <v>misleading</v>
      </c>
      <c r="I981" s="17" t="str">
        <f t="shared" si="25"/>
        <v>reversed axis bar chart</v>
      </c>
      <c r="J981" s="16">
        <f t="shared" si="61"/>
        <v>48.7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23"/>
      <c r="W981" s="23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</row>
    <row r="982">
      <c r="A982" s="31">
        <v>20.0</v>
      </c>
      <c r="B982" s="31">
        <v>40.0</v>
      </c>
      <c r="C982" s="7" t="s">
        <v>1823</v>
      </c>
      <c r="D982" s="39" t="b">
        <v>0</v>
      </c>
      <c r="E982" s="31">
        <v>1.0</v>
      </c>
      <c r="F982" s="40" t="s">
        <v>1824</v>
      </c>
      <c r="G982" s="12">
        <f t="shared" si="23"/>
        <v>2410.9</v>
      </c>
      <c r="H982" s="16" t="str">
        <f t="shared" si="24"/>
        <v>normal</v>
      </c>
      <c r="I982" s="17" t="str">
        <f t="shared" si="25"/>
        <v>normal axis bar chart</v>
      </c>
      <c r="J982" s="16">
        <f t="shared" si="61"/>
        <v>37.9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23"/>
      <c r="W982" s="23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</row>
    <row r="983">
      <c r="A983" s="31">
        <v>20.0</v>
      </c>
      <c r="B983" s="31">
        <v>19.0</v>
      </c>
      <c r="C983" s="7" t="s">
        <v>1825</v>
      </c>
      <c r="D983" s="39" t="b">
        <v>1</v>
      </c>
      <c r="E983" s="31">
        <v>0.0</v>
      </c>
      <c r="F983" s="40" t="s">
        <v>1826</v>
      </c>
      <c r="G983" s="12">
        <f t="shared" si="23"/>
        <v>2456.2</v>
      </c>
      <c r="H983" s="16" t="str">
        <f t="shared" si="24"/>
        <v>misleading</v>
      </c>
      <c r="I983" s="17" t="str">
        <f t="shared" si="25"/>
        <v>misleading 2d pie chart</v>
      </c>
      <c r="J983" s="16">
        <f t="shared" si="61"/>
        <v>45.3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23"/>
      <c r="W983" s="23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</row>
    <row r="984">
      <c r="A984" s="31">
        <v>20.0</v>
      </c>
      <c r="B984" s="31">
        <v>18.0</v>
      </c>
      <c r="C984" s="7" t="s">
        <v>1827</v>
      </c>
      <c r="D984" s="39" t="b">
        <v>1</v>
      </c>
      <c r="E984" s="31">
        <v>0.0</v>
      </c>
      <c r="F984" s="40" t="s">
        <v>1828</v>
      </c>
      <c r="G984" s="12">
        <f t="shared" si="23"/>
        <v>2495.6</v>
      </c>
      <c r="H984" s="16" t="str">
        <f t="shared" si="24"/>
        <v>normal</v>
      </c>
      <c r="I984" s="17" t="str">
        <f t="shared" si="25"/>
        <v>normal pie chart</v>
      </c>
      <c r="J984" s="16">
        <f t="shared" si="61"/>
        <v>39.4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23"/>
      <c r="W984" s="23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</row>
    <row r="985">
      <c r="A985" s="31">
        <v>20.0</v>
      </c>
      <c r="B985" s="31">
        <v>42.0</v>
      </c>
      <c r="C985" s="7" t="s">
        <v>1829</v>
      </c>
      <c r="D985" s="39" t="b">
        <v>0</v>
      </c>
      <c r="E985" s="31">
        <v>0.0</v>
      </c>
      <c r="F985" s="40" t="s">
        <v>1830</v>
      </c>
      <c r="G985" s="12">
        <f t="shared" si="23"/>
        <v>2527.8</v>
      </c>
      <c r="H985" s="16" t="str">
        <f t="shared" si="24"/>
        <v>misleading</v>
      </c>
      <c r="I985" s="17" t="str">
        <f t="shared" si="25"/>
        <v>truncated line chart</v>
      </c>
      <c r="J985" s="16">
        <f t="shared" si="61"/>
        <v>32.2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23"/>
      <c r="W985" s="23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</row>
    <row r="986">
      <c r="A986" s="31">
        <v>20.0</v>
      </c>
      <c r="B986" s="31">
        <v>22.0</v>
      </c>
      <c r="C986" s="7" t="s">
        <v>1831</v>
      </c>
      <c r="D986" s="39" t="b">
        <v>1</v>
      </c>
      <c r="E986" s="31">
        <v>1.0</v>
      </c>
      <c r="F986" s="40" t="s">
        <v>1832</v>
      </c>
      <c r="G986" s="12">
        <f t="shared" si="23"/>
        <v>2560.8</v>
      </c>
      <c r="H986" s="16" t="str">
        <f t="shared" si="24"/>
        <v>normal</v>
      </c>
      <c r="I986" s="17" t="str">
        <f t="shared" si="25"/>
        <v>normal scale line chart</v>
      </c>
      <c r="J986" s="16">
        <f t="shared" si="61"/>
        <v>33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23"/>
      <c r="W986" s="23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</row>
    <row r="987">
      <c r="A987" s="31">
        <v>20.0</v>
      </c>
      <c r="B987" s="31">
        <v>6.0</v>
      </c>
      <c r="C987" s="7" t="s">
        <v>692</v>
      </c>
      <c r="D987" s="39" t="b">
        <v>0</v>
      </c>
      <c r="E987" s="31">
        <v>1.0</v>
      </c>
      <c r="F987" s="40" t="s">
        <v>1833</v>
      </c>
      <c r="G987" s="12">
        <f t="shared" si="23"/>
        <v>2595.2</v>
      </c>
      <c r="H987" s="16" t="str">
        <f t="shared" si="24"/>
        <v>normal</v>
      </c>
      <c r="I987" s="17" t="str">
        <f t="shared" si="25"/>
        <v>normal bar chart</v>
      </c>
      <c r="J987" s="16">
        <f t="shared" si="61"/>
        <v>34.4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23"/>
      <c r="W987" s="23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</row>
    <row r="988">
      <c r="A988" s="31">
        <v>20.0</v>
      </c>
      <c r="B988" s="31">
        <v>15.0</v>
      </c>
      <c r="C988" s="7" t="s">
        <v>1834</v>
      </c>
      <c r="D988" s="39" t="b">
        <v>0</v>
      </c>
      <c r="E988" s="31">
        <v>1.0</v>
      </c>
      <c r="F988" s="40" t="s">
        <v>1835</v>
      </c>
      <c r="G988" s="12">
        <f t="shared" si="23"/>
        <v>2619.6</v>
      </c>
      <c r="H988" s="16" t="str">
        <f t="shared" si="24"/>
        <v>misleading</v>
      </c>
      <c r="I988" s="17" t="str">
        <f t="shared" si="25"/>
        <v>misleading 2d pie chart</v>
      </c>
      <c r="J988" s="16">
        <f t="shared" si="61"/>
        <v>24.4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23"/>
      <c r="W988" s="23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</row>
    <row r="989">
      <c r="A989" s="31">
        <v>20.0</v>
      </c>
      <c r="B989" s="31">
        <v>11.0</v>
      </c>
      <c r="C989" s="7" t="s">
        <v>412</v>
      </c>
      <c r="D989" s="39" t="b">
        <v>0</v>
      </c>
      <c r="E989" s="31">
        <v>0.0</v>
      </c>
      <c r="F989" s="40" t="s">
        <v>1836</v>
      </c>
      <c r="G989" s="12">
        <f t="shared" si="23"/>
        <v>2647.2</v>
      </c>
      <c r="H989" s="16" t="str">
        <f t="shared" si="24"/>
        <v>misleading</v>
      </c>
      <c r="I989" s="17" t="str">
        <f t="shared" si="25"/>
        <v>misleading 2d pie chart</v>
      </c>
      <c r="J989" s="16">
        <f t="shared" si="61"/>
        <v>27.6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23"/>
      <c r="W989" s="23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</row>
    <row r="990">
      <c r="A990" s="31">
        <v>20.0</v>
      </c>
      <c r="B990" s="31">
        <v>1.0</v>
      </c>
      <c r="C990" s="7" t="s">
        <v>1837</v>
      </c>
      <c r="D990" s="39" t="b">
        <v>0</v>
      </c>
      <c r="E990" s="31">
        <v>1.0</v>
      </c>
      <c r="F990" s="40" t="s">
        <v>1838</v>
      </c>
      <c r="G990" s="12">
        <f t="shared" si="23"/>
        <v>2660.3</v>
      </c>
      <c r="H990" s="16" t="str">
        <f t="shared" si="24"/>
        <v>misleading</v>
      </c>
      <c r="I990" s="17" t="str">
        <f t="shared" si="25"/>
        <v>truncated bar chart</v>
      </c>
      <c r="J990" s="16">
        <f t="shared" si="61"/>
        <v>13.1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23"/>
      <c r="W990" s="23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</row>
    <row r="991">
      <c r="A991" s="31">
        <v>20.0</v>
      </c>
      <c r="B991" s="31">
        <v>28.0</v>
      </c>
      <c r="C991" s="7" t="s">
        <v>1591</v>
      </c>
      <c r="D991" s="39" t="b">
        <v>1</v>
      </c>
      <c r="E991" s="31">
        <v>1.0</v>
      </c>
      <c r="F991" s="40" t="s">
        <v>1839</v>
      </c>
      <c r="G991" s="12">
        <f t="shared" si="23"/>
        <v>2755.3</v>
      </c>
      <c r="H991" s="16" t="str">
        <f t="shared" si="24"/>
        <v>misleading</v>
      </c>
      <c r="I991" s="17" t="str">
        <f t="shared" si="25"/>
        <v>multiple scale line chart</v>
      </c>
      <c r="J991" s="16">
        <f t="shared" si="61"/>
        <v>95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23"/>
      <c r="W991" s="23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</row>
    <row r="992">
      <c r="A992" s="31">
        <v>20.0</v>
      </c>
      <c r="B992" s="31">
        <v>7.0</v>
      </c>
      <c r="C992" s="7" t="s">
        <v>886</v>
      </c>
      <c r="D992" s="39" t="b">
        <v>0</v>
      </c>
      <c r="E992" s="31">
        <v>1.0</v>
      </c>
      <c r="F992" s="40" t="s">
        <v>1840</v>
      </c>
      <c r="G992" s="12">
        <f t="shared" si="23"/>
        <v>2776.5</v>
      </c>
      <c r="H992" s="16" t="str">
        <f t="shared" si="24"/>
        <v>misleading</v>
      </c>
      <c r="I992" s="17" t="str">
        <f t="shared" si="25"/>
        <v>truncated bar chart</v>
      </c>
      <c r="J992" s="16">
        <f t="shared" si="61"/>
        <v>21.2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23"/>
      <c r="W992" s="23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</row>
    <row r="993">
      <c r="A993" s="31">
        <v>20.0</v>
      </c>
      <c r="B993" s="31">
        <v>36.0</v>
      </c>
      <c r="C993" s="7" t="s">
        <v>609</v>
      </c>
      <c r="D993" s="39" t="b">
        <v>1</v>
      </c>
      <c r="E993" s="31">
        <v>1.0</v>
      </c>
      <c r="F993" s="40" t="s">
        <v>1841</v>
      </c>
      <c r="G993" s="12">
        <f t="shared" si="23"/>
        <v>2811.9</v>
      </c>
      <c r="H993" s="16" t="str">
        <f t="shared" si="24"/>
        <v>normal</v>
      </c>
      <c r="I993" s="17" t="str">
        <f t="shared" si="25"/>
        <v>normal axis bar chart</v>
      </c>
      <c r="J993" s="16">
        <f t="shared" si="61"/>
        <v>35.4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23"/>
      <c r="W993" s="23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</row>
    <row r="994">
      <c r="A994" s="31">
        <v>20.0</v>
      </c>
      <c r="B994" s="31">
        <v>35.0</v>
      </c>
      <c r="C994" s="7" t="s">
        <v>1842</v>
      </c>
      <c r="D994" s="39" t="b">
        <v>0</v>
      </c>
      <c r="E994" s="31">
        <v>1.0</v>
      </c>
      <c r="F994" s="40" t="s">
        <v>1843</v>
      </c>
      <c r="G994" s="12">
        <f t="shared" si="23"/>
        <v>2836.8</v>
      </c>
      <c r="H994" s="16" t="str">
        <f t="shared" si="24"/>
        <v>misleading</v>
      </c>
      <c r="I994" s="17" t="str">
        <f t="shared" si="25"/>
        <v>reversed axis bar chart</v>
      </c>
      <c r="J994" s="16">
        <f t="shared" si="61"/>
        <v>24.9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23"/>
      <c r="W994" s="23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</row>
    <row r="995">
      <c r="A995" s="31">
        <v>20.0</v>
      </c>
      <c r="B995" s="31">
        <v>38.0</v>
      </c>
      <c r="C995" s="7" t="s">
        <v>1844</v>
      </c>
      <c r="D995" s="39" t="b">
        <v>0</v>
      </c>
      <c r="E995" s="31">
        <v>1.0</v>
      </c>
      <c r="F995" s="40" t="s">
        <v>1845</v>
      </c>
      <c r="G995" s="12">
        <f t="shared" si="23"/>
        <v>2869.5</v>
      </c>
      <c r="H995" s="16" t="str">
        <f t="shared" si="24"/>
        <v>misleading</v>
      </c>
      <c r="I995" s="17" t="str">
        <f t="shared" si="25"/>
        <v>reversed axis bar chart</v>
      </c>
      <c r="J995" s="16">
        <f t="shared" si="61"/>
        <v>32.7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23"/>
      <c r="W995" s="23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</row>
    <row r="996">
      <c r="A996" s="31">
        <v>20.0</v>
      </c>
      <c r="B996" s="31">
        <v>21.0</v>
      </c>
      <c r="C996" s="7" t="s">
        <v>1846</v>
      </c>
      <c r="D996" s="39" t="b">
        <v>0</v>
      </c>
      <c r="E996" s="31">
        <v>1.0</v>
      </c>
      <c r="F996" s="40" t="s">
        <v>1847</v>
      </c>
      <c r="G996" s="12">
        <f t="shared" si="23"/>
        <v>2919.8</v>
      </c>
      <c r="H996" s="16" t="str">
        <f t="shared" si="24"/>
        <v>misleading</v>
      </c>
      <c r="I996" s="17" t="str">
        <f t="shared" si="25"/>
        <v>multiple scale line chart</v>
      </c>
      <c r="J996" s="16">
        <f t="shared" si="61"/>
        <v>50.3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23"/>
      <c r="W996" s="23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</row>
    <row r="997">
      <c r="A997" s="31">
        <v>20.0</v>
      </c>
      <c r="B997" s="31">
        <v>30.0</v>
      </c>
      <c r="C997" s="7" t="s">
        <v>1848</v>
      </c>
      <c r="D997" s="39" t="b">
        <v>1</v>
      </c>
      <c r="E997" s="31">
        <v>1.0</v>
      </c>
      <c r="F997" s="40" t="s">
        <v>1849</v>
      </c>
      <c r="G997" s="12">
        <f t="shared" si="23"/>
        <v>2968.4</v>
      </c>
      <c r="H997" s="16" t="str">
        <f t="shared" si="24"/>
        <v>misleading</v>
      </c>
      <c r="I997" s="17" t="str">
        <f t="shared" si="25"/>
        <v>multiple scale line chart</v>
      </c>
      <c r="J997" s="16">
        <f t="shared" si="61"/>
        <v>48.6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23"/>
      <c r="W997" s="23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</row>
    <row r="998">
      <c r="A998" s="31">
        <v>20.0</v>
      </c>
      <c r="B998" s="31">
        <v>20.0</v>
      </c>
      <c r="C998" s="7" t="s">
        <v>1850</v>
      </c>
      <c r="D998" s="39" t="b">
        <v>1</v>
      </c>
      <c r="E998" s="31">
        <v>1.0</v>
      </c>
      <c r="F998" s="40" t="s">
        <v>1851</v>
      </c>
      <c r="G998" s="12">
        <f t="shared" si="23"/>
        <v>2990.8</v>
      </c>
      <c r="H998" s="16" t="str">
        <f t="shared" si="24"/>
        <v>misleading</v>
      </c>
      <c r="I998" s="17" t="str">
        <f t="shared" si="25"/>
        <v>misleading 2d pie chart</v>
      </c>
      <c r="J998" s="16">
        <f t="shared" si="61"/>
        <v>22.4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23"/>
      <c r="W998" s="23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</row>
    <row r="999">
      <c r="A999" s="31">
        <v>20.0</v>
      </c>
      <c r="B999" s="31">
        <v>44.0</v>
      </c>
      <c r="C999" s="7" t="s">
        <v>1852</v>
      </c>
      <c r="D999" s="39" t="b">
        <v>1</v>
      </c>
      <c r="E999" s="31">
        <v>1.0</v>
      </c>
      <c r="F999" s="40" t="s">
        <v>1853</v>
      </c>
      <c r="G999" s="12">
        <f t="shared" si="23"/>
        <v>3029.5</v>
      </c>
      <c r="H999" s="16" t="str">
        <f t="shared" si="24"/>
        <v>normal</v>
      </c>
      <c r="I999" s="17" t="str">
        <f t="shared" si="25"/>
        <v>normal line chart</v>
      </c>
      <c r="J999" s="16">
        <f t="shared" si="61"/>
        <v>38.7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23"/>
      <c r="W999" s="23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</row>
    <row r="1000">
      <c r="A1000" s="31">
        <v>20.0</v>
      </c>
      <c r="B1000" s="31">
        <v>14.0</v>
      </c>
      <c r="C1000" s="7" t="s">
        <v>1088</v>
      </c>
      <c r="D1000" s="39" t="b">
        <v>1</v>
      </c>
      <c r="E1000" s="31">
        <v>0.0</v>
      </c>
      <c r="F1000" s="40" t="s">
        <v>1854</v>
      </c>
      <c r="G1000" s="12">
        <f t="shared" si="23"/>
        <v>3099.6</v>
      </c>
      <c r="H1000" s="16" t="str">
        <f t="shared" si="24"/>
        <v>normal</v>
      </c>
      <c r="I1000" s="17" t="str">
        <f t="shared" si="25"/>
        <v>normal pie chart</v>
      </c>
      <c r="J1000" s="16">
        <f t="shared" si="61"/>
        <v>70.1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23"/>
      <c r="W1000" s="23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</row>
    <row r="1001">
      <c r="A1001" s="31">
        <v>20.0</v>
      </c>
      <c r="B1001" s="31">
        <v>17.0</v>
      </c>
      <c r="C1001" s="7" t="s">
        <v>994</v>
      </c>
      <c r="D1001" s="39" t="b">
        <v>1</v>
      </c>
      <c r="E1001" s="31">
        <v>1.0</v>
      </c>
      <c r="F1001" s="40" t="s">
        <v>1855</v>
      </c>
      <c r="G1001" s="12">
        <f t="shared" si="23"/>
        <v>3129.9</v>
      </c>
      <c r="H1001" s="16" t="str">
        <f t="shared" si="24"/>
        <v>normal</v>
      </c>
      <c r="I1001" s="17" t="str">
        <f t="shared" si="25"/>
        <v>normal pie chart</v>
      </c>
      <c r="J1001" s="16">
        <f t="shared" si="61"/>
        <v>30.3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23"/>
      <c r="W1001" s="23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</row>
    <row r="1002">
      <c r="A1002" s="31">
        <v>20.0</v>
      </c>
      <c r="B1002" s="31">
        <v>24.0</v>
      </c>
      <c r="C1002" s="7" t="s">
        <v>1856</v>
      </c>
      <c r="D1002" s="39" t="b">
        <v>0</v>
      </c>
      <c r="E1002" s="31">
        <v>1.0</v>
      </c>
      <c r="F1002" s="40" t="s">
        <v>1857</v>
      </c>
      <c r="G1002" s="12">
        <f t="shared" si="23"/>
        <v>3166.1</v>
      </c>
      <c r="H1002" s="16" t="str">
        <f t="shared" si="24"/>
        <v>misleading</v>
      </c>
      <c r="I1002" s="17" t="str">
        <f t="shared" si="25"/>
        <v>multiple scale line chart</v>
      </c>
      <c r="J1002" s="16">
        <f t="shared" si="61"/>
        <v>36.2</v>
      </c>
      <c r="V1002" s="79"/>
      <c r="W1002" s="79"/>
    </row>
    <row r="1003">
      <c r="A1003" s="12">
        <v>21.0</v>
      </c>
      <c r="B1003" s="12">
        <v>27.0</v>
      </c>
      <c r="C1003" s="12" t="s">
        <v>998</v>
      </c>
      <c r="D1003" s="12" t="b">
        <v>0</v>
      </c>
      <c r="E1003" s="12">
        <v>0.0</v>
      </c>
      <c r="F1003" s="12" t="s">
        <v>1858</v>
      </c>
      <c r="G1003" s="12">
        <f t="shared" si="23"/>
        <v>465.5</v>
      </c>
      <c r="H1003" s="16" t="str">
        <f t="shared" si="24"/>
        <v>misleading</v>
      </c>
      <c r="I1003" s="17" t="str">
        <f t="shared" si="25"/>
        <v>multiple scale line chart</v>
      </c>
      <c r="J1003" s="41">
        <f>G1003- TIMEVALUE("0:" &amp; "07:09.2") * 24 * 60 * 60</f>
        <v>36.3</v>
      </c>
      <c r="V1003" s="79"/>
      <c r="W1003" s="79"/>
    </row>
    <row r="1004">
      <c r="A1004" s="12">
        <v>21.0</v>
      </c>
      <c r="B1004" s="12">
        <v>2.0</v>
      </c>
      <c r="C1004" s="12" t="s">
        <v>1859</v>
      </c>
      <c r="D1004" s="12" t="b">
        <v>0</v>
      </c>
      <c r="E1004" s="12">
        <v>1.0</v>
      </c>
      <c r="F1004" s="12" t="s">
        <v>1860</v>
      </c>
      <c r="G1004" s="12">
        <f t="shared" si="23"/>
        <v>495.9</v>
      </c>
      <c r="H1004" s="16" t="str">
        <f t="shared" si="24"/>
        <v>normal</v>
      </c>
      <c r="I1004" s="17" t="str">
        <f t="shared" si="25"/>
        <v>normal bar chart</v>
      </c>
      <c r="J1004" s="16">
        <f t="shared" ref="J1004:J1052" si="62">G1004-G1003</f>
        <v>30.4</v>
      </c>
      <c r="V1004" s="79"/>
      <c r="W1004" s="79"/>
    </row>
    <row r="1005">
      <c r="A1005" s="12">
        <v>21.0</v>
      </c>
      <c r="B1005" s="12">
        <v>16.0</v>
      </c>
      <c r="C1005" s="12" t="s">
        <v>1861</v>
      </c>
      <c r="D1005" s="12" t="b">
        <v>1</v>
      </c>
      <c r="E1005" s="12">
        <v>1.0</v>
      </c>
      <c r="F1005" s="12" t="s">
        <v>1862</v>
      </c>
      <c r="G1005" s="12">
        <f t="shared" si="23"/>
        <v>528.7</v>
      </c>
      <c r="H1005" s="16" t="str">
        <f t="shared" si="24"/>
        <v>misleading</v>
      </c>
      <c r="I1005" s="17" t="str">
        <f t="shared" si="25"/>
        <v>misleading 2d pie chart</v>
      </c>
      <c r="J1005" s="16">
        <f t="shared" si="62"/>
        <v>32.8</v>
      </c>
      <c r="V1005" s="79"/>
      <c r="W1005" s="79"/>
    </row>
    <row r="1006">
      <c r="A1006" s="12">
        <v>21.0</v>
      </c>
      <c r="B1006" s="12">
        <v>20.0</v>
      </c>
      <c r="C1006" s="12" t="s">
        <v>1099</v>
      </c>
      <c r="D1006" s="12" t="b">
        <v>1</v>
      </c>
      <c r="E1006" s="12">
        <v>1.0</v>
      </c>
      <c r="F1006" s="12" t="s">
        <v>1863</v>
      </c>
      <c r="G1006" s="12">
        <f t="shared" si="23"/>
        <v>589.5</v>
      </c>
      <c r="H1006" s="16" t="str">
        <f t="shared" si="24"/>
        <v>misleading</v>
      </c>
      <c r="I1006" s="17" t="str">
        <f t="shared" si="25"/>
        <v>misleading 2d pie chart</v>
      </c>
      <c r="J1006" s="16">
        <f t="shared" si="62"/>
        <v>60.8</v>
      </c>
      <c r="V1006" s="79"/>
      <c r="W1006" s="79"/>
    </row>
    <row r="1007">
      <c r="A1007" s="12">
        <v>21.0</v>
      </c>
      <c r="B1007" s="12">
        <v>36.0</v>
      </c>
      <c r="C1007" s="12" t="s">
        <v>1864</v>
      </c>
      <c r="D1007" s="12" t="b">
        <v>1</v>
      </c>
      <c r="E1007" s="12">
        <v>1.0</v>
      </c>
      <c r="F1007" s="12" t="s">
        <v>1865</v>
      </c>
      <c r="G1007" s="12">
        <f t="shared" si="23"/>
        <v>611.5</v>
      </c>
      <c r="H1007" s="16" t="str">
        <f t="shared" si="24"/>
        <v>normal</v>
      </c>
      <c r="I1007" s="17" t="str">
        <f t="shared" si="25"/>
        <v>normal axis bar chart</v>
      </c>
      <c r="J1007" s="16">
        <f t="shared" si="62"/>
        <v>22</v>
      </c>
      <c r="V1007" s="79"/>
      <c r="W1007" s="79"/>
    </row>
    <row r="1008">
      <c r="A1008" s="12">
        <v>21.0</v>
      </c>
      <c r="B1008" s="12">
        <v>34.0</v>
      </c>
      <c r="C1008" s="12" t="s">
        <v>1866</v>
      </c>
      <c r="D1008" s="12" t="b">
        <v>1</v>
      </c>
      <c r="E1008" s="12">
        <v>1.0</v>
      </c>
      <c r="F1008" s="12" t="s">
        <v>1867</v>
      </c>
      <c r="G1008" s="12">
        <f t="shared" si="23"/>
        <v>622.7</v>
      </c>
      <c r="H1008" s="16" t="str">
        <f t="shared" si="24"/>
        <v>normal</v>
      </c>
      <c r="I1008" s="17" t="str">
        <f t="shared" si="25"/>
        <v>normal axis bar chart</v>
      </c>
      <c r="J1008" s="16">
        <f t="shared" si="62"/>
        <v>11.2</v>
      </c>
      <c r="V1008" s="79"/>
      <c r="W1008" s="79"/>
    </row>
    <row r="1009">
      <c r="A1009" s="12">
        <v>21.0</v>
      </c>
      <c r="B1009" s="12">
        <v>45.0</v>
      </c>
      <c r="C1009" s="12" t="s">
        <v>732</v>
      </c>
      <c r="D1009" s="12" t="b">
        <v>1</v>
      </c>
      <c r="E1009" s="12">
        <v>1.0</v>
      </c>
      <c r="F1009" s="12" t="s">
        <v>1868</v>
      </c>
      <c r="G1009" s="12">
        <f t="shared" si="23"/>
        <v>631.4</v>
      </c>
      <c r="H1009" s="16" t="str">
        <f t="shared" si="24"/>
        <v>normal</v>
      </c>
      <c r="I1009" s="17" t="str">
        <f t="shared" si="25"/>
        <v>normal line chart</v>
      </c>
      <c r="J1009" s="16">
        <f t="shared" si="62"/>
        <v>8.7</v>
      </c>
      <c r="V1009" s="79"/>
      <c r="W1009" s="79"/>
    </row>
    <row r="1010">
      <c r="A1010" s="12">
        <v>21.0</v>
      </c>
      <c r="B1010" s="12">
        <v>43.0</v>
      </c>
      <c r="C1010" s="12" t="s">
        <v>1869</v>
      </c>
      <c r="D1010" s="12" t="b">
        <v>0</v>
      </c>
      <c r="E1010" s="12">
        <v>1.0</v>
      </c>
      <c r="F1010" s="12" t="s">
        <v>1870</v>
      </c>
      <c r="G1010" s="12">
        <f t="shared" si="23"/>
        <v>650.1</v>
      </c>
      <c r="H1010" s="16" t="str">
        <f t="shared" si="24"/>
        <v>normal</v>
      </c>
      <c r="I1010" s="17" t="str">
        <f t="shared" si="25"/>
        <v>normal line chart</v>
      </c>
      <c r="J1010" s="16">
        <f t="shared" si="62"/>
        <v>18.7</v>
      </c>
      <c r="V1010" s="79"/>
      <c r="W1010" s="79"/>
    </row>
    <row r="1011">
      <c r="A1011" s="12">
        <v>21.0</v>
      </c>
      <c r="B1011" s="12">
        <v>22.0</v>
      </c>
      <c r="C1011" s="12" t="s">
        <v>1871</v>
      </c>
      <c r="D1011" s="12" t="b">
        <v>1</v>
      </c>
      <c r="E1011" s="12">
        <v>1.0</v>
      </c>
      <c r="F1011" s="12" t="s">
        <v>1872</v>
      </c>
      <c r="G1011" s="12">
        <f t="shared" si="23"/>
        <v>663</v>
      </c>
      <c r="H1011" s="16" t="str">
        <f t="shared" si="24"/>
        <v>normal</v>
      </c>
      <c r="I1011" s="17" t="str">
        <f t="shared" si="25"/>
        <v>normal scale line chart</v>
      </c>
      <c r="J1011" s="16">
        <f t="shared" si="62"/>
        <v>12.9</v>
      </c>
      <c r="V1011" s="79"/>
      <c r="W1011" s="79"/>
    </row>
    <row r="1012">
      <c r="A1012" s="12">
        <v>21.0</v>
      </c>
      <c r="B1012" s="12">
        <v>7.0</v>
      </c>
      <c r="C1012" s="12" t="s">
        <v>1873</v>
      </c>
      <c r="D1012" s="12" t="b">
        <v>1</v>
      </c>
      <c r="E1012" s="12">
        <v>0.0</v>
      </c>
      <c r="F1012" s="12" t="s">
        <v>1874</v>
      </c>
      <c r="G1012" s="12">
        <f t="shared" si="23"/>
        <v>710.6</v>
      </c>
      <c r="H1012" s="16" t="str">
        <f t="shared" si="24"/>
        <v>misleading</v>
      </c>
      <c r="I1012" s="17" t="str">
        <f t="shared" si="25"/>
        <v>truncated bar chart</v>
      </c>
      <c r="J1012" s="16">
        <f t="shared" si="62"/>
        <v>47.6</v>
      </c>
      <c r="V1012" s="79"/>
      <c r="W1012" s="79"/>
    </row>
    <row r="1013">
      <c r="A1013" s="12">
        <v>21.0</v>
      </c>
      <c r="B1013" s="12">
        <v>17.0</v>
      </c>
      <c r="C1013" s="12" t="s">
        <v>646</v>
      </c>
      <c r="D1013" s="12" t="b">
        <v>1</v>
      </c>
      <c r="E1013" s="12">
        <v>1.0</v>
      </c>
      <c r="F1013" s="12" t="s">
        <v>1875</v>
      </c>
      <c r="G1013" s="12">
        <f t="shared" si="23"/>
        <v>738.2</v>
      </c>
      <c r="H1013" s="16" t="str">
        <f t="shared" si="24"/>
        <v>normal</v>
      </c>
      <c r="I1013" s="17" t="str">
        <f t="shared" si="25"/>
        <v>normal pie chart</v>
      </c>
      <c r="J1013" s="16">
        <f t="shared" si="62"/>
        <v>27.6</v>
      </c>
      <c r="V1013" s="79"/>
      <c r="W1013" s="79"/>
    </row>
    <row r="1014">
      <c r="A1014" s="12">
        <v>21.0</v>
      </c>
      <c r="B1014" s="12">
        <v>49.0</v>
      </c>
      <c r="C1014" s="12" t="s">
        <v>1285</v>
      </c>
      <c r="D1014" s="12" t="b">
        <v>0</v>
      </c>
      <c r="E1014" s="12">
        <v>1.0</v>
      </c>
      <c r="F1014" s="12" t="s">
        <v>1876</v>
      </c>
      <c r="G1014" s="12">
        <f t="shared" si="23"/>
        <v>754.2</v>
      </c>
      <c r="H1014" s="16" t="str">
        <f t="shared" si="24"/>
        <v>misleading</v>
      </c>
      <c r="I1014" s="17" t="str">
        <f t="shared" si="25"/>
        <v>truncated line chart</v>
      </c>
      <c r="J1014" s="16">
        <f t="shared" si="62"/>
        <v>16</v>
      </c>
      <c r="V1014" s="79"/>
      <c r="W1014" s="79"/>
    </row>
    <row r="1015">
      <c r="A1015" s="12">
        <v>21.0</v>
      </c>
      <c r="B1015" s="12">
        <v>26.0</v>
      </c>
      <c r="C1015" s="12" t="s">
        <v>1877</v>
      </c>
      <c r="D1015" s="12" t="b">
        <v>0</v>
      </c>
      <c r="E1015" s="12">
        <v>1.0</v>
      </c>
      <c r="F1015" s="12" t="s">
        <v>1878</v>
      </c>
      <c r="G1015" s="12">
        <f t="shared" si="23"/>
        <v>780.6</v>
      </c>
      <c r="H1015" s="16" t="str">
        <f t="shared" si="24"/>
        <v>normal</v>
      </c>
      <c r="I1015" s="17" t="str">
        <f t="shared" si="25"/>
        <v>normal scale line chart</v>
      </c>
      <c r="J1015" s="16">
        <f t="shared" si="62"/>
        <v>26.4</v>
      </c>
      <c r="V1015" s="79"/>
      <c r="W1015" s="79"/>
    </row>
    <row r="1016">
      <c r="A1016" s="12">
        <v>21.0</v>
      </c>
      <c r="B1016" s="12">
        <v>3.0</v>
      </c>
      <c r="C1016" s="12" t="s">
        <v>1879</v>
      </c>
      <c r="D1016" s="12" t="b">
        <v>1</v>
      </c>
      <c r="E1016" s="12">
        <v>0.0</v>
      </c>
      <c r="F1016" s="12" t="s">
        <v>1880</v>
      </c>
      <c r="G1016" s="12">
        <f t="shared" si="23"/>
        <v>795.3</v>
      </c>
      <c r="H1016" s="16" t="str">
        <f t="shared" si="24"/>
        <v>misleading</v>
      </c>
      <c r="I1016" s="17" t="str">
        <f t="shared" si="25"/>
        <v>truncated bar chart</v>
      </c>
      <c r="J1016" s="16">
        <f t="shared" si="62"/>
        <v>14.7</v>
      </c>
      <c r="V1016" s="79"/>
      <c r="W1016" s="79"/>
    </row>
    <row r="1017">
      <c r="A1017" s="12">
        <v>21.0</v>
      </c>
      <c r="B1017" s="12">
        <v>11.0</v>
      </c>
      <c r="C1017" s="12" t="s">
        <v>1881</v>
      </c>
      <c r="D1017" s="12" t="b">
        <v>0</v>
      </c>
      <c r="E1017" s="12">
        <v>0.0</v>
      </c>
      <c r="F1017" s="12" t="s">
        <v>1882</v>
      </c>
      <c r="G1017" s="12">
        <f t="shared" si="23"/>
        <v>823.7</v>
      </c>
      <c r="H1017" s="16" t="str">
        <f t="shared" si="24"/>
        <v>misleading</v>
      </c>
      <c r="I1017" s="17" t="str">
        <f t="shared" si="25"/>
        <v>misleading 2d pie chart</v>
      </c>
      <c r="J1017" s="16">
        <f t="shared" si="62"/>
        <v>28.4</v>
      </c>
      <c r="V1017" s="79"/>
      <c r="W1017" s="79"/>
    </row>
    <row r="1018">
      <c r="A1018" s="12">
        <v>21.0</v>
      </c>
      <c r="B1018" s="12">
        <v>24.0</v>
      </c>
      <c r="C1018" s="12" t="s">
        <v>1883</v>
      </c>
      <c r="D1018" s="12" t="b">
        <v>0</v>
      </c>
      <c r="E1018" s="12">
        <v>1.0</v>
      </c>
      <c r="F1018" s="12" t="s">
        <v>1884</v>
      </c>
      <c r="G1018" s="12">
        <f t="shared" si="23"/>
        <v>841.3</v>
      </c>
      <c r="H1018" s="16" t="str">
        <f t="shared" si="24"/>
        <v>misleading</v>
      </c>
      <c r="I1018" s="17" t="str">
        <f t="shared" si="25"/>
        <v>multiple scale line chart</v>
      </c>
      <c r="J1018" s="16">
        <f t="shared" si="62"/>
        <v>17.6</v>
      </c>
      <c r="V1018" s="79"/>
      <c r="W1018" s="79"/>
    </row>
    <row r="1019">
      <c r="A1019" s="12">
        <v>21.0</v>
      </c>
      <c r="B1019" s="12">
        <v>6.0</v>
      </c>
      <c r="C1019" s="12" t="s">
        <v>1553</v>
      </c>
      <c r="D1019" s="12" t="b">
        <v>0</v>
      </c>
      <c r="E1019" s="12">
        <v>1.0</v>
      </c>
      <c r="F1019" s="12" t="s">
        <v>1885</v>
      </c>
      <c r="G1019" s="12">
        <f t="shared" si="23"/>
        <v>862.7</v>
      </c>
      <c r="H1019" s="16" t="str">
        <f t="shared" si="24"/>
        <v>normal</v>
      </c>
      <c r="I1019" s="17" t="str">
        <f t="shared" si="25"/>
        <v>normal bar chart</v>
      </c>
      <c r="J1019" s="16">
        <f t="shared" si="62"/>
        <v>21.4</v>
      </c>
      <c r="V1019" s="79"/>
      <c r="W1019" s="79"/>
    </row>
    <row r="1020">
      <c r="A1020" s="12">
        <v>21.0</v>
      </c>
      <c r="B1020" s="12">
        <v>5.0</v>
      </c>
      <c r="C1020" s="12" t="s">
        <v>1886</v>
      </c>
      <c r="D1020" s="12" t="b">
        <v>1</v>
      </c>
      <c r="E1020" s="12">
        <v>1.0</v>
      </c>
      <c r="F1020" s="12" t="s">
        <v>1887</v>
      </c>
      <c r="G1020" s="12">
        <f t="shared" si="23"/>
        <v>879</v>
      </c>
      <c r="H1020" s="16" t="str">
        <f t="shared" si="24"/>
        <v>misleading</v>
      </c>
      <c r="I1020" s="17" t="str">
        <f t="shared" si="25"/>
        <v>truncated bar chart</v>
      </c>
      <c r="J1020" s="16">
        <f t="shared" si="62"/>
        <v>16.3</v>
      </c>
      <c r="V1020" s="79"/>
      <c r="W1020" s="79"/>
    </row>
    <row r="1021">
      <c r="A1021" s="12">
        <v>21.0</v>
      </c>
      <c r="B1021" s="12">
        <v>13.0</v>
      </c>
      <c r="C1021" s="12" t="s">
        <v>1888</v>
      </c>
      <c r="D1021" s="12" t="b">
        <v>1</v>
      </c>
      <c r="E1021" s="12">
        <v>1.0</v>
      </c>
      <c r="F1021" s="12" t="s">
        <v>1889</v>
      </c>
      <c r="G1021" s="12">
        <f t="shared" si="23"/>
        <v>893.3</v>
      </c>
      <c r="H1021" s="16" t="str">
        <f t="shared" si="24"/>
        <v>normal</v>
      </c>
      <c r="I1021" s="17" t="str">
        <f t="shared" si="25"/>
        <v>normal pie chart</v>
      </c>
      <c r="J1021" s="16">
        <f t="shared" si="62"/>
        <v>14.3</v>
      </c>
      <c r="V1021" s="79"/>
      <c r="W1021" s="79"/>
    </row>
    <row r="1022">
      <c r="A1022" s="12">
        <v>21.0</v>
      </c>
      <c r="B1022" s="12">
        <v>31.0</v>
      </c>
      <c r="C1022" s="12" t="s">
        <v>1890</v>
      </c>
      <c r="D1022" s="12" t="b">
        <v>1</v>
      </c>
      <c r="E1022" s="12">
        <v>0.0</v>
      </c>
      <c r="F1022" s="12" t="s">
        <v>1891</v>
      </c>
      <c r="G1022" s="12">
        <f t="shared" si="23"/>
        <v>903</v>
      </c>
      <c r="H1022" s="16" t="str">
        <f t="shared" si="24"/>
        <v>misleading</v>
      </c>
      <c r="I1022" s="17" t="str">
        <f t="shared" si="25"/>
        <v>reversed axis bar chart</v>
      </c>
      <c r="J1022" s="16">
        <f t="shared" si="62"/>
        <v>9.7</v>
      </c>
      <c r="V1022" s="79"/>
      <c r="W1022" s="79"/>
    </row>
    <row r="1023">
      <c r="A1023" s="12">
        <v>21.0</v>
      </c>
      <c r="B1023" s="12">
        <v>14.0</v>
      </c>
      <c r="C1023" s="12" t="s">
        <v>1892</v>
      </c>
      <c r="D1023" s="12" t="b">
        <v>0</v>
      </c>
      <c r="E1023" s="12">
        <v>1.0</v>
      </c>
      <c r="F1023" s="12" t="s">
        <v>1893</v>
      </c>
      <c r="G1023" s="12">
        <f t="shared" si="23"/>
        <v>923.3</v>
      </c>
      <c r="H1023" s="16" t="str">
        <f t="shared" si="24"/>
        <v>normal</v>
      </c>
      <c r="I1023" s="17" t="str">
        <f t="shared" si="25"/>
        <v>normal pie chart</v>
      </c>
      <c r="J1023" s="16">
        <f t="shared" si="62"/>
        <v>20.3</v>
      </c>
      <c r="V1023" s="79"/>
      <c r="W1023" s="79"/>
    </row>
    <row r="1024">
      <c r="A1024" s="12">
        <v>21.0</v>
      </c>
      <c r="B1024" s="12">
        <v>30.0</v>
      </c>
      <c r="C1024" s="12" t="s">
        <v>944</v>
      </c>
      <c r="D1024" s="12" t="b">
        <v>1</v>
      </c>
      <c r="E1024" s="12">
        <v>1.0</v>
      </c>
      <c r="F1024" s="12" t="s">
        <v>1894</v>
      </c>
      <c r="G1024" s="12">
        <f t="shared" si="23"/>
        <v>940.4</v>
      </c>
      <c r="H1024" s="16" t="str">
        <f t="shared" si="24"/>
        <v>misleading</v>
      </c>
      <c r="I1024" s="17" t="str">
        <f t="shared" si="25"/>
        <v>multiple scale line chart</v>
      </c>
      <c r="J1024" s="16">
        <f t="shared" si="62"/>
        <v>17.1</v>
      </c>
      <c r="V1024" s="79"/>
      <c r="W1024" s="79"/>
    </row>
    <row r="1025">
      <c r="A1025" s="12">
        <v>21.0</v>
      </c>
      <c r="B1025" s="12">
        <v>4.0</v>
      </c>
      <c r="C1025" s="12" t="s">
        <v>72</v>
      </c>
      <c r="D1025" s="12" t="b">
        <v>0</v>
      </c>
      <c r="E1025" s="12">
        <v>1.0</v>
      </c>
      <c r="F1025" s="12" t="s">
        <v>1895</v>
      </c>
      <c r="G1025" s="12">
        <f t="shared" si="23"/>
        <v>960.2</v>
      </c>
      <c r="H1025" s="16" t="str">
        <f t="shared" si="24"/>
        <v>normal</v>
      </c>
      <c r="I1025" s="17" t="str">
        <f t="shared" si="25"/>
        <v>normal bar chart</v>
      </c>
      <c r="J1025" s="16">
        <f t="shared" si="62"/>
        <v>19.8</v>
      </c>
      <c r="V1025" s="79"/>
      <c r="W1025" s="79"/>
    </row>
    <row r="1026">
      <c r="A1026" s="12">
        <v>21.0</v>
      </c>
      <c r="B1026" s="12">
        <v>9.0</v>
      </c>
      <c r="C1026" s="12" t="s">
        <v>1896</v>
      </c>
      <c r="D1026" s="12" t="b">
        <v>1</v>
      </c>
      <c r="E1026" s="12">
        <v>1.0</v>
      </c>
      <c r="F1026" s="12" t="s">
        <v>1897</v>
      </c>
      <c r="G1026" s="12">
        <f t="shared" si="23"/>
        <v>981.8</v>
      </c>
      <c r="H1026" s="16" t="str">
        <f t="shared" si="24"/>
        <v>misleading</v>
      </c>
      <c r="I1026" s="17" t="str">
        <f t="shared" si="25"/>
        <v>truncated bar chart</v>
      </c>
      <c r="J1026" s="16">
        <f t="shared" si="62"/>
        <v>21.6</v>
      </c>
      <c r="V1026" s="79"/>
      <c r="W1026" s="79"/>
    </row>
    <row r="1027">
      <c r="A1027" s="12">
        <v>21.0</v>
      </c>
      <c r="B1027" s="12">
        <v>37.0</v>
      </c>
      <c r="C1027" s="12" t="s">
        <v>186</v>
      </c>
      <c r="D1027" s="12" t="b">
        <v>1</v>
      </c>
      <c r="E1027" s="12">
        <v>1.0</v>
      </c>
      <c r="F1027" s="12" t="s">
        <v>1898</v>
      </c>
      <c r="G1027" s="12">
        <f t="shared" si="23"/>
        <v>1002.7</v>
      </c>
      <c r="H1027" s="16" t="str">
        <f t="shared" si="24"/>
        <v>normal</v>
      </c>
      <c r="I1027" s="17" t="str">
        <f t="shared" si="25"/>
        <v>normal axis bar chart</v>
      </c>
      <c r="J1027" s="16">
        <f t="shared" si="62"/>
        <v>20.9</v>
      </c>
      <c r="V1027" s="79"/>
      <c r="W1027" s="79"/>
    </row>
    <row r="1028">
      <c r="A1028" s="12">
        <v>21.0</v>
      </c>
      <c r="B1028" s="12">
        <v>25.0</v>
      </c>
      <c r="C1028" s="12" t="s">
        <v>1899</v>
      </c>
      <c r="D1028" s="12" t="b">
        <v>1</v>
      </c>
      <c r="E1028" s="12">
        <v>0.0</v>
      </c>
      <c r="F1028" s="12" t="s">
        <v>1900</v>
      </c>
      <c r="G1028" s="12">
        <f t="shared" si="23"/>
        <v>1011.4</v>
      </c>
      <c r="H1028" s="16" t="str">
        <f t="shared" si="24"/>
        <v>misleading</v>
      </c>
      <c r="I1028" s="17" t="str">
        <f t="shared" si="25"/>
        <v>multiple scale line chart</v>
      </c>
      <c r="J1028" s="16">
        <f t="shared" si="62"/>
        <v>8.7</v>
      </c>
      <c r="V1028" s="79"/>
      <c r="W1028" s="79"/>
    </row>
    <row r="1029">
      <c r="A1029" s="12">
        <v>21.0</v>
      </c>
      <c r="B1029" s="12">
        <v>42.0</v>
      </c>
      <c r="C1029" s="12" t="s">
        <v>1901</v>
      </c>
      <c r="D1029" s="12" t="b">
        <v>0</v>
      </c>
      <c r="E1029" s="12">
        <v>0.0</v>
      </c>
      <c r="F1029" s="12" t="s">
        <v>1902</v>
      </c>
      <c r="G1029" s="12">
        <f t="shared" si="23"/>
        <v>1029.7</v>
      </c>
      <c r="H1029" s="16" t="str">
        <f t="shared" si="24"/>
        <v>misleading</v>
      </c>
      <c r="I1029" s="17" t="str">
        <f t="shared" si="25"/>
        <v>truncated line chart</v>
      </c>
      <c r="J1029" s="16">
        <f t="shared" si="62"/>
        <v>18.3</v>
      </c>
      <c r="V1029" s="79"/>
      <c r="W1029" s="79"/>
    </row>
    <row r="1030">
      <c r="A1030" s="12">
        <v>21.0</v>
      </c>
      <c r="B1030" s="12">
        <v>47.0</v>
      </c>
      <c r="C1030" s="12" t="s">
        <v>1903</v>
      </c>
      <c r="D1030" s="12" t="b">
        <v>1</v>
      </c>
      <c r="E1030" s="12">
        <v>0.0</v>
      </c>
      <c r="F1030" s="12" t="s">
        <v>1904</v>
      </c>
      <c r="G1030" s="12">
        <f t="shared" si="23"/>
        <v>1033.7</v>
      </c>
      <c r="H1030" s="16" t="str">
        <f t="shared" si="24"/>
        <v>misleading</v>
      </c>
      <c r="I1030" s="17" t="str">
        <f t="shared" si="25"/>
        <v>truncated line chart</v>
      </c>
      <c r="J1030" s="16">
        <f t="shared" si="62"/>
        <v>4</v>
      </c>
      <c r="V1030" s="79"/>
      <c r="W1030" s="79"/>
    </row>
    <row r="1031">
      <c r="A1031" s="12">
        <v>21.0</v>
      </c>
      <c r="B1031" s="12">
        <v>41.0</v>
      </c>
      <c r="C1031" s="12" t="s">
        <v>1905</v>
      </c>
      <c r="D1031" s="12" t="b">
        <v>0</v>
      </c>
      <c r="E1031" s="12">
        <v>1.0</v>
      </c>
      <c r="F1031" s="12" t="s">
        <v>1906</v>
      </c>
      <c r="G1031" s="12">
        <f t="shared" si="23"/>
        <v>1039.5</v>
      </c>
      <c r="H1031" s="16" t="str">
        <f t="shared" si="24"/>
        <v>normal</v>
      </c>
      <c r="I1031" s="17" t="str">
        <f t="shared" si="25"/>
        <v>normal line chart</v>
      </c>
      <c r="J1031" s="16">
        <f t="shared" si="62"/>
        <v>5.8</v>
      </c>
      <c r="V1031" s="79"/>
      <c r="W1031" s="79"/>
    </row>
    <row r="1032">
      <c r="A1032" s="12">
        <v>21.0</v>
      </c>
      <c r="B1032" s="12">
        <v>40.0</v>
      </c>
      <c r="C1032" s="12" t="s">
        <v>1823</v>
      </c>
      <c r="D1032" s="12" t="b">
        <v>0</v>
      </c>
      <c r="E1032" s="12">
        <v>1.0</v>
      </c>
      <c r="F1032" s="12" t="s">
        <v>1907</v>
      </c>
      <c r="G1032" s="12">
        <f t="shared" si="23"/>
        <v>1048.1</v>
      </c>
      <c r="H1032" s="16" t="str">
        <f t="shared" si="24"/>
        <v>normal</v>
      </c>
      <c r="I1032" s="17" t="str">
        <f t="shared" si="25"/>
        <v>normal axis bar chart</v>
      </c>
      <c r="J1032" s="16">
        <f t="shared" si="62"/>
        <v>8.6</v>
      </c>
      <c r="V1032" s="79"/>
      <c r="W1032" s="79"/>
    </row>
    <row r="1033">
      <c r="A1033" s="12">
        <v>21.0</v>
      </c>
      <c r="B1033" s="12">
        <v>1.0</v>
      </c>
      <c r="C1033" s="12" t="s">
        <v>1908</v>
      </c>
      <c r="D1033" s="12" t="b">
        <v>0</v>
      </c>
      <c r="E1033" s="12">
        <v>1.0</v>
      </c>
      <c r="F1033" s="12" t="s">
        <v>1909</v>
      </c>
      <c r="G1033" s="12">
        <f t="shared" si="23"/>
        <v>1061</v>
      </c>
      <c r="H1033" s="16" t="str">
        <f t="shared" si="24"/>
        <v>misleading</v>
      </c>
      <c r="I1033" s="17" t="str">
        <f t="shared" si="25"/>
        <v>truncated bar chart</v>
      </c>
      <c r="J1033" s="16">
        <f t="shared" si="62"/>
        <v>12.9</v>
      </c>
      <c r="V1033" s="79"/>
      <c r="W1033" s="79"/>
    </row>
    <row r="1034">
      <c r="A1034" s="12">
        <v>21.0</v>
      </c>
      <c r="B1034" s="12">
        <v>23.0</v>
      </c>
      <c r="C1034" s="12" t="s">
        <v>1910</v>
      </c>
      <c r="D1034" s="12" t="b">
        <v>1</v>
      </c>
      <c r="E1034" s="12">
        <v>1.0</v>
      </c>
      <c r="F1034" s="12" t="s">
        <v>1911</v>
      </c>
      <c r="G1034" s="12">
        <f t="shared" si="23"/>
        <v>1074.9</v>
      </c>
      <c r="H1034" s="16" t="str">
        <f t="shared" si="24"/>
        <v>normal</v>
      </c>
      <c r="I1034" s="17" t="str">
        <f t="shared" si="25"/>
        <v>normal scale line chart</v>
      </c>
      <c r="J1034" s="16">
        <f t="shared" si="62"/>
        <v>13.9</v>
      </c>
      <c r="V1034" s="79"/>
      <c r="W1034" s="79"/>
    </row>
    <row r="1035">
      <c r="A1035" s="12">
        <v>21.0</v>
      </c>
      <c r="B1035" s="12">
        <v>39.0</v>
      </c>
      <c r="C1035" s="12" t="s">
        <v>1912</v>
      </c>
      <c r="D1035" s="12" t="b">
        <v>1</v>
      </c>
      <c r="E1035" s="12">
        <v>1.0</v>
      </c>
      <c r="F1035" s="12" t="s">
        <v>1913</v>
      </c>
      <c r="G1035" s="12">
        <f t="shared" si="23"/>
        <v>1095.1</v>
      </c>
      <c r="H1035" s="16" t="str">
        <f t="shared" si="24"/>
        <v>misleading</v>
      </c>
      <c r="I1035" s="17" t="str">
        <f t="shared" si="25"/>
        <v>reversed axis bar chart</v>
      </c>
      <c r="J1035" s="16">
        <f t="shared" si="62"/>
        <v>20.2</v>
      </c>
      <c r="V1035" s="79"/>
      <c r="W1035" s="79"/>
    </row>
    <row r="1036">
      <c r="A1036" s="12">
        <v>21.0</v>
      </c>
      <c r="B1036" s="12">
        <v>10.0</v>
      </c>
      <c r="C1036" s="12" t="s">
        <v>1914</v>
      </c>
      <c r="D1036" s="12" t="b">
        <v>0</v>
      </c>
      <c r="E1036" s="12">
        <v>0.0</v>
      </c>
      <c r="F1036" s="12" t="s">
        <v>1915</v>
      </c>
      <c r="G1036" s="12">
        <f t="shared" si="23"/>
        <v>1125.2</v>
      </c>
      <c r="H1036" s="16" t="str">
        <f t="shared" si="24"/>
        <v>normal</v>
      </c>
      <c r="I1036" s="17" t="str">
        <f t="shared" si="25"/>
        <v>normal bar chart</v>
      </c>
      <c r="J1036" s="16">
        <f t="shared" si="62"/>
        <v>30.1</v>
      </c>
      <c r="V1036" s="79"/>
      <c r="W1036" s="79"/>
    </row>
    <row r="1037">
      <c r="A1037" s="12">
        <v>21.0</v>
      </c>
      <c r="B1037" s="12">
        <v>18.0</v>
      </c>
      <c r="C1037" s="12" t="s">
        <v>1916</v>
      </c>
      <c r="D1037" s="12" t="b">
        <v>1</v>
      </c>
      <c r="E1037" s="12">
        <v>0.0</v>
      </c>
      <c r="F1037" s="12" t="s">
        <v>1917</v>
      </c>
      <c r="G1037" s="12">
        <f t="shared" si="23"/>
        <v>1154.4</v>
      </c>
      <c r="H1037" s="16" t="str">
        <f t="shared" si="24"/>
        <v>normal</v>
      </c>
      <c r="I1037" s="17" t="str">
        <f t="shared" si="25"/>
        <v>normal pie chart</v>
      </c>
      <c r="J1037" s="16">
        <f t="shared" si="62"/>
        <v>29.2</v>
      </c>
      <c r="V1037" s="79"/>
      <c r="W1037" s="79"/>
    </row>
    <row r="1038">
      <c r="A1038" s="12">
        <v>21.0</v>
      </c>
      <c r="B1038" s="12">
        <v>48.0</v>
      </c>
      <c r="C1038" s="12" t="s">
        <v>1918</v>
      </c>
      <c r="D1038" s="12" t="b">
        <v>1</v>
      </c>
      <c r="E1038" s="12">
        <v>1.0</v>
      </c>
      <c r="F1038" s="12" t="s">
        <v>1919</v>
      </c>
      <c r="G1038" s="12">
        <f t="shared" si="23"/>
        <v>1164.1</v>
      </c>
      <c r="H1038" s="16" t="str">
        <f t="shared" si="24"/>
        <v>normal</v>
      </c>
      <c r="I1038" s="17" t="str">
        <f t="shared" si="25"/>
        <v>normal line chart</v>
      </c>
      <c r="J1038" s="16">
        <f t="shared" si="62"/>
        <v>9.7</v>
      </c>
      <c r="V1038" s="79"/>
      <c r="W1038" s="79"/>
    </row>
    <row r="1039">
      <c r="A1039" s="12">
        <v>21.0</v>
      </c>
      <c r="B1039" s="12">
        <v>15.0</v>
      </c>
      <c r="C1039" s="12" t="s">
        <v>1920</v>
      </c>
      <c r="D1039" s="12" t="b">
        <v>0</v>
      </c>
      <c r="E1039" s="12">
        <v>1.0</v>
      </c>
      <c r="F1039" s="12" t="s">
        <v>1921</v>
      </c>
      <c r="G1039" s="12">
        <f t="shared" si="23"/>
        <v>1214.4</v>
      </c>
      <c r="H1039" s="16" t="str">
        <f t="shared" si="24"/>
        <v>misleading</v>
      </c>
      <c r="I1039" s="17" t="str">
        <f t="shared" si="25"/>
        <v>misleading 2d pie chart</v>
      </c>
      <c r="J1039" s="16">
        <f t="shared" si="62"/>
        <v>50.3</v>
      </c>
      <c r="V1039" s="79"/>
      <c r="W1039" s="79"/>
    </row>
    <row r="1040">
      <c r="A1040" s="12">
        <v>21.0</v>
      </c>
      <c r="B1040" s="12">
        <v>32.0</v>
      </c>
      <c r="C1040" s="12" t="s">
        <v>1922</v>
      </c>
      <c r="D1040" s="12" t="b">
        <v>1</v>
      </c>
      <c r="E1040" s="12">
        <v>1.0</v>
      </c>
      <c r="F1040" s="12" t="s">
        <v>1923</v>
      </c>
      <c r="G1040" s="12">
        <f t="shared" si="23"/>
        <v>1230.6</v>
      </c>
      <c r="H1040" s="16" t="str">
        <f t="shared" si="24"/>
        <v>misleading</v>
      </c>
      <c r="I1040" s="17" t="str">
        <f t="shared" si="25"/>
        <v>reversed axis bar chart</v>
      </c>
      <c r="J1040" s="16">
        <f t="shared" si="62"/>
        <v>16.2</v>
      </c>
      <c r="V1040" s="79"/>
      <c r="W1040" s="79"/>
    </row>
    <row r="1041">
      <c r="A1041" s="12">
        <v>21.0</v>
      </c>
      <c r="B1041" s="12">
        <v>19.0</v>
      </c>
      <c r="C1041" s="12" t="s">
        <v>1924</v>
      </c>
      <c r="D1041" s="12" t="b">
        <v>1</v>
      </c>
      <c r="E1041" s="12">
        <v>0.0</v>
      </c>
      <c r="F1041" s="12" t="s">
        <v>1925</v>
      </c>
      <c r="G1041" s="12">
        <f t="shared" si="23"/>
        <v>1237.6</v>
      </c>
      <c r="H1041" s="16" t="str">
        <f t="shared" si="24"/>
        <v>misleading</v>
      </c>
      <c r="I1041" s="17" t="str">
        <f t="shared" si="25"/>
        <v>misleading 2d pie chart</v>
      </c>
      <c r="J1041" s="16">
        <f t="shared" si="62"/>
        <v>7</v>
      </c>
      <c r="V1041" s="79"/>
      <c r="W1041" s="79"/>
    </row>
    <row r="1042">
      <c r="A1042" s="12">
        <v>21.0</v>
      </c>
      <c r="B1042" s="12">
        <v>28.0</v>
      </c>
      <c r="C1042" s="12" t="s">
        <v>1926</v>
      </c>
      <c r="D1042" s="12" t="b">
        <v>0</v>
      </c>
      <c r="E1042" s="12">
        <v>0.0</v>
      </c>
      <c r="F1042" s="12" t="s">
        <v>1927</v>
      </c>
      <c r="G1042" s="12">
        <f t="shared" si="23"/>
        <v>1254.6</v>
      </c>
      <c r="H1042" s="16" t="str">
        <f t="shared" si="24"/>
        <v>misleading</v>
      </c>
      <c r="I1042" s="17" t="str">
        <f t="shared" si="25"/>
        <v>multiple scale line chart</v>
      </c>
      <c r="J1042" s="16">
        <f t="shared" si="62"/>
        <v>17</v>
      </c>
      <c r="V1042" s="79"/>
      <c r="W1042" s="79"/>
    </row>
    <row r="1043">
      <c r="A1043" s="12">
        <v>21.0</v>
      </c>
      <c r="B1043" s="12">
        <v>35.0</v>
      </c>
      <c r="C1043" s="12" t="s">
        <v>1928</v>
      </c>
      <c r="D1043" s="12" t="b">
        <v>0</v>
      </c>
      <c r="E1043" s="12">
        <v>1.0</v>
      </c>
      <c r="F1043" s="12" t="s">
        <v>1929</v>
      </c>
      <c r="G1043" s="12">
        <f t="shared" si="23"/>
        <v>1269.2</v>
      </c>
      <c r="H1043" s="16" t="str">
        <f t="shared" si="24"/>
        <v>misleading</v>
      </c>
      <c r="I1043" s="17" t="str">
        <f t="shared" si="25"/>
        <v>reversed axis bar chart</v>
      </c>
      <c r="J1043" s="16">
        <f t="shared" si="62"/>
        <v>14.6</v>
      </c>
      <c r="V1043" s="79"/>
      <c r="W1043" s="79"/>
    </row>
    <row r="1044">
      <c r="A1044" s="12">
        <v>21.0</v>
      </c>
      <c r="B1044" s="12">
        <v>8.0</v>
      </c>
      <c r="C1044" s="12" t="s">
        <v>1930</v>
      </c>
      <c r="D1044" s="12" t="b">
        <v>1</v>
      </c>
      <c r="E1044" s="12">
        <v>1.0</v>
      </c>
      <c r="F1044" s="12" t="s">
        <v>1931</v>
      </c>
      <c r="G1044" s="12">
        <f t="shared" si="23"/>
        <v>1281.4</v>
      </c>
      <c r="H1044" s="16" t="str">
        <f t="shared" si="24"/>
        <v>normal</v>
      </c>
      <c r="I1044" s="17" t="str">
        <f t="shared" si="25"/>
        <v>normal bar chart</v>
      </c>
      <c r="J1044" s="16">
        <f t="shared" si="62"/>
        <v>12.2</v>
      </c>
      <c r="V1044" s="79"/>
      <c r="W1044" s="79"/>
    </row>
    <row r="1045">
      <c r="A1045" s="12">
        <v>21.0</v>
      </c>
      <c r="B1045" s="12">
        <v>21.0</v>
      </c>
      <c r="C1045" s="12" t="s">
        <v>1254</v>
      </c>
      <c r="D1045" s="12" t="b">
        <v>1</v>
      </c>
      <c r="E1045" s="12">
        <v>0.0</v>
      </c>
      <c r="F1045" s="12" t="s">
        <v>1932</v>
      </c>
      <c r="G1045" s="12">
        <f t="shared" si="23"/>
        <v>1294.2</v>
      </c>
      <c r="H1045" s="16" t="str">
        <f t="shared" si="24"/>
        <v>misleading</v>
      </c>
      <c r="I1045" s="17" t="str">
        <f t="shared" si="25"/>
        <v>multiple scale line chart</v>
      </c>
      <c r="J1045" s="16">
        <f t="shared" si="62"/>
        <v>12.8</v>
      </c>
      <c r="V1045" s="79"/>
      <c r="W1045" s="79"/>
    </row>
    <row r="1046">
      <c r="A1046" s="12">
        <v>21.0</v>
      </c>
      <c r="B1046" s="12">
        <v>46.0</v>
      </c>
      <c r="C1046" s="12" t="s">
        <v>1933</v>
      </c>
      <c r="D1046" s="12" t="b">
        <v>1</v>
      </c>
      <c r="E1046" s="12">
        <v>1.0</v>
      </c>
      <c r="F1046" s="12" t="s">
        <v>1934</v>
      </c>
      <c r="G1046" s="12">
        <f t="shared" si="23"/>
        <v>1307.9</v>
      </c>
      <c r="H1046" s="16" t="str">
        <f t="shared" si="24"/>
        <v>misleading</v>
      </c>
      <c r="I1046" s="17" t="str">
        <f t="shared" si="25"/>
        <v>truncated line chart</v>
      </c>
      <c r="J1046" s="16">
        <f t="shared" si="62"/>
        <v>13.7</v>
      </c>
      <c r="V1046" s="79"/>
      <c r="W1046" s="79"/>
    </row>
    <row r="1047">
      <c r="A1047" s="12">
        <v>21.0</v>
      </c>
      <c r="B1047" s="12">
        <v>29.0</v>
      </c>
      <c r="C1047" s="12" t="s">
        <v>427</v>
      </c>
      <c r="D1047" s="12" t="b">
        <v>0</v>
      </c>
      <c r="E1047" s="12">
        <v>1.0</v>
      </c>
      <c r="F1047" s="12" t="s">
        <v>1935</v>
      </c>
      <c r="G1047" s="12">
        <f t="shared" si="23"/>
        <v>1321.6</v>
      </c>
      <c r="H1047" s="16" t="str">
        <f t="shared" si="24"/>
        <v>normal</v>
      </c>
      <c r="I1047" s="17" t="str">
        <f t="shared" si="25"/>
        <v>normal scale line chart</v>
      </c>
      <c r="J1047" s="16">
        <f t="shared" si="62"/>
        <v>13.7</v>
      </c>
      <c r="V1047" s="79"/>
      <c r="W1047" s="79"/>
    </row>
    <row r="1048">
      <c r="A1048" s="12">
        <v>21.0</v>
      </c>
      <c r="B1048" s="12">
        <v>38.0</v>
      </c>
      <c r="C1048" s="12" t="s">
        <v>1936</v>
      </c>
      <c r="D1048" s="12" t="b">
        <v>0</v>
      </c>
      <c r="E1048" s="12">
        <v>1.0</v>
      </c>
      <c r="F1048" s="12" t="s">
        <v>1937</v>
      </c>
      <c r="G1048" s="12">
        <f t="shared" si="23"/>
        <v>1338</v>
      </c>
      <c r="H1048" s="16" t="str">
        <f t="shared" si="24"/>
        <v>misleading</v>
      </c>
      <c r="I1048" s="17" t="str">
        <f t="shared" si="25"/>
        <v>reversed axis bar chart</v>
      </c>
      <c r="J1048" s="16">
        <f t="shared" si="62"/>
        <v>16.4</v>
      </c>
      <c r="V1048" s="79"/>
      <c r="W1048" s="79"/>
    </row>
    <row r="1049">
      <c r="A1049" s="12">
        <v>21.0</v>
      </c>
      <c r="B1049" s="12">
        <v>33.0</v>
      </c>
      <c r="C1049" s="12" t="s">
        <v>1938</v>
      </c>
      <c r="D1049" s="12" t="b">
        <v>0</v>
      </c>
      <c r="E1049" s="12">
        <v>1.0</v>
      </c>
      <c r="F1049" s="12" t="s">
        <v>1939</v>
      </c>
      <c r="G1049" s="12">
        <f t="shared" si="23"/>
        <v>1346.5</v>
      </c>
      <c r="H1049" s="16" t="str">
        <f t="shared" si="24"/>
        <v>misleading</v>
      </c>
      <c r="I1049" s="17" t="str">
        <f t="shared" si="25"/>
        <v>reversed axis bar chart</v>
      </c>
      <c r="J1049" s="16">
        <f t="shared" si="62"/>
        <v>8.5</v>
      </c>
      <c r="V1049" s="79"/>
      <c r="W1049" s="79"/>
    </row>
    <row r="1050">
      <c r="A1050" s="12">
        <v>21.0</v>
      </c>
      <c r="B1050" s="12">
        <v>50.0</v>
      </c>
      <c r="C1050" s="12" t="s">
        <v>1940</v>
      </c>
      <c r="D1050" s="12" t="b">
        <v>0</v>
      </c>
      <c r="E1050" s="12">
        <v>0.0</v>
      </c>
      <c r="F1050" s="12" t="s">
        <v>1941</v>
      </c>
      <c r="G1050" s="12">
        <f t="shared" si="23"/>
        <v>1360.3</v>
      </c>
      <c r="H1050" s="16" t="str">
        <f t="shared" si="24"/>
        <v>normal</v>
      </c>
      <c r="I1050" s="17" t="str">
        <f t="shared" si="25"/>
        <v>normal line chart</v>
      </c>
      <c r="J1050" s="16">
        <f t="shared" si="62"/>
        <v>13.8</v>
      </c>
      <c r="V1050" s="79"/>
      <c r="W1050" s="79"/>
    </row>
    <row r="1051">
      <c r="A1051" s="12">
        <v>21.0</v>
      </c>
      <c r="B1051" s="12">
        <v>12.0</v>
      </c>
      <c r="C1051" s="12" t="s">
        <v>1942</v>
      </c>
      <c r="D1051" s="12" t="b">
        <v>0</v>
      </c>
      <c r="E1051" s="12">
        <v>1.0</v>
      </c>
      <c r="F1051" s="12" t="s">
        <v>1943</v>
      </c>
      <c r="G1051" s="12">
        <f t="shared" si="23"/>
        <v>1368.7</v>
      </c>
      <c r="H1051" s="16" t="str">
        <f t="shared" si="24"/>
        <v>normal</v>
      </c>
      <c r="I1051" s="17" t="str">
        <f t="shared" si="25"/>
        <v>normal pie chart</v>
      </c>
      <c r="J1051" s="16">
        <f t="shared" si="62"/>
        <v>8.4</v>
      </c>
      <c r="V1051" s="79"/>
      <c r="W1051" s="79"/>
    </row>
    <row r="1052">
      <c r="A1052" s="12">
        <v>21.0</v>
      </c>
      <c r="B1052" s="12">
        <v>44.0</v>
      </c>
      <c r="C1052" s="12" t="s">
        <v>236</v>
      </c>
      <c r="D1052" s="12" t="b">
        <v>1</v>
      </c>
      <c r="E1052" s="12">
        <v>1.0</v>
      </c>
      <c r="F1052" s="12" t="s">
        <v>1944</v>
      </c>
      <c r="G1052" s="12">
        <f t="shared" si="23"/>
        <v>1387.9</v>
      </c>
      <c r="H1052" s="16" t="str">
        <f t="shared" si="24"/>
        <v>normal</v>
      </c>
      <c r="I1052" s="17" t="str">
        <f t="shared" si="25"/>
        <v>normal line chart</v>
      </c>
      <c r="J1052" s="16">
        <f t="shared" si="62"/>
        <v>19.2</v>
      </c>
      <c r="V1052" s="79"/>
      <c r="W1052" s="79"/>
    </row>
    <row r="1053">
      <c r="A1053" s="12">
        <v>22.0</v>
      </c>
      <c r="B1053" s="12">
        <v>47.0</v>
      </c>
      <c r="C1053" s="12" t="s">
        <v>1266</v>
      </c>
      <c r="D1053" s="12" t="b">
        <v>1</v>
      </c>
      <c r="E1053" s="12">
        <v>0.0</v>
      </c>
      <c r="F1053" s="12" t="s">
        <v>1945</v>
      </c>
      <c r="G1053" s="12">
        <f t="shared" si="23"/>
        <v>967.1</v>
      </c>
      <c r="H1053" s="16" t="str">
        <f t="shared" si="24"/>
        <v>misleading</v>
      </c>
      <c r="I1053" s="17" t="str">
        <f t="shared" si="25"/>
        <v>truncated line chart</v>
      </c>
      <c r="J1053" s="41">
        <f>G1053- TIMEVALUE("0:" &amp; "15:50.4") * 24 * 60 * 60</f>
        <v>16.7</v>
      </c>
      <c r="V1053" s="79"/>
      <c r="W1053" s="79"/>
    </row>
    <row r="1054">
      <c r="A1054" s="12">
        <v>22.0</v>
      </c>
      <c r="B1054" s="12">
        <v>38.0</v>
      </c>
      <c r="C1054" s="12" t="s">
        <v>1946</v>
      </c>
      <c r="D1054" s="12" t="b">
        <v>0</v>
      </c>
      <c r="E1054" s="12">
        <v>1.0</v>
      </c>
      <c r="F1054" s="12" t="s">
        <v>1947</v>
      </c>
      <c r="G1054" s="12">
        <f t="shared" si="23"/>
        <v>996.1</v>
      </c>
      <c r="H1054" s="16" t="str">
        <f t="shared" si="24"/>
        <v>misleading</v>
      </c>
      <c r="I1054" s="17" t="str">
        <f t="shared" si="25"/>
        <v>reversed axis bar chart</v>
      </c>
      <c r="J1054" s="16">
        <f t="shared" ref="J1054:J1102" si="63">G1054-G1053</f>
        <v>29</v>
      </c>
      <c r="V1054" s="79"/>
      <c r="W1054" s="79"/>
    </row>
    <row r="1055">
      <c r="A1055" s="12">
        <v>22.0</v>
      </c>
      <c r="B1055" s="12">
        <v>16.0</v>
      </c>
      <c r="C1055" s="12" t="s">
        <v>1861</v>
      </c>
      <c r="D1055" s="12" t="b">
        <v>1</v>
      </c>
      <c r="E1055" s="12">
        <v>1.0</v>
      </c>
      <c r="F1055" s="12" t="s">
        <v>1948</v>
      </c>
      <c r="G1055" s="12">
        <f t="shared" si="23"/>
        <v>1034.3</v>
      </c>
      <c r="H1055" s="16" t="str">
        <f t="shared" si="24"/>
        <v>misleading</v>
      </c>
      <c r="I1055" s="17" t="str">
        <f t="shared" si="25"/>
        <v>misleading 2d pie chart</v>
      </c>
      <c r="J1055" s="16">
        <f t="shared" si="63"/>
        <v>38.2</v>
      </c>
      <c r="V1055" s="79"/>
      <c r="W1055" s="79"/>
    </row>
    <row r="1056">
      <c r="A1056" s="12">
        <v>22.0</v>
      </c>
      <c r="B1056" s="12">
        <v>8.0</v>
      </c>
      <c r="C1056" s="12" t="s">
        <v>1949</v>
      </c>
      <c r="D1056" s="12" t="b">
        <v>1</v>
      </c>
      <c r="E1056" s="12">
        <v>1.0</v>
      </c>
      <c r="F1056" s="12" t="s">
        <v>1950</v>
      </c>
      <c r="G1056" s="12">
        <f t="shared" si="23"/>
        <v>1060.3</v>
      </c>
      <c r="H1056" s="16" t="str">
        <f t="shared" si="24"/>
        <v>normal</v>
      </c>
      <c r="I1056" s="17" t="str">
        <f t="shared" si="25"/>
        <v>normal bar chart</v>
      </c>
      <c r="J1056" s="16">
        <f t="shared" si="63"/>
        <v>26</v>
      </c>
      <c r="V1056" s="79"/>
      <c r="W1056" s="79"/>
    </row>
    <row r="1057">
      <c r="A1057" s="12">
        <v>22.0</v>
      </c>
      <c r="B1057" s="12">
        <v>43.0</v>
      </c>
      <c r="C1057" s="12" t="s">
        <v>246</v>
      </c>
      <c r="D1057" s="12" t="b">
        <v>0</v>
      </c>
      <c r="E1057" s="12">
        <v>1.0</v>
      </c>
      <c r="F1057" s="12" t="s">
        <v>1951</v>
      </c>
      <c r="G1057" s="12">
        <f t="shared" si="23"/>
        <v>1076.9</v>
      </c>
      <c r="H1057" s="16" t="str">
        <f t="shared" si="24"/>
        <v>normal</v>
      </c>
      <c r="I1057" s="17" t="str">
        <f t="shared" si="25"/>
        <v>normal line chart</v>
      </c>
      <c r="J1057" s="16">
        <f t="shared" si="63"/>
        <v>16.6</v>
      </c>
      <c r="V1057" s="79"/>
      <c r="W1057" s="79"/>
    </row>
    <row r="1058">
      <c r="A1058" s="12">
        <v>22.0</v>
      </c>
      <c r="B1058" s="12">
        <v>11.0</v>
      </c>
      <c r="C1058" s="12" t="s">
        <v>1952</v>
      </c>
      <c r="D1058" s="12" t="b">
        <v>0</v>
      </c>
      <c r="E1058" s="12">
        <v>0.0</v>
      </c>
      <c r="F1058" s="12" t="s">
        <v>1953</v>
      </c>
      <c r="G1058" s="12">
        <f t="shared" si="23"/>
        <v>1104.5</v>
      </c>
      <c r="H1058" s="16" t="str">
        <f t="shared" si="24"/>
        <v>misleading</v>
      </c>
      <c r="I1058" s="17" t="str">
        <f t="shared" si="25"/>
        <v>misleading 2d pie chart</v>
      </c>
      <c r="J1058" s="16">
        <f t="shared" si="63"/>
        <v>27.6</v>
      </c>
      <c r="V1058" s="79"/>
      <c r="W1058" s="79"/>
    </row>
    <row r="1059">
      <c r="A1059" s="12">
        <v>22.0</v>
      </c>
      <c r="B1059" s="12">
        <v>20.0</v>
      </c>
      <c r="C1059" s="12" t="s">
        <v>1954</v>
      </c>
      <c r="D1059" s="12" t="b">
        <v>1</v>
      </c>
      <c r="E1059" s="12">
        <v>1.0</v>
      </c>
      <c r="F1059" s="12" t="s">
        <v>1955</v>
      </c>
      <c r="G1059" s="12">
        <f t="shared" si="23"/>
        <v>1109.9</v>
      </c>
      <c r="H1059" s="16" t="str">
        <f t="shared" si="24"/>
        <v>misleading</v>
      </c>
      <c r="I1059" s="17" t="str">
        <f t="shared" si="25"/>
        <v>misleading 2d pie chart</v>
      </c>
      <c r="J1059" s="16">
        <f t="shared" si="63"/>
        <v>5.4</v>
      </c>
      <c r="V1059" s="79"/>
      <c r="W1059" s="79"/>
    </row>
    <row r="1060">
      <c r="A1060" s="12">
        <v>22.0</v>
      </c>
      <c r="B1060" s="12">
        <v>24.0</v>
      </c>
      <c r="C1060" s="12" t="s">
        <v>1956</v>
      </c>
      <c r="D1060" s="12" t="b">
        <v>0</v>
      </c>
      <c r="E1060" s="12">
        <v>1.0</v>
      </c>
      <c r="F1060" s="12" t="s">
        <v>1957</v>
      </c>
      <c r="G1060" s="12">
        <f t="shared" si="23"/>
        <v>1158</v>
      </c>
      <c r="H1060" s="16" t="str">
        <f t="shared" si="24"/>
        <v>misleading</v>
      </c>
      <c r="I1060" s="17" t="str">
        <f t="shared" si="25"/>
        <v>multiple scale line chart</v>
      </c>
      <c r="J1060" s="16">
        <f t="shared" si="63"/>
        <v>48.1</v>
      </c>
      <c r="V1060" s="79"/>
      <c r="W1060" s="79"/>
    </row>
    <row r="1061">
      <c r="A1061" s="12">
        <v>22.0</v>
      </c>
      <c r="B1061" s="12">
        <v>40.0</v>
      </c>
      <c r="C1061" s="12" t="s">
        <v>552</v>
      </c>
      <c r="D1061" s="12" t="b">
        <v>0</v>
      </c>
      <c r="E1061" s="12">
        <v>1.0</v>
      </c>
      <c r="F1061" s="12" t="s">
        <v>1958</v>
      </c>
      <c r="G1061" s="12">
        <f t="shared" si="23"/>
        <v>1169.5</v>
      </c>
      <c r="H1061" s="16" t="str">
        <f t="shared" si="24"/>
        <v>normal</v>
      </c>
      <c r="I1061" s="17" t="str">
        <f t="shared" si="25"/>
        <v>normal axis bar chart</v>
      </c>
      <c r="J1061" s="16">
        <f t="shared" si="63"/>
        <v>11.5</v>
      </c>
      <c r="V1061" s="79"/>
      <c r="W1061" s="79"/>
    </row>
    <row r="1062">
      <c r="A1062" s="12">
        <v>22.0</v>
      </c>
      <c r="B1062" s="12">
        <v>39.0</v>
      </c>
      <c r="C1062" s="12" t="s">
        <v>361</v>
      </c>
      <c r="D1062" s="12" t="b">
        <v>0</v>
      </c>
      <c r="E1062" s="12">
        <v>0.0</v>
      </c>
      <c r="F1062" s="12" t="s">
        <v>1959</v>
      </c>
      <c r="G1062" s="12">
        <f t="shared" si="23"/>
        <v>1183.4</v>
      </c>
      <c r="H1062" s="16" t="str">
        <f t="shared" si="24"/>
        <v>misleading</v>
      </c>
      <c r="I1062" s="17" t="str">
        <f t="shared" si="25"/>
        <v>reversed axis bar chart</v>
      </c>
      <c r="J1062" s="16">
        <f t="shared" si="63"/>
        <v>13.9</v>
      </c>
      <c r="V1062" s="79"/>
      <c r="W1062" s="79"/>
    </row>
    <row r="1063">
      <c r="A1063" s="12">
        <v>22.0</v>
      </c>
      <c r="B1063" s="12">
        <v>3.0</v>
      </c>
      <c r="C1063" s="12" t="s">
        <v>556</v>
      </c>
      <c r="D1063" s="12" t="b">
        <v>1</v>
      </c>
      <c r="E1063" s="12">
        <v>0.0</v>
      </c>
      <c r="F1063" s="12" t="s">
        <v>1960</v>
      </c>
      <c r="G1063" s="12">
        <f t="shared" si="23"/>
        <v>1199.5</v>
      </c>
      <c r="H1063" s="16" t="str">
        <f t="shared" si="24"/>
        <v>misleading</v>
      </c>
      <c r="I1063" s="17" t="str">
        <f t="shared" si="25"/>
        <v>truncated bar chart</v>
      </c>
      <c r="J1063" s="16">
        <f t="shared" si="63"/>
        <v>16.1</v>
      </c>
      <c r="V1063" s="79"/>
      <c r="W1063" s="79"/>
    </row>
    <row r="1064">
      <c r="A1064" s="12">
        <v>22.0</v>
      </c>
      <c r="B1064" s="12">
        <v>36.0</v>
      </c>
      <c r="C1064" s="12" t="s">
        <v>1961</v>
      </c>
      <c r="D1064" s="12" t="b">
        <v>1</v>
      </c>
      <c r="E1064" s="12">
        <v>1.0</v>
      </c>
      <c r="F1064" s="12" t="s">
        <v>1962</v>
      </c>
      <c r="G1064" s="12">
        <f t="shared" si="23"/>
        <v>1214.7</v>
      </c>
      <c r="H1064" s="16" t="str">
        <f t="shared" si="24"/>
        <v>normal</v>
      </c>
      <c r="I1064" s="17" t="str">
        <f t="shared" si="25"/>
        <v>normal axis bar chart</v>
      </c>
      <c r="J1064" s="16">
        <f t="shared" si="63"/>
        <v>15.2</v>
      </c>
      <c r="V1064" s="79"/>
      <c r="W1064" s="79"/>
    </row>
    <row r="1065">
      <c r="A1065" s="12">
        <v>22.0</v>
      </c>
      <c r="B1065" s="12">
        <v>29.0</v>
      </c>
      <c r="C1065" s="12" t="s">
        <v>1795</v>
      </c>
      <c r="D1065" s="12" t="b">
        <v>0</v>
      </c>
      <c r="E1065" s="12">
        <v>1.0</v>
      </c>
      <c r="F1065" s="12" t="s">
        <v>1963</v>
      </c>
      <c r="G1065" s="12">
        <f t="shared" si="23"/>
        <v>1235.6</v>
      </c>
      <c r="H1065" s="16" t="str">
        <f t="shared" si="24"/>
        <v>normal</v>
      </c>
      <c r="I1065" s="17" t="str">
        <f t="shared" si="25"/>
        <v>normal scale line chart</v>
      </c>
      <c r="J1065" s="16">
        <f t="shared" si="63"/>
        <v>20.9</v>
      </c>
      <c r="V1065" s="79"/>
      <c r="W1065" s="79"/>
    </row>
    <row r="1066">
      <c r="A1066" s="12">
        <v>22.0</v>
      </c>
      <c r="B1066" s="12">
        <v>22.0</v>
      </c>
      <c r="C1066" s="12" t="s">
        <v>263</v>
      </c>
      <c r="D1066" s="12" t="b">
        <v>1</v>
      </c>
      <c r="E1066" s="12">
        <v>1.0</v>
      </c>
      <c r="F1066" s="12" t="s">
        <v>1964</v>
      </c>
      <c r="G1066" s="12">
        <f t="shared" si="23"/>
        <v>1244.7</v>
      </c>
      <c r="H1066" s="16" t="str">
        <f t="shared" si="24"/>
        <v>normal</v>
      </c>
      <c r="I1066" s="17" t="str">
        <f t="shared" si="25"/>
        <v>normal scale line chart</v>
      </c>
      <c r="J1066" s="16">
        <f t="shared" si="63"/>
        <v>9.1</v>
      </c>
      <c r="V1066" s="79"/>
      <c r="W1066" s="79"/>
    </row>
    <row r="1067">
      <c r="A1067" s="12">
        <v>22.0</v>
      </c>
      <c r="B1067" s="12">
        <v>41.0</v>
      </c>
      <c r="C1067" s="12" t="s">
        <v>1965</v>
      </c>
      <c r="D1067" s="12" t="b">
        <v>0</v>
      </c>
      <c r="E1067" s="12">
        <v>1.0</v>
      </c>
      <c r="F1067" s="12" t="s">
        <v>1966</v>
      </c>
      <c r="G1067" s="12">
        <f t="shared" si="23"/>
        <v>1250.1</v>
      </c>
      <c r="H1067" s="16" t="str">
        <f t="shared" si="24"/>
        <v>normal</v>
      </c>
      <c r="I1067" s="17" t="str">
        <f t="shared" si="25"/>
        <v>normal line chart</v>
      </c>
      <c r="J1067" s="16">
        <f t="shared" si="63"/>
        <v>5.4</v>
      </c>
      <c r="V1067" s="79"/>
      <c r="W1067" s="79"/>
    </row>
    <row r="1068">
      <c r="A1068" s="12">
        <v>22.0</v>
      </c>
      <c r="B1068" s="12">
        <v>46.0</v>
      </c>
      <c r="C1068" s="12" t="s">
        <v>1967</v>
      </c>
      <c r="D1068" s="12" t="b">
        <v>0</v>
      </c>
      <c r="E1068" s="12">
        <v>0.0</v>
      </c>
      <c r="F1068" s="12" t="s">
        <v>1968</v>
      </c>
      <c r="G1068" s="12">
        <f t="shared" si="23"/>
        <v>1255.1</v>
      </c>
      <c r="H1068" s="16" t="str">
        <f t="shared" si="24"/>
        <v>misleading</v>
      </c>
      <c r="I1068" s="17" t="str">
        <f t="shared" si="25"/>
        <v>truncated line chart</v>
      </c>
      <c r="J1068" s="16">
        <f t="shared" si="63"/>
        <v>5</v>
      </c>
      <c r="V1068" s="79"/>
      <c r="W1068" s="79"/>
    </row>
    <row r="1069">
      <c r="A1069" s="12">
        <v>22.0</v>
      </c>
      <c r="B1069" s="12">
        <v>5.0</v>
      </c>
      <c r="C1069" s="12" t="s">
        <v>1969</v>
      </c>
      <c r="D1069" s="12" t="b">
        <v>0</v>
      </c>
      <c r="E1069" s="12">
        <v>0.0</v>
      </c>
      <c r="F1069" s="12" t="s">
        <v>1970</v>
      </c>
      <c r="G1069" s="12">
        <f t="shared" si="23"/>
        <v>1266.3</v>
      </c>
      <c r="H1069" s="16" t="str">
        <f t="shared" si="24"/>
        <v>misleading</v>
      </c>
      <c r="I1069" s="17" t="str">
        <f t="shared" si="25"/>
        <v>truncated bar chart</v>
      </c>
      <c r="J1069" s="16">
        <f t="shared" si="63"/>
        <v>11.2</v>
      </c>
      <c r="V1069" s="79"/>
      <c r="W1069" s="79"/>
    </row>
    <row r="1070">
      <c r="A1070" s="12">
        <v>22.0</v>
      </c>
      <c r="B1070" s="12">
        <v>15.0</v>
      </c>
      <c r="C1070" s="12" t="s">
        <v>659</v>
      </c>
      <c r="D1070" s="12" t="b">
        <v>0</v>
      </c>
      <c r="E1070" s="12">
        <v>1.0</v>
      </c>
      <c r="F1070" s="12" t="s">
        <v>1971</v>
      </c>
      <c r="G1070" s="12">
        <f t="shared" si="23"/>
        <v>1285.3</v>
      </c>
      <c r="H1070" s="16" t="str">
        <f t="shared" si="24"/>
        <v>misleading</v>
      </c>
      <c r="I1070" s="17" t="str">
        <f t="shared" si="25"/>
        <v>misleading 2d pie chart</v>
      </c>
      <c r="J1070" s="16">
        <f t="shared" si="63"/>
        <v>19</v>
      </c>
      <c r="V1070" s="79"/>
      <c r="W1070" s="79"/>
    </row>
    <row r="1071">
      <c r="A1071" s="12">
        <v>22.0</v>
      </c>
      <c r="B1071" s="12">
        <v>12.0</v>
      </c>
      <c r="C1071" s="12" t="s">
        <v>1972</v>
      </c>
      <c r="D1071" s="12" t="b">
        <v>0</v>
      </c>
      <c r="E1071" s="12">
        <v>1.0</v>
      </c>
      <c r="F1071" s="12" t="s">
        <v>1973</v>
      </c>
      <c r="G1071" s="12">
        <f t="shared" si="23"/>
        <v>1306.5</v>
      </c>
      <c r="H1071" s="16" t="str">
        <f t="shared" si="24"/>
        <v>normal</v>
      </c>
      <c r="I1071" s="17" t="str">
        <f t="shared" si="25"/>
        <v>normal pie chart</v>
      </c>
      <c r="J1071" s="16">
        <f t="shared" si="63"/>
        <v>21.2</v>
      </c>
      <c r="V1071" s="79"/>
      <c r="W1071" s="79"/>
    </row>
    <row r="1072">
      <c r="A1072" s="12">
        <v>22.0</v>
      </c>
      <c r="B1072" s="12">
        <v>49.0</v>
      </c>
      <c r="C1072" s="12" t="s">
        <v>379</v>
      </c>
      <c r="D1072" s="12" t="b">
        <v>0</v>
      </c>
      <c r="E1072" s="12">
        <v>1.0</v>
      </c>
      <c r="F1072" s="12" t="s">
        <v>1974</v>
      </c>
      <c r="G1072" s="12">
        <f t="shared" si="23"/>
        <v>1318.8</v>
      </c>
      <c r="H1072" s="16" t="str">
        <f t="shared" si="24"/>
        <v>misleading</v>
      </c>
      <c r="I1072" s="17" t="str">
        <f t="shared" si="25"/>
        <v>truncated line chart</v>
      </c>
      <c r="J1072" s="16">
        <f t="shared" si="63"/>
        <v>12.3</v>
      </c>
      <c r="V1072" s="79"/>
      <c r="W1072" s="79"/>
    </row>
    <row r="1073">
      <c r="A1073" s="12">
        <v>22.0</v>
      </c>
      <c r="B1073" s="12">
        <v>7.0</v>
      </c>
      <c r="C1073" s="12" t="s">
        <v>1975</v>
      </c>
      <c r="D1073" s="12" t="b">
        <v>0</v>
      </c>
      <c r="E1073" s="12">
        <v>1.0</v>
      </c>
      <c r="F1073" s="12" t="s">
        <v>1976</v>
      </c>
      <c r="G1073" s="12">
        <f t="shared" si="23"/>
        <v>1330</v>
      </c>
      <c r="H1073" s="16" t="str">
        <f t="shared" si="24"/>
        <v>misleading</v>
      </c>
      <c r="I1073" s="17" t="str">
        <f t="shared" si="25"/>
        <v>truncated bar chart</v>
      </c>
      <c r="J1073" s="16">
        <f t="shared" si="63"/>
        <v>11.2</v>
      </c>
      <c r="V1073" s="79"/>
      <c r="W1073" s="79"/>
    </row>
    <row r="1074">
      <c r="A1074" s="12">
        <v>22.0</v>
      </c>
      <c r="B1074" s="12">
        <v>37.0</v>
      </c>
      <c r="C1074" s="12" t="s">
        <v>850</v>
      </c>
      <c r="D1074" s="12" t="b">
        <v>1</v>
      </c>
      <c r="E1074" s="12">
        <v>1.0</v>
      </c>
      <c r="F1074" s="12" t="s">
        <v>1977</v>
      </c>
      <c r="G1074" s="12">
        <f t="shared" si="23"/>
        <v>1355.9</v>
      </c>
      <c r="H1074" s="16" t="str">
        <f t="shared" si="24"/>
        <v>normal</v>
      </c>
      <c r="I1074" s="17" t="str">
        <f t="shared" si="25"/>
        <v>normal axis bar chart</v>
      </c>
      <c r="J1074" s="16">
        <f t="shared" si="63"/>
        <v>25.9</v>
      </c>
      <c r="V1074" s="79"/>
      <c r="W1074" s="79"/>
    </row>
    <row r="1075">
      <c r="A1075" s="12">
        <v>22.0</v>
      </c>
      <c r="B1075" s="12">
        <v>9.0</v>
      </c>
      <c r="C1075" s="12" t="s">
        <v>1978</v>
      </c>
      <c r="D1075" s="12" t="b">
        <v>1</v>
      </c>
      <c r="E1075" s="12">
        <v>1.0</v>
      </c>
      <c r="F1075" s="12" t="s">
        <v>1979</v>
      </c>
      <c r="G1075" s="12">
        <f t="shared" si="23"/>
        <v>1381.1</v>
      </c>
      <c r="H1075" s="16" t="str">
        <f t="shared" si="24"/>
        <v>misleading</v>
      </c>
      <c r="I1075" s="17" t="str">
        <f t="shared" si="25"/>
        <v>truncated bar chart</v>
      </c>
      <c r="J1075" s="16">
        <f t="shared" si="63"/>
        <v>25.2</v>
      </c>
      <c r="V1075" s="79"/>
      <c r="W1075" s="79"/>
    </row>
    <row r="1076">
      <c r="A1076" s="12">
        <v>22.0</v>
      </c>
      <c r="B1076" s="12">
        <v>6.0</v>
      </c>
      <c r="C1076" s="12" t="s">
        <v>1308</v>
      </c>
      <c r="D1076" s="12" t="b">
        <v>0</v>
      </c>
      <c r="E1076" s="12">
        <v>1.0</v>
      </c>
      <c r="F1076" s="12" t="s">
        <v>1980</v>
      </c>
      <c r="G1076" s="12">
        <f t="shared" si="23"/>
        <v>1390.9</v>
      </c>
      <c r="H1076" s="16" t="str">
        <f t="shared" si="24"/>
        <v>normal</v>
      </c>
      <c r="I1076" s="17" t="str">
        <f t="shared" si="25"/>
        <v>normal bar chart</v>
      </c>
      <c r="J1076" s="16">
        <f t="shared" si="63"/>
        <v>9.8</v>
      </c>
      <c r="V1076" s="79"/>
      <c r="W1076" s="79"/>
    </row>
    <row r="1077">
      <c r="A1077" s="12">
        <v>22.0</v>
      </c>
      <c r="B1077" s="12">
        <v>31.0</v>
      </c>
      <c r="C1077" s="12" t="s">
        <v>1981</v>
      </c>
      <c r="D1077" s="12" t="b">
        <v>0</v>
      </c>
      <c r="E1077" s="12">
        <v>1.0</v>
      </c>
      <c r="F1077" s="12" t="s">
        <v>1982</v>
      </c>
      <c r="G1077" s="12">
        <f t="shared" si="23"/>
        <v>1401.9</v>
      </c>
      <c r="H1077" s="16" t="str">
        <f t="shared" si="24"/>
        <v>misleading</v>
      </c>
      <c r="I1077" s="17" t="str">
        <f t="shared" si="25"/>
        <v>reversed axis bar chart</v>
      </c>
      <c r="J1077" s="16">
        <f t="shared" si="63"/>
        <v>11</v>
      </c>
      <c r="V1077" s="79"/>
      <c r="W1077" s="79"/>
    </row>
    <row r="1078">
      <c r="A1078" s="12">
        <v>22.0</v>
      </c>
      <c r="B1078" s="12">
        <v>23.0</v>
      </c>
      <c r="C1078" s="12" t="s">
        <v>1983</v>
      </c>
      <c r="D1078" s="12" t="b">
        <v>1</v>
      </c>
      <c r="E1078" s="12">
        <v>1.0</v>
      </c>
      <c r="F1078" s="12" t="s">
        <v>1984</v>
      </c>
      <c r="G1078" s="12">
        <f t="shared" si="23"/>
        <v>1418.5</v>
      </c>
      <c r="H1078" s="16" t="str">
        <f t="shared" si="24"/>
        <v>normal</v>
      </c>
      <c r="I1078" s="17" t="str">
        <f t="shared" si="25"/>
        <v>normal scale line chart</v>
      </c>
      <c r="J1078" s="16">
        <f t="shared" si="63"/>
        <v>16.6</v>
      </c>
      <c r="V1078" s="79"/>
      <c r="W1078" s="79"/>
    </row>
    <row r="1079">
      <c r="A1079" s="12">
        <v>22.0</v>
      </c>
      <c r="B1079" s="12">
        <v>1.0</v>
      </c>
      <c r="C1079" s="12" t="s">
        <v>1985</v>
      </c>
      <c r="D1079" s="12" t="b">
        <v>1</v>
      </c>
      <c r="E1079" s="12">
        <v>0.0</v>
      </c>
      <c r="F1079" s="12" t="s">
        <v>1986</v>
      </c>
      <c r="G1079" s="12">
        <f t="shared" si="23"/>
        <v>1433.3</v>
      </c>
      <c r="H1079" s="16" t="str">
        <f t="shared" si="24"/>
        <v>misleading</v>
      </c>
      <c r="I1079" s="17" t="str">
        <f t="shared" si="25"/>
        <v>truncated bar chart</v>
      </c>
      <c r="J1079" s="16">
        <f t="shared" si="63"/>
        <v>14.8</v>
      </c>
      <c r="V1079" s="79"/>
      <c r="W1079" s="79"/>
    </row>
    <row r="1080">
      <c r="A1080" s="12">
        <v>22.0</v>
      </c>
      <c r="B1080" s="12">
        <v>42.0</v>
      </c>
      <c r="C1080" s="12" t="s">
        <v>1987</v>
      </c>
      <c r="D1080" s="12" t="b">
        <v>0</v>
      </c>
      <c r="E1080" s="12">
        <v>0.0</v>
      </c>
      <c r="F1080" s="12" t="s">
        <v>1655</v>
      </c>
      <c r="G1080" s="12">
        <f t="shared" si="23"/>
        <v>1443.6</v>
      </c>
      <c r="H1080" s="16" t="str">
        <f t="shared" si="24"/>
        <v>misleading</v>
      </c>
      <c r="I1080" s="17" t="str">
        <f t="shared" si="25"/>
        <v>truncated line chart</v>
      </c>
      <c r="J1080" s="16">
        <f t="shared" si="63"/>
        <v>10.3</v>
      </c>
      <c r="V1080" s="79"/>
      <c r="W1080" s="79"/>
    </row>
    <row r="1081">
      <c r="A1081" s="12">
        <v>22.0</v>
      </c>
      <c r="B1081" s="12">
        <v>32.0</v>
      </c>
      <c r="C1081" s="12" t="s">
        <v>1821</v>
      </c>
      <c r="D1081" s="12" t="b">
        <v>0</v>
      </c>
      <c r="E1081" s="12">
        <v>0.0</v>
      </c>
      <c r="F1081" s="12" t="s">
        <v>1988</v>
      </c>
      <c r="G1081" s="12">
        <f t="shared" si="23"/>
        <v>1457.2</v>
      </c>
      <c r="H1081" s="16" t="str">
        <f t="shared" si="24"/>
        <v>misleading</v>
      </c>
      <c r="I1081" s="17" t="str">
        <f t="shared" si="25"/>
        <v>reversed axis bar chart</v>
      </c>
      <c r="J1081" s="16">
        <f t="shared" si="63"/>
        <v>13.6</v>
      </c>
      <c r="V1081" s="79"/>
      <c r="W1081" s="79"/>
    </row>
    <row r="1082">
      <c r="A1082" s="12">
        <v>22.0</v>
      </c>
      <c r="B1082" s="12">
        <v>48.0</v>
      </c>
      <c r="C1082" s="12" t="s">
        <v>1989</v>
      </c>
      <c r="D1082" s="12" t="b">
        <v>1</v>
      </c>
      <c r="E1082" s="12">
        <v>1.0</v>
      </c>
      <c r="F1082" s="12" t="s">
        <v>1990</v>
      </c>
      <c r="G1082" s="12">
        <f t="shared" si="23"/>
        <v>1464.8</v>
      </c>
      <c r="H1082" s="16" t="str">
        <f t="shared" si="24"/>
        <v>normal</v>
      </c>
      <c r="I1082" s="17" t="str">
        <f t="shared" si="25"/>
        <v>normal line chart</v>
      </c>
      <c r="J1082" s="16">
        <f t="shared" si="63"/>
        <v>7.6</v>
      </c>
      <c r="V1082" s="79"/>
      <c r="W1082" s="79"/>
    </row>
    <row r="1083">
      <c r="A1083" s="12">
        <v>22.0</v>
      </c>
      <c r="B1083" s="12">
        <v>26.0</v>
      </c>
      <c r="C1083" s="12" t="s">
        <v>197</v>
      </c>
      <c r="D1083" s="12" t="b">
        <v>0</v>
      </c>
      <c r="E1083" s="12">
        <v>1.0</v>
      </c>
      <c r="F1083" s="12" t="s">
        <v>1991</v>
      </c>
      <c r="G1083" s="12">
        <f t="shared" si="23"/>
        <v>1476.1</v>
      </c>
      <c r="H1083" s="16" t="str">
        <f t="shared" si="24"/>
        <v>normal</v>
      </c>
      <c r="I1083" s="17" t="str">
        <f t="shared" si="25"/>
        <v>normal scale line chart</v>
      </c>
      <c r="J1083" s="16">
        <f t="shared" si="63"/>
        <v>11.3</v>
      </c>
      <c r="V1083" s="79"/>
      <c r="W1083" s="79"/>
    </row>
    <row r="1084">
      <c r="A1084" s="12">
        <v>22.0</v>
      </c>
      <c r="B1084" s="12">
        <v>30.0</v>
      </c>
      <c r="C1084" s="12" t="s">
        <v>1992</v>
      </c>
      <c r="D1084" s="12" t="b">
        <v>1</v>
      </c>
      <c r="E1084" s="12">
        <v>1.0</v>
      </c>
      <c r="F1084" s="12" t="s">
        <v>1993</v>
      </c>
      <c r="G1084" s="12">
        <f t="shared" si="23"/>
        <v>1496.9</v>
      </c>
      <c r="H1084" s="16" t="str">
        <f t="shared" si="24"/>
        <v>misleading</v>
      </c>
      <c r="I1084" s="17" t="str">
        <f t="shared" si="25"/>
        <v>multiple scale line chart</v>
      </c>
      <c r="J1084" s="16">
        <f t="shared" si="63"/>
        <v>20.8</v>
      </c>
      <c r="V1084" s="79"/>
      <c r="W1084" s="79"/>
    </row>
    <row r="1085">
      <c r="A1085" s="12">
        <v>22.0</v>
      </c>
      <c r="B1085" s="12">
        <v>19.0</v>
      </c>
      <c r="C1085" s="12" t="s">
        <v>1581</v>
      </c>
      <c r="D1085" s="12" t="b">
        <v>1</v>
      </c>
      <c r="E1085" s="12">
        <v>0.0</v>
      </c>
      <c r="F1085" s="12" t="s">
        <v>1994</v>
      </c>
      <c r="G1085" s="12">
        <f t="shared" si="23"/>
        <v>1502.3</v>
      </c>
      <c r="H1085" s="16" t="str">
        <f t="shared" si="24"/>
        <v>misleading</v>
      </c>
      <c r="I1085" s="17" t="str">
        <f t="shared" si="25"/>
        <v>misleading 2d pie chart</v>
      </c>
      <c r="J1085" s="16">
        <f t="shared" si="63"/>
        <v>5.4</v>
      </c>
      <c r="V1085" s="79"/>
      <c r="W1085" s="79"/>
    </row>
    <row r="1086">
      <c r="A1086" s="12">
        <v>22.0</v>
      </c>
      <c r="B1086" s="12">
        <v>33.0</v>
      </c>
      <c r="C1086" s="12" t="s">
        <v>95</v>
      </c>
      <c r="D1086" s="12" t="b">
        <v>0</v>
      </c>
      <c r="E1086" s="12">
        <v>1.0</v>
      </c>
      <c r="F1086" s="12" t="s">
        <v>1995</v>
      </c>
      <c r="G1086" s="12">
        <f t="shared" si="23"/>
        <v>1518</v>
      </c>
      <c r="H1086" s="16" t="str">
        <f t="shared" si="24"/>
        <v>misleading</v>
      </c>
      <c r="I1086" s="17" t="str">
        <f t="shared" si="25"/>
        <v>reversed axis bar chart</v>
      </c>
      <c r="J1086" s="16">
        <f t="shared" si="63"/>
        <v>15.7</v>
      </c>
      <c r="V1086" s="79"/>
      <c r="W1086" s="79"/>
    </row>
    <row r="1087">
      <c r="A1087" s="12">
        <v>22.0</v>
      </c>
      <c r="B1087" s="12">
        <v>4.0</v>
      </c>
      <c r="C1087" s="12" t="s">
        <v>1996</v>
      </c>
      <c r="D1087" s="12" t="b">
        <v>0</v>
      </c>
      <c r="E1087" s="12">
        <v>1.0</v>
      </c>
      <c r="F1087" s="12" t="s">
        <v>1997</v>
      </c>
      <c r="G1087" s="12">
        <f t="shared" si="23"/>
        <v>1526.4</v>
      </c>
      <c r="H1087" s="16" t="str">
        <f t="shared" si="24"/>
        <v>normal</v>
      </c>
      <c r="I1087" s="17" t="str">
        <f t="shared" si="25"/>
        <v>normal bar chart</v>
      </c>
      <c r="J1087" s="16">
        <f t="shared" si="63"/>
        <v>8.4</v>
      </c>
      <c r="V1087" s="79"/>
      <c r="W1087" s="79"/>
    </row>
    <row r="1088">
      <c r="A1088" s="12">
        <v>22.0</v>
      </c>
      <c r="B1088" s="12">
        <v>25.0</v>
      </c>
      <c r="C1088" s="12" t="s">
        <v>1998</v>
      </c>
      <c r="D1088" s="12" t="b">
        <v>1</v>
      </c>
      <c r="E1088" s="12">
        <v>0.0</v>
      </c>
      <c r="F1088" s="12" t="s">
        <v>1999</v>
      </c>
      <c r="G1088" s="12">
        <f t="shared" si="23"/>
        <v>1535</v>
      </c>
      <c r="H1088" s="16" t="str">
        <f t="shared" si="24"/>
        <v>misleading</v>
      </c>
      <c r="I1088" s="17" t="str">
        <f t="shared" si="25"/>
        <v>multiple scale line chart</v>
      </c>
      <c r="J1088" s="16">
        <f t="shared" si="63"/>
        <v>8.6</v>
      </c>
      <c r="V1088" s="79"/>
      <c r="W1088" s="79"/>
    </row>
    <row r="1089">
      <c r="A1089" s="12">
        <v>22.0</v>
      </c>
      <c r="B1089" s="12">
        <v>14.0</v>
      </c>
      <c r="C1089" s="12" t="s">
        <v>2000</v>
      </c>
      <c r="D1089" s="12" t="b">
        <v>0</v>
      </c>
      <c r="E1089" s="12">
        <v>1.0</v>
      </c>
      <c r="F1089" s="12" t="s">
        <v>2001</v>
      </c>
      <c r="G1089" s="12">
        <f t="shared" si="23"/>
        <v>1565.2</v>
      </c>
      <c r="H1089" s="16" t="str">
        <f t="shared" si="24"/>
        <v>normal</v>
      </c>
      <c r="I1089" s="17" t="str">
        <f t="shared" si="25"/>
        <v>normal pie chart</v>
      </c>
      <c r="J1089" s="16">
        <f t="shared" si="63"/>
        <v>30.2</v>
      </c>
      <c r="V1089" s="79"/>
      <c r="W1089" s="79"/>
    </row>
    <row r="1090">
      <c r="A1090" s="12">
        <v>22.0</v>
      </c>
      <c r="B1090" s="12">
        <v>28.0</v>
      </c>
      <c r="C1090" s="12" t="s">
        <v>1501</v>
      </c>
      <c r="D1090" s="12" t="b">
        <v>0</v>
      </c>
      <c r="E1090" s="12">
        <v>0.0</v>
      </c>
      <c r="F1090" s="12" t="s">
        <v>2002</v>
      </c>
      <c r="G1090" s="12">
        <f t="shared" si="23"/>
        <v>1578.5</v>
      </c>
      <c r="H1090" s="16" t="str">
        <f t="shared" si="24"/>
        <v>misleading</v>
      </c>
      <c r="I1090" s="17" t="str">
        <f t="shared" si="25"/>
        <v>multiple scale line chart</v>
      </c>
      <c r="J1090" s="16">
        <f t="shared" si="63"/>
        <v>13.3</v>
      </c>
      <c r="V1090" s="79"/>
      <c r="W1090" s="79"/>
    </row>
    <row r="1091">
      <c r="A1091" s="12">
        <v>22.0</v>
      </c>
      <c r="B1091" s="12">
        <v>2.0</v>
      </c>
      <c r="C1091" s="12" t="s">
        <v>884</v>
      </c>
      <c r="D1091" s="12" t="b">
        <v>0</v>
      </c>
      <c r="E1091" s="12">
        <v>1.0</v>
      </c>
      <c r="F1091" s="12" t="s">
        <v>2003</v>
      </c>
      <c r="G1091" s="12">
        <f t="shared" si="23"/>
        <v>1586.6</v>
      </c>
      <c r="H1091" s="16" t="str">
        <f t="shared" si="24"/>
        <v>normal</v>
      </c>
      <c r="I1091" s="17" t="str">
        <f t="shared" si="25"/>
        <v>normal bar chart</v>
      </c>
      <c r="J1091" s="16">
        <f t="shared" si="63"/>
        <v>8.1</v>
      </c>
      <c r="V1091" s="79"/>
      <c r="W1091" s="79"/>
    </row>
    <row r="1092">
      <c r="A1092" s="12">
        <v>22.0</v>
      </c>
      <c r="B1092" s="12">
        <v>44.0</v>
      </c>
      <c r="C1092" s="12" t="s">
        <v>2004</v>
      </c>
      <c r="D1092" s="12" t="b">
        <v>1</v>
      </c>
      <c r="E1092" s="12">
        <v>1.0</v>
      </c>
      <c r="F1092" s="12" t="s">
        <v>2005</v>
      </c>
      <c r="G1092" s="12">
        <f t="shared" si="23"/>
        <v>1606.8</v>
      </c>
      <c r="H1092" s="16" t="str">
        <f t="shared" si="24"/>
        <v>normal</v>
      </c>
      <c r="I1092" s="17" t="str">
        <f t="shared" si="25"/>
        <v>normal line chart</v>
      </c>
      <c r="J1092" s="16">
        <f t="shared" si="63"/>
        <v>20.2</v>
      </c>
      <c r="V1092" s="79"/>
      <c r="W1092" s="79"/>
    </row>
    <row r="1093">
      <c r="A1093" s="12">
        <v>22.0</v>
      </c>
      <c r="B1093" s="12">
        <v>50.0</v>
      </c>
      <c r="C1093" s="12" t="s">
        <v>794</v>
      </c>
      <c r="D1093" s="12" t="b">
        <v>1</v>
      </c>
      <c r="E1093" s="12">
        <v>1.0</v>
      </c>
      <c r="F1093" s="12" t="s">
        <v>2006</v>
      </c>
      <c r="G1093" s="12">
        <f t="shared" si="23"/>
        <v>1613.8</v>
      </c>
      <c r="H1093" s="16" t="str">
        <f t="shared" si="24"/>
        <v>normal</v>
      </c>
      <c r="I1093" s="17" t="str">
        <f t="shared" si="25"/>
        <v>normal line chart</v>
      </c>
      <c r="J1093" s="16">
        <f t="shared" si="63"/>
        <v>7</v>
      </c>
      <c r="V1093" s="79"/>
      <c r="W1093" s="79"/>
    </row>
    <row r="1094">
      <c r="A1094" s="12">
        <v>22.0</v>
      </c>
      <c r="B1094" s="12">
        <v>21.0</v>
      </c>
      <c r="C1094" s="12" t="s">
        <v>325</v>
      </c>
      <c r="D1094" s="12" t="b">
        <v>0</v>
      </c>
      <c r="E1094" s="12">
        <v>1.0</v>
      </c>
      <c r="F1094" s="12" t="s">
        <v>2007</v>
      </c>
      <c r="G1094" s="12">
        <f t="shared" si="23"/>
        <v>1641.7</v>
      </c>
      <c r="H1094" s="16" t="str">
        <f t="shared" si="24"/>
        <v>misleading</v>
      </c>
      <c r="I1094" s="17" t="str">
        <f t="shared" si="25"/>
        <v>multiple scale line chart</v>
      </c>
      <c r="J1094" s="16">
        <f t="shared" si="63"/>
        <v>27.9</v>
      </c>
      <c r="V1094" s="79"/>
      <c r="W1094" s="79"/>
    </row>
    <row r="1095">
      <c r="A1095" s="12">
        <v>22.0</v>
      </c>
      <c r="B1095" s="12">
        <v>27.0</v>
      </c>
      <c r="C1095" s="12" t="s">
        <v>2008</v>
      </c>
      <c r="D1095" s="12" t="b">
        <v>0</v>
      </c>
      <c r="E1095" s="12">
        <v>0.0</v>
      </c>
      <c r="F1095" s="12" t="s">
        <v>2009</v>
      </c>
      <c r="G1095" s="12">
        <f t="shared" si="23"/>
        <v>1652.5</v>
      </c>
      <c r="H1095" s="16" t="str">
        <f t="shared" si="24"/>
        <v>misleading</v>
      </c>
      <c r="I1095" s="17" t="str">
        <f t="shared" si="25"/>
        <v>multiple scale line chart</v>
      </c>
      <c r="J1095" s="16">
        <f t="shared" si="63"/>
        <v>10.8</v>
      </c>
      <c r="V1095" s="79"/>
      <c r="W1095" s="79"/>
    </row>
    <row r="1096">
      <c r="A1096" s="12">
        <v>22.0</v>
      </c>
      <c r="B1096" s="12">
        <v>10.0</v>
      </c>
      <c r="C1096" s="12" t="s">
        <v>800</v>
      </c>
      <c r="D1096" s="12" t="b">
        <v>0</v>
      </c>
      <c r="E1096" s="12">
        <v>0.0</v>
      </c>
      <c r="F1096" s="12" t="s">
        <v>2010</v>
      </c>
      <c r="G1096" s="12">
        <f t="shared" si="23"/>
        <v>1668.3</v>
      </c>
      <c r="H1096" s="16" t="str">
        <f t="shared" si="24"/>
        <v>normal</v>
      </c>
      <c r="I1096" s="17" t="str">
        <f t="shared" si="25"/>
        <v>normal bar chart</v>
      </c>
      <c r="J1096" s="16">
        <f t="shared" si="63"/>
        <v>15.8</v>
      </c>
      <c r="V1096" s="79"/>
      <c r="W1096" s="79"/>
    </row>
    <row r="1097">
      <c r="A1097" s="12">
        <v>22.0</v>
      </c>
      <c r="B1097" s="12">
        <v>34.0</v>
      </c>
      <c r="C1097" s="12" t="s">
        <v>1082</v>
      </c>
      <c r="D1097" s="12" t="b">
        <v>1</v>
      </c>
      <c r="E1097" s="12">
        <v>1.0</v>
      </c>
      <c r="F1097" s="12" t="s">
        <v>2011</v>
      </c>
      <c r="G1097" s="12">
        <f t="shared" si="23"/>
        <v>1679.9</v>
      </c>
      <c r="H1097" s="16" t="str">
        <f t="shared" si="24"/>
        <v>normal</v>
      </c>
      <c r="I1097" s="17" t="str">
        <f t="shared" si="25"/>
        <v>normal axis bar chart</v>
      </c>
      <c r="J1097" s="16">
        <f t="shared" si="63"/>
        <v>11.6</v>
      </c>
      <c r="V1097" s="79"/>
      <c r="W1097" s="79"/>
    </row>
    <row r="1098">
      <c r="A1098" s="12">
        <v>22.0</v>
      </c>
      <c r="B1098" s="12">
        <v>45.0</v>
      </c>
      <c r="C1098" s="12" t="s">
        <v>1687</v>
      </c>
      <c r="D1098" s="12" t="b">
        <v>0</v>
      </c>
      <c r="E1098" s="12">
        <v>0.0</v>
      </c>
      <c r="F1098" s="12" t="s">
        <v>2012</v>
      </c>
      <c r="G1098" s="12">
        <f t="shared" si="23"/>
        <v>1684.3</v>
      </c>
      <c r="H1098" s="16" t="str">
        <f t="shared" si="24"/>
        <v>normal</v>
      </c>
      <c r="I1098" s="17" t="str">
        <f t="shared" si="25"/>
        <v>normal line chart</v>
      </c>
      <c r="J1098" s="16">
        <f t="shared" si="63"/>
        <v>4.4</v>
      </c>
      <c r="V1098" s="79"/>
      <c r="W1098" s="79"/>
    </row>
    <row r="1099">
      <c r="A1099" s="12">
        <v>22.0</v>
      </c>
      <c r="B1099" s="12">
        <v>13.0</v>
      </c>
      <c r="C1099" s="12" t="s">
        <v>2013</v>
      </c>
      <c r="D1099" s="12" t="b">
        <v>1</v>
      </c>
      <c r="E1099" s="12">
        <v>1.0</v>
      </c>
      <c r="F1099" s="12" t="s">
        <v>2014</v>
      </c>
      <c r="G1099" s="12">
        <f t="shared" si="23"/>
        <v>1694</v>
      </c>
      <c r="H1099" s="16" t="str">
        <f t="shared" si="24"/>
        <v>normal</v>
      </c>
      <c r="I1099" s="17" t="str">
        <f t="shared" si="25"/>
        <v>normal pie chart</v>
      </c>
      <c r="J1099" s="16">
        <f t="shared" si="63"/>
        <v>9.7</v>
      </c>
      <c r="V1099" s="79"/>
      <c r="W1099" s="79"/>
    </row>
    <row r="1100">
      <c r="A1100" s="12">
        <v>22.0</v>
      </c>
      <c r="B1100" s="12">
        <v>17.0</v>
      </c>
      <c r="C1100" s="12" t="s">
        <v>530</v>
      </c>
      <c r="D1100" s="12" t="b">
        <v>0</v>
      </c>
      <c r="E1100" s="12">
        <v>0.0</v>
      </c>
      <c r="F1100" s="12" t="s">
        <v>2015</v>
      </c>
      <c r="G1100" s="12">
        <f t="shared" si="23"/>
        <v>1704.8</v>
      </c>
      <c r="H1100" s="16" t="str">
        <f t="shared" si="24"/>
        <v>normal</v>
      </c>
      <c r="I1100" s="17" t="str">
        <f t="shared" si="25"/>
        <v>normal pie chart</v>
      </c>
      <c r="J1100" s="16">
        <f t="shared" si="63"/>
        <v>10.8</v>
      </c>
      <c r="V1100" s="79"/>
      <c r="W1100" s="79"/>
    </row>
    <row r="1101">
      <c r="A1101" s="12">
        <v>22.0</v>
      </c>
      <c r="B1101" s="12">
        <v>35.0</v>
      </c>
      <c r="C1101" s="12" t="s">
        <v>532</v>
      </c>
      <c r="D1101" s="12" t="b">
        <v>1</v>
      </c>
      <c r="E1101" s="12">
        <v>0.0</v>
      </c>
      <c r="F1101" s="12" t="s">
        <v>2016</v>
      </c>
      <c r="G1101" s="12">
        <f t="shared" si="23"/>
        <v>1710.9</v>
      </c>
      <c r="H1101" s="16" t="str">
        <f t="shared" si="24"/>
        <v>misleading</v>
      </c>
      <c r="I1101" s="17" t="str">
        <f t="shared" si="25"/>
        <v>reversed axis bar chart</v>
      </c>
      <c r="J1101" s="16">
        <f t="shared" si="63"/>
        <v>6.1</v>
      </c>
      <c r="V1101" s="79"/>
      <c r="W1101" s="79"/>
    </row>
    <row r="1102">
      <c r="A1102" s="12">
        <v>22.0</v>
      </c>
      <c r="B1102" s="12">
        <v>18.0</v>
      </c>
      <c r="C1102" s="12" t="s">
        <v>341</v>
      </c>
      <c r="D1102" s="12" t="b">
        <v>0</v>
      </c>
      <c r="E1102" s="12">
        <v>1.0</v>
      </c>
      <c r="F1102" s="12" t="s">
        <v>2017</v>
      </c>
      <c r="G1102" s="12">
        <f t="shared" si="23"/>
        <v>1723.1</v>
      </c>
      <c r="H1102" s="16" t="str">
        <f t="shared" si="24"/>
        <v>normal</v>
      </c>
      <c r="I1102" s="17" t="str">
        <f t="shared" si="25"/>
        <v>normal pie chart</v>
      </c>
      <c r="J1102" s="16">
        <f t="shared" si="63"/>
        <v>12.2</v>
      </c>
      <c r="V1102" s="79"/>
      <c r="W1102" s="79"/>
    </row>
    <row r="1103">
      <c r="A1103" s="31">
        <v>23.0</v>
      </c>
      <c r="B1103" s="31">
        <v>28.0</v>
      </c>
      <c r="C1103" s="7" t="s">
        <v>2018</v>
      </c>
      <c r="D1103" s="39" t="b">
        <v>1</v>
      </c>
      <c r="E1103" s="31">
        <v>1.0</v>
      </c>
      <c r="F1103" s="40" t="s">
        <v>601</v>
      </c>
      <c r="G1103" s="12">
        <f t="shared" si="23"/>
        <v>2041.1</v>
      </c>
      <c r="H1103" s="16" t="str">
        <f t="shared" si="24"/>
        <v>misleading</v>
      </c>
      <c r="I1103" s="17" t="str">
        <f t="shared" si="25"/>
        <v>multiple scale line chart</v>
      </c>
      <c r="J1103" s="41">
        <f>G1103- TIMEVALUE("0:" &amp; "32:46.3") * 24 * 60 * 60</f>
        <v>74.8</v>
      </c>
      <c r="V1103" s="79"/>
      <c r="W1103" s="79"/>
    </row>
    <row r="1104">
      <c r="A1104" s="31">
        <v>23.0</v>
      </c>
      <c r="B1104" s="31">
        <v>2.0</v>
      </c>
      <c r="C1104" s="7" t="s">
        <v>1859</v>
      </c>
      <c r="D1104" s="39" t="b">
        <v>0</v>
      </c>
      <c r="E1104" s="31">
        <v>1.0</v>
      </c>
      <c r="F1104" s="40" t="s">
        <v>2019</v>
      </c>
      <c r="G1104" s="12">
        <f t="shared" si="23"/>
        <v>2063.3</v>
      </c>
      <c r="H1104" s="16" t="str">
        <f t="shared" si="24"/>
        <v>normal</v>
      </c>
      <c r="I1104" s="17" t="str">
        <f t="shared" si="25"/>
        <v>normal bar chart</v>
      </c>
      <c r="J1104" s="16">
        <f t="shared" ref="J1104:J1152" si="64">G1104-G1103</f>
        <v>22.2</v>
      </c>
      <c r="V1104" s="79"/>
      <c r="W1104" s="79"/>
    </row>
    <row r="1105">
      <c r="A1105" s="31">
        <v>23.0</v>
      </c>
      <c r="B1105" s="31">
        <v>35.0</v>
      </c>
      <c r="C1105" s="7" t="s">
        <v>2020</v>
      </c>
      <c r="D1105" s="39" t="b">
        <v>0</v>
      </c>
      <c r="E1105" s="31">
        <v>1.0</v>
      </c>
      <c r="F1105" s="40" t="s">
        <v>2021</v>
      </c>
      <c r="G1105" s="12">
        <f t="shared" si="23"/>
        <v>2119.2</v>
      </c>
      <c r="H1105" s="16" t="str">
        <f t="shared" si="24"/>
        <v>misleading</v>
      </c>
      <c r="I1105" s="17" t="str">
        <f t="shared" si="25"/>
        <v>reversed axis bar chart</v>
      </c>
      <c r="J1105" s="16">
        <f t="shared" si="64"/>
        <v>55.9</v>
      </c>
      <c r="V1105" s="79"/>
      <c r="W1105" s="79"/>
    </row>
    <row r="1106">
      <c r="A1106" s="31">
        <v>23.0</v>
      </c>
      <c r="B1106" s="31">
        <v>21.0</v>
      </c>
      <c r="C1106" s="7" t="s">
        <v>1616</v>
      </c>
      <c r="D1106" s="39" t="b">
        <v>1</v>
      </c>
      <c r="E1106" s="31">
        <v>0.0</v>
      </c>
      <c r="F1106" s="40" t="s">
        <v>2022</v>
      </c>
      <c r="G1106" s="12">
        <f t="shared" si="23"/>
        <v>2144.4</v>
      </c>
      <c r="H1106" s="16" t="str">
        <f t="shared" si="24"/>
        <v>misleading</v>
      </c>
      <c r="I1106" s="17" t="str">
        <f t="shared" si="25"/>
        <v>multiple scale line chart</v>
      </c>
      <c r="J1106" s="16">
        <f t="shared" si="64"/>
        <v>25.2</v>
      </c>
      <c r="V1106" s="79"/>
      <c r="W1106" s="79"/>
    </row>
    <row r="1107">
      <c r="A1107" s="31">
        <v>23.0</v>
      </c>
      <c r="B1107" s="31">
        <v>46.0</v>
      </c>
      <c r="C1107" s="7" t="s">
        <v>1006</v>
      </c>
      <c r="D1107" s="39" t="b">
        <v>0</v>
      </c>
      <c r="E1107" s="31">
        <v>0.0</v>
      </c>
      <c r="F1107" s="40" t="s">
        <v>2023</v>
      </c>
      <c r="G1107" s="12">
        <f t="shared" si="23"/>
        <v>2164.7</v>
      </c>
      <c r="H1107" s="16" t="str">
        <f t="shared" si="24"/>
        <v>misleading</v>
      </c>
      <c r="I1107" s="17" t="str">
        <f t="shared" si="25"/>
        <v>truncated line chart</v>
      </c>
      <c r="J1107" s="16">
        <f t="shared" si="64"/>
        <v>20.3</v>
      </c>
      <c r="V1107" s="79"/>
      <c r="W1107" s="79"/>
    </row>
    <row r="1108">
      <c r="A1108" s="31">
        <v>23.0</v>
      </c>
      <c r="B1108" s="31">
        <v>37.0</v>
      </c>
      <c r="C1108" s="7" t="s">
        <v>2024</v>
      </c>
      <c r="D1108" s="39" t="b">
        <v>1</v>
      </c>
      <c r="E1108" s="31">
        <v>1.0</v>
      </c>
      <c r="F1108" s="40" t="s">
        <v>2025</v>
      </c>
      <c r="G1108" s="12">
        <f t="shared" si="23"/>
        <v>2190.3</v>
      </c>
      <c r="H1108" s="16" t="str">
        <f t="shared" si="24"/>
        <v>normal</v>
      </c>
      <c r="I1108" s="17" t="str">
        <f t="shared" si="25"/>
        <v>normal axis bar chart</v>
      </c>
      <c r="J1108" s="16">
        <f t="shared" si="64"/>
        <v>25.6</v>
      </c>
      <c r="V1108" s="79"/>
      <c r="W1108" s="79"/>
    </row>
    <row r="1109">
      <c r="A1109" s="31">
        <v>23.0</v>
      </c>
      <c r="B1109" s="31">
        <v>15.0</v>
      </c>
      <c r="C1109" s="7" t="s">
        <v>150</v>
      </c>
      <c r="D1109" s="39" t="b">
        <v>0</v>
      </c>
      <c r="E1109" s="31">
        <v>1.0</v>
      </c>
      <c r="F1109" s="40" t="s">
        <v>2026</v>
      </c>
      <c r="G1109" s="12">
        <f t="shared" si="23"/>
        <v>2230.2</v>
      </c>
      <c r="H1109" s="16" t="str">
        <f t="shared" si="24"/>
        <v>misleading</v>
      </c>
      <c r="I1109" s="17" t="str">
        <f t="shared" si="25"/>
        <v>misleading 2d pie chart</v>
      </c>
      <c r="J1109" s="16">
        <f t="shared" si="64"/>
        <v>39.9</v>
      </c>
      <c r="V1109" s="79"/>
      <c r="W1109" s="79"/>
    </row>
    <row r="1110">
      <c r="A1110" s="31">
        <v>23.0</v>
      </c>
      <c r="B1110" s="31">
        <v>3.0</v>
      </c>
      <c r="C1110" s="7" t="s">
        <v>2027</v>
      </c>
      <c r="D1110" s="39" t="b">
        <v>1</v>
      </c>
      <c r="E1110" s="31">
        <v>0.0</v>
      </c>
      <c r="F1110" s="40" t="s">
        <v>2028</v>
      </c>
      <c r="G1110" s="12">
        <f t="shared" si="23"/>
        <v>2245.1</v>
      </c>
      <c r="H1110" s="16" t="str">
        <f t="shared" si="24"/>
        <v>misleading</v>
      </c>
      <c r="I1110" s="17" t="str">
        <f t="shared" si="25"/>
        <v>truncated bar chart</v>
      </c>
      <c r="J1110" s="16">
        <f t="shared" si="64"/>
        <v>14.9</v>
      </c>
      <c r="V1110" s="79"/>
      <c r="W1110" s="79"/>
    </row>
    <row r="1111">
      <c r="A1111" s="31">
        <v>23.0</v>
      </c>
      <c r="B1111" s="31">
        <v>22.0</v>
      </c>
      <c r="C1111" s="7" t="s">
        <v>1871</v>
      </c>
      <c r="D1111" s="39" t="b">
        <v>1</v>
      </c>
      <c r="E1111" s="31">
        <v>1.0</v>
      </c>
      <c r="F1111" s="40" t="s">
        <v>2029</v>
      </c>
      <c r="G1111" s="12">
        <f t="shared" si="23"/>
        <v>2266.5</v>
      </c>
      <c r="H1111" s="16" t="str">
        <f t="shared" si="24"/>
        <v>normal</v>
      </c>
      <c r="I1111" s="17" t="str">
        <f t="shared" si="25"/>
        <v>normal scale line chart</v>
      </c>
      <c r="J1111" s="16">
        <f t="shared" si="64"/>
        <v>21.4</v>
      </c>
      <c r="V1111" s="79"/>
      <c r="W1111" s="79"/>
    </row>
    <row r="1112">
      <c r="A1112" s="31">
        <v>23.0</v>
      </c>
      <c r="B1112" s="31">
        <v>49.0</v>
      </c>
      <c r="C1112" s="7" t="s">
        <v>2030</v>
      </c>
      <c r="D1112" s="39" t="b">
        <v>0</v>
      </c>
      <c r="E1112" s="31">
        <v>1.0</v>
      </c>
      <c r="F1112" s="40" t="s">
        <v>2031</v>
      </c>
      <c r="G1112" s="12">
        <f t="shared" si="23"/>
        <v>2278.3</v>
      </c>
      <c r="H1112" s="16" t="str">
        <f t="shared" si="24"/>
        <v>misleading</v>
      </c>
      <c r="I1112" s="17" t="str">
        <f t="shared" si="25"/>
        <v>truncated line chart</v>
      </c>
      <c r="J1112" s="16">
        <f t="shared" si="64"/>
        <v>11.8</v>
      </c>
      <c r="V1112" s="79"/>
      <c r="W1112" s="79"/>
    </row>
    <row r="1113">
      <c r="A1113" s="31">
        <v>23.0</v>
      </c>
      <c r="B1113" s="31">
        <v>36.0</v>
      </c>
      <c r="C1113" s="7" t="s">
        <v>1626</v>
      </c>
      <c r="D1113" s="39" t="b">
        <v>1</v>
      </c>
      <c r="E1113" s="31">
        <v>1.0</v>
      </c>
      <c r="F1113" s="40" t="s">
        <v>2032</v>
      </c>
      <c r="G1113" s="12">
        <f t="shared" si="23"/>
        <v>2290.4</v>
      </c>
      <c r="H1113" s="16" t="str">
        <f t="shared" si="24"/>
        <v>normal</v>
      </c>
      <c r="I1113" s="17" t="str">
        <f t="shared" si="25"/>
        <v>normal axis bar chart</v>
      </c>
      <c r="J1113" s="16">
        <f t="shared" si="64"/>
        <v>12.1</v>
      </c>
      <c r="V1113" s="79"/>
      <c r="W1113" s="79"/>
    </row>
    <row r="1114">
      <c r="A1114" s="31">
        <v>23.0</v>
      </c>
      <c r="B1114" s="31">
        <v>10.0</v>
      </c>
      <c r="C1114" s="7" t="s">
        <v>2033</v>
      </c>
      <c r="D1114" s="39" t="b">
        <v>1</v>
      </c>
      <c r="E1114" s="31">
        <v>1.0</v>
      </c>
      <c r="F1114" s="40" t="s">
        <v>2034</v>
      </c>
      <c r="G1114" s="12">
        <f t="shared" si="23"/>
        <v>2316.7</v>
      </c>
      <c r="H1114" s="16" t="str">
        <f t="shared" si="24"/>
        <v>normal</v>
      </c>
      <c r="I1114" s="17" t="str">
        <f t="shared" si="25"/>
        <v>normal bar chart</v>
      </c>
      <c r="J1114" s="16">
        <f t="shared" si="64"/>
        <v>26.3</v>
      </c>
      <c r="V1114" s="79"/>
      <c r="W1114" s="79"/>
    </row>
    <row r="1115">
      <c r="A1115" s="31">
        <v>23.0</v>
      </c>
      <c r="B1115" s="31">
        <v>34.0</v>
      </c>
      <c r="C1115" s="7" t="s">
        <v>50</v>
      </c>
      <c r="D1115" s="39" t="b">
        <v>1</v>
      </c>
      <c r="E1115" s="31">
        <v>1.0</v>
      </c>
      <c r="F1115" s="40" t="s">
        <v>2035</v>
      </c>
      <c r="G1115" s="12">
        <f t="shared" si="23"/>
        <v>2331.4</v>
      </c>
      <c r="H1115" s="16" t="str">
        <f t="shared" si="24"/>
        <v>normal</v>
      </c>
      <c r="I1115" s="17" t="str">
        <f t="shared" si="25"/>
        <v>normal axis bar chart</v>
      </c>
      <c r="J1115" s="16">
        <f t="shared" si="64"/>
        <v>14.7</v>
      </c>
      <c r="V1115" s="79"/>
      <c r="W1115" s="79"/>
    </row>
    <row r="1116">
      <c r="A1116" s="31">
        <v>23.0</v>
      </c>
      <c r="B1116" s="31">
        <v>16.0</v>
      </c>
      <c r="C1116" s="7" t="s">
        <v>746</v>
      </c>
      <c r="D1116" s="39" t="b">
        <v>1</v>
      </c>
      <c r="E1116" s="31">
        <v>1.0</v>
      </c>
      <c r="F1116" s="40" t="s">
        <v>2036</v>
      </c>
      <c r="G1116" s="12">
        <f t="shared" si="23"/>
        <v>2347.4</v>
      </c>
      <c r="H1116" s="16" t="str">
        <f t="shared" si="24"/>
        <v>misleading</v>
      </c>
      <c r="I1116" s="17" t="str">
        <f t="shared" si="25"/>
        <v>misleading 2d pie chart</v>
      </c>
      <c r="J1116" s="16">
        <f t="shared" si="64"/>
        <v>16</v>
      </c>
      <c r="V1116" s="79"/>
      <c r="W1116" s="79"/>
    </row>
    <row r="1117">
      <c r="A1117" s="31">
        <v>23.0</v>
      </c>
      <c r="B1117" s="31">
        <v>41.0</v>
      </c>
      <c r="C1117" s="7" t="s">
        <v>1965</v>
      </c>
      <c r="D1117" s="39" t="b">
        <v>0</v>
      </c>
      <c r="E1117" s="31">
        <v>1.0</v>
      </c>
      <c r="F1117" s="40" t="s">
        <v>2037</v>
      </c>
      <c r="G1117" s="12">
        <f t="shared" si="23"/>
        <v>2357.6</v>
      </c>
      <c r="H1117" s="16" t="str">
        <f t="shared" si="24"/>
        <v>normal</v>
      </c>
      <c r="I1117" s="17" t="str">
        <f t="shared" si="25"/>
        <v>normal line chart</v>
      </c>
      <c r="J1117" s="16">
        <f t="shared" si="64"/>
        <v>10.2</v>
      </c>
      <c r="V1117" s="79"/>
      <c r="W1117" s="79"/>
    </row>
    <row r="1118">
      <c r="A1118" s="31">
        <v>23.0</v>
      </c>
      <c r="B1118" s="31">
        <v>32.0</v>
      </c>
      <c r="C1118" s="7" t="s">
        <v>750</v>
      </c>
      <c r="D1118" s="39" t="b">
        <v>1</v>
      </c>
      <c r="E1118" s="31">
        <v>1.0</v>
      </c>
      <c r="F1118" s="40" t="s">
        <v>2038</v>
      </c>
      <c r="G1118" s="12">
        <f t="shared" si="23"/>
        <v>2368.3</v>
      </c>
      <c r="H1118" s="16" t="str">
        <f t="shared" si="24"/>
        <v>misleading</v>
      </c>
      <c r="I1118" s="17" t="str">
        <f t="shared" si="25"/>
        <v>reversed axis bar chart</v>
      </c>
      <c r="J1118" s="16">
        <f t="shared" si="64"/>
        <v>10.7</v>
      </c>
      <c r="V1118" s="79"/>
      <c r="W1118" s="79"/>
    </row>
    <row r="1119">
      <c r="A1119" s="31">
        <v>23.0</v>
      </c>
      <c r="B1119" s="31">
        <v>13.0</v>
      </c>
      <c r="C1119" s="7" t="s">
        <v>1800</v>
      </c>
      <c r="D1119" s="39" t="b">
        <v>1</v>
      </c>
      <c r="E1119" s="31">
        <v>1.0</v>
      </c>
      <c r="F1119" s="40" t="s">
        <v>2039</v>
      </c>
      <c r="G1119" s="12">
        <f t="shared" si="23"/>
        <v>2385</v>
      </c>
      <c r="H1119" s="16" t="str">
        <f t="shared" si="24"/>
        <v>normal</v>
      </c>
      <c r="I1119" s="17" t="str">
        <f t="shared" si="25"/>
        <v>normal pie chart</v>
      </c>
      <c r="J1119" s="16">
        <f t="shared" si="64"/>
        <v>16.7</v>
      </c>
      <c r="V1119" s="79"/>
      <c r="W1119" s="79"/>
    </row>
    <row r="1120">
      <c r="A1120" s="31">
        <v>23.0</v>
      </c>
      <c r="B1120" s="31">
        <v>29.0</v>
      </c>
      <c r="C1120" s="7" t="s">
        <v>1555</v>
      </c>
      <c r="D1120" s="39" t="b">
        <v>0</v>
      </c>
      <c r="E1120" s="31">
        <v>1.0</v>
      </c>
      <c r="F1120" s="40" t="s">
        <v>2040</v>
      </c>
      <c r="G1120" s="12">
        <f t="shared" si="23"/>
        <v>2407.8</v>
      </c>
      <c r="H1120" s="16" t="str">
        <f t="shared" si="24"/>
        <v>normal</v>
      </c>
      <c r="I1120" s="17" t="str">
        <f t="shared" si="25"/>
        <v>normal scale line chart</v>
      </c>
      <c r="J1120" s="16">
        <f t="shared" si="64"/>
        <v>22.8</v>
      </c>
      <c r="V1120" s="79"/>
      <c r="W1120" s="79"/>
    </row>
    <row r="1121">
      <c r="A1121" s="31">
        <v>23.0</v>
      </c>
      <c r="B1121" s="31">
        <v>48.0</v>
      </c>
      <c r="C1121" s="7" t="s">
        <v>1214</v>
      </c>
      <c r="D1121" s="39" t="b">
        <v>1</v>
      </c>
      <c r="E1121" s="31">
        <v>1.0</v>
      </c>
      <c r="F1121" s="40" t="s">
        <v>2041</v>
      </c>
      <c r="G1121" s="12">
        <f t="shared" si="23"/>
        <v>2418.1</v>
      </c>
      <c r="H1121" s="16" t="str">
        <f t="shared" si="24"/>
        <v>normal</v>
      </c>
      <c r="I1121" s="17" t="str">
        <f t="shared" si="25"/>
        <v>normal line chart</v>
      </c>
      <c r="J1121" s="16">
        <f t="shared" si="64"/>
        <v>10.3</v>
      </c>
      <c r="V1121" s="79"/>
      <c r="W1121" s="79"/>
    </row>
    <row r="1122">
      <c r="A1122" s="31">
        <v>23.0</v>
      </c>
      <c r="B1122" s="31">
        <v>25.0</v>
      </c>
      <c r="C1122" s="7" t="s">
        <v>1300</v>
      </c>
      <c r="D1122" s="39" t="b">
        <v>1</v>
      </c>
      <c r="E1122" s="31">
        <v>0.0</v>
      </c>
      <c r="F1122" s="40" t="s">
        <v>2042</v>
      </c>
      <c r="G1122" s="12">
        <f t="shared" si="23"/>
        <v>2431.2</v>
      </c>
      <c r="H1122" s="16" t="str">
        <f t="shared" si="24"/>
        <v>misleading</v>
      </c>
      <c r="I1122" s="17" t="str">
        <f t="shared" si="25"/>
        <v>multiple scale line chart</v>
      </c>
      <c r="J1122" s="16">
        <f t="shared" si="64"/>
        <v>13.1</v>
      </c>
      <c r="V1122" s="79"/>
      <c r="W1122" s="79"/>
    </row>
    <row r="1123">
      <c r="A1123" s="31">
        <v>23.0</v>
      </c>
      <c r="B1123" s="31">
        <v>26.0</v>
      </c>
      <c r="C1123" s="7" t="s">
        <v>2043</v>
      </c>
      <c r="D1123" s="39" t="b">
        <v>0</v>
      </c>
      <c r="E1123" s="31">
        <v>1.0</v>
      </c>
      <c r="F1123" s="40" t="s">
        <v>2044</v>
      </c>
      <c r="G1123" s="12">
        <f t="shared" si="23"/>
        <v>2448</v>
      </c>
      <c r="H1123" s="16" t="str">
        <f t="shared" si="24"/>
        <v>normal</v>
      </c>
      <c r="I1123" s="17" t="str">
        <f t="shared" si="25"/>
        <v>normal scale line chart</v>
      </c>
      <c r="J1123" s="16">
        <f t="shared" si="64"/>
        <v>16.8</v>
      </c>
      <c r="V1123" s="79"/>
      <c r="W1123" s="79"/>
    </row>
    <row r="1124">
      <c r="A1124" s="31">
        <v>23.0</v>
      </c>
      <c r="B1124" s="31">
        <v>43.0</v>
      </c>
      <c r="C1124" s="7" t="s">
        <v>2045</v>
      </c>
      <c r="D1124" s="39" t="b">
        <v>0</v>
      </c>
      <c r="E1124" s="31">
        <v>1.0</v>
      </c>
      <c r="F1124" s="40" t="s">
        <v>2046</v>
      </c>
      <c r="G1124" s="12">
        <f t="shared" si="23"/>
        <v>2457.4</v>
      </c>
      <c r="H1124" s="16" t="str">
        <f t="shared" si="24"/>
        <v>normal</v>
      </c>
      <c r="I1124" s="17" t="str">
        <f t="shared" si="25"/>
        <v>normal line chart</v>
      </c>
      <c r="J1124" s="16">
        <f t="shared" si="64"/>
        <v>9.4</v>
      </c>
      <c r="V1124" s="79"/>
      <c r="W1124" s="79"/>
    </row>
    <row r="1125">
      <c r="A1125" s="31">
        <v>23.0</v>
      </c>
      <c r="B1125" s="31">
        <v>6.0</v>
      </c>
      <c r="C1125" s="7" t="s">
        <v>182</v>
      </c>
      <c r="D1125" s="39" t="b">
        <v>0</v>
      </c>
      <c r="E1125" s="31">
        <v>1.0</v>
      </c>
      <c r="F1125" s="40" t="s">
        <v>2047</v>
      </c>
      <c r="G1125" s="12">
        <f t="shared" si="23"/>
        <v>2469.5</v>
      </c>
      <c r="H1125" s="16" t="str">
        <f t="shared" si="24"/>
        <v>normal</v>
      </c>
      <c r="I1125" s="17" t="str">
        <f t="shared" si="25"/>
        <v>normal bar chart</v>
      </c>
      <c r="J1125" s="16">
        <f t="shared" si="64"/>
        <v>12.1</v>
      </c>
      <c r="V1125" s="79"/>
      <c r="W1125" s="79"/>
    </row>
    <row r="1126">
      <c r="A1126" s="31">
        <v>23.0</v>
      </c>
      <c r="B1126" s="31">
        <v>47.0</v>
      </c>
      <c r="C1126" s="7" t="s">
        <v>1734</v>
      </c>
      <c r="D1126" s="39" t="b">
        <v>1</v>
      </c>
      <c r="E1126" s="31">
        <v>0.0</v>
      </c>
      <c r="F1126" s="40" t="s">
        <v>2048</v>
      </c>
      <c r="G1126" s="12">
        <f t="shared" si="23"/>
        <v>2504.8</v>
      </c>
      <c r="H1126" s="16" t="str">
        <f t="shared" si="24"/>
        <v>misleading</v>
      </c>
      <c r="I1126" s="17" t="str">
        <f t="shared" si="25"/>
        <v>truncated line chart</v>
      </c>
      <c r="J1126" s="16">
        <f t="shared" si="64"/>
        <v>35.3</v>
      </c>
      <c r="V1126" s="79"/>
      <c r="W1126" s="79"/>
    </row>
    <row r="1127">
      <c r="A1127" s="31">
        <v>23.0</v>
      </c>
      <c r="B1127" s="31">
        <v>39.0</v>
      </c>
      <c r="C1127" s="7" t="s">
        <v>486</v>
      </c>
      <c r="D1127" s="39" t="b">
        <v>0</v>
      </c>
      <c r="E1127" s="31">
        <v>0.0</v>
      </c>
      <c r="F1127" s="40" t="s">
        <v>2049</v>
      </c>
      <c r="G1127" s="12">
        <f t="shared" si="23"/>
        <v>2520.9</v>
      </c>
      <c r="H1127" s="16" t="str">
        <f t="shared" si="24"/>
        <v>misleading</v>
      </c>
      <c r="I1127" s="17" t="str">
        <f t="shared" si="25"/>
        <v>reversed axis bar chart</v>
      </c>
      <c r="J1127" s="16">
        <f t="shared" si="64"/>
        <v>16.1</v>
      </c>
      <c r="V1127" s="79"/>
      <c r="W1127" s="79"/>
    </row>
    <row r="1128">
      <c r="A1128" s="31">
        <v>23.0</v>
      </c>
      <c r="B1128" s="31">
        <v>1.0</v>
      </c>
      <c r="C1128" s="7" t="s">
        <v>1482</v>
      </c>
      <c r="D1128" s="39" t="b">
        <v>0</v>
      </c>
      <c r="E1128" s="31">
        <v>1.0</v>
      </c>
      <c r="F1128" s="40" t="s">
        <v>2050</v>
      </c>
      <c r="G1128" s="12">
        <f t="shared" si="23"/>
        <v>2542.7</v>
      </c>
      <c r="H1128" s="16" t="str">
        <f t="shared" si="24"/>
        <v>misleading</v>
      </c>
      <c r="I1128" s="17" t="str">
        <f t="shared" si="25"/>
        <v>truncated bar chart</v>
      </c>
      <c r="J1128" s="16">
        <f t="shared" si="64"/>
        <v>21.8</v>
      </c>
      <c r="V1128" s="79"/>
      <c r="W1128" s="79"/>
    </row>
    <row r="1129">
      <c r="A1129" s="31">
        <v>23.0</v>
      </c>
      <c r="B1129" s="31">
        <v>8.0</v>
      </c>
      <c r="C1129" s="7" t="s">
        <v>189</v>
      </c>
      <c r="D1129" s="39" t="b">
        <v>1</v>
      </c>
      <c r="E1129" s="31">
        <v>1.0</v>
      </c>
      <c r="F1129" s="40" t="s">
        <v>2051</v>
      </c>
      <c r="G1129" s="12">
        <f t="shared" si="23"/>
        <v>2552.8</v>
      </c>
      <c r="H1129" s="16" t="str">
        <f t="shared" si="24"/>
        <v>normal</v>
      </c>
      <c r="I1129" s="17" t="str">
        <f t="shared" si="25"/>
        <v>normal bar chart</v>
      </c>
      <c r="J1129" s="16">
        <f t="shared" si="64"/>
        <v>10.1</v>
      </c>
      <c r="V1129" s="79"/>
      <c r="W1129" s="79"/>
    </row>
    <row r="1130">
      <c r="A1130" s="31">
        <v>23.0</v>
      </c>
      <c r="B1130" s="31">
        <v>40.0</v>
      </c>
      <c r="C1130" s="7" t="s">
        <v>2052</v>
      </c>
      <c r="D1130" s="39" t="b">
        <v>0</v>
      </c>
      <c r="E1130" s="31">
        <v>1.0</v>
      </c>
      <c r="F1130" s="40" t="s">
        <v>2053</v>
      </c>
      <c r="G1130" s="12">
        <f t="shared" si="23"/>
        <v>2565.9</v>
      </c>
      <c r="H1130" s="16" t="str">
        <f t="shared" si="24"/>
        <v>normal</v>
      </c>
      <c r="I1130" s="17" t="str">
        <f t="shared" si="25"/>
        <v>normal axis bar chart</v>
      </c>
      <c r="J1130" s="16">
        <f t="shared" si="64"/>
        <v>13.1</v>
      </c>
      <c r="V1130" s="79"/>
      <c r="W1130" s="79"/>
    </row>
    <row r="1131">
      <c r="A1131" s="31">
        <v>23.0</v>
      </c>
      <c r="B1131" s="31">
        <v>30.0</v>
      </c>
      <c r="C1131" s="7" t="s">
        <v>2054</v>
      </c>
      <c r="D1131" s="39" t="b">
        <v>1</v>
      </c>
      <c r="E1131" s="31">
        <v>1.0</v>
      </c>
      <c r="F1131" s="40" t="s">
        <v>2055</v>
      </c>
      <c r="G1131" s="12">
        <f t="shared" si="23"/>
        <v>2579.2</v>
      </c>
      <c r="H1131" s="16" t="str">
        <f t="shared" si="24"/>
        <v>misleading</v>
      </c>
      <c r="I1131" s="17" t="str">
        <f t="shared" si="25"/>
        <v>multiple scale line chart</v>
      </c>
      <c r="J1131" s="16">
        <f t="shared" si="64"/>
        <v>13.3</v>
      </c>
      <c r="V1131" s="79"/>
      <c r="W1131" s="79"/>
    </row>
    <row r="1132">
      <c r="A1132" s="31">
        <v>23.0</v>
      </c>
      <c r="B1132" s="31">
        <v>9.0</v>
      </c>
      <c r="C1132" s="7" t="s">
        <v>195</v>
      </c>
      <c r="D1132" s="39" t="b">
        <v>1</v>
      </c>
      <c r="E1132" s="31">
        <v>1.0</v>
      </c>
      <c r="F1132" s="40" t="s">
        <v>2056</v>
      </c>
      <c r="G1132" s="12">
        <f t="shared" si="23"/>
        <v>2603.1</v>
      </c>
      <c r="H1132" s="16" t="str">
        <f t="shared" si="24"/>
        <v>misleading</v>
      </c>
      <c r="I1132" s="17" t="str">
        <f t="shared" si="25"/>
        <v>truncated bar chart</v>
      </c>
      <c r="J1132" s="16">
        <f t="shared" si="64"/>
        <v>23.9</v>
      </c>
      <c r="V1132" s="79"/>
      <c r="W1132" s="79"/>
    </row>
    <row r="1133">
      <c r="A1133" s="31">
        <v>23.0</v>
      </c>
      <c r="B1133" s="31">
        <v>19.0</v>
      </c>
      <c r="C1133" s="7" t="s">
        <v>1825</v>
      </c>
      <c r="D1133" s="39" t="b">
        <v>1</v>
      </c>
      <c r="E1133" s="31">
        <v>0.0</v>
      </c>
      <c r="F1133" s="40" t="s">
        <v>2057</v>
      </c>
      <c r="G1133" s="12">
        <f t="shared" si="23"/>
        <v>2610.7</v>
      </c>
      <c r="H1133" s="16" t="str">
        <f t="shared" si="24"/>
        <v>misleading</v>
      </c>
      <c r="I1133" s="17" t="str">
        <f t="shared" si="25"/>
        <v>misleading 2d pie chart</v>
      </c>
      <c r="J1133" s="16">
        <f t="shared" si="64"/>
        <v>7.6</v>
      </c>
      <c r="V1133" s="79"/>
      <c r="W1133" s="79"/>
    </row>
    <row r="1134">
      <c r="A1134" s="31">
        <v>23.0</v>
      </c>
      <c r="B1134" s="31">
        <v>23.0</v>
      </c>
      <c r="C1134" s="7" t="s">
        <v>1910</v>
      </c>
      <c r="D1134" s="39" t="b">
        <v>1</v>
      </c>
      <c r="E1134" s="31">
        <v>1.0</v>
      </c>
      <c r="F1134" s="40" t="s">
        <v>2058</v>
      </c>
      <c r="G1134" s="12">
        <f t="shared" si="23"/>
        <v>2621.3</v>
      </c>
      <c r="H1134" s="16" t="str">
        <f t="shared" si="24"/>
        <v>normal</v>
      </c>
      <c r="I1134" s="17" t="str">
        <f t="shared" si="25"/>
        <v>normal scale line chart</v>
      </c>
      <c r="J1134" s="16">
        <f t="shared" si="64"/>
        <v>10.6</v>
      </c>
      <c r="V1134" s="79"/>
      <c r="W1134" s="79"/>
    </row>
    <row r="1135">
      <c r="A1135" s="31">
        <v>23.0</v>
      </c>
      <c r="B1135" s="31">
        <v>50.0</v>
      </c>
      <c r="C1135" s="7" t="s">
        <v>2059</v>
      </c>
      <c r="D1135" s="39" t="b">
        <v>0</v>
      </c>
      <c r="E1135" s="31">
        <v>0.0</v>
      </c>
      <c r="F1135" s="40" t="s">
        <v>2060</v>
      </c>
      <c r="G1135" s="12">
        <f t="shared" si="23"/>
        <v>2633.1</v>
      </c>
      <c r="H1135" s="16" t="str">
        <f t="shared" si="24"/>
        <v>normal</v>
      </c>
      <c r="I1135" s="17" t="str">
        <f t="shared" si="25"/>
        <v>normal line chart</v>
      </c>
      <c r="J1135" s="16">
        <f t="shared" si="64"/>
        <v>11.8</v>
      </c>
      <c r="V1135" s="79"/>
      <c r="W1135" s="79"/>
    </row>
    <row r="1136">
      <c r="A1136" s="31">
        <v>23.0</v>
      </c>
      <c r="B1136" s="31">
        <v>18.0</v>
      </c>
      <c r="C1136" s="7" t="s">
        <v>1583</v>
      </c>
      <c r="D1136" s="39" t="b">
        <v>1</v>
      </c>
      <c r="E1136" s="31">
        <v>0.0</v>
      </c>
      <c r="F1136" s="40" t="s">
        <v>2061</v>
      </c>
      <c r="G1136" s="12">
        <f t="shared" si="23"/>
        <v>2644.4</v>
      </c>
      <c r="H1136" s="16" t="str">
        <f t="shared" si="24"/>
        <v>normal</v>
      </c>
      <c r="I1136" s="17" t="str">
        <f t="shared" si="25"/>
        <v>normal pie chart</v>
      </c>
      <c r="J1136" s="16">
        <f t="shared" si="64"/>
        <v>11.3</v>
      </c>
      <c r="V1136" s="79"/>
      <c r="W1136" s="79"/>
    </row>
    <row r="1137">
      <c r="A1137" s="31">
        <v>23.0</v>
      </c>
      <c r="B1137" s="31">
        <v>45.0</v>
      </c>
      <c r="C1137" s="7" t="s">
        <v>2062</v>
      </c>
      <c r="D1137" s="39" t="b">
        <v>1</v>
      </c>
      <c r="E1137" s="31">
        <v>1.0</v>
      </c>
      <c r="F1137" s="40" t="s">
        <v>2063</v>
      </c>
      <c r="G1137" s="12">
        <f t="shared" si="23"/>
        <v>2651.9</v>
      </c>
      <c r="H1137" s="16" t="str">
        <f t="shared" si="24"/>
        <v>normal</v>
      </c>
      <c r="I1137" s="17" t="str">
        <f t="shared" si="25"/>
        <v>normal line chart</v>
      </c>
      <c r="J1137" s="16">
        <f t="shared" si="64"/>
        <v>7.5</v>
      </c>
      <c r="V1137" s="79"/>
      <c r="W1137" s="79"/>
    </row>
    <row r="1138">
      <c r="A1138" s="31">
        <v>23.0</v>
      </c>
      <c r="B1138" s="31">
        <v>5.0</v>
      </c>
      <c r="C1138" s="7" t="s">
        <v>2064</v>
      </c>
      <c r="D1138" s="39" t="b">
        <v>1</v>
      </c>
      <c r="E1138" s="31">
        <v>1.0</v>
      </c>
      <c r="F1138" s="40" t="s">
        <v>2065</v>
      </c>
      <c r="G1138" s="12">
        <f t="shared" si="23"/>
        <v>2658.9</v>
      </c>
      <c r="H1138" s="16" t="str">
        <f t="shared" si="24"/>
        <v>misleading</v>
      </c>
      <c r="I1138" s="17" t="str">
        <f t="shared" si="25"/>
        <v>truncated bar chart</v>
      </c>
      <c r="J1138" s="16">
        <f t="shared" si="64"/>
        <v>7</v>
      </c>
      <c r="V1138" s="79"/>
      <c r="W1138" s="79"/>
    </row>
    <row r="1139">
      <c r="A1139" s="31">
        <v>23.0</v>
      </c>
      <c r="B1139" s="31">
        <v>4.0</v>
      </c>
      <c r="C1139" s="7" t="s">
        <v>2066</v>
      </c>
      <c r="D1139" s="39" t="b">
        <v>0</v>
      </c>
      <c r="E1139" s="31">
        <v>1.0</v>
      </c>
      <c r="F1139" s="40" t="s">
        <v>2067</v>
      </c>
      <c r="G1139" s="12">
        <f t="shared" si="23"/>
        <v>2669.4</v>
      </c>
      <c r="H1139" s="16" t="str">
        <f t="shared" si="24"/>
        <v>normal</v>
      </c>
      <c r="I1139" s="17" t="str">
        <f t="shared" si="25"/>
        <v>normal bar chart</v>
      </c>
      <c r="J1139" s="16">
        <f t="shared" si="64"/>
        <v>10.5</v>
      </c>
      <c r="V1139" s="79"/>
      <c r="W1139" s="79"/>
    </row>
    <row r="1140">
      <c r="A1140" s="31">
        <v>23.0</v>
      </c>
      <c r="B1140" s="31">
        <v>11.0</v>
      </c>
      <c r="C1140" s="7" t="s">
        <v>2068</v>
      </c>
      <c r="D1140" s="39" t="b">
        <v>1</v>
      </c>
      <c r="E1140" s="31">
        <v>1.0</v>
      </c>
      <c r="F1140" s="40" t="s">
        <v>2069</v>
      </c>
      <c r="G1140" s="12">
        <f t="shared" si="23"/>
        <v>2703.1</v>
      </c>
      <c r="H1140" s="16" t="str">
        <f t="shared" si="24"/>
        <v>misleading</v>
      </c>
      <c r="I1140" s="17" t="str">
        <f t="shared" si="25"/>
        <v>misleading 2d pie chart</v>
      </c>
      <c r="J1140" s="16">
        <f t="shared" si="64"/>
        <v>33.7</v>
      </c>
      <c r="V1140" s="79"/>
      <c r="W1140" s="79"/>
    </row>
    <row r="1141">
      <c r="A1141" s="31">
        <v>23.0</v>
      </c>
      <c r="B1141" s="31">
        <v>12.0</v>
      </c>
      <c r="C1141" s="7" t="s">
        <v>2070</v>
      </c>
      <c r="D1141" s="39" t="b">
        <v>0</v>
      </c>
      <c r="E1141" s="31">
        <v>1.0</v>
      </c>
      <c r="F1141" s="40" t="s">
        <v>2071</v>
      </c>
      <c r="G1141" s="12">
        <f t="shared" si="23"/>
        <v>2714.4</v>
      </c>
      <c r="H1141" s="16" t="str">
        <f t="shared" si="24"/>
        <v>normal</v>
      </c>
      <c r="I1141" s="17" t="str">
        <f t="shared" si="25"/>
        <v>normal pie chart</v>
      </c>
      <c r="J1141" s="16">
        <f t="shared" si="64"/>
        <v>11.3</v>
      </c>
      <c r="V1141" s="79"/>
      <c r="W1141" s="79"/>
    </row>
    <row r="1142">
      <c r="A1142" s="31">
        <v>23.0</v>
      </c>
      <c r="B1142" s="31">
        <v>7.0</v>
      </c>
      <c r="C1142" s="7" t="s">
        <v>886</v>
      </c>
      <c r="D1142" s="39" t="b">
        <v>0</v>
      </c>
      <c r="E1142" s="31">
        <v>1.0</v>
      </c>
      <c r="F1142" s="40" t="s">
        <v>2072</v>
      </c>
      <c r="G1142" s="12">
        <f t="shared" si="23"/>
        <v>2726.8</v>
      </c>
      <c r="H1142" s="16" t="str">
        <f t="shared" si="24"/>
        <v>misleading</v>
      </c>
      <c r="I1142" s="17" t="str">
        <f t="shared" si="25"/>
        <v>truncated bar chart</v>
      </c>
      <c r="J1142" s="16">
        <f t="shared" si="64"/>
        <v>12.4</v>
      </c>
      <c r="V1142" s="79"/>
      <c r="W1142" s="79"/>
    </row>
    <row r="1143">
      <c r="A1143" s="31">
        <v>23.0</v>
      </c>
      <c r="B1143" s="31">
        <v>24.0</v>
      </c>
      <c r="C1143" s="7" t="s">
        <v>2073</v>
      </c>
      <c r="D1143" s="39" t="b">
        <v>0</v>
      </c>
      <c r="E1143" s="31">
        <v>1.0</v>
      </c>
      <c r="F1143" s="40" t="s">
        <v>2074</v>
      </c>
      <c r="G1143" s="12">
        <f t="shared" si="23"/>
        <v>2737.5</v>
      </c>
      <c r="H1143" s="16" t="str">
        <f t="shared" si="24"/>
        <v>misleading</v>
      </c>
      <c r="I1143" s="17" t="str">
        <f t="shared" si="25"/>
        <v>multiple scale line chart</v>
      </c>
      <c r="J1143" s="16">
        <f t="shared" si="64"/>
        <v>10.7</v>
      </c>
      <c r="V1143" s="79"/>
      <c r="W1143" s="79"/>
    </row>
    <row r="1144">
      <c r="A1144" s="31">
        <v>23.0</v>
      </c>
      <c r="B1144" s="31">
        <v>42.0</v>
      </c>
      <c r="C1144" s="7" t="s">
        <v>2075</v>
      </c>
      <c r="D1144" s="39" t="b">
        <v>0</v>
      </c>
      <c r="E1144" s="31">
        <v>0.0</v>
      </c>
      <c r="F1144" s="40" t="s">
        <v>2076</v>
      </c>
      <c r="G1144" s="12">
        <f t="shared" si="23"/>
        <v>2746.7</v>
      </c>
      <c r="H1144" s="16" t="str">
        <f t="shared" si="24"/>
        <v>misleading</v>
      </c>
      <c r="I1144" s="17" t="str">
        <f t="shared" si="25"/>
        <v>truncated line chart</v>
      </c>
      <c r="J1144" s="16">
        <f t="shared" si="64"/>
        <v>9.2</v>
      </c>
      <c r="V1144" s="79"/>
      <c r="W1144" s="79"/>
    </row>
    <row r="1145">
      <c r="A1145" s="31">
        <v>23.0</v>
      </c>
      <c r="B1145" s="31">
        <v>20.0</v>
      </c>
      <c r="C1145" s="7" t="s">
        <v>2077</v>
      </c>
      <c r="D1145" s="39" t="b">
        <v>1</v>
      </c>
      <c r="E1145" s="31">
        <v>1.0</v>
      </c>
      <c r="F1145" s="40" t="s">
        <v>2078</v>
      </c>
      <c r="G1145" s="12">
        <f t="shared" si="23"/>
        <v>2751.9</v>
      </c>
      <c r="H1145" s="16" t="str">
        <f t="shared" si="24"/>
        <v>misleading</v>
      </c>
      <c r="I1145" s="17" t="str">
        <f t="shared" si="25"/>
        <v>misleading 2d pie chart</v>
      </c>
      <c r="J1145" s="16">
        <f t="shared" si="64"/>
        <v>5.2</v>
      </c>
      <c r="V1145" s="79"/>
      <c r="W1145" s="79"/>
    </row>
    <row r="1146">
      <c r="A1146" s="31">
        <v>23.0</v>
      </c>
      <c r="B1146" s="31">
        <v>17.0</v>
      </c>
      <c r="C1146" s="7" t="s">
        <v>2079</v>
      </c>
      <c r="D1146" s="39" t="b">
        <v>1</v>
      </c>
      <c r="E1146" s="31">
        <v>1.0</v>
      </c>
      <c r="F1146" s="40" t="s">
        <v>2080</v>
      </c>
      <c r="G1146" s="12">
        <f t="shared" si="23"/>
        <v>2758.9</v>
      </c>
      <c r="H1146" s="16" t="str">
        <f t="shared" si="24"/>
        <v>normal</v>
      </c>
      <c r="I1146" s="17" t="str">
        <f t="shared" si="25"/>
        <v>normal pie chart</v>
      </c>
      <c r="J1146" s="16">
        <f t="shared" si="64"/>
        <v>7</v>
      </c>
      <c r="V1146" s="79"/>
      <c r="W1146" s="79"/>
    </row>
    <row r="1147">
      <c r="A1147" s="31">
        <v>23.0</v>
      </c>
      <c r="B1147" s="31">
        <v>14.0</v>
      </c>
      <c r="C1147" s="7" t="s">
        <v>986</v>
      </c>
      <c r="D1147" s="39" t="b">
        <v>1</v>
      </c>
      <c r="E1147" s="31">
        <v>0.0</v>
      </c>
      <c r="F1147" s="40" t="s">
        <v>2081</v>
      </c>
      <c r="G1147" s="12">
        <f t="shared" si="23"/>
        <v>2792.4</v>
      </c>
      <c r="H1147" s="16" t="str">
        <f t="shared" si="24"/>
        <v>normal</v>
      </c>
      <c r="I1147" s="17" t="str">
        <f t="shared" si="25"/>
        <v>normal pie chart</v>
      </c>
      <c r="J1147" s="16">
        <f t="shared" si="64"/>
        <v>33.5</v>
      </c>
      <c r="V1147" s="79"/>
      <c r="W1147" s="79"/>
    </row>
    <row r="1148">
      <c r="A1148" s="31">
        <v>23.0</v>
      </c>
      <c r="B1148" s="31">
        <v>33.0</v>
      </c>
      <c r="C1148" s="7" t="s">
        <v>429</v>
      </c>
      <c r="D1148" s="39" t="b">
        <v>0</v>
      </c>
      <c r="E1148" s="31">
        <v>1.0</v>
      </c>
      <c r="F1148" s="40" t="s">
        <v>2082</v>
      </c>
      <c r="G1148" s="12">
        <f t="shared" si="23"/>
        <v>2811.1</v>
      </c>
      <c r="H1148" s="16" t="str">
        <f t="shared" si="24"/>
        <v>misleading</v>
      </c>
      <c r="I1148" s="17" t="str">
        <f t="shared" si="25"/>
        <v>reversed axis bar chart</v>
      </c>
      <c r="J1148" s="16">
        <f t="shared" si="64"/>
        <v>18.7</v>
      </c>
      <c r="V1148" s="79"/>
      <c r="W1148" s="79"/>
    </row>
    <row r="1149">
      <c r="A1149" s="31">
        <v>23.0</v>
      </c>
      <c r="B1149" s="31">
        <v>27.0</v>
      </c>
      <c r="C1149" s="7" t="s">
        <v>2083</v>
      </c>
      <c r="D1149" s="39" t="b">
        <v>1</v>
      </c>
      <c r="E1149" s="31">
        <v>1.0</v>
      </c>
      <c r="F1149" s="40" t="s">
        <v>2084</v>
      </c>
      <c r="G1149" s="12">
        <f t="shared" si="23"/>
        <v>2851.9</v>
      </c>
      <c r="H1149" s="16" t="str">
        <f t="shared" si="24"/>
        <v>misleading</v>
      </c>
      <c r="I1149" s="17" t="str">
        <f t="shared" si="25"/>
        <v>multiple scale line chart</v>
      </c>
      <c r="J1149" s="16">
        <f t="shared" si="64"/>
        <v>40.8</v>
      </c>
      <c r="V1149" s="79"/>
      <c r="W1149" s="79"/>
    </row>
    <row r="1150">
      <c r="A1150" s="31">
        <v>23.0</v>
      </c>
      <c r="B1150" s="31">
        <v>38.0</v>
      </c>
      <c r="C1150" s="7" t="s">
        <v>992</v>
      </c>
      <c r="D1150" s="39" t="b">
        <v>0</v>
      </c>
      <c r="E1150" s="31">
        <v>1.0</v>
      </c>
      <c r="F1150" s="40" t="s">
        <v>2085</v>
      </c>
      <c r="G1150" s="12">
        <f t="shared" si="23"/>
        <v>2862.2</v>
      </c>
      <c r="H1150" s="16" t="str">
        <f t="shared" si="24"/>
        <v>misleading</v>
      </c>
      <c r="I1150" s="17" t="str">
        <f t="shared" si="25"/>
        <v>reversed axis bar chart</v>
      </c>
      <c r="J1150" s="16">
        <f t="shared" si="64"/>
        <v>10.3</v>
      </c>
      <c r="V1150" s="79"/>
      <c r="W1150" s="79"/>
    </row>
    <row r="1151">
      <c r="A1151" s="31">
        <v>23.0</v>
      </c>
      <c r="B1151" s="31">
        <v>31.0</v>
      </c>
      <c r="C1151" s="7" t="s">
        <v>2086</v>
      </c>
      <c r="D1151" s="39" t="b">
        <v>0</v>
      </c>
      <c r="E1151" s="31">
        <v>1.0</v>
      </c>
      <c r="F1151" s="40" t="s">
        <v>2087</v>
      </c>
      <c r="G1151" s="12">
        <f t="shared" si="23"/>
        <v>2867.4</v>
      </c>
      <c r="H1151" s="16" t="str">
        <f t="shared" si="24"/>
        <v>misleading</v>
      </c>
      <c r="I1151" s="17" t="str">
        <f t="shared" si="25"/>
        <v>reversed axis bar chart</v>
      </c>
      <c r="J1151" s="16">
        <f t="shared" si="64"/>
        <v>5.2</v>
      </c>
      <c r="V1151" s="79"/>
      <c r="W1151" s="79"/>
    </row>
    <row r="1152">
      <c r="A1152" s="31">
        <v>23.0</v>
      </c>
      <c r="B1152" s="31">
        <v>44.0</v>
      </c>
      <c r="C1152" s="7" t="s">
        <v>236</v>
      </c>
      <c r="D1152" s="39" t="b">
        <v>0</v>
      </c>
      <c r="E1152" s="31">
        <v>0.0</v>
      </c>
      <c r="F1152" s="40" t="s">
        <v>2088</v>
      </c>
      <c r="G1152" s="12">
        <f t="shared" si="23"/>
        <v>2898.9</v>
      </c>
      <c r="H1152" s="16" t="str">
        <f t="shared" si="24"/>
        <v>normal</v>
      </c>
      <c r="I1152" s="17" t="str">
        <f t="shared" si="25"/>
        <v>normal line chart</v>
      </c>
      <c r="J1152" s="16">
        <f t="shared" si="64"/>
        <v>31.5</v>
      </c>
      <c r="V1152" s="79"/>
      <c r="W1152" s="79"/>
    </row>
    <row r="1153">
      <c r="A1153" s="12">
        <v>24.0</v>
      </c>
      <c r="B1153" s="12">
        <v>4.0</v>
      </c>
      <c r="C1153" s="12" t="s">
        <v>2089</v>
      </c>
      <c r="D1153" s="12" t="b">
        <v>0</v>
      </c>
      <c r="E1153" s="12">
        <v>1.0</v>
      </c>
      <c r="F1153" s="12" t="s">
        <v>2090</v>
      </c>
      <c r="G1153" s="12">
        <f t="shared" si="23"/>
        <v>2396.9</v>
      </c>
      <c r="H1153" s="16" t="str">
        <f t="shared" si="24"/>
        <v>normal</v>
      </c>
      <c r="I1153" s="17" t="str">
        <f t="shared" si="25"/>
        <v>normal bar chart</v>
      </c>
      <c r="J1153" s="41">
        <f>G1153- TIMEVALUE("0:" &amp; "39:31.3") * 24 * 60 * 60</f>
        <v>25.6</v>
      </c>
      <c r="V1153" s="79"/>
      <c r="W1153" s="79"/>
    </row>
    <row r="1154">
      <c r="A1154" s="12">
        <v>24.0</v>
      </c>
      <c r="B1154" s="12">
        <v>10.0</v>
      </c>
      <c r="C1154" s="12" t="s">
        <v>138</v>
      </c>
      <c r="D1154" s="12" t="b">
        <v>1</v>
      </c>
      <c r="E1154" s="12">
        <v>1.0</v>
      </c>
      <c r="F1154" s="12" t="s">
        <v>2091</v>
      </c>
      <c r="G1154" s="12">
        <f t="shared" si="23"/>
        <v>2432.3</v>
      </c>
      <c r="H1154" s="16" t="str">
        <f t="shared" si="24"/>
        <v>normal</v>
      </c>
      <c r="I1154" s="17" t="str">
        <f t="shared" si="25"/>
        <v>normal bar chart</v>
      </c>
      <c r="J1154" s="16">
        <f t="shared" ref="J1154:J1202" si="65">G1154-G1153</f>
        <v>35.4</v>
      </c>
      <c r="V1154" s="79"/>
      <c r="W1154" s="79"/>
    </row>
    <row r="1155">
      <c r="A1155" s="12">
        <v>24.0</v>
      </c>
      <c r="B1155" s="12">
        <v>46.0</v>
      </c>
      <c r="C1155" s="12" t="s">
        <v>1527</v>
      </c>
      <c r="D1155" s="12" t="b">
        <v>0</v>
      </c>
      <c r="E1155" s="12">
        <v>0.0</v>
      </c>
      <c r="F1155" s="12" t="s">
        <v>2092</v>
      </c>
      <c r="G1155" s="12">
        <f t="shared" si="23"/>
        <v>2490.6</v>
      </c>
      <c r="H1155" s="16" t="str">
        <f t="shared" si="24"/>
        <v>misleading</v>
      </c>
      <c r="I1155" s="17" t="str">
        <f t="shared" si="25"/>
        <v>truncated line chart</v>
      </c>
      <c r="J1155" s="16">
        <f t="shared" si="65"/>
        <v>58.3</v>
      </c>
      <c r="V1155" s="79"/>
      <c r="W1155" s="79"/>
    </row>
    <row r="1156">
      <c r="A1156" s="12">
        <v>24.0</v>
      </c>
      <c r="B1156" s="12">
        <v>26.0</v>
      </c>
      <c r="C1156" s="12" t="s">
        <v>1270</v>
      </c>
      <c r="D1156" s="12" t="b">
        <v>0</v>
      </c>
      <c r="E1156" s="12">
        <v>1.0</v>
      </c>
      <c r="F1156" s="12" t="s">
        <v>2093</v>
      </c>
      <c r="G1156" s="12">
        <f t="shared" si="23"/>
        <v>2535.3</v>
      </c>
      <c r="H1156" s="16" t="str">
        <f t="shared" si="24"/>
        <v>normal</v>
      </c>
      <c r="I1156" s="17" t="str">
        <f t="shared" si="25"/>
        <v>normal scale line chart</v>
      </c>
      <c r="J1156" s="16">
        <f t="shared" si="65"/>
        <v>44.7</v>
      </c>
      <c r="V1156" s="79"/>
      <c r="W1156" s="79"/>
    </row>
    <row r="1157">
      <c r="A1157" s="12">
        <v>24.0</v>
      </c>
      <c r="B1157" s="12">
        <v>7.0</v>
      </c>
      <c r="C1157" s="12" t="s">
        <v>1272</v>
      </c>
      <c r="D1157" s="12" t="b">
        <v>0</v>
      </c>
      <c r="E1157" s="12">
        <v>1.0</v>
      </c>
      <c r="F1157" s="12" t="s">
        <v>2094</v>
      </c>
      <c r="G1157" s="12">
        <f t="shared" si="23"/>
        <v>2565.8</v>
      </c>
      <c r="H1157" s="16" t="str">
        <f t="shared" si="24"/>
        <v>misleading</v>
      </c>
      <c r="I1157" s="17" t="str">
        <f t="shared" si="25"/>
        <v>truncated bar chart</v>
      </c>
      <c r="J1157" s="16">
        <f t="shared" si="65"/>
        <v>30.5</v>
      </c>
      <c r="V1157" s="79"/>
      <c r="W1157" s="79"/>
    </row>
    <row r="1158">
      <c r="A1158" s="12">
        <v>24.0</v>
      </c>
      <c r="B1158" s="12">
        <v>12.0</v>
      </c>
      <c r="C1158" s="12" t="s">
        <v>730</v>
      </c>
      <c r="D1158" s="12" t="b">
        <v>0</v>
      </c>
      <c r="E1158" s="12">
        <v>1.0</v>
      </c>
      <c r="F1158" s="12" t="s">
        <v>2095</v>
      </c>
      <c r="G1158" s="12">
        <f t="shared" si="23"/>
        <v>2606.3</v>
      </c>
      <c r="H1158" s="16" t="str">
        <f t="shared" si="24"/>
        <v>normal</v>
      </c>
      <c r="I1158" s="17" t="str">
        <f t="shared" si="25"/>
        <v>normal pie chart</v>
      </c>
      <c r="J1158" s="16">
        <f t="shared" si="65"/>
        <v>40.5</v>
      </c>
      <c r="V1158" s="79"/>
      <c r="W1158" s="79"/>
    </row>
    <row r="1159">
      <c r="A1159" s="12">
        <v>24.0</v>
      </c>
      <c r="B1159" s="12">
        <v>30.0</v>
      </c>
      <c r="C1159" s="12" t="s">
        <v>638</v>
      </c>
      <c r="D1159" s="12" t="b">
        <v>1</v>
      </c>
      <c r="E1159" s="12">
        <v>1.0</v>
      </c>
      <c r="F1159" s="12" t="s">
        <v>2096</v>
      </c>
      <c r="G1159" s="12">
        <f t="shared" si="23"/>
        <v>2637.8</v>
      </c>
      <c r="H1159" s="16" t="str">
        <f t="shared" si="24"/>
        <v>misleading</v>
      </c>
      <c r="I1159" s="17" t="str">
        <f t="shared" si="25"/>
        <v>multiple scale line chart</v>
      </c>
      <c r="J1159" s="16">
        <f t="shared" si="65"/>
        <v>31.5</v>
      </c>
      <c r="V1159" s="79"/>
      <c r="W1159" s="79"/>
    </row>
    <row r="1160">
      <c r="A1160" s="12">
        <v>24.0</v>
      </c>
      <c r="B1160" s="12">
        <v>43.0</v>
      </c>
      <c r="C1160" s="12" t="s">
        <v>1869</v>
      </c>
      <c r="D1160" s="12" t="b">
        <v>0</v>
      </c>
      <c r="E1160" s="12">
        <v>1.0</v>
      </c>
      <c r="F1160" s="12" t="s">
        <v>2097</v>
      </c>
      <c r="G1160" s="12">
        <f t="shared" si="23"/>
        <v>2659.1</v>
      </c>
      <c r="H1160" s="16" t="str">
        <f t="shared" si="24"/>
        <v>normal</v>
      </c>
      <c r="I1160" s="17" t="str">
        <f t="shared" si="25"/>
        <v>normal line chart</v>
      </c>
      <c r="J1160" s="16">
        <f t="shared" si="65"/>
        <v>21.3</v>
      </c>
      <c r="V1160" s="79"/>
      <c r="W1160" s="79"/>
    </row>
    <row r="1161">
      <c r="A1161" s="12">
        <v>24.0</v>
      </c>
      <c r="B1161" s="12">
        <v>17.0</v>
      </c>
      <c r="C1161" s="12" t="s">
        <v>2098</v>
      </c>
      <c r="D1161" s="12" t="b">
        <v>0</v>
      </c>
      <c r="E1161" s="12">
        <v>0.0</v>
      </c>
      <c r="F1161" s="12" t="s">
        <v>2099</v>
      </c>
      <c r="G1161" s="12">
        <f t="shared" si="23"/>
        <v>2703.7</v>
      </c>
      <c r="H1161" s="16" t="str">
        <f t="shared" si="24"/>
        <v>normal</v>
      </c>
      <c r="I1161" s="17" t="str">
        <f t="shared" si="25"/>
        <v>normal pie chart</v>
      </c>
      <c r="J1161" s="16">
        <f t="shared" si="65"/>
        <v>44.6</v>
      </c>
      <c r="V1161" s="79"/>
      <c r="W1161" s="79"/>
    </row>
    <row r="1162">
      <c r="A1162" s="12">
        <v>24.0</v>
      </c>
      <c r="B1162" s="12">
        <v>21.0</v>
      </c>
      <c r="C1162" s="12" t="s">
        <v>2100</v>
      </c>
      <c r="D1162" s="12" t="b">
        <v>1</v>
      </c>
      <c r="E1162" s="12">
        <v>0.0</v>
      </c>
      <c r="F1162" s="12" t="s">
        <v>2101</v>
      </c>
      <c r="G1162" s="12">
        <f t="shared" si="23"/>
        <v>2732.3</v>
      </c>
      <c r="H1162" s="16" t="str">
        <f t="shared" si="24"/>
        <v>misleading</v>
      </c>
      <c r="I1162" s="17" t="str">
        <f t="shared" si="25"/>
        <v>multiple scale line chart</v>
      </c>
      <c r="J1162" s="16">
        <f t="shared" si="65"/>
        <v>28.6</v>
      </c>
      <c r="V1162" s="79"/>
      <c r="W1162" s="79"/>
    </row>
    <row r="1163">
      <c r="A1163" s="12">
        <v>24.0</v>
      </c>
      <c r="B1163" s="12">
        <v>15.0</v>
      </c>
      <c r="C1163" s="12" t="s">
        <v>2102</v>
      </c>
      <c r="D1163" s="12" t="b">
        <v>1</v>
      </c>
      <c r="E1163" s="12">
        <v>0.0</v>
      </c>
      <c r="F1163" s="12" t="s">
        <v>2103</v>
      </c>
      <c r="G1163" s="12">
        <f t="shared" si="23"/>
        <v>2791.5</v>
      </c>
      <c r="H1163" s="16" t="str">
        <f t="shared" si="24"/>
        <v>misleading</v>
      </c>
      <c r="I1163" s="17" t="str">
        <f t="shared" si="25"/>
        <v>misleading 2d pie chart</v>
      </c>
      <c r="J1163" s="16">
        <f t="shared" si="65"/>
        <v>59.2</v>
      </c>
      <c r="V1163" s="79"/>
      <c r="W1163" s="79"/>
    </row>
    <row r="1164">
      <c r="A1164" s="12">
        <v>24.0</v>
      </c>
      <c r="B1164" s="12">
        <v>25.0</v>
      </c>
      <c r="C1164" s="12" t="s">
        <v>2104</v>
      </c>
      <c r="D1164" s="12" t="b">
        <v>1</v>
      </c>
      <c r="E1164" s="12">
        <v>0.0</v>
      </c>
      <c r="F1164" s="12" t="s">
        <v>2105</v>
      </c>
      <c r="G1164" s="12">
        <f t="shared" si="23"/>
        <v>2809.8</v>
      </c>
      <c r="H1164" s="16" t="str">
        <f t="shared" si="24"/>
        <v>misleading</v>
      </c>
      <c r="I1164" s="17" t="str">
        <f t="shared" si="25"/>
        <v>multiple scale line chart</v>
      </c>
      <c r="J1164" s="16">
        <f t="shared" si="65"/>
        <v>18.3</v>
      </c>
      <c r="V1164" s="79"/>
      <c r="W1164" s="79"/>
    </row>
    <row r="1165">
      <c r="A1165" s="12">
        <v>24.0</v>
      </c>
      <c r="B1165" s="12">
        <v>38.0</v>
      </c>
      <c r="C1165" s="12" t="s">
        <v>2106</v>
      </c>
      <c r="D1165" s="12" t="b">
        <v>0</v>
      </c>
      <c r="E1165" s="12">
        <v>1.0</v>
      </c>
      <c r="F1165" s="12" t="s">
        <v>2107</v>
      </c>
      <c r="G1165" s="12">
        <f t="shared" si="23"/>
        <v>2928.8</v>
      </c>
      <c r="H1165" s="16" t="str">
        <f t="shared" si="24"/>
        <v>misleading</v>
      </c>
      <c r="I1165" s="17" t="str">
        <f t="shared" si="25"/>
        <v>reversed axis bar chart</v>
      </c>
      <c r="J1165" s="16">
        <f t="shared" si="65"/>
        <v>119</v>
      </c>
      <c r="V1165" s="79"/>
      <c r="W1165" s="79"/>
    </row>
    <row r="1166">
      <c r="A1166" s="12">
        <v>24.0</v>
      </c>
      <c r="B1166" s="12">
        <v>41.0</v>
      </c>
      <c r="C1166" s="12" t="s">
        <v>2108</v>
      </c>
      <c r="D1166" s="12" t="b">
        <v>0</v>
      </c>
      <c r="E1166" s="12">
        <v>1.0</v>
      </c>
      <c r="F1166" s="12" t="s">
        <v>2109</v>
      </c>
      <c r="G1166" s="12">
        <f t="shared" si="23"/>
        <v>2935.1</v>
      </c>
      <c r="H1166" s="16" t="str">
        <f t="shared" si="24"/>
        <v>normal</v>
      </c>
      <c r="I1166" s="17" t="str">
        <f t="shared" si="25"/>
        <v>normal line chart</v>
      </c>
      <c r="J1166" s="16">
        <f t="shared" si="65"/>
        <v>6.3</v>
      </c>
      <c r="V1166" s="79"/>
      <c r="W1166" s="79"/>
    </row>
    <row r="1167">
      <c r="A1167" s="12">
        <v>24.0</v>
      </c>
      <c r="B1167" s="12">
        <v>14.0</v>
      </c>
      <c r="C1167" s="12" t="s">
        <v>1634</v>
      </c>
      <c r="D1167" s="12" t="b">
        <v>1</v>
      </c>
      <c r="E1167" s="12">
        <v>0.0</v>
      </c>
      <c r="F1167" s="12" t="s">
        <v>2110</v>
      </c>
      <c r="G1167" s="12">
        <f t="shared" si="23"/>
        <v>2984.4</v>
      </c>
      <c r="H1167" s="16" t="str">
        <f t="shared" si="24"/>
        <v>normal</v>
      </c>
      <c r="I1167" s="17" t="str">
        <f t="shared" si="25"/>
        <v>normal pie chart</v>
      </c>
      <c r="J1167" s="16">
        <f t="shared" si="65"/>
        <v>49.3</v>
      </c>
      <c r="V1167" s="79"/>
      <c r="W1167" s="79"/>
    </row>
    <row r="1168">
      <c r="A1168" s="12">
        <v>24.0</v>
      </c>
      <c r="B1168" s="12">
        <v>32.0</v>
      </c>
      <c r="C1168" s="12" t="s">
        <v>750</v>
      </c>
      <c r="D1168" s="12" t="b">
        <v>1</v>
      </c>
      <c r="E1168" s="12">
        <v>1.0</v>
      </c>
      <c r="F1168" s="12" t="s">
        <v>2111</v>
      </c>
      <c r="G1168" s="12">
        <f t="shared" si="23"/>
        <v>2994.2</v>
      </c>
      <c r="H1168" s="16" t="str">
        <f t="shared" si="24"/>
        <v>misleading</v>
      </c>
      <c r="I1168" s="17" t="str">
        <f t="shared" si="25"/>
        <v>reversed axis bar chart</v>
      </c>
      <c r="J1168" s="16">
        <f t="shared" si="65"/>
        <v>9.8</v>
      </c>
      <c r="V1168" s="79"/>
      <c r="W1168" s="79"/>
    </row>
    <row r="1169">
      <c r="A1169" s="12">
        <v>24.0</v>
      </c>
      <c r="B1169" s="12">
        <v>20.0</v>
      </c>
      <c r="C1169" s="12" t="s">
        <v>2112</v>
      </c>
      <c r="D1169" s="12" t="b">
        <v>1</v>
      </c>
      <c r="E1169" s="12">
        <v>1.0</v>
      </c>
      <c r="F1169" s="12" t="s">
        <v>2113</v>
      </c>
      <c r="G1169" s="12">
        <f t="shared" si="23"/>
        <v>3014.5</v>
      </c>
      <c r="H1169" s="16" t="str">
        <f t="shared" si="24"/>
        <v>misleading</v>
      </c>
      <c r="I1169" s="17" t="str">
        <f t="shared" si="25"/>
        <v>misleading 2d pie chart</v>
      </c>
      <c r="J1169" s="16">
        <f t="shared" si="65"/>
        <v>20.3</v>
      </c>
      <c r="V1169" s="79"/>
      <c r="W1169" s="79"/>
    </row>
    <row r="1170">
      <c r="A1170" s="12">
        <v>24.0</v>
      </c>
      <c r="B1170" s="12">
        <v>16.0</v>
      </c>
      <c r="C1170" s="12" t="s">
        <v>2114</v>
      </c>
      <c r="D1170" s="12" t="b">
        <v>0</v>
      </c>
      <c r="E1170" s="12">
        <v>0.0</v>
      </c>
      <c r="F1170" s="12" t="s">
        <v>2115</v>
      </c>
      <c r="G1170" s="12">
        <f t="shared" si="23"/>
        <v>3052.5</v>
      </c>
      <c r="H1170" s="16" t="str">
        <f t="shared" si="24"/>
        <v>misleading</v>
      </c>
      <c r="I1170" s="17" t="str">
        <f t="shared" si="25"/>
        <v>misleading 2d pie chart</v>
      </c>
      <c r="J1170" s="16">
        <f t="shared" si="65"/>
        <v>38</v>
      </c>
      <c r="V1170" s="79"/>
      <c r="W1170" s="79"/>
    </row>
    <row r="1171">
      <c r="A1171" s="12">
        <v>24.0</v>
      </c>
      <c r="B1171" s="12">
        <v>34.0</v>
      </c>
      <c r="C1171" s="12" t="s">
        <v>2116</v>
      </c>
      <c r="D1171" s="12" t="b">
        <v>1</v>
      </c>
      <c r="E1171" s="12">
        <v>1.0</v>
      </c>
      <c r="F1171" s="12" t="s">
        <v>2117</v>
      </c>
      <c r="G1171" s="12">
        <f t="shared" si="23"/>
        <v>3102.4</v>
      </c>
      <c r="H1171" s="16" t="str">
        <f t="shared" si="24"/>
        <v>normal</v>
      </c>
      <c r="I1171" s="17" t="str">
        <f t="shared" si="25"/>
        <v>normal axis bar chart</v>
      </c>
      <c r="J1171" s="16">
        <f t="shared" si="65"/>
        <v>49.9</v>
      </c>
      <c r="V1171" s="79"/>
      <c r="W1171" s="79"/>
    </row>
    <row r="1172">
      <c r="A1172" s="12">
        <v>24.0</v>
      </c>
      <c r="B1172" s="12">
        <v>24.0</v>
      </c>
      <c r="C1172" s="12" t="s">
        <v>2118</v>
      </c>
      <c r="D1172" s="12" t="b">
        <v>0</v>
      </c>
      <c r="E1172" s="12">
        <v>1.0</v>
      </c>
      <c r="F1172" s="12" t="s">
        <v>2119</v>
      </c>
      <c r="G1172" s="12">
        <f t="shared" si="23"/>
        <v>3112.7</v>
      </c>
      <c r="H1172" s="16" t="str">
        <f t="shared" si="24"/>
        <v>misleading</v>
      </c>
      <c r="I1172" s="17" t="str">
        <f t="shared" si="25"/>
        <v>multiple scale line chart</v>
      </c>
      <c r="J1172" s="16">
        <f t="shared" si="65"/>
        <v>10.3</v>
      </c>
      <c r="V1172" s="79"/>
      <c r="W1172" s="79"/>
    </row>
    <row r="1173">
      <c r="A1173" s="12">
        <v>24.0</v>
      </c>
      <c r="B1173" s="12">
        <v>18.0</v>
      </c>
      <c r="C1173" s="12" t="s">
        <v>665</v>
      </c>
      <c r="D1173" s="12" t="b">
        <v>1</v>
      </c>
      <c r="E1173" s="12">
        <v>0.0</v>
      </c>
      <c r="F1173" s="12" t="s">
        <v>2120</v>
      </c>
      <c r="G1173" s="12">
        <f t="shared" si="23"/>
        <v>3130.3</v>
      </c>
      <c r="H1173" s="16" t="str">
        <f t="shared" si="24"/>
        <v>normal</v>
      </c>
      <c r="I1173" s="17" t="str">
        <f t="shared" si="25"/>
        <v>normal pie chart</v>
      </c>
      <c r="J1173" s="16">
        <f t="shared" si="65"/>
        <v>17.6</v>
      </c>
      <c r="V1173" s="79"/>
      <c r="W1173" s="79"/>
    </row>
    <row r="1174">
      <c r="A1174" s="12">
        <v>24.0</v>
      </c>
      <c r="B1174" s="12">
        <v>2.0</v>
      </c>
      <c r="C1174" s="12" t="s">
        <v>2121</v>
      </c>
      <c r="D1174" s="12" t="b">
        <v>0</v>
      </c>
      <c r="E1174" s="12">
        <v>1.0</v>
      </c>
      <c r="F1174" s="12" t="s">
        <v>2122</v>
      </c>
      <c r="G1174" s="12">
        <f t="shared" si="23"/>
        <v>3153.2</v>
      </c>
      <c r="H1174" s="16" t="str">
        <f t="shared" si="24"/>
        <v>normal</v>
      </c>
      <c r="I1174" s="17" t="str">
        <f t="shared" si="25"/>
        <v>normal bar chart</v>
      </c>
      <c r="J1174" s="16">
        <f t="shared" si="65"/>
        <v>22.9</v>
      </c>
      <c r="V1174" s="79"/>
      <c r="W1174" s="79"/>
    </row>
    <row r="1175">
      <c r="A1175" s="12">
        <v>24.0</v>
      </c>
      <c r="B1175" s="12">
        <v>45.0</v>
      </c>
      <c r="C1175" s="12" t="s">
        <v>2123</v>
      </c>
      <c r="D1175" s="12" t="b">
        <v>1</v>
      </c>
      <c r="E1175" s="12">
        <v>1.0</v>
      </c>
      <c r="F1175" s="12" t="s">
        <v>2124</v>
      </c>
      <c r="G1175" s="12">
        <f t="shared" si="23"/>
        <v>3157.9</v>
      </c>
      <c r="H1175" s="16" t="str">
        <f t="shared" si="24"/>
        <v>normal</v>
      </c>
      <c r="I1175" s="17" t="str">
        <f t="shared" si="25"/>
        <v>normal line chart</v>
      </c>
      <c r="J1175" s="16">
        <f t="shared" si="65"/>
        <v>4.7</v>
      </c>
      <c r="V1175" s="79"/>
      <c r="W1175" s="79"/>
    </row>
    <row r="1176">
      <c r="A1176" s="12">
        <v>24.0</v>
      </c>
      <c r="B1176" s="12">
        <v>39.0</v>
      </c>
      <c r="C1176" s="12" t="s">
        <v>2125</v>
      </c>
      <c r="D1176" s="12" t="b">
        <v>0</v>
      </c>
      <c r="E1176" s="12">
        <v>0.0</v>
      </c>
      <c r="F1176" s="12" t="s">
        <v>2126</v>
      </c>
      <c r="G1176" s="12">
        <f t="shared" si="23"/>
        <v>3191.6</v>
      </c>
      <c r="H1176" s="16" t="str">
        <f t="shared" si="24"/>
        <v>misleading</v>
      </c>
      <c r="I1176" s="17" t="str">
        <f t="shared" si="25"/>
        <v>reversed axis bar chart</v>
      </c>
      <c r="J1176" s="16">
        <f t="shared" si="65"/>
        <v>33.7</v>
      </c>
      <c r="V1176" s="79"/>
      <c r="W1176" s="79"/>
    </row>
    <row r="1177">
      <c r="A1177" s="12">
        <v>24.0</v>
      </c>
      <c r="B1177" s="12">
        <v>29.0</v>
      </c>
      <c r="C1177" s="12" t="s">
        <v>2127</v>
      </c>
      <c r="D1177" s="12" t="b">
        <v>0</v>
      </c>
      <c r="E1177" s="12">
        <v>1.0</v>
      </c>
      <c r="F1177" s="12" t="s">
        <v>2128</v>
      </c>
      <c r="G1177" s="12">
        <f t="shared" si="23"/>
        <v>3204</v>
      </c>
      <c r="H1177" s="16" t="str">
        <f t="shared" si="24"/>
        <v>normal</v>
      </c>
      <c r="I1177" s="17" t="str">
        <f t="shared" si="25"/>
        <v>normal scale line chart</v>
      </c>
      <c r="J1177" s="16">
        <f t="shared" si="65"/>
        <v>12.4</v>
      </c>
      <c r="V1177" s="79"/>
      <c r="W1177" s="79"/>
    </row>
    <row r="1178">
      <c r="A1178" s="12">
        <v>24.0</v>
      </c>
      <c r="B1178" s="12">
        <v>27.0</v>
      </c>
      <c r="C1178" s="12" t="s">
        <v>2129</v>
      </c>
      <c r="D1178" s="12" t="b">
        <v>0</v>
      </c>
      <c r="E1178" s="12">
        <v>0.0</v>
      </c>
      <c r="F1178" s="12" t="s">
        <v>2130</v>
      </c>
      <c r="G1178" s="12">
        <f t="shared" si="23"/>
        <v>3218.4</v>
      </c>
      <c r="H1178" s="16" t="str">
        <f t="shared" si="24"/>
        <v>misleading</v>
      </c>
      <c r="I1178" s="17" t="str">
        <f t="shared" si="25"/>
        <v>multiple scale line chart</v>
      </c>
      <c r="J1178" s="16">
        <f t="shared" si="65"/>
        <v>14.4</v>
      </c>
      <c r="V1178" s="79"/>
      <c r="W1178" s="79"/>
    </row>
    <row r="1179">
      <c r="A1179" s="12">
        <v>24.0</v>
      </c>
      <c r="B1179" s="12">
        <v>11.0</v>
      </c>
      <c r="C1179" s="12" t="s">
        <v>2131</v>
      </c>
      <c r="D1179" s="12" t="b">
        <v>0</v>
      </c>
      <c r="E1179" s="12">
        <v>0.0</v>
      </c>
      <c r="F1179" s="12" t="s">
        <v>2132</v>
      </c>
      <c r="G1179" s="12">
        <f t="shared" si="23"/>
        <v>3246.3</v>
      </c>
      <c r="H1179" s="16" t="str">
        <f t="shared" si="24"/>
        <v>misleading</v>
      </c>
      <c r="I1179" s="17" t="str">
        <f t="shared" si="25"/>
        <v>misleading 2d pie chart</v>
      </c>
      <c r="J1179" s="16">
        <f t="shared" si="65"/>
        <v>27.9</v>
      </c>
      <c r="V1179" s="79"/>
      <c r="W1179" s="79"/>
    </row>
    <row r="1180">
      <c r="A1180" s="12">
        <v>24.0</v>
      </c>
      <c r="B1180" s="12">
        <v>5.0</v>
      </c>
      <c r="C1180" s="12" t="s">
        <v>2133</v>
      </c>
      <c r="D1180" s="12" t="b">
        <v>1</v>
      </c>
      <c r="E1180" s="12">
        <v>1.0</v>
      </c>
      <c r="F1180" s="12" t="s">
        <v>2134</v>
      </c>
      <c r="G1180" s="12">
        <f t="shared" si="23"/>
        <v>3257.3</v>
      </c>
      <c r="H1180" s="16" t="str">
        <f t="shared" si="24"/>
        <v>misleading</v>
      </c>
      <c r="I1180" s="17" t="str">
        <f t="shared" si="25"/>
        <v>truncated bar chart</v>
      </c>
      <c r="J1180" s="16">
        <f t="shared" si="65"/>
        <v>11</v>
      </c>
      <c r="V1180" s="79"/>
      <c r="W1180" s="79"/>
    </row>
    <row r="1181">
      <c r="A1181" s="12">
        <v>24.0</v>
      </c>
      <c r="B1181" s="12">
        <v>3.0</v>
      </c>
      <c r="C1181" s="12" t="s">
        <v>1051</v>
      </c>
      <c r="D1181" s="12" t="b">
        <v>1</v>
      </c>
      <c r="E1181" s="12">
        <v>0.0</v>
      </c>
      <c r="F1181" s="12" t="s">
        <v>2135</v>
      </c>
      <c r="G1181" s="12">
        <f t="shared" si="23"/>
        <v>3267</v>
      </c>
      <c r="H1181" s="16" t="str">
        <f t="shared" si="24"/>
        <v>misleading</v>
      </c>
      <c r="I1181" s="17" t="str">
        <f t="shared" si="25"/>
        <v>truncated bar chart</v>
      </c>
      <c r="J1181" s="16">
        <f t="shared" si="65"/>
        <v>9.7</v>
      </c>
      <c r="V1181" s="79"/>
      <c r="W1181" s="79"/>
    </row>
    <row r="1182">
      <c r="A1182" s="12">
        <v>24.0</v>
      </c>
      <c r="B1182" s="12">
        <v>8.0</v>
      </c>
      <c r="C1182" s="12" t="s">
        <v>2136</v>
      </c>
      <c r="D1182" s="12" t="b">
        <v>0</v>
      </c>
      <c r="E1182" s="12">
        <v>0.0</v>
      </c>
      <c r="F1182" s="12" t="s">
        <v>2137</v>
      </c>
      <c r="G1182" s="12">
        <f t="shared" si="23"/>
        <v>3288.7</v>
      </c>
      <c r="H1182" s="16" t="str">
        <f t="shared" si="24"/>
        <v>normal</v>
      </c>
      <c r="I1182" s="17" t="str">
        <f t="shared" si="25"/>
        <v>normal bar chart</v>
      </c>
      <c r="J1182" s="16">
        <f t="shared" si="65"/>
        <v>21.7</v>
      </c>
      <c r="V1182" s="79"/>
      <c r="W1182" s="79"/>
    </row>
    <row r="1183">
      <c r="A1183" s="12">
        <v>24.0</v>
      </c>
      <c r="B1183" s="12">
        <v>23.0</v>
      </c>
      <c r="C1183" s="12" t="s">
        <v>2138</v>
      </c>
      <c r="D1183" s="12" t="b">
        <v>1</v>
      </c>
      <c r="E1183" s="12">
        <v>1.0</v>
      </c>
      <c r="F1183" s="12" t="s">
        <v>2139</v>
      </c>
      <c r="G1183" s="12">
        <f t="shared" si="23"/>
        <v>3306.6</v>
      </c>
      <c r="H1183" s="16" t="str">
        <f t="shared" si="24"/>
        <v>normal</v>
      </c>
      <c r="I1183" s="17" t="str">
        <f t="shared" si="25"/>
        <v>normal scale line chart</v>
      </c>
      <c r="J1183" s="16">
        <f t="shared" si="65"/>
        <v>17.9</v>
      </c>
      <c r="V1183" s="79"/>
      <c r="W1183" s="79"/>
    </row>
    <row r="1184">
      <c r="A1184" s="12">
        <v>24.0</v>
      </c>
      <c r="B1184" s="12">
        <v>48.0</v>
      </c>
      <c r="C1184" s="12" t="s">
        <v>595</v>
      </c>
      <c r="D1184" s="12" t="b">
        <v>1</v>
      </c>
      <c r="E1184" s="12">
        <v>1.0</v>
      </c>
      <c r="F1184" s="12" t="s">
        <v>2140</v>
      </c>
      <c r="G1184" s="12">
        <f t="shared" si="23"/>
        <v>3323.9</v>
      </c>
      <c r="H1184" s="16" t="str">
        <f t="shared" si="24"/>
        <v>normal</v>
      </c>
      <c r="I1184" s="17" t="str">
        <f t="shared" si="25"/>
        <v>normal line chart</v>
      </c>
      <c r="J1184" s="16">
        <f t="shared" si="65"/>
        <v>17.3</v>
      </c>
      <c r="V1184" s="79"/>
      <c r="W1184" s="79"/>
    </row>
    <row r="1185">
      <c r="A1185" s="12">
        <v>24.0</v>
      </c>
      <c r="B1185" s="12">
        <v>28.0</v>
      </c>
      <c r="C1185" s="12" t="s">
        <v>2141</v>
      </c>
      <c r="D1185" s="12" t="b">
        <v>0</v>
      </c>
      <c r="E1185" s="12">
        <v>0.0</v>
      </c>
      <c r="F1185" s="12" t="s">
        <v>2142</v>
      </c>
      <c r="G1185" s="12">
        <f t="shared" si="23"/>
        <v>3337.7</v>
      </c>
      <c r="H1185" s="16" t="str">
        <f t="shared" si="24"/>
        <v>misleading</v>
      </c>
      <c r="I1185" s="17" t="str">
        <f t="shared" si="25"/>
        <v>multiple scale line chart</v>
      </c>
      <c r="J1185" s="16">
        <f t="shared" si="65"/>
        <v>13.8</v>
      </c>
      <c r="V1185" s="79"/>
      <c r="W1185" s="79"/>
    </row>
    <row r="1186">
      <c r="A1186" s="12">
        <v>24.0</v>
      </c>
      <c r="B1186" s="12">
        <v>36.0</v>
      </c>
      <c r="C1186" s="12" t="s">
        <v>2143</v>
      </c>
      <c r="D1186" s="12" t="b">
        <v>1</v>
      </c>
      <c r="E1186" s="12">
        <v>1.0</v>
      </c>
      <c r="F1186" s="12" t="s">
        <v>2144</v>
      </c>
      <c r="G1186" s="12">
        <f t="shared" si="23"/>
        <v>3351.7</v>
      </c>
      <c r="H1186" s="16" t="str">
        <f t="shared" si="24"/>
        <v>normal</v>
      </c>
      <c r="I1186" s="17" t="str">
        <f t="shared" si="25"/>
        <v>normal axis bar chart</v>
      </c>
      <c r="J1186" s="16">
        <f t="shared" si="65"/>
        <v>14</v>
      </c>
      <c r="V1186" s="79"/>
      <c r="W1186" s="79"/>
    </row>
    <row r="1187">
      <c r="A1187" s="12">
        <v>24.0</v>
      </c>
      <c r="B1187" s="12">
        <v>19.0</v>
      </c>
      <c r="C1187" s="12" t="s">
        <v>506</v>
      </c>
      <c r="D1187" s="12" t="b">
        <v>1</v>
      </c>
      <c r="E1187" s="12">
        <v>0.0</v>
      </c>
      <c r="F1187" s="12" t="s">
        <v>2145</v>
      </c>
      <c r="G1187" s="12">
        <f t="shared" si="23"/>
        <v>3357.1</v>
      </c>
      <c r="H1187" s="16" t="str">
        <f t="shared" si="24"/>
        <v>misleading</v>
      </c>
      <c r="I1187" s="17" t="str">
        <f t="shared" si="25"/>
        <v>misleading 2d pie chart</v>
      </c>
      <c r="J1187" s="16">
        <f t="shared" si="65"/>
        <v>5.4</v>
      </c>
      <c r="V1187" s="79"/>
      <c r="W1187" s="79"/>
    </row>
    <row r="1188">
      <c r="A1188" s="12">
        <v>24.0</v>
      </c>
      <c r="B1188" s="12">
        <v>37.0</v>
      </c>
      <c r="C1188" s="12" t="s">
        <v>1328</v>
      </c>
      <c r="D1188" s="12" t="b">
        <v>1</v>
      </c>
      <c r="E1188" s="12">
        <v>1.0</v>
      </c>
      <c r="F1188" s="12" t="s">
        <v>2146</v>
      </c>
      <c r="G1188" s="12">
        <f t="shared" si="23"/>
        <v>3368.3</v>
      </c>
      <c r="H1188" s="16" t="str">
        <f t="shared" si="24"/>
        <v>normal</v>
      </c>
      <c r="I1188" s="17" t="str">
        <f t="shared" si="25"/>
        <v>normal axis bar chart</v>
      </c>
      <c r="J1188" s="16">
        <f t="shared" si="65"/>
        <v>11.2</v>
      </c>
      <c r="V1188" s="79"/>
      <c r="W1188" s="79"/>
    </row>
    <row r="1189">
      <c r="A1189" s="12">
        <v>24.0</v>
      </c>
      <c r="B1189" s="12">
        <v>50.0</v>
      </c>
      <c r="C1189" s="12" t="s">
        <v>972</v>
      </c>
      <c r="D1189" s="12" t="b">
        <v>0</v>
      </c>
      <c r="E1189" s="12">
        <v>0.0</v>
      </c>
      <c r="F1189" s="12" t="s">
        <v>2147</v>
      </c>
      <c r="G1189" s="12">
        <f t="shared" si="23"/>
        <v>3383.3</v>
      </c>
      <c r="H1189" s="16" t="str">
        <f t="shared" si="24"/>
        <v>normal</v>
      </c>
      <c r="I1189" s="17" t="str">
        <f t="shared" si="25"/>
        <v>normal line chart</v>
      </c>
      <c r="J1189" s="16">
        <f t="shared" si="65"/>
        <v>15</v>
      </c>
      <c r="V1189" s="79"/>
      <c r="W1189" s="79"/>
    </row>
    <row r="1190">
      <c r="A1190" s="12">
        <v>24.0</v>
      </c>
      <c r="B1190" s="12">
        <v>1.0</v>
      </c>
      <c r="C1190" s="12" t="s">
        <v>1837</v>
      </c>
      <c r="D1190" s="12" t="b">
        <v>0</v>
      </c>
      <c r="E1190" s="12">
        <v>1.0</v>
      </c>
      <c r="F1190" s="12" t="s">
        <v>2148</v>
      </c>
      <c r="G1190" s="12">
        <f t="shared" si="23"/>
        <v>3397.7</v>
      </c>
      <c r="H1190" s="16" t="str">
        <f t="shared" si="24"/>
        <v>misleading</v>
      </c>
      <c r="I1190" s="17" t="str">
        <f t="shared" si="25"/>
        <v>truncated bar chart</v>
      </c>
      <c r="J1190" s="16">
        <f t="shared" si="65"/>
        <v>14.4</v>
      </c>
      <c r="V1190" s="79"/>
      <c r="W1190" s="79"/>
    </row>
    <row r="1191">
      <c r="A1191" s="12">
        <v>24.0</v>
      </c>
      <c r="B1191" s="12">
        <v>6.0</v>
      </c>
      <c r="C1191" s="12" t="s">
        <v>2149</v>
      </c>
      <c r="D1191" s="12" t="b">
        <v>0</v>
      </c>
      <c r="E1191" s="12">
        <v>1.0</v>
      </c>
      <c r="F1191" s="12" t="s">
        <v>2150</v>
      </c>
      <c r="G1191" s="12">
        <f t="shared" si="23"/>
        <v>3419.8</v>
      </c>
      <c r="H1191" s="16" t="str">
        <f t="shared" si="24"/>
        <v>normal</v>
      </c>
      <c r="I1191" s="17" t="str">
        <f t="shared" si="25"/>
        <v>normal bar chart</v>
      </c>
      <c r="J1191" s="16">
        <f t="shared" si="65"/>
        <v>22.1</v>
      </c>
      <c r="V1191" s="79"/>
      <c r="W1191" s="79"/>
    </row>
    <row r="1192">
      <c r="A1192" s="12">
        <v>24.0</v>
      </c>
      <c r="B1192" s="12">
        <v>49.0</v>
      </c>
      <c r="C1192" s="12" t="s">
        <v>2151</v>
      </c>
      <c r="D1192" s="12" t="b">
        <v>0</v>
      </c>
      <c r="E1192" s="12">
        <v>1.0</v>
      </c>
      <c r="F1192" s="12" t="s">
        <v>2152</v>
      </c>
      <c r="G1192" s="12">
        <f t="shared" si="23"/>
        <v>3426.6</v>
      </c>
      <c r="H1192" s="16" t="str">
        <f t="shared" si="24"/>
        <v>misleading</v>
      </c>
      <c r="I1192" s="17" t="str">
        <f t="shared" si="25"/>
        <v>truncated line chart</v>
      </c>
      <c r="J1192" s="16">
        <f t="shared" si="65"/>
        <v>6.8</v>
      </c>
      <c r="V1192" s="79"/>
      <c r="W1192" s="79"/>
    </row>
    <row r="1193">
      <c r="A1193" s="12">
        <v>24.0</v>
      </c>
      <c r="B1193" s="12">
        <v>22.0</v>
      </c>
      <c r="C1193" s="12" t="s">
        <v>2153</v>
      </c>
      <c r="D1193" s="12" t="b">
        <v>1</v>
      </c>
      <c r="E1193" s="12">
        <v>1.0</v>
      </c>
      <c r="F1193" s="12" t="s">
        <v>2154</v>
      </c>
      <c r="G1193" s="12">
        <f t="shared" si="23"/>
        <v>3442.1</v>
      </c>
      <c r="H1193" s="16" t="str">
        <f t="shared" si="24"/>
        <v>normal</v>
      </c>
      <c r="I1193" s="17" t="str">
        <f t="shared" si="25"/>
        <v>normal scale line chart</v>
      </c>
      <c r="J1193" s="16">
        <f t="shared" si="65"/>
        <v>15.5</v>
      </c>
      <c r="V1193" s="79"/>
      <c r="W1193" s="79"/>
    </row>
    <row r="1194">
      <c r="A1194" s="12">
        <v>24.0</v>
      </c>
      <c r="B1194" s="12">
        <v>13.0</v>
      </c>
      <c r="C1194" s="12" t="s">
        <v>2155</v>
      </c>
      <c r="D1194" s="12" t="b">
        <v>1</v>
      </c>
      <c r="E1194" s="12">
        <v>1.0</v>
      </c>
      <c r="F1194" s="12" t="s">
        <v>2156</v>
      </c>
      <c r="G1194" s="12">
        <f t="shared" si="23"/>
        <v>3459.9</v>
      </c>
      <c r="H1194" s="16" t="str">
        <f t="shared" si="24"/>
        <v>normal</v>
      </c>
      <c r="I1194" s="17" t="str">
        <f t="shared" si="25"/>
        <v>normal pie chart</v>
      </c>
      <c r="J1194" s="16">
        <f t="shared" si="65"/>
        <v>17.8</v>
      </c>
      <c r="V1194" s="79"/>
      <c r="W1194" s="79"/>
    </row>
    <row r="1195">
      <c r="A1195" s="12">
        <v>24.0</v>
      </c>
      <c r="B1195" s="12">
        <v>31.0</v>
      </c>
      <c r="C1195" s="12" t="s">
        <v>2157</v>
      </c>
      <c r="D1195" s="12" t="b">
        <v>0</v>
      </c>
      <c r="E1195" s="12">
        <v>1.0</v>
      </c>
      <c r="F1195" s="12" t="s">
        <v>2158</v>
      </c>
      <c r="G1195" s="12">
        <f t="shared" si="23"/>
        <v>3469.5</v>
      </c>
      <c r="H1195" s="16" t="str">
        <f t="shared" si="24"/>
        <v>misleading</v>
      </c>
      <c r="I1195" s="17" t="str">
        <f t="shared" si="25"/>
        <v>reversed axis bar chart</v>
      </c>
      <c r="J1195" s="16">
        <f t="shared" si="65"/>
        <v>9.6</v>
      </c>
      <c r="V1195" s="79"/>
      <c r="W1195" s="79"/>
    </row>
    <row r="1196">
      <c r="A1196" s="12">
        <v>24.0</v>
      </c>
      <c r="B1196" s="12">
        <v>9.0</v>
      </c>
      <c r="C1196" s="12" t="s">
        <v>2159</v>
      </c>
      <c r="D1196" s="12" t="b">
        <v>1</v>
      </c>
      <c r="E1196" s="12">
        <v>1.0</v>
      </c>
      <c r="F1196" s="12" t="s">
        <v>2160</v>
      </c>
      <c r="G1196" s="12">
        <f t="shared" si="23"/>
        <v>3490.3</v>
      </c>
      <c r="H1196" s="16" t="str">
        <f t="shared" si="24"/>
        <v>misleading</v>
      </c>
      <c r="I1196" s="17" t="str">
        <f t="shared" si="25"/>
        <v>truncated bar chart</v>
      </c>
      <c r="J1196" s="16">
        <f t="shared" si="65"/>
        <v>20.8</v>
      </c>
      <c r="V1196" s="79"/>
      <c r="W1196" s="79"/>
    </row>
    <row r="1197">
      <c r="A1197" s="12">
        <v>24.0</v>
      </c>
      <c r="B1197" s="12">
        <v>42.0</v>
      </c>
      <c r="C1197" s="12" t="s">
        <v>1172</v>
      </c>
      <c r="D1197" s="12" t="b">
        <v>1</v>
      </c>
      <c r="E1197" s="12">
        <v>1.0</v>
      </c>
      <c r="F1197" s="12" t="s">
        <v>2161</v>
      </c>
      <c r="G1197" s="12">
        <f t="shared" si="23"/>
        <v>3500.9</v>
      </c>
      <c r="H1197" s="16" t="str">
        <f t="shared" si="24"/>
        <v>misleading</v>
      </c>
      <c r="I1197" s="17" t="str">
        <f t="shared" si="25"/>
        <v>truncated line chart</v>
      </c>
      <c r="J1197" s="16">
        <f t="shared" si="65"/>
        <v>10.6</v>
      </c>
      <c r="V1197" s="79"/>
      <c r="W1197" s="79"/>
    </row>
    <row r="1198">
      <c r="A1198" s="12">
        <v>24.0</v>
      </c>
      <c r="B1198" s="12">
        <v>47.0</v>
      </c>
      <c r="C1198" s="12" t="s">
        <v>2162</v>
      </c>
      <c r="D1198" s="12" t="b">
        <v>1</v>
      </c>
      <c r="E1198" s="12">
        <v>0.0</v>
      </c>
      <c r="F1198" s="12" t="s">
        <v>2163</v>
      </c>
      <c r="G1198" s="12">
        <f t="shared" si="23"/>
        <v>3506.1</v>
      </c>
      <c r="H1198" s="16" t="str">
        <f t="shared" si="24"/>
        <v>misleading</v>
      </c>
      <c r="I1198" s="17" t="str">
        <f t="shared" si="25"/>
        <v>truncated line chart</v>
      </c>
      <c r="J1198" s="16">
        <f t="shared" si="65"/>
        <v>5.2</v>
      </c>
      <c r="V1198" s="79"/>
      <c r="W1198" s="79"/>
    </row>
    <row r="1199">
      <c r="A1199" s="12">
        <v>24.0</v>
      </c>
      <c r="B1199" s="12">
        <v>33.0</v>
      </c>
      <c r="C1199" s="12" t="s">
        <v>1938</v>
      </c>
      <c r="D1199" s="12" t="b">
        <v>0</v>
      </c>
      <c r="E1199" s="12">
        <v>1.0</v>
      </c>
      <c r="F1199" s="12" t="s">
        <v>2164</v>
      </c>
      <c r="G1199" s="12">
        <f t="shared" si="23"/>
        <v>3526.2</v>
      </c>
      <c r="H1199" s="16" t="str">
        <f t="shared" si="24"/>
        <v>misleading</v>
      </c>
      <c r="I1199" s="17" t="str">
        <f t="shared" si="25"/>
        <v>reversed axis bar chart</v>
      </c>
      <c r="J1199" s="16">
        <f t="shared" si="65"/>
        <v>20.1</v>
      </c>
      <c r="V1199" s="79"/>
      <c r="W1199" s="79"/>
    </row>
    <row r="1200">
      <c r="A1200" s="12">
        <v>24.0</v>
      </c>
      <c r="B1200" s="12">
        <v>40.0</v>
      </c>
      <c r="C1200" s="12" t="s">
        <v>1347</v>
      </c>
      <c r="D1200" s="12" t="b">
        <v>0</v>
      </c>
      <c r="E1200" s="12">
        <v>1.0</v>
      </c>
      <c r="F1200" s="12" t="s">
        <v>2165</v>
      </c>
      <c r="G1200" s="12">
        <f t="shared" si="23"/>
        <v>3543.9</v>
      </c>
      <c r="H1200" s="16" t="str">
        <f t="shared" si="24"/>
        <v>normal</v>
      </c>
      <c r="I1200" s="17" t="str">
        <f t="shared" si="25"/>
        <v>normal axis bar chart</v>
      </c>
      <c r="J1200" s="16">
        <f t="shared" si="65"/>
        <v>17.7</v>
      </c>
      <c r="V1200" s="79"/>
      <c r="W1200" s="79"/>
    </row>
    <row r="1201">
      <c r="A1201" s="12">
        <v>24.0</v>
      </c>
      <c r="B1201" s="12">
        <v>35.0</v>
      </c>
      <c r="C1201" s="12" t="s">
        <v>532</v>
      </c>
      <c r="D1201" s="12" t="b">
        <v>0</v>
      </c>
      <c r="E1201" s="12">
        <v>1.0</v>
      </c>
      <c r="F1201" s="12" t="s">
        <v>2166</v>
      </c>
      <c r="G1201" s="12">
        <f t="shared" si="23"/>
        <v>3555.2</v>
      </c>
      <c r="H1201" s="16" t="str">
        <f t="shared" si="24"/>
        <v>misleading</v>
      </c>
      <c r="I1201" s="17" t="str">
        <f t="shared" si="25"/>
        <v>reversed axis bar chart</v>
      </c>
      <c r="J1201" s="16">
        <f t="shared" si="65"/>
        <v>11.3</v>
      </c>
      <c r="V1201" s="79"/>
      <c r="W1201" s="79"/>
    </row>
    <row r="1202">
      <c r="A1202" s="12">
        <v>24.0</v>
      </c>
      <c r="B1202" s="12">
        <v>44.0</v>
      </c>
      <c r="C1202" s="12" t="s">
        <v>236</v>
      </c>
      <c r="D1202" s="12" t="b">
        <v>1</v>
      </c>
      <c r="E1202" s="12">
        <v>1.0</v>
      </c>
      <c r="F1202" s="12" t="s">
        <v>2167</v>
      </c>
      <c r="G1202" s="12">
        <f t="shared" si="23"/>
        <v>3562.9</v>
      </c>
      <c r="H1202" s="16" t="str">
        <f t="shared" si="24"/>
        <v>normal</v>
      </c>
      <c r="I1202" s="17" t="str">
        <f t="shared" si="25"/>
        <v>normal line chart</v>
      </c>
      <c r="J1202" s="16">
        <f t="shared" si="65"/>
        <v>7.7</v>
      </c>
      <c r="V1202" s="79"/>
      <c r="W1202" s="79"/>
    </row>
    <row r="1203">
      <c r="A1203" s="31">
        <v>25.0</v>
      </c>
      <c r="B1203" s="31">
        <v>11.0</v>
      </c>
      <c r="C1203" s="7" t="s">
        <v>1696</v>
      </c>
      <c r="D1203" s="39" t="b">
        <v>0</v>
      </c>
      <c r="E1203" s="31">
        <v>0.0</v>
      </c>
      <c r="F1203" s="40" t="s">
        <v>2168</v>
      </c>
      <c r="G1203" s="12">
        <f t="shared" si="23"/>
        <v>3318.4</v>
      </c>
      <c r="H1203" s="16" t="str">
        <f t="shared" si="24"/>
        <v>misleading</v>
      </c>
      <c r="I1203" s="17" t="str">
        <f t="shared" si="25"/>
        <v>misleading 2d pie chart</v>
      </c>
      <c r="J1203" s="16">
        <f>G1204-G1203</f>
        <v>37.2</v>
      </c>
      <c r="V1203" s="79"/>
      <c r="W1203" s="79"/>
    </row>
    <row r="1204">
      <c r="A1204" s="31">
        <v>25.0</v>
      </c>
      <c r="B1204" s="31">
        <v>23.0</v>
      </c>
      <c r="C1204" s="7" t="s">
        <v>1698</v>
      </c>
      <c r="D1204" s="39" t="b">
        <v>1</v>
      </c>
      <c r="E1204" s="31">
        <v>1.0</v>
      </c>
      <c r="F1204" s="40" t="s">
        <v>2169</v>
      </c>
      <c r="G1204" s="12">
        <f t="shared" si="23"/>
        <v>3355.6</v>
      </c>
      <c r="H1204" s="16" t="str">
        <f t="shared" si="24"/>
        <v>normal</v>
      </c>
      <c r="I1204" s="17" t="str">
        <f t="shared" si="25"/>
        <v>normal scale line chart</v>
      </c>
      <c r="V1204" s="79"/>
      <c r="W1204" s="79"/>
    </row>
    <row r="1205">
      <c r="A1205" s="31">
        <v>25.0</v>
      </c>
      <c r="B1205" s="31">
        <v>36.0</v>
      </c>
      <c r="C1205" s="7" t="s">
        <v>2170</v>
      </c>
      <c r="D1205" s="39" t="b">
        <v>1</v>
      </c>
      <c r="E1205" s="31">
        <v>1.0</v>
      </c>
      <c r="F1205" s="40" t="s">
        <v>2171</v>
      </c>
      <c r="G1205" s="12">
        <f t="shared" si="23"/>
        <v>3386.7</v>
      </c>
      <c r="H1205" s="16" t="str">
        <f t="shared" si="24"/>
        <v>normal</v>
      </c>
      <c r="I1205" s="17" t="str">
        <f t="shared" si="25"/>
        <v>normal axis bar chart</v>
      </c>
      <c r="J1205" s="16">
        <f t="shared" ref="J1205:J1213" si="66">G1205-G1204</f>
        <v>31.1</v>
      </c>
      <c r="V1205" s="79"/>
      <c r="W1205" s="79"/>
    </row>
    <row r="1206">
      <c r="A1206" s="31">
        <v>25.0</v>
      </c>
      <c r="B1206" s="31">
        <v>15.0</v>
      </c>
      <c r="C1206" s="7" t="s">
        <v>1441</v>
      </c>
      <c r="D1206" s="39" t="b">
        <v>0</v>
      </c>
      <c r="E1206" s="31">
        <v>1.0</v>
      </c>
      <c r="F1206" s="40" t="s">
        <v>2172</v>
      </c>
      <c r="G1206" s="12">
        <f t="shared" si="23"/>
        <v>3410.1</v>
      </c>
      <c r="H1206" s="16" t="str">
        <f t="shared" si="24"/>
        <v>misleading</v>
      </c>
      <c r="I1206" s="17" t="str">
        <f t="shared" si="25"/>
        <v>misleading 2d pie chart</v>
      </c>
      <c r="J1206" s="16">
        <f t="shared" si="66"/>
        <v>23.4</v>
      </c>
      <c r="V1206" s="79"/>
      <c r="W1206" s="79"/>
    </row>
    <row r="1207">
      <c r="A1207" s="31">
        <v>25.0</v>
      </c>
      <c r="B1207" s="31">
        <v>4.0</v>
      </c>
      <c r="C1207" s="7" t="s">
        <v>2173</v>
      </c>
      <c r="D1207" s="39" t="b">
        <v>0</v>
      </c>
      <c r="E1207" s="31">
        <v>1.0</v>
      </c>
      <c r="F1207" s="40" t="s">
        <v>2174</v>
      </c>
      <c r="G1207" s="12">
        <f t="shared" si="23"/>
        <v>3441.3</v>
      </c>
      <c r="H1207" s="16" t="str">
        <f t="shared" si="24"/>
        <v>normal</v>
      </c>
      <c r="I1207" s="17" t="str">
        <f t="shared" si="25"/>
        <v>normal bar chart</v>
      </c>
      <c r="J1207" s="16">
        <f t="shared" si="66"/>
        <v>31.2</v>
      </c>
      <c r="V1207" s="79"/>
      <c r="W1207" s="79"/>
    </row>
    <row r="1208">
      <c r="A1208" s="31">
        <v>25.0</v>
      </c>
      <c r="B1208" s="31">
        <v>41.0</v>
      </c>
      <c r="C1208" s="7" t="s">
        <v>914</v>
      </c>
      <c r="D1208" s="39" t="b">
        <v>0</v>
      </c>
      <c r="E1208" s="31">
        <v>1.0</v>
      </c>
      <c r="F1208" s="40" t="s">
        <v>2175</v>
      </c>
      <c r="G1208" s="12">
        <f t="shared" si="23"/>
        <v>3473</v>
      </c>
      <c r="H1208" s="16" t="str">
        <f t="shared" si="24"/>
        <v>normal</v>
      </c>
      <c r="I1208" s="17" t="str">
        <f t="shared" si="25"/>
        <v>normal line chart</v>
      </c>
      <c r="J1208" s="16">
        <f t="shared" si="66"/>
        <v>31.7</v>
      </c>
      <c r="V1208" s="79"/>
      <c r="W1208" s="79"/>
    </row>
    <row r="1209">
      <c r="A1209" s="31">
        <v>25.0</v>
      </c>
      <c r="B1209" s="31">
        <v>18.0</v>
      </c>
      <c r="C1209" s="7" t="s">
        <v>2176</v>
      </c>
      <c r="D1209" s="39" t="b">
        <v>1</v>
      </c>
      <c r="E1209" s="31">
        <v>0.0</v>
      </c>
      <c r="F1209" s="40" t="s">
        <v>2177</v>
      </c>
      <c r="G1209" s="12">
        <f t="shared" si="23"/>
        <v>3496.7</v>
      </c>
      <c r="H1209" s="16" t="str">
        <f t="shared" si="24"/>
        <v>normal</v>
      </c>
      <c r="I1209" s="17" t="str">
        <f t="shared" si="25"/>
        <v>normal pie chart</v>
      </c>
      <c r="J1209" s="16">
        <f t="shared" si="66"/>
        <v>23.7</v>
      </c>
      <c r="V1209" s="79"/>
      <c r="W1209" s="79"/>
    </row>
    <row r="1210">
      <c r="A1210" s="31">
        <v>25.0</v>
      </c>
      <c r="B1210" s="31">
        <v>47.0</v>
      </c>
      <c r="C1210" s="7" t="s">
        <v>1536</v>
      </c>
      <c r="D1210" s="39" t="b">
        <v>1</v>
      </c>
      <c r="E1210" s="31">
        <v>0.0</v>
      </c>
      <c r="F1210" s="40" t="s">
        <v>2178</v>
      </c>
      <c r="G1210" s="12">
        <f t="shared" si="23"/>
        <v>3528.6</v>
      </c>
      <c r="H1210" s="16" t="str">
        <f t="shared" si="24"/>
        <v>misleading</v>
      </c>
      <c r="I1210" s="17" t="str">
        <f t="shared" si="25"/>
        <v>truncated line chart</v>
      </c>
      <c r="J1210" s="16">
        <f t="shared" si="66"/>
        <v>31.9</v>
      </c>
      <c r="V1210" s="79"/>
      <c r="W1210" s="79"/>
    </row>
    <row r="1211">
      <c r="A1211" s="31">
        <v>25.0</v>
      </c>
      <c r="B1211" s="31">
        <v>45.0</v>
      </c>
      <c r="C1211" s="7" t="s">
        <v>2179</v>
      </c>
      <c r="D1211" s="39" t="b">
        <v>1</v>
      </c>
      <c r="E1211" s="31">
        <v>1.0</v>
      </c>
      <c r="F1211" s="40" t="s">
        <v>2180</v>
      </c>
      <c r="G1211" s="12">
        <f t="shared" si="23"/>
        <v>3552.9</v>
      </c>
      <c r="H1211" s="16" t="str">
        <f t="shared" si="24"/>
        <v>normal</v>
      </c>
      <c r="I1211" s="17" t="str">
        <f t="shared" si="25"/>
        <v>normal line chart</v>
      </c>
      <c r="J1211" s="16">
        <f t="shared" si="66"/>
        <v>24.3</v>
      </c>
      <c r="V1211" s="79"/>
      <c r="W1211" s="79"/>
    </row>
    <row r="1212">
      <c r="A1212" s="31">
        <v>25.0</v>
      </c>
      <c r="B1212" s="31">
        <v>49.0</v>
      </c>
      <c r="C1212" s="7" t="s">
        <v>2030</v>
      </c>
      <c r="D1212" s="39" t="b">
        <v>0</v>
      </c>
      <c r="E1212" s="31">
        <v>1.0</v>
      </c>
      <c r="F1212" s="40" t="s">
        <v>2181</v>
      </c>
      <c r="G1212" s="12">
        <f t="shared" si="23"/>
        <v>3563.7</v>
      </c>
      <c r="H1212" s="16" t="str">
        <f t="shared" si="24"/>
        <v>misleading</v>
      </c>
      <c r="I1212" s="17" t="str">
        <f t="shared" si="25"/>
        <v>truncated line chart</v>
      </c>
      <c r="J1212" s="16">
        <f t="shared" si="66"/>
        <v>10.8</v>
      </c>
      <c r="V1212" s="79"/>
      <c r="W1212" s="79"/>
    </row>
    <row r="1213">
      <c r="A1213" s="31">
        <v>25.0</v>
      </c>
      <c r="B1213" s="31">
        <v>26.0</v>
      </c>
      <c r="C1213" s="7" t="s">
        <v>740</v>
      </c>
      <c r="D1213" s="39" t="b">
        <v>0</v>
      </c>
      <c r="E1213" s="31">
        <v>1.0</v>
      </c>
      <c r="F1213" s="40" t="s">
        <v>2182</v>
      </c>
      <c r="G1213" s="12">
        <f t="shared" si="23"/>
        <v>3584.9</v>
      </c>
      <c r="H1213" s="16" t="str">
        <f t="shared" si="24"/>
        <v>normal</v>
      </c>
      <c r="I1213" s="17" t="str">
        <f t="shared" si="25"/>
        <v>normal scale line chart</v>
      </c>
      <c r="J1213" s="16">
        <f t="shared" si="66"/>
        <v>21.2</v>
      </c>
      <c r="V1213" s="79"/>
      <c r="W1213" s="79"/>
    </row>
    <row r="1214">
      <c r="A1214" s="31">
        <v>25.0</v>
      </c>
      <c r="B1214" s="31">
        <v>30.0</v>
      </c>
      <c r="C1214" s="7" t="s">
        <v>160</v>
      </c>
      <c r="D1214" s="39" t="b">
        <v>1</v>
      </c>
      <c r="E1214" s="31">
        <v>1.0</v>
      </c>
      <c r="F1214" s="40" t="s">
        <v>2183</v>
      </c>
      <c r="G1214" s="12">
        <f t="shared" si="23"/>
        <v>2.7</v>
      </c>
      <c r="H1214" s="16" t="str">
        <f t="shared" si="24"/>
        <v>misleading</v>
      </c>
      <c r="I1214" s="17" t="str">
        <f t="shared" si="25"/>
        <v>multiple scale line chart</v>
      </c>
      <c r="J1214" s="16">
        <f>60-44.9+2.7</f>
        <v>17.8</v>
      </c>
      <c r="V1214" s="79"/>
      <c r="W1214" s="79"/>
    </row>
    <row r="1215">
      <c r="A1215" s="31">
        <v>25.0</v>
      </c>
      <c r="B1215" s="31">
        <v>14.0</v>
      </c>
      <c r="C1215" s="7" t="s">
        <v>2184</v>
      </c>
      <c r="D1215" s="39" t="b">
        <v>0</v>
      </c>
      <c r="E1215" s="31">
        <v>1.0</v>
      </c>
      <c r="F1215" s="40" t="s">
        <v>2185</v>
      </c>
      <c r="G1215" s="12">
        <f t="shared" si="23"/>
        <v>26.8</v>
      </c>
      <c r="H1215" s="16" t="str">
        <f t="shared" si="24"/>
        <v>normal</v>
      </c>
      <c r="I1215" s="17" t="str">
        <f t="shared" si="25"/>
        <v>normal pie chart</v>
      </c>
      <c r="J1215" s="16">
        <f t="shared" ref="J1215:J1252" si="67">G1215-G1214</f>
        <v>24.1</v>
      </c>
      <c r="V1215" s="79"/>
      <c r="W1215" s="79"/>
    </row>
    <row r="1216">
      <c r="A1216" s="31">
        <v>25.0</v>
      </c>
      <c r="B1216" s="31">
        <v>38.0</v>
      </c>
      <c r="C1216" s="7" t="s">
        <v>1289</v>
      </c>
      <c r="D1216" s="39" t="b">
        <v>0</v>
      </c>
      <c r="E1216" s="31">
        <v>1.0</v>
      </c>
      <c r="F1216" s="40" t="s">
        <v>2186</v>
      </c>
      <c r="G1216" s="12">
        <f t="shared" si="23"/>
        <v>53.8</v>
      </c>
      <c r="H1216" s="16" t="str">
        <f t="shared" si="24"/>
        <v>misleading</v>
      </c>
      <c r="I1216" s="17" t="str">
        <f t="shared" si="25"/>
        <v>reversed axis bar chart</v>
      </c>
      <c r="J1216" s="16">
        <f t="shared" si="67"/>
        <v>27</v>
      </c>
      <c r="V1216" s="79"/>
      <c r="W1216" s="79"/>
    </row>
    <row r="1217">
      <c r="A1217" s="31">
        <v>25.0</v>
      </c>
      <c r="B1217" s="31">
        <v>21.0</v>
      </c>
      <c r="C1217" s="7" t="s">
        <v>2187</v>
      </c>
      <c r="D1217" s="39" t="b">
        <v>1</v>
      </c>
      <c r="E1217" s="31">
        <v>0.0</v>
      </c>
      <c r="F1217" s="40" t="s">
        <v>2188</v>
      </c>
      <c r="G1217" s="12">
        <f t="shared" si="23"/>
        <v>83.5</v>
      </c>
      <c r="H1217" s="16" t="str">
        <f t="shared" si="24"/>
        <v>misleading</v>
      </c>
      <c r="I1217" s="17" t="str">
        <f t="shared" si="25"/>
        <v>multiple scale line chart</v>
      </c>
      <c r="J1217" s="16">
        <f t="shared" si="67"/>
        <v>29.7</v>
      </c>
      <c r="V1217" s="79"/>
      <c r="W1217" s="79"/>
    </row>
    <row r="1218">
      <c r="A1218" s="31">
        <v>25.0</v>
      </c>
      <c r="B1218" s="31">
        <v>16.0</v>
      </c>
      <c r="C1218" s="7" t="s">
        <v>2189</v>
      </c>
      <c r="D1218" s="39" t="b">
        <v>1</v>
      </c>
      <c r="E1218" s="31">
        <v>1.0</v>
      </c>
      <c r="F1218" s="40" t="s">
        <v>2190</v>
      </c>
      <c r="G1218" s="12">
        <f t="shared" si="23"/>
        <v>134.9</v>
      </c>
      <c r="H1218" s="16" t="str">
        <f t="shared" si="24"/>
        <v>misleading</v>
      </c>
      <c r="I1218" s="17" t="str">
        <f t="shared" si="25"/>
        <v>misleading 2d pie chart</v>
      </c>
      <c r="J1218" s="16">
        <f t="shared" si="67"/>
        <v>51.4</v>
      </c>
      <c r="V1218" s="79"/>
      <c r="W1218" s="79"/>
    </row>
    <row r="1219">
      <c r="A1219" s="31">
        <v>25.0</v>
      </c>
      <c r="B1219" s="31">
        <v>42.0</v>
      </c>
      <c r="C1219" s="7" t="s">
        <v>470</v>
      </c>
      <c r="D1219" s="39" t="b">
        <v>0</v>
      </c>
      <c r="E1219" s="31">
        <v>0.0</v>
      </c>
      <c r="F1219" s="40" t="s">
        <v>2191</v>
      </c>
      <c r="G1219" s="12">
        <f t="shared" si="23"/>
        <v>161.5</v>
      </c>
      <c r="H1219" s="16" t="str">
        <f t="shared" si="24"/>
        <v>misleading</v>
      </c>
      <c r="I1219" s="17" t="str">
        <f t="shared" si="25"/>
        <v>truncated line chart</v>
      </c>
      <c r="J1219" s="16">
        <f t="shared" si="67"/>
        <v>26.6</v>
      </c>
      <c r="V1219" s="79"/>
      <c r="W1219" s="79"/>
    </row>
    <row r="1220">
      <c r="A1220" s="31">
        <v>25.0</v>
      </c>
      <c r="B1220" s="31">
        <v>37.0</v>
      </c>
      <c r="C1220" s="7" t="s">
        <v>2192</v>
      </c>
      <c r="D1220" s="39" t="b">
        <v>1</v>
      </c>
      <c r="E1220" s="31">
        <v>1.0</v>
      </c>
      <c r="F1220" s="40" t="s">
        <v>2193</v>
      </c>
      <c r="G1220" s="12">
        <f t="shared" si="23"/>
        <v>175.3</v>
      </c>
      <c r="H1220" s="16" t="str">
        <f t="shared" si="24"/>
        <v>normal</v>
      </c>
      <c r="I1220" s="17" t="str">
        <f t="shared" si="25"/>
        <v>normal axis bar chart</v>
      </c>
      <c r="J1220" s="16">
        <f t="shared" si="67"/>
        <v>13.8</v>
      </c>
      <c r="V1220" s="79"/>
      <c r="W1220" s="79"/>
    </row>
    <row r="1221">
      <c r="A1221" s="31">
        <v>25.0</v>
      </c>
      <c r="B1221" s="31">
        <v>6.0</v>
      </c>
      <c r="C1221" s="7" t="s">
        <v>2194</v>
      </c>
      <c r="D1221" s="39" t="b">
        <v>0</v>
      </c>
      <c r="E1221" s="31">
        <v>1.0</v>
      </c>
      <c r="F1221" s="40" t="s">
        <v>2195</v>
      </c>
      <c r="G1221" s="12">
        <f t="shared" si="23"/>
        <v>193.5</v>
      </c>
      <c r="H1221" s="16" t="str">
        <f t="shared" si="24"/>
        <v>normal</v>
      </c>
      <c r="I1221" s="17" t="str">
        <f t="shared" si="25"/>
        <v>normal bar chart</v>
      </c>
      <c r="J1221" s="16">
        <f t="shared" si="67"/>
        <v>18.2</v>
      </c>
      <c r="V1221" s="79"/>
      <c r="W1221" s="79"/>
    </row>
    <row r="1222">
      <c r="A1222" s="31">
        <v>25.0</v>
      </c>
      <c r="B1222" s="31">
        <v>32.0</v>
      </c>
      <c r="C1222" s="7" t="s">
        <v>2196</v>
      </c>
      <c r="D1222" s="39" t="b">
        <v>1</v>
      </c>
      <c r="E1222" s="31">
        <v>1.0</v>
      </c>
      <c r="F1222" s="40" t="s">
        <v>2197</v>
      </c>
      <c r="G1222" s="12">
        <f t="shared" si="23"/>
        <v>221.9</v>
      </c>
      <c r="H1222" s="16" t="str">
        <f t="shared" si="24"/>
        <v>misleading</v>
      </c>
      <c r="I1222" s="17" t="str">
        <f t="shared" si="25"/>
        <v>reversed axis bar chart</v>
      </c>
      <c r="J1222" s="16">
        <f t="shared" si="67"/>
        <v>28.4</v>
      </c>
      <c r="V1222" s="79"/>
      <c r="W1222" s="79"/>
    </row>
    <row r="1223">
      <c r="A1223" s="31">
        <v>25.0</v>
      </c>
      <c r="B1223" s="31">
        <v>7.0</v>
      </c>
      <c r="C1223" s="7" t="s">
        <v>1975</v>
      </c>
      <c r="D1223" s="39" t="b">
        <v>0</v>
      </c>
      <c r="E1223" s="31">
        <v>1.0</v>
      </c>
      <c r="F1223" s="40" t="s">
        <v>2198</v>
      </c>
      <c r="G1223" s="12">
        <f t="shared" si="23"/>
        <v>245.8</v>
      </c>
      <c r="H1223" s="16" t="str">
        <f t="shared" si="24"/>
        <v>misleading</v>
      </c>
      <c r="I1223" s="17" t="str">
        <f t="shared" si="25"/>
        <v>truncated bar chart</v>
      </c>
      <c r="J1223" s="16">
        <f t="shared" si="67"/>
        <v>23.9</v>
      </c>
      <c r="V1223" s="79"/>
      <c r="W1223" s="79"/>
    </row>
    <row r="1224">
      <c r="A1224" s="31">
        <v>25.0</v>
      </c>
      <c r="B1224" s="31">
        <v>2.0</v>
      </c>
      <c r="C1224" s="7" t="s">
        <v>2121</v>
      </c>
      <c r="D1224" s="39" t="b">
        <v>0</v>
      </c>
      <c r="E1224" s="31">
        <v>1.0</v>
      </c>
      <c r="F1224" s="40" t="s">
        <v>2199</v>
      </c>
      <c r="G1224" s="12">
        <f t="shared" si="23"/>
        <v>263.9</v>
      </c>
      <c r="H1224" s="16" t="str">
        <f t="shared" si="24"/>
        <v>normal</v>
      </c>
      <c r="I1224" s="17" t="str">
        <f t="shared" si="25"/>
        <v>normal bar chart</v>
      </c>
      <c r="J1224" s="16">
        <f t="shared" si="67"/>
        <v>18.1</v>
      </c>
      <c r="V1224" s="79"/>
      <c r="W1224" s="79"/>
    </row>
    <row r="1225">
      <c r="A1225" s="31">
        <v>25.0</v>
      </c>
      <c r="B1225" s="31">
        <v>3.0</v>
      </c>
      <c r="C1225" s="7" t="s">
        <v>1132</v>
      </c>
      <c r="D1225" s="39" t="b">
        <v>1</v>
      </c>
      <c r="E1225" s="31">
        <v>0.0</v>
      </c>
      <c r="F1225" s="40" t="s">
        <v>2200</v>
      </c>
      <c r="G1225" s="12">
        <f t="shared" si="23"/>
        <v>276.3</v>
      </c>
      <c r="H1225" s="16" t="str">
        <f t="shared" si="24"/>
        <v>misleading</v>
      </c>
      <c r="I1225" s="17" t="str">
        <f t="shared" si="25"/>
        <v>truncated bar chart</v>
      </c>
      <c r="J1225" s="16">
        <f t="shared" si="67"/>
        <v>12.4</v>
      </c>
      <c r="V1225" s="79"/>
      <c r="W1225" s="79"/>
    </row>
    <row r="1226">
      <c r="A1226" s="31">
        <v>25.0</v>
      </c>
      <c r="B1226" s="31">
        <v>17.0</v>
      </c>
      <c r="C1226" s="7" t="s">
        <v>2201</v>
      </c>
      <c r="D1226" s="39" t="b">
        <v>1</v>
      </c>
      <c r="E1226" s="31">
        <v>1.0</v>
      </c>
      <c r="F1226" s="40" t="s">
        <v>2202</v>
      </c>
      <c r="G1226" s="12">
        <f t="shared" si="23"/>
        <v>287.9</v>
      </c>
      <c r="H1226" s="16" t="str">
        <f t="shared" si="24"/>
        <v>normal</v>
      </c>
      <c r="I1226" s="17" t="str">
        <f t="shared" si="25"/>
        <v>normal pie chart</v>
      </c>
      <c r="J1226" s="16">
        <f t="shared" si="67"/>
        <v>11.6</v>
      </c>
      <c r="V1226" s="79"/>
      <c r="W1226" s="79"/>
    </row>
    <row r="1227">
      <c r="A1227" s="31">
        <v>25.0</v>
      </c>
      <c r="B1227" s="31">
        <v>22.0</v>
      </c>
      <c r="C1227" s="7" t="s">
        <v>1136</v>
      </c>
      <c r="D1227" s="39" t="b">
        <v>1</v>
      </c>
      <c r="E1227" s="31">
        <v>1.0</v>
      </c>
      <c r="F1227" s="40" t="s">
        <v>2203</v>
      </c>
      <c r="G1227" s="12">
        <f t="shared" si="23"/>
        <v>303.9</v>
      </c>
      <c r="H1227" s="16" t="str">
        <f t="shared" si="24"/>
        <v>normal</v>
      </c>
      <c r="I1227" s="17" t="str">
        <f t="shared" si="25"/>
        <v>normal scale line chart</v>
      </c>
      <c r="J1227" s="16">
        <f t="shared" si="67"/>
        <v>16</v>
      </c>
      <c r="V1227" s="79"/>
      <c r="W1227" s="79"/>
    </row>
    <row r="1228">
      <c r="A1228" s="31">
        <v>25.0</v>
      </c>
      <c r="B1228" s="31">
        <v>44.0</v>
      </c>
      <c r="C1228" s="7" t="s">
        <v>2204</v>
      </c>
      <c r="D1228" s="39" t="b">
        <v>1</v>
      </c>
      <c r="E1228" s="31">
        <v>1.0</v>
      </c>
      <c r="F1228" s="40" t="s">
        <v>2205</v>
      </c>
      <c r="G1228" s="12">
        <f t="shared" si="23"/>
        <v>325.8</v>
      </c>
      <c r="H1228" s="16" t="str">
        <f t="shared" si="24"/>
        <v>normal</v>
      </c>
      <c r="I1228" s="17" t="str">
        <f t="shared" si="25"/>
        <v>normal line chart</v>
      </c>
      <c r="J1228" s="16">
        <f t="shared" si="67"/>
        <v>21.9</v>
      </c>
      <c r="V1228" s="79"/>
      <c r="W1228" s="79"/>
    </row>
    <row r="1229">
      <c r="A1229" s="31">
        <v>25.0</v>
      </c>
      <c r="B1229" s="31">
        <v>39.0</v>
      </c>
      <c r="C1229" s="7" t="s">
        <v>1654</v>
      </c>
      <c r="D1229" s="39" t="b">
        <v>0</v>
      </c>
      <c r="E1229" s="31">
        <v>0.0</v>
      </c>
      <c r="F1229" s="40" t="s">
        <v>2206</v>
      </c>
      <c r="G1229" s="12">
        <f t="shared" si="23"/>
        <v>351.5</v>
      </c>
      <c r="H1229" s="16" t="str">
        <f t="shared" si="24"/>
        <v>misleading</v>
      </c>
      <c r="I1229" s="17" t="str">
        <f t="shared" si="25"/>
        <v>reversed axis bar chart</v>
      </c>
      <c r="J1229" s="16">
        <f t="shared" si="67"/>
        <v>25.7</v>
      </c>
      <c r="V1229" s="79"/>
      <c r="W1229" s="79"/>
    </row>
    <row r="1230">
      <c r="A1230" s="31">
        <v>25.0</v>
      </c>
      <c r="B1230" s="31">
        <v>34.0</v>
      </c>
      <c r="C1230" s="7" t="s">
        <v>292</v>
      </c>
      <c r="D1230" s="39" t="b">
        <v>1</v>
      </c>
      <c r="E1230" s="31">
        <v>1.0</v>
      </c>
      <c r="F1230" s="40" t="s">
        <v>2207</v>
      </c>
      <c r="G1230" s="12">
        <f t="shared" si="23"/>
        <v>388.4</v>
      </c>
      <c r="H1230" s="16" t="str">
        <f t="shared" si="24"/>
        <v>normal</v>
      </c>
      <c r="I1230" s="17" t="str">
        <f t="shared" si="25"/>
        <v>normal axis bar chart</v>
      </c>
      <c r="J1230" s="16">
        <f t="shared" si="67"/>
        <v>36.9</v>
      </c>
      <c r="V1230" s="79"/>
      <c r="W1230" s="79"/>
    </row>
    <row r="1231">
      <c r="A1231" s="31">
        <v>25.0</v>
      </c>
      <c r="B1231" s="31">
        <v>43.0</v>
      </c>
      <c r="C1231" s="7" t="s">
        <v>2208</v>
      </c>
      <c r="D1231" s="39" t="b">
        <v>0</v>
      </c>
      <c r="E1231" s="31">
        <v>1.0</v>
      </c>
      <c r="F1231" s="40" t="s">
        <v>2209</v>
      </c>
      <c r="G1231" s="12">
        <f t="shared" si="23"/>
        <v>399.3</v>
      </c>
      <c r="H1231" s="16" t="str">
        <f t="shared" si="24"/>
        <v>normal</v>
      </c>
      <c r="I1231" s="17" t="str">
        <f t="shared" si="25"/>
        <v>normal line chart</v>
      </c>
      <c r="J1231" s="16">
        <f t="shared" si="67"/>
        <v>10.9</v>
      </c>
      <c r="V1231" s="79"/>
      <c r="W1231" s="79"/>
    </row>
    <row r="1232">
      <c r="A1232" s="31">
        <v>25.0</v>
      </c>
      <c r="B1232" s="31">
        <v>13.0</v>
      </c>
      <c r="C1232" s="7" t="s">
        <v>866</v>
      </c>
      <c r="D1232" s="39" t="b">
        <v>1</v>
      </c>
      <c r="E1232" s="31">
        <v>1.0</v>
      </c>
      <c r="F1232" s="40" t="s">
        <v>2210</v>
      </c>
      <c r="G1232" s="12">
        <f t="shared" si="23"/>
        <v>422.5</v>
      </c>
      <c r="H1232" s="16" t="str">
        <f t="shared" si="24"/>
        <v>normal</v>
      </c>
      <c r="I1232" s="17" t="str">
        <f t="shared" si="25"/>
        <v>normal pie chart</v>
      </c>
      <c r="J1232" s="16">
        <f t="shared" si="67"/>
        <v>23.2</v>
      </c>
      <c r="V1232" s="79"/>
      <c r="W1232" s="79"/>
    </row>
    <row r="1233">
      <c r="A1233" s="31">
        <v>25.0</v>
      </c>
      <c r="B1233" s="31">
        <v>5.0</v>
      </c>
      <c r="C1233" s="7" t="s">
        <v>1661</v>
      </c>
      <c r="D1233" s="39" t="b">
        <v>1</v>
      </c>
      <c r="E1233" s="31">
        <v>1.0</v>
      </c>
      <c r="F1233" s="40" t="s">
        <v>2211</v>
      </c>
      <c r="G1233" s="12">
        <f t="shared" si="23"/>
        <v>433.1</v>
      </c>
      <c r="H1233" s="16" t="str">
        <f t="shared" si="24"/>
        <v>misleading</v>
      </c>
      <c r="I1233" s="17" t="str">
        <f t="shared" si="25"/>
        <v>truncated bar chart</v>
      </c>
      <c r="J1233" s="16">
        <f t="shared" si="67"/>
        <v>10.6</v>
      </c>
      <c r="V1233" s="79"/>
      <c r="W1233" s="79"/>
    </row>
    <row r="1234">
      <c r="A1234" s="31">
        <v>25.0</v>
      </c>
      <c r="B1234" s="31">
        <v>46.0</v>
      </c>
      <c r="C1234" s="7" t="s">
        <v>303</v>
      </c>
      <c r="D1234" s="39" t="b">
        <v>0</v>
      </c>
      <c r="E1234" s="31">
        <v>0.0</v>
      </c>
      <c r="F1234" s="40" t="s">
        <v>2212</v>
      </c>
      <c r="G1234" s="12">
        <f t="shared" si="23"/>
        <v>443.9</v>
      </c>
      <c r="H1234" s="16" t="str">
        <f t="shared" si="24"/>
        <v>misleading</v>
      </c>
      <c r="I1234" s="17" t="str">
        <f t="shared" si="25"/>
        <v>truncated line chart</v>
      </c>
      <c r="J1234" s="16">
        <f t="shared" si="67"/>
        <v>10.8</v>
      </c>
      <c r="V1234" s="79"/>
      <c r="W1234" s="79"/>
    </row>
    <row r="1235">
      <c r="A1235" s="31">
        <v>25.0</v>
      </c>
      <c r="B1235" s="31">
        <v>10.0</v>
      </c>
      <c r="C1235" s="7" t="s">
        <v>2213</v>
      </c>
      <c r="D1235" s="39" t="b">
        <v>0</v>
      </c>
      <c r="E1235" s="31">
        <v>0.0</v>
      </c>
      <c r="F1235" s="40" t="s">
        <v>2214</v>
      </c>
      <c r="G1235" s="12">
        <f t="shared" si="23"/>
        <v>462.7</v>
      </c>
      <c r="H1235" s="16" t="str">
        <f t="shared" si="24"/>
        <v>normal</v>
      </c>
      <c r="I1235" s="17" t="str">
        <f t="shared" si="25"/>
        <v>normal bar chart</v>
      </c>
      <c r="J1235" s="16">
        <f t="shared" si="67"/>
        <v>18.8</v>
      </c>
      <c r="V1235" s="79"/>
      <c r="W1235" s="79"/>
    </row>
    <row r="1236">
      <c r="A1236" s="31">
        <v>25.0</v>
      </c>
      <c r="B1236" s="31">
        <v>12.0</v>
      </c>
      <c r="C1236" s="7" t="s">
        <v>2215</v>
      </c>
      <c r="D1236" s="39" t="b">
        <v>0</v>
      </c>
      <c r="E1236" s="31">
        <v>1.0</v>
      </c>
      <c r="F1236" s="40" t="s">
        <v>2216</v>
      </c>
      <c r="G1236" s="12">
        <f t="shared" si="23"/>
        <v>478.6</v>
      </c>
      <c r="H1236" s="16" t="str">
        <f t="shared" si="24"/>
        <v>normal</v>
      </c>
      <c r="I1236" s="17" t="str">
        <f t="shared" si="25"/>
        <v>normal pie chart</v>
      </c>
      <c r="J1236" s="16">
        <f t="shared" si="67"/>
        <v>15.9</v>
      </c>
      <c r="V1236" s="79"/>
      <c r="W1236" s="79"/>
    </row>
    <row r="1237">
      <c r="A1237" s="31">
        <v>25.0</v>
      </c>
      <c r="B1237" s="31">
        <v>40.0</v>
      </c>
      <c r="C1237" s="7" t="s">
        <v>310</v>
      </c>
      <c r="D1237" s="39" t="b">
        <v>0</v>
      </c>
      <c r="E1237" s="31">
        <v>1.0</v>
      </c>
      <c r="F1237" s="40" t="s">
        <v>2217</v>
      </c>
      <c r="G1237" s="12">
        <f t="shared" si="23"/>
        <v>497.2</v>
      </c>
      <c r="H1237" s="16" t="str">
        <f t="shared" si="24"/>
        <v>normal</v>
      </c>
      <c r="I1237" s="17" t="str">
        <f t="shared" si="25"/>
        <v>normal axis bar chart</v>
      </c>
      <c r="J1237" s="16">
        <f t="shared" si="67"/>
        <v>18.6</v>
      </c>
      <c r="V1237" s="79"/>
      <c r="W1237" s="79"/>
    </row>
    <row r="1238">
      <c r="A1238" s="31">
        <v>25.0</v>
      </c>
      <c r="B1238" s="31">
        <v>48.0</v>
      </c>
      <c r="C1238" s="7" t="s">
        <v>1918</v>
      </c>
      <c r="D1238" s="39" t="b">
        <v>1</v>
      </c>
      <c r="E1238" s="31">
        <v>1.0</v>
      </c>
      <c r="F1238" s="40" t="s">
        <v>2218</v>
      </c>
      <c r="G1238" s="12">
        <f t="shared" si="23"/>
        <v>506.7</v>
      </c>
      <c r="H1238" s="16" t="str">
        <f t="shared" si="24"/>
        <v>normal</v>
      </c>
      <c r="I1238" s="17" t="str">
        <f t="shared" si="25"/>
        <v>normal line chart</v>
      </c>
      <c r="J1238" s="16">
        <f t="shared" si="67"/>
        <v>9.5</v>
      </c>
      <c r="V1238" s="79"/>
      <c r="W1238" s="79"/>
    </row>
    <row r="1239">
      <c r="A1239" s="31">
        <v>25.0</v>
      </c>
      <c r="B1239" s="31">
        <v>24.0</v>
      </c>
      <c r="C1239" s="7" t="s">
        <v>1330</v>
      </c>
      <c r="D1239" s="39" t="b">
        <v>0</v>
      </c>
      <c r="E1239" s="31">
        <v>1.0</v>
      </c>
      <c r="F1239" s="40" t="s">
        <v>2219</v>
      </c>
      <c r="G1239" s="12">
        <f t="shared" si="23"/>
        <v>522.1</v>
      </c>
      <c r="H1239" s="16" t="str">
        <f t="shared" si="24"/>
        <v>misleading</v>
      </c>
      <c r="I1239" s="17" t="str">
        <f t="shared" si="25"/>
        <v>multiple scale line chart</v>
      </c>
      <c r="J1239" s="16">
        <f t="shared" si="67"/>
        <v>15.4</v>
      </c>
      <c r="V1239" s="79"/>
      <c r="W1239" s="79"/>
    </row>
    <row r="1240">
      <c r="A1240" s="31">
        <v>25.0</v>
      </c>
      <c r="B1240" s="31">
        <v>1.0</v>
      </c>
      <c r="C1240" s="7" t="s">
        <v>1837</v>
      </c>
      <c r="D1240" s="39" t="b">
        <v>0</v>
      </c>
      <c r="E1240" s="31">
        <v>1.0</v>
      </c>
      <c r="F1240" s="40" t="s">
        <v>2220</v>
      </c>
      <c r="G1240" s="12">
        <f t="shared" si="23"/>
        <v>553.6</v>
      </c>
      <c r="H1240" s="16" t="str">
        <f t="shared" si="24"/>
        <v>misleading</v>
      </c>
      <c r="I1240" s="17" t="str">
        <f t="shared" si="25"/>
        <v>truncated bar chart</v>
      </c>
      <c r="J1240" s="16">
        <f t="shared" si="67"/>
        <v>31.5</v>
      </c>
      <c r="V1240" s="79"/>
      <c r="W1240" s="79"/>
    </row>
    <row r="1241">
      <c r="A1241" s="31">
        <v>25.0</v>
      </c>
      <c r="B1241" s="31">
        <v>8.0</v>
      </c>
      <c r="C1241" s="7" t="s">
        <v>1333</v>
      </c>
      <c r="D1241" s="39" t="b">
        <v>1</v>
      </c>
      <c r="E1241" s="31">
        <v>1.0</v>
      </c>
      <c r="F1241" s="40" t="s">
        <v>2221</v>
      </c>
      <c r="G1241" s="12">
        <f t="shared" si="23"/>
        <v>572.4</v>
      </c>
      <c r="H1241" s="16" t="str">
        <f t="shared" si="24"/>
        <v>normal</v>
      </c>
      <c r="I1241" s="17" t="str">
        <f t="shared" si="25"/>
        <v>normal bar chart</v>
      </c>
      <c r="J1241" s="16">
        <f t="shared" si="67"/>
        <v>18.8</v>
      </c>
      <c r="V1241" s="79"/>
      <c r="W1241" s="79"/>
    </row>
    <row r="1242">
      <c r="A1242" s="31">
        <v>25.0</v>
      </c>
      <c r="B1242" s="31">
        <v>33.0</v>
      </c>
      <c r="C1242" s="7" t="s">
        <v>1416</v>
      </c>
      <c r="D1242" s="39" t="b">
        <v>1</v>
      </c>
      <c r="E1242" s="31">
        <v>0.0</v>
      </c>
      <c r="F1242" s="40" t="s">
        <v>2222</v>
      </c>
      <c r="G1242" s="12">
        <f t="shared" si="23"/>
        <v>585.2</v>
      </c>
      <c r="H1242" s="16" t="str">
        <f t="shared" si="24"/>
        <v>misleading</v>
      </c>
      <c r="I1242" s="17" t="str">
        <f t="shared" si="25"/>
        <v>reversed axis bar chart</v>
      </c>
      <c r="J1242" s="16">
        <f t="shared" si="67"/>
        <v>12.8</v>
      </c>
      <c r="V1242" s="79"/>
      <c r="W1242" s="79"/>
    </row>
    <row r="1243">
      <c r="A1243" s="31">
        <v>25.0</v>
      </c>
      <c r="B1243" s="31">
        <v>27.0</v>
      </c>
      <c r="C1243" s="7" t="s">
        <v>2223</v>
      </c>
      <c r="D1243" s="39" t="b">
        <v>0</v>
      </c>
      <c r="E1243" s="31">
        <v>0.0</v>
      </c>
      <c r="F1243" s="40" t="s">
        <v>2224</v>
      </c>
      <c r="G1243" s="12">
        <f t="shared" si="23"/>
        <v>606.6</v>
      </c>
      <c r="H1243" s="16" t="str">
        <f t="shared" si="24"/>
        <v>misleading</v>
      </c>
      <c r="I1243" s="17" t="str">
        <f t="shared" si="25"/>
        <v>multiple scale line chart</v>
      </c>
      <c r="J1243" s="16">
        <f t="shared" si="67"/>
        <v>21.4</v>
      </c>
      <c r="V1243" s="79"/>
      <c r="W1243" s="79"/>
    </row>
    <row r="1244">
      <c r="A1244" s="31">
        <v>25.0</v>
      </c>
      <c r="B1244" s="31">
        <v>28.0</v>
      </c>
      <c r="C1244" s="7" t="s">
        <v>220</v>
      </c>
      <c r="D1244" s="39" t="b">
        <v>0</v>
      </c>
      <c r="E1244" s="31">
        <v>0.0</v>
      </c>
      <c r="F1244" s="40" t="s">
        <v>2225</v>
      </c>
      <c r="G1244" s="12">
        <f t="shared" si="23"/>
        <v>625.9</v>
      </c>
      <c r="H1244" s="16" t="str">
        <f t="shared" si="24"/>
        <v>misleading</v>
      </c>
      <c r="I1244" s="17" t="str">
        <f t="shared" si="25"/>
        <v>multiple scale line chart</v>
      </c>
      <c r="J1244" s="16">
        <f t="shared" si="67"/>
        <v>19.3</v>
      </c>
      <c r="V1244" s="79"/>
      <c r="W1244" s="79"/>
    </row>
    <row r="1245">
      <c r="A1245" s="31">
        <v>25.0</v>
      </c>
      <c r="B1245" s="31">
        <v>9.0</v>
      </c>
      <c r="C1245" s="7" t="s">
        <v>2226</v>
      </c>
      <c r="D1245" s="39" t="b">
        <v>1</v>
      </c>
      <c r="E1245" s="31">
        <v>1.0</v>
      </c>
      <c r="F1245" s="40" t="s">
        <v>2227</v>
      </c>
      <c r="G1245" s="12">
        <f t="shared" si="23"/>
        <v>643.8</v>
      </c>
      <c r="H1245" s="16" t="str">
        <f t="shared" si="24"/>
        <v>misleading</v>
      </c>
      <c r="I1245" s="17" t="str">
        <f t="shared" si="25"/>
        <v>truncated bar chart</v>
      </c>
      <c r="J1245" s="16">
        <f t="shared" si="67"/>
        <v>17.9</v>
      </c>
      <c r="V1245" s="79"/>
      <c r="W1245" s="79"/>
    </row>
    <row r="1246">
      <c r="A1246" s="31">
        <v>25.0</v>
      </c>
      <c r="B1246" s="31">
        <v>31.0</v>
      </c>
      <c r="C1246" s="7" t="s">
        <v>523</v>
      </c>
      <c r="D1246" s="39" t="b">
        <v>0</v>
      </c>
      <c r="E1246" s="31">
        <v>1.0</v>
      </c>
      <c r="F1246" s="40" t="s">
        <v>2228</v>
      </c>
      <c r="G1246" s="12">
        <f t="shared" si="23"/>
        <v>652.7</v>
      </c>
      <c r="H1246" s="16" t="str">
        <f t="shared" si="24"/>
        <v>misleading</v>
      </c>
      <c r="I1246" s="17" t="str">
        <f t="shared" si="25"/>
        <v>reversed axis bar chart</v>
      </c>
      <c r="J1246" s="16">
        <f t="shared" si="67"/>
        <v>8.9</v>
      </c>
      <c r="V1246" s="79"/>
      <c r="W1246" s="79"/>
    </row>
    <row r="1247">
      <c r="A1247" s="31">
        <v>25.0</v>
      </c>
      <c r="B1247" s="31">
        <v>29.0</v>
      </c>
      <c r="C1247" s="7" t="s">
        <v>427</v>
      </c>
      <c r="D1247" s="39" t="b">
        <v>0</v>
      </c>
      <c r="E1247" s="31">
        <v>1.0</v>
      </c>
      <c r="F1247" s="40" t="s">
        <v>2229</v>
      </c>
      <c r="G1247" s="12">
        <f t="shared" si="23"/>
        <v>667.8</v>
      </c>
      <c r="H1247" s="16" t="str">
        <f t="shared" si="24"/>
        <v>normal</v>
      </c>
      <c r="I1247" s="17" t="str">
        <f t="shared" si="25"/>
        <v>normal scale line chart</v>
      </c>
      <c r="J1247" s="16">
        <f t="shared" si="67"/>
        <v>15.1</v>
      </c>
      <c r="V1247" s="79"/>
      <c r="W1247" s="79"/>
    </row>
    <row r="1248">
      <c r="A1248" s="31">
        <v>25.0</v>
      </c>
      <c r="B1248" s="31">
        <v>25.0</v>
      </c>
      <c r="C1248" s="7" t="s">
        <v>2230</v>
      </c>
      <c r="D1248" s="39" t="b">
        <v>1</v>
      </c>
      <c r="E1248" s="31">
        <v>0.0</v>
      </c>
      <c r="F1248" s="40" t="s">
        <v>2231</v>
      </c>
      <c r="G1248" s="12">
        <f t="shared" si="23"/>
        <v>676.7</v>
      </c>
      <c r="H1248" s="16" t="str">
        <f t="shared" si="24"/>
        <v>misleading</v>
      </c>
      <c r="I1248" s="17" t="str">
        <f t="shared" si="25"/>
        <v>multiple scale line chart</v>
      </c>
      <c r="J1248" s="16">
        <f t="shared" si="67"/>
        <v>8.9</v>
      </c>
      <c r="V1248" s="79"/>
      <c r="W1248" s="79"/>
    </row>
    <row r="1249">
      <c r="A1249" s="31">
        <v>25.0</v>
      </c>
      <c r="B1249" s="31">
        <v>50.0</v>
      </c>
      <c r="C1249" s="7" t="s">
        <v>2232</v>
      </c>
      <c r="D1249" s="39" t="b">
        <v>0</v>
      </c>
      <c r="E1249" s="31">
        <v>0.0</v>
      </c>
      <c r="F1249" s="40" t="s">
        <v>2233</v>
      </c>
      <c r="G1249" s="12">
        <f t="shared" si="23"/>
        <v>702.3</v>
      </c>
      <c r="H1249" s="16" t="str">
        <f t="shared" si="24"/>
        <v>normal</v>
      </c>
      <c r="I1249" s="17" t="str">
        <f t="shared" si="25"/>
        <v>normal line chart</v>
      </c>
      <c r="J1249" s="16">
        <f t="shared" si="67"/>
        <v>25.6</v>
      </c>
      <c r="V1249" s="79"/>
      <c r="W1249" s="79"/>
    </row>
    <row r="1250">
      <c r="A1250" s="31">
        <v>25.0</v>
      </c>
      <c r="B1250" s="31">
        <v>35.0</v>
      </c>
      <c r="C1250" s="7" t="s">
        <v>1430</v>
      </c>
      <c r="D1250" s="39" t="b">
        <v>1</v>
      </c>
      <c r="E1250" s="31">
        <v>0.0</v>
      </c>
      <c r="F1250" s="40" t="s">
        <v>2234</v>
      </c>
      <c r="G1250" s="12">
        <f t="shared" si="23"/>
        <v>716.5</v>
      </c>
      <c r="H1250" s="16" t="str">
        <f t="shared" si="24"/>
        <v>misleading</v>
      </c>
      <c r="I1250" s="17" t="str">
        <f t="shared" si="25"/>
        <v>reversed axis bar chart</v>
      </c>
      <c r="J1250" s="16">
        <f t="shared" si="67"/>
        <v>14.2</v>
      </c>
      <c r="V1250" s="79"/>
      <c r="W1250" s="79"/>
    </row>
    <row r="1251">
      <c r="A1251" s="31">
        <v>25.0</v>
      </c>
      <c r="B1251" s="31">
        <v>20.0</v>
      </c>
      <c r="C1251" s="7" t="s">
        <v>1608</v>
      </c>
      <c r="D1251" s="39" t="b">
        <v>1</v>
      </c>
      <c r="E1251" s="31">
        <v>1.0</v>
      </c>
      <c r="F1251" s="40" t="s">
        <v>2235</v>
      </c>
      <c r="G1251" s="12">
        <f t="shared" si="23"/>
        <v>728.6</v>
      </c>
      <c r="H1251" s="16" t="str">
        <f t="shared" si="24"/>
        <v>misleading</v>
      </c>
      <c r="I1251" s="17" t="str">
        <f t="shared" si="25"/>
        <v>misleading 2d pie chart</v>
      </c>
      <c r="J1251" s="16">
        <f t="shared" si="67"/>
        <v>12.1</v>
      </c>
      <c r="V1251" s="79"/>
      <c r="W1251" s="79"/>
    </row>
    <row r="1252">
      <c r="A1252" s="31">
        <v>25.0</v>
      </c>
      <c r="B1252" s="31">
        <v>19.0</v>
      </c>
      <c r="C1252" s="7" t="s">
        <v>996</v>
      </c>
      <c r="D1252" s="39" t="b">
        <v>1</v>
      </c>
      <c r="E1252" s="31">
        <v>0.0</v>
      </c>
      <c r="F1252" s="40" t="s">
        <v>2236</v>
      </c>
      <c r="G1252" s="12">
        <f t="shared" si="23"/>
        <v>752.7</v>
      </c>
      <c r="H1252" s="16" t="str">
        <f t="shared" si="24"/>
        <v>misleading</v>
      </c>
      <c r="I1252" s="17" t="str">
        <f t="shared" si="25"/>
        <v>misleading 2d pie chart</v>
      </c>
      <c r="J1252" s="16">
        <f t="shared" si="67"/>
        <v>24.1</v>
      </c>
      <c r="V1252" s="79"/>
      <c r="W1252" s="79"/>
    </row>
    <row r="1253">
      <c r="A1253" s="12">
        <v>26.0</v>
      </c>
      <c r="B1253" s="12">
        <v>12.0</v>
      </c>
      <c r="C1253" s="12" t="s">
        <v>343</v>
      </c>
      <c r="D1253" s="12" t="b">
        <v>0</v>
      </c>
      <c r="E1253" s="12">
        <v>1.0</v>
      </c>
      <c r="F1253" s="12" t="s">
        <v>206</v>
      </c>
      <c r="G1253" s="12">
        <f t="shared" si="23"/>
        <v>2150.3</v>
      </c>
      <c r="H1253" s="16" t="str">
        <f t="shared" si="24"/>
        <v>normal</v>
      </c>
      <c r="I1253" s="17" t="str">
        <f t="shared" si="25"/>
        <v>normal pie chart</v>
      </c>
      <c r="J1253" s="41">
        <f>G1253- TIMEVALUE("0:" &amp; "35:34.6") * 24 * 60 * 60</f>
        <v>15.7</v>
      </c>
      <c r="V1253" s="79"/>
      <c r="W1253" s="79"/>
    </row>
    <row r="1254">
      <c r="A1254" s="12">
        <v>26.0</v>
      </c>
      <c r="B1254" s="12">
        <v>42.0</v>
      </c>
      <c r="C1254" s="12" t="s">
        <v>2237</v>
      </c>
      <c r="D1254" s="12" t="b">
        <v>0</v>
      </c>
      <c r="E1254" s="12">
        <v>0.0</v>
      </c>
      <c r="F1254" s="12" t="s">
        <v>2238</v>
      </c>
      <c r="G1254" s="12">
        <f t="shared" si="23"/>
        <v>2179.3</v>
      </c>
      <c r="H1254" s="16" t="str">
        <f t="shared" si="24"/>
        <v>misleading</v>
      </c>
      <c r="I1254" s="17" t="str">
        <f t="shared" si="25"/>
        <v>truncated line chart</v>
      </c>
      <c r="J1254" s="16">
        <f t="shared" ref="J1254:J1302" si="68">G1254-G1253</f>
        <v>29</v>
      </c>
      <c r="V1254" s="79"/>
      <c r="W1254" s="79"/>
    </row>
    <row r="1255">
      <c r="A1255" s="12">
        <v>26.0</v>
      </c>
      <c r="B1255" s="12">
        <v>33.0</v>
      </c>
      <c r="C1255" s="12" t="s">
        <v>2239</v>
      </c>
      <c r="D1255" s="12" t="b">
        <v>0</v>
      </c>
      <c r="E1255" s="12">
        <v>1.0</v>
      </c>
      <c r="F1255" s="12" t="s">
        <v>2240</v>
      </c>
      <c r="G1255" s="12">
        <f t="shared" si="23"/>
        <v>2206.5</v>
      </c>
      <c r="H1255" s="16" t="str">
        <f t="shared" si="24"/>
        <v>misleading</v>
      </c>
      <c r="I1255" s="17" t="str">
        <f t="shared" si="25"/>
        <v>reversed axis bar chart</v>
      </c>
      <c r="J1255" s="16">
        <f t="shared" si="68"/>
        <v>27.2</v>
      </c>
      <c r="V1255" s="79"/>
      <c r="W1255" s="79"/>
    </row>
    <row r="1256">
      <c r="A1256" s="12">
        <v>26.0</v>
      </c>
      <c r="B1256" s="12">
        <v>29.0</v>
      </c>
      <c r="C1256" s="12" t="s">
        <v>2241</v>
      </c>
      <c r="D1256" s="12" t="b">
        <v>0</v>
      </c>
      <c r="E1256" s="12">
        <v>1.0</v>
      </c>
      <c r="F1256" s="12" t="s">
        <v>2242</v>
      </c>
      <c r="G1256" s="12">
        <f t="shared" si="23"/>
        <v>2224.7</v>
      </c>
      <c r="H1256" s="16" t="str">
        <f t="shared" si="24"/>
        <v>normal</v>
      </c>
      <c r="I1256" s="17" t="str">
        <f t="shared" si="25"/>
        <v>normal scale line chart</v>
      </c>
      <c r="J1256" s="16">
        <f t="shared" si="68"/>
        <v>18.2</v>
      </c>
      <c r="V1256" s="79"/>
      <c r="W1256" s="79"/>
    </row>
    <row r="1257">
      <c r="A1257" s="12">
        <v>26.0</v>
      </c>
      <c r="B1257" s="12">
        <v>40.0</v>
      </c>
      <c r="C1257" s="12" t="s">
        <v>2243</v>
      </c>
      <c r="D1257" s="12" t="b">
        <v>0</v>
      </c>
      <c r="E1257" s="12">
        <v>1.0</v>
      </c>
      <c r="F1257" s="12" t="s">
        <v>2244</v>
      </c>
      <c r="G1257" s="12">
        <f t="shared" si="23"/>
        <v>2242.5</v>
      </c>
      <c r="H1257" s="16" t="str">
        <f t="shared" si="24"/>
        <v>normal</v>
      </c>
      <c r="I1257" s="17" t="str">
        <f t="shared" si="25"/>
        <v>normal axis bar chart</v>
      </c>
      <c r="J1257" s="16">
        <f t="shared" si="68"/>
        <v>17.8</v>
      </c>
      <c r="V1257" s="79"/>
      <c r="W1257" s="79"/>
    </row>
    <row r="1258">
      <c r="A1258" s="12">
        <v>26.0</v>
      </c>
      <c r="B1258" s="12">
        <v>23.0</v>
      </c>
      <c r="C1258" s="12" t="s">
        <v>1360</v>
      </c>
      <c r="D1258" s="12" t="b">
        <v>1</v>
      </c>
      <c r="E1258" s="12">
        <v>1.0</v>
      </c>
      <c r="F1258" s="12" t="s">
        <v>2245</v>
      </c>
      <c r="G1258" s="12">
        <f t="shared" si="23"/>
        <v>2262.8</v>
      </c>
      <c r="H1258" s="16" t="str">
        <f t="shared" si="24"/>
        <v>normal</v>
      </c>
      <c r="I1258" s="17" t="str">
        <f t="shared" si="25"/>
        <v>normal scale line chart</v>
      </c>
      <c r="J1258" s="16">
        <f t="shared" si="68"/>
        <v>20.3</v>
      </c>
      <c r="V1258" s="79"/>
      <c r="W1258" s="79"/>
    </row>
    <row r="1259">
      <c r="A1259" s="12">
        <v>26.0</v>
      </c>
      <c r="B1259" s="12">
        <v>44.0</v>
      </c>
      <c r="C1259" s="12" t="s">
        <v>2246</v>
      </c>
      <c r="D1259" s="12" t="b">
        <v>1</v>
      </c>
      <c r="E1259" s="12">
        <v>1.0</v>
      </c>
      <c r="F1259" s="12" t="s">
        <v>2247</v>
      </c>
      <c r="G1259" s="12">
        <f t="shared" si="23"/>
        <v>2282.5</v>
      </c>
      <c r="H1259" s="16" t="str">
        <f t="shared" si="24"/>
        <v>normal</v>
      </c>
      <c r="I1259" s="17" t="str">
        <f t="shared" si="25"/>
        <v>normal line chart</v>
      </c>
      <c r="J1259" s="16">
        <f t="shared" si="68"/>
        <v>19.7</v>
      </c>
      <c r="V1259" s="79"/>
      <c r="W1259" s="79"/>
    </row>
    <row r="1260">
      <c r="A1260" s="12">
        <v>26.0</v>
      </c>
      <c r="B1260" s="12">
        <v>47.0</v>
      </c>
      <c r="C1260" s="12" t="s">
        <v>1536</v>
      </c>
      <c r="D1260" s="12" t="b">
        <v>1</v>
      </c>
      <c r="E1260" s="12">
        <v>0.0</v>
      </c>
      <c r="F1260" s="12" t="s">
        <v>2248</v>
      </c>
      <c r="G1260" s="12">
        <f t="shared" si="23"/>
        <v>2288.9</v>
      </c>
      <c r="H1260" s="16" t="str">
        <f t="shared" si="24"/>
        <v>misleading</v>
      </c>
      <c r="I1260" s="17" t="str">
        <f t="shared" si="25"/>
        <v>truncated line chart</v>
      </c>
      <c r="J1260" s="16">
        <f t="shared" si="68"/>
        <v>6.4</v>
      </c>
      <c r="V1260" s="79"/>
      <c r="W1260" s="79"/>
    </row>
    <row r="1261">
      <c r="A1261" s="12">
        <v>26.0</v>
      </c>
      <c r="B1261" s="12">
        <v>21.0</v>
      </c>
      <c r="C1261" s="12" t="s">
        <v>2249</v>
      </c>
      <c r="D1261" s="12" t="b">
        <v>1</v>
      </c>
      <c r="E1261" s="12">
        <v>0.0</v>
      </c>
      <c r="F1261" s="12" t="s">
        <v>2250</v>
      </c>
      <c r="G1261" s="12">
        <f t="shared" si="23"/>
        <v>2310.7</v>
      </c>
      <c r="H1261" s="16" t="str">
        <f t="shared" si="24"/>
        <v>misleading</v>
      </c>
      <c r="I1261" s="17" t="str">
        <f t="shared" si="25"/>
        <v>multiple scale line chart</v>
      </c>
      <c r="J1261" s="16">
        <f t="shared" si="68"/>
        <v>21.8</v>
      </c>
      <c r="V1261" s="79"/>
      <c r="W1261" s="79"/>
    </row>
    <row r="1262">
      <c r="A1262" s="12">
        <v>26.0</v>
      </c>
      <c r="B1262" s="12">
        <v>45.0</v>
      </c>
      <c r="C1262" s="12" t="s">
        <v>829</v>
      </c>
      <c r="D1262" s="12" t="b">
        <v>1</v>
      </c>
      <c r="E1262" s="12">
        <v>1.0</v>
      </c>
      <c r="F1262" s="12" t="s">
        <v>2251</v>
      </c>
      <c r="G1262" s="12">
        <f t="shared" si="23"/>
        <v>2319.3</v>
      </c>
      <c r="H1262" s="16" t="str">
        <f t="shared" si="24"/>
        <v>normal</v>
      </c>
      <c r="I1262" s="17" t="str">
        <f t="shared" si="25"/>
        <v>normal line chart</v>
      </c>
      <c r="J1262" s="16">
        <f t="shared" si="68"/>
        <v>8.6</v>
      </c>
      <c r="V1262" s="79"/>
      <c r="W1262" s="79"/>
    </row>
    <row r="1263">
      <c r="A1263" s="12">
        <v>26.0</v>
      </c>
      <c r="B1263" s="12">
        <v>35.0</v>
      </c>
      <c r="C1263" s="12" t="s">
        <v>2252</v>
      </c>
      <c r="D1263" s="12" t="b">
        <v>0</v>
      </c>
      <c r="E1263" s="12">
        <v>1.0</v>
      </c>
      <c r="F1263" s="12" t="s">
        <v>2253</v>
      </c>
      <c r="G1263" s="12">
        <f t="shared" si="23"/>
        <v>2356.5</v>
      </c>
      <c r="H1263" s="16" t="str">
        <f t="shared" si="24"/>
        <v>misleading</v>
      </c>
      <c r="I1263" s="17" t="str">
        <f t="shared" si="25"/>
        <v>reversed axis bar chart</v>
      </c>
      <c r="J1263" s="16">
        <f t="shared" si="68"/>
        <v>37.2</v>
      </c>
      <c r="V1263" s="79"/>
      <c r="W1263" s="79"/>
    </row>
    <row r="1264">
      <c r="A1264" s="12">
        <v>26.0</v>
      </c>
      <c r="B1264" s="12">
        <v>49.0</v>
      </c>
      <c r="C1264" s="12" t="s">
        <v>1285</v>
      </c>
      <c r="D1264" s="12" t="b">
        <v>0</v>
      </c>
      <c r="E1264" s="12">
        <v>1.0</v>
      </c>
      <c r="F1264" s="12" t="s">
        <v>2254</v>
      </c>
      <c r="G1264" s="12">
        <f t="shared" si="23"/>
        <v>2369.6</v>
      </c>
      <c r="H1264" s="16" t="str">
        <f t="shared" si="24"/>
        <v>misleading</v>
      </c>
      <c r="I1264" s="17" t="str">
        <f t="shared" si="25"/>
        <v>truncated line chart</v>
      </c>
      <c r="J1264" s="16">
        <f t="shared" si="68"/>
        <v>13.1</v>
      </c>
      <c r="V1264" s="79"/>
      <c r="W1264" s="79"/>
    </row>
    <row r="1265">
      <c r="A1265" s="12">
        <v>26.0</v>
      </c>
      <c r="B1265" s="12">
        <v>32.0</v>
      </c>
      <c r="C1265" s="12" t="s">
        <v>1370</v>
      </c>
      <c r="D1265" s="12" t="b">
        <v>1</v>
      </c>
      <c r="E1265" s="12">
        <v>1.0</v>
      </c>
      <c r="F1265" s="12" t="s">
        <v>2255</v>
      </c>
      <c r="G1265" s="12">
        <f t="shared" si="23"/>
        <v>2379.5</v>
      </c>
      <c r="H1265" s="16" t="str">
        <f t="shared" si="24"/>
        <v>misleading</v>
      </c>
      <c r="I1265" s="17" t="str">
        <f t="shared" si="25"/>
        <v>reversed axis bar chart</v>
      </c>
      <c r="J1265" s="16">
        <f t="shared" si="68"/>
        <v>9.9</v>
      </c>
      <c r="V1265" s="79"/>
      <c r="W1265" s="79"/>
    </row>
    <row r="1266">
      <c r="A1266" s="12">
        <v>26.0</v>
      </c>
      <c r="B1266" s="12">
        <v>7.0</v>
      </c>
      <c r="C1266" s="12" t="s">
        <v>2256</v>
      </c>
      <c r="D1266" s="12" t="b">
        <v>1</v>
      </c>
      <c r="E1266" s="12">
        <v>0.0</v>
      </c>
      <c r="F1266" s="12" t="s">
        <v>2257</v>
      </c>
      <c r="G1266" s="12">
        <f t="shared" si="23"/>
        <v>2391.1</v>
      </c>
      <c r="H1266" s="16" t="str">
        <f t="shared" si="24"/>
        <v>misleading</v>
      </c>
      <c r="I1266" s="17" t="str">
        <f t="shared" si="25"/>
        <v>truncated bar chart</v>
      </c>
      <c r="J1266" s="16">
        <f t="shared" si="68"/>
        <v>11.6</v>
      </c>
      <c r="V1266" s="79"/>
      <c r="W1266" s="79"/>
    </row>
    <row r="1267">
      <c r="A1267" s="12">
        <v>26.0</v>
      </c>
      <c r="B1267" s="12">
        <v>3.0</v>
      </c>
      <c r="C1267" s="12" t="s">
        <v>2258</v>
      </c>
      <c r="D1267" s="12" t="b">
        <v>0</v>
      </c>
      <c r="E1267" s="12">
        <v>1.0</v>
      </c>
      <c r="F1267" s="12" t="s">
        <v>1607</v>
      </c>
      <c r="G1267" s="12">
        <f t="shared" si="23"/>
        <v>2411.3</v>
      </c>
      <c r="H1267" s="16" t="str">
        <f t="shared" si="24"/>
        <v>misleading</v>
      </c>
      <c r="I1267" s="17" t="str">
        <f t="shared" si="25"/>
        <v>truncated bar chart</v>
      </c>
      <c r="J1267" s="16">
        <f t="shared" si="68"/>
        <v>20.2</v>
      </c>
      <c r="V1267" s="79"/>
      <c r="W1267" s="79"/>
    </row>
    <row r="1268">
      <c r="A1268" s="12">
        <v>26.0</v>
      </c>
      <c r="B1268" s="12">
        <v>39.0</v>
      </c>
      <c r="C1268" s="12" t="s">
        <v>1551</v>
      </c>
      <c r="D1268" s="12" t="b">
        <v>1</v>
      </c>
      <c r="E1268" s="12">
        <v>1.0</v>
      </c>
      <c r="F1268" s="12" t="s">
        <v>2259</v>
      </c>
      <c r="G1268" s="12">
        <f t="shared" si="23"/>
        <v>2428</v>
      </c>
      <c r="H1268" s="16" t="str">
        <f t="shared" si="24"/>
        <v>misleading</v>
      </c>
      <c r="I1268" s="17" t="str">
        <f t="shared" si="25"/>
        <v>reversed axis bar chart</v>
      </c>
      <c r="J1268" s="16">
        <f t="shared" si="68"/>
        <v>16.7</v>
      </c>
      <c r="V1268" s="79"/>
      <c r="W1268" s="79"/>
    </row>
    <row r="1269">
      <c r="A1269" s="12">
        <v>26.0</v>
      </c>
      <c r="B1269" s="12">
        <v>38.0</v>
      </c>
      <c r="C1269" s="12" t="s">
        <v>58</v>
      </c>
      <c r="D1269" s="12" t="b">
        <v>0</v>
      </c>
      <c r="E1269" s="12">
        <v>1.0</v>
      </c>
      <c r="F1269" s="12" t="s">
        <v>2260</v>
      </c>
      <c r="G1269" s="12">
        <f t="shared" si="23"/>
        <v>2433.4</v>
      </c>
      <c r="H1269" s="16" t="str">
        <f t="shared" si="24"/>
        <v>misleading</v>
      </c>
      <c r="I1269" s="17" t="str">
        <f t="shared" si="25"/>
        <v>reversed axis bar chart</v>
      </c>
      <c r="J1269" s="16">
        <f t="shared" si="68"/>
        <v>5.4</v>
      </c>
      <c r="V1269" s="79"/>
      <c r="W1269" s="79"/>
    </row>
    <row r="1270">
      <c r="A1270" s="12">
        <v>26.0</v>
      </c>
      <c r="B1270" s="12">
        <v>17.0</v>
      </c>
      <c r="C1270" s="12" t="s">
        <v>2261</v>
      </c>
      <c r="D1270" s="12" t="b">
        <v>1</v>
      </c>
      <c r="E1270" s="12">
        <v>1.0</v>
      </c>
      <c r="F1270" s="12" t="s">
        <v>2262</v>
      </c>
      <c r="G1270" s="12">
        <f t="shared" si="23"/>
        <v>2440.2</v>
      </c>
      <c r="H1270" s="16" t="str">
        <f t="shared" si="24"/>
        <v>normal</v>
      </c>
      <c r="I1270" s="17" t="str">
        <f t="shared" si="25"/>
        <v>normal pie chart</v>
      </c>
      <c r="J1270" s="16">
        <f t="shared" si="68"/>
        <v>6.8</v>
      </c>
      <c r="V1270" s="79"/>
      <c r="W1270" s="79"/>
    </row>
    <row r="1271">
      <c r="A1271" s="12">
        <v>26.0</v>
      </c>
      <c r="B1271" s="12">
        <v>22.0</v>
      </c>
      <c r="C1271" s="12" t="s">
        <v>1298</v>
      </c>
      <c r="D1271" s="12" t="b">
        <v>1</v>
      </c>
      <c r="E1271" s="12">
        <v>1.0</v>
      </c>
      <c r="F1271" s="12" t="s">
        <v>2263</v>
      </c>
      <c r="G1271" s="12">
        <f t="shared" si="23"/>
        <v>2454.9</v>
      </c>
      <c r="H1271" s="16" t="str">
        <f t="shared" si="24"/>
        <v>normal</v>
      </c>
      <c r="I1271" s="17" t="str">
        <f t="shared" si="25"/>
        <v>normal scale line chart</v>
      </c>
      <c r="J1271" s="16">
        <f t="shared" si="68"/>
        <v>14.7</v>
      </c>
      <c r="V1271" s="79"/>
      <c r="W1271" s="79"/>
    </row>
    <row r="1272">
      <c r="A1272" s="12">
        <v>26.0</v>
      </c>
      <c r="B1272" s="12">
        <v>16.0</v>
      </c>
      <c r="C1272" s="12" t="s">
        <v>1471</v>
      </c>
      <c r="D1272" s="12" t="b">
        <v>1</v>
      </c>
      <c r="E1272" s="12">
        <v>1.0</v>
      </c>
      <c r="F1272" s="12" t="s">
        <v>2264</v>
      </c>
      <c r="G1272" s="12">
        <f t="shared" si="23"/>
        <v>2490.1</v>
      </c>
      <c r="H1272" s="16" t="str">
        <f t="shared" si="24"/>
        <v>misleading</v>
      </c>
      <c r="I1272" s="17" t="str">
        <f t="shared" si="25"/>
        <v>misleading 2d pie chart</v>
      </c>
      <c r="J1272" s="16">
        <f t="shared" si="68"/>
        <v>35.2</v>
      </c>
      <c r="V1272" s="79"/>
      <c r="W1272" s="79"/>
    </row>
    <row r="1273">
      <c r="A1273" s="12">
        <v>26.0</v>
      </c>
      <c r="B1273" s="12">
        <v>50.0</v>
      </c>
      <c r="C1273" s="12" t="s">
        <v>2265</v>
      </c>
      <c r="D1273" s="12" t="b">
        <v>0</v>
      </c>
      <c r="E1273" s="12">
        <v>0.0</v>
      </c>
      <c r="F1273" s="12" t="s">
        <v>2266</v>
      </c>
      <c r="G1273" s="12">
        <f t="shared" si="23"/>
        <v>2507.4</v>
      </c>
      <c r="H1273" s="16" t="str">
        <f t="shared" si="24"/>
        <v>normal</v>
      </c>
      <c r="I1273" s="17" t="str">
        <f t="shared" si="25"/>
        <v>normal line chart</v>
      </c>
      <c r="J1273" s="16">
        <f t="shared" si="68"/>
        <v>17.3</v>
      </c>
      <c r="V1273" s="79"/>
      <c r="W1273" s="79"/>
    </row>
    <row r="1274">
      <c r="A1274" s="12">
        <v>26.0</v>
      </c>
      <c r="B1274" s="12">
        <v>24.0</v>
      </c>
      <c r="C1274" s="12" t="s">
        <v>1038</v>
      </c>
      <c r="D1274" s="12" t="b">
        <v>0</v>
      </c>
      <c r="E1274" s="12">
        <v>1.0</v>
      </c>
      <c r="F1274" s="12" t="s">
        <v>2267</v>
      </c>
      <c r="G1274" s="12">
        <f t="shared" si="23"/>
        <v>2530.8</v>
      </c>
      <c r="H1274" s="16" t="str">
        <f t="shared" si="24"/>
        <v>misleading</v>
      </c>
      <c r="I1274" s="17" t="str">
        <f t="shared" si="25"/>
        <v>multiple scale line chart</v>
      </c>
      <c r="J1274" s="16">
        <f t="shared" si="68"/>
        <v>23.4</v>
      </c>
      <c r="V1274" s="79"/>
      <c r="W1274" s="79"/>
    </row>
    <row r="1275">
      <c r="A1275" s="12">
        <v>26.0</v>
      </c>
      <c r="B1275" s="12">
        <v>26.0</v>
      </c>
      <c r="C1275" s="12" t="s">
        <v>2268</v>
      </c>
      <c r="D1275" s="12" t="b">
        <v>0</v>
      </c>
      <c r="E1275" s="12">
        <v>1.0</v>
      </c>
      <c r="F1275" s="12" t="s">
        <v>2269</v>
      </c>
      <c r="G1275" s="12">
        <f t="shared" si="23"/>
        <v>2546</v>
      </c>
      <c r="H1275" s="16" t="str">
        <f t="shared" si="24"/>
        <v>normal</v>
      </c>
      <c r="I1275" s="17" t="str">
        <f t="shared" si="25"/>
        <v>normal scale line chart</v>
      </c>
      <c r="J1275" s="16">
        <f t="shared" si="68"/>
        <v>15.2</v>
      </c>
      <c r="V1275" s="79"/>
      <c r="W1275" s="79"/>
    </row>
    <row r="1276">
      <c r="A1276" s="12">
        <v>26.0</v>
      </c>
      <c r="B1276" s="12">
        <v>15.0</v>
      </c>
      <c r="C1276" s="12" t="s">
        <v>2270</v>
      </c>
      <c r="D1276" s="12" t="b">
        <v>0</v>
      </c>
      <c r="E1276" s="12">
        <v>1.0</v>
      </c>
      <c r="F1276" s="12" t="s">
        <v>2271</v>
      </c>
      <c r="G1276" s="12">
        <f t="shared" si="23"/>
        <v>2556.9</v>
      </c>
      <c r="H1276" s="16" t="str">
        <f t="shared" si="24"/>
        <v>misleading</v>
      </c>
      <c r="I1276" s="17" t="str">
        <f t="shared" si="25"/>
        <v>misleading 2d pie chart</v>
      </c>
      <c r="J1276" s="16">
        <f t="shared" si="68"/>
        <v>10.9</v>
      </c>
      <c r="V1276" s="79"/>
      <c r="W1276" s="79"/>
    </row>
    <row r="1277">
      <c r="A1277" s="12">
        <v>26.0</v>
      </c>
      <c r="B1277" s="12">
        <v>41.0</v>
      </c>
      <c r="C1277" s="12" t="s">
        <v>1480</v>
      </c>
      <c r="D1277" s="12" t="b">
        <v>0</v>
      </c>
      <c r="E1277" s="12">
        <v>1.0</v>
      </c>
      <c r="F1277" s="12" t="s">
        <v>2272</v>
      </c>
      <c r="G1277" s="12">
        <f t="shared" si="23"/>
        <v>2563.8</v>
      </c>
      <c r="H1277" s="16" t="str">
        <f t="shared" si="24"/>
        <v>normal</v>
      </c>
      <c r="I1277" s="17" t="str">
        <f t="shared" si="25"/>
        <v>normal line chart</v>
      </c>
      <c r="J1277" s="16">
        <f t="shared" si="68"/>
        <v>6.9</v>
      </c>
      <c r="V1277" s="79"/>
      <c r="W1277" s="79"/>
    </row>
    <row r="1278">
      <c r="A1278" s="12">
        <v>26.0</v>
      </c>
      <c r="B1278" s="12">
        <v>27.0</v>
      </c>
      <c r="C1278" s="12" t="s">
        <v>2129</v>
      </c>
      <c r="D1278" s="12" t="b">
        <v>0</v>
      </c>
      <c r="E1278" s="12">
        <v>0.0</v>
      </c>
      <c r="F1278" s="12" t="s">
        <v>2273</v>
      </c>
      <c r="G1278" s="12">
        <f t="shared" si="23"/>
        <v>2580</v>
      </c>
      <c r="H1278" s="16" t="str">
        <f t="shared" si="24"/>
        <v>misleading</v>
      </c>
      <c r="I1278" s="17" t="str">
        <f t="shared" si="25"/>
        <v>multiple scale line chart</v>
      </c>
      <c r="J1278" s="16">
        <f t="shared" si="68"/>
        <v>16.2</v>
      </c>
      <c r="V1278" s="79"/>
      <c r="W1278" s="79"/>
    </row>
    <row r="1279">
      <c r="A1279" s="12">
        <v>26.0</v>
      </c>
      <c r="B1279" s="12">
        <v>43.0</v>
      </c>
      <c r="C1279" s="12" t="s">
        <v>769</v>
      </c>
      <c r="D1279" s="12" t="b">
        <v>0</v>
      </c>
      <c r="E1279" s="12">
        <v>1.0</v>
      </c>
      <c r="F1279" s="12" t="s">
        <v>2274</v>
      </c>
      <c r="G1279" s="12">
        <f t="shared" si="23"/>
        <v>2587.3</v>
      </c>
      <c r="H1279" s="16" t="str">
        <f t="shared" si="24"/>
        <v>normal</v>
      </c>
      <c r="I1279" s="17" t="str">
        <f t="shared" si="25"/>
        <v>normal line chart</v>
      </c>
      <c r="J1279" s="16">
        <f t="shared" si="68"/>
        <v>7.3</v>
      </c>
      <c r="V1279" s="79"/>
      <c r="W1279" s="79"/>
    </row>
    <row r="1280">
      <c r="A1280" s="12">
        <v>26.0</v>
      </c>
      <c r="B1280" s="12">
        <v>34.0</v>
      </c>
      <c r="C1280" s="12" t="s">
        <v>292</v>
      </c>
      <c r="D1280" s="12" t="b">
        <v>1</v>
      </c>
      <c r="E1280" s="12">
        <v>1.0</v>
      </c>
      <c r="F1280" s="12" t="s">
        <v>2275</v>
      </c>
      <c r="G1280" s="12">
        <f t="shared" si="23"/>
        <v>2599.8</v>
      </c>
      <c r="H1280" s="16" t="str">
        <f t="shared" si="24"/>
        <v>normal</v>
      </c>
      <c r="I1280" s="17" t="str">
        <f t="shared" si="25"/>
        <v>normal axis bar chart</v>
      </c>
      <c r="J1280" s="16">
        <f t="shared" si="68"/>
        <v>12.5</v>
      </c>
      <c r="V1280" s="79"/>
      <c r="W1280" s="79"/>
    </row>
    <row r="1281">
      <c r="A1281" s="12">
        <v>26.0</v>
      </c>
      <c r="B1281" s="12">
        <v>30.0</v>
      </c>
      <c r="C1281" s="12" t="s">
        <v>2054</v>
      </c>
      <c r="D1281" s="12" t="b">
        <v>1</v>
      </c>
      <c r="E1281" s="12">
        <v>1.0</v>
      </c>
      <c r="F1281" s="12" t="s">
        <v>535</v>
      </c>
      <c r="G1281" s="12">
        <f t="shared" si="23"/>
        <v>2614</v>
      </c>
      <c r="H1281" s="16" t="str">
        <f t="shared" si="24"/>
        <v>misleading</v>
      </c>
      <c r="I1281" s="17" t="str">
        <f t="shared" si="25"/>
        <v>multiple scale line chart</v>
      </c>
      <c r="J1281" s="16">
        <f t="shared" si="68"/>
        <v>14.2</v>
      </c>
      <c r="V1281" s="79"/>
      <c r="W1281" s="79"/>
    </row>
    <row r="1282">
      <c r="A1282" s="12">
        <v>26.0</v>
      </c>
      <c r="B1282" s="12">
        <v>14.0</v>
      </c>
      <c r="C1282" s="12" t="s">
        <v>298</v>
      </c>
      <c r="D1282" s="12" t="b">
        <v>0</v>
      </c>
      <c r="E1282" s="12">
        <v>1.0</v>
      </c>
      <c r="F1282" s="12" t="s">
        <v>2276</v>
      </c>
      <c r="G1282" s="12">
        <f t="shared" si="23"/>
        <v>2624.3</v>
      </c>
      <c r="H1282" s="16" t="str">
        <f t="shared" si="24"/>
        <v>normal</v>
      </c>
      <c r="I1282" s="17" t="str">
        <f t="shared" si="25"/>
        <v>normal pie chart</v>
      </c>
      <c r="J1282" s="16">
        <f t="shared" si="68"/>
        <v>10.3</v>
      </c>
      <c r="V1282" s="79"/>
      <c r="W1282" s="79"/>
    </row>
    <row r="1283">
      <c r="A1283" s="12">
        <v>26.0</v>
      </c>
      <c r="B1283" s="12">
        <v>9.0</v>
      </c>
      <c r="C1283" s="12" t="s">
        <v>684</v>
      </c>
      <c r="D1283" s="12" t="b">
        <v>0</v>
      </c>
      <c r="E1283" s="12">
        <v>0.0</v>
      </c>
      <c r="F1283" s="12" t="s">
        <v>2277</v>
      </c>
      <c r="G1283" s="12">
        <f t="shared" si="23"/>
        <v>2666.5</v>
      </c>
      <c r="H1283" s="16" t="str">
        <f t="shared" si="24"/>
        <v>misleading</v>
      </c>
      <c r="I1283" s="17" t="str">
        <f t="shared" si="25"/>
        <v>truncated bar chart</v>
      </c>
      <c r="J1283" s="16">
        <f t="shared" si="68"/>
        <v>42.2</v>
      </c>
      <c r="V1283" s="79"/>
      <c r="W1283" s="79"/>
    </row>
    <row r="1284">
      <c r="A1284" s="12">
        <v>26.0</v>
      </c>
      <c r="B1284" s="12">
        <v>25.0</v>
      </c>
      <c r="C1284" s="12" t="s">
        <v>963</v>
      </c>
      <c r="D1284" s="12" t="b">
        <v>1</v>
      </c>
      <c r="E1284" s="12">
        <v>0.0</v>
      </c>
      <c r="F1284" s="12" t="s">
        <v>2278</v>
      </c>
      <c r="G1284" s="12">
        <f t="shared" si="23"/>
        <v>2679.4</v>
      </c>
      <c r="H1284" s="16" t="str">
        <f t="shared" si="24"/>
        <v>misleading</v>
      </c>
      <c r="I1284" s="17" t="str">
        <f t="shared" si="25"/>
        <v>multiple scale line chart</v>
      </c>
      <c r="J1284" s="16">
        <f t="shared" si="68"/>
        <v>12.9</v>
      </c>
      <c r="V1284" s="79"/>
      <c r="W1284" s="79"/>
    </row>
    <row r="1285">
      <c r="A1285" s="12">
        <v>26.0</v>
      </c>
      <c r="B1285" s="12">
        <v>2.0</v>
      </c>
      <c r="C1285" s="12" t="s">
        <v>1492</v>
      </c>
      <c r="D1285" s="12" t="b">
        <v>0</v>
      </c>
      <c r="E1285" s="12">
        <v>1.0</v>
      </c>
      <c r="F1285" s="12" t="s">
        <v>2279</v>
      </c>
      <c r="G1285" s="12">
        <f t="shared" si="23"/>
        <v>2708.3</v>
      </c>
      <c r="H1285" s="16" t="str">
        <f t="shared" si="24"/>
        <v>normal</v>
      </c>
      <c r="I1285" s="17" t="str">
        <f t="shared" si="25"/>
        <v>normal bar chart</v>
      </c>
      <c r="J1285" s="16">
        <f t="shared" si="68"/>
        <v>28.9</v>
      </c>
      <c r="V1285" s="79"/>
      <c r="W1285" s="79"/>
    </row>
    <row r="1286">
      <c r="A1286" s="12">
        <v>26.0</v>
      </c>
      <c r="B1286" s="12">
        <v>31.0</v>
      </c>
      <c r="C1286" s="12" t="s">
        <v>2280</v>
      </c>
      <c r="D1286" s="12" t="b">
        <v>0</v>
      </c>
      <c r="E1286" s="12">
        <v>1.0</v>
      </c>
      <c r="F1286" s="12" t="s">
        <v>2281</v>
      </c>
      <c r="G1286" s="12">
        <f t="shared" si="23"/>
        <v>2723.5</v>
      </c>
      <c r="H1286" s="16" t="str">
        <f t="shared" si="24"/>
        <v>misleading</v>
      </c>
      <c r="I1286" s="17" t="str">
        <f t="shared" si="25"/>
        <v>reversed axis bar chart</v>
      </c>
      <c r="J1286" s="16">
        <f t="shared" si="68"/>
        <v>15.2</v>
      </c>
      <c r="V1286" s="79"/>
      <c r="W1286" s="79"/>
    </row>
    <row r="1287">
      <c r="A1287" s="12">
        <v>26.0</v>
      </c>
      <c r="B1287" s="12">
        <v>36.0</v>
      </c>
      <c r="C1287" s="12" t="s">
        <v>2282</v>
      </c>
      <c r="D1287" s="12" t="b">
        <v>0</v>
      </c>
      <c r="E1287" s="12">
        <v>0.0</v>
      </c>
      <c r="F1287" s="12" t="s">
        <v>2283</v>
      </c>
      <c r="G1287" s="12">
        <f t="shared" si="23"/>
        <v>2745.2</v>
      </c>
      <c r="H1287" s="16" t="str">
        <f t="shared" si="24"/>
        <v>normal</v>
      </c>
      <c r="I1287" s="17" t="str">
        <f t="shared" si="25"/>
        <v>normal axis bar chart</v>
      </c>
      <c r="J1287" s="16">
        <f t="shared" si="68"/>
        <v>21.7</v>
      </c>
      <c r="V1287" s="79"/>
      <c r="W1287" s="79"/>
    </row>
    <row r="1288">
      <c r="A1288" s="12">
        <v>26.0</v>
      </c>
      <c r="B1288" s="12">
        <v>5.0</v>
      </c>
      <c r="C1288" s="12" t="s">
        <v>2064</v>
      </c>
      <c r="D1288" s="12" t="b">
        <v>0</v>
      </c>
      <c r="E1288" s="12">
        <v>0.0</v>
      </c>
      <c r="F1288" s="12" t="s">
        <v>2284</v>
      </c>
      <c r="G1288" s="12">
        <f t="shared" si="23"/>
        <v>2764.2</v>
      </c>
      <c r="H1288" s="16" t="str">
        <f t="shared" si="24"/>
        <v>misleading</v>
      </c>
      <c r="I1288" s="17" t="str">
        <f t="shared" si="25"/>
        <v>truncated bar chart</v>
      </c>
      <c r="J1288" s="16">
        <f t="shared" si="68"/>
        <v>19</v>
      </c>
      <c r="V1288" s="79"/>
      <c r="W1288" s="79"/>
    </row>
    <row r="1289">
      <c r="A1289" s="12">
        <v>26.0</v>
      </c>
      <c r="B1289" s="12">
        <v>8.0</v>
      </c>
      <c r="C1289" s="12" t="s">
        <v>1754</v>
      </c>
      <c r="D1289" s="12" t="b">
        <v>1</v>
      </c>
      <c r="E1289" s="12">
        <v>1.0</v>
      </c>
      <c r="F1289" s="12" t="s">
        <v>2285</v>
      </c>
      <c r="G1289" s="12">
        <f t="shared" si="23"/>
        <v>2782</v>
      </c>
      <c r="H1289" s="16" t="str">
        <f t="shared" si="24"/>
        <v>normal</v>
      </c>
      <c r="I1289" s="17" t="str">
        <f t="shared" si="25"/>
        <v>normal bar chart</v>
      </c>
      <c r="J1289" s="16">
        <f t="shared" si="68"/>
        <v>17.8</v>
      </c>
      <c r="V1289" s="79"/>
      <c r="W1289" s="79"/>
    </row>
    <row r="1290">
      <c r="A1290" s="12">
        <v>26.0</v>
      </c>
      <c r="B1290" s="12">
        <v>1.0</v>
      </c>
      <c r="C1290" s="12" t="s">
        <v>1837</v>
      </c>
      <c r="D1290" s="12" t="b">
        <v>1</v>
      </c>
      <c r="E1290" s="12">
        <v>0.0</v>
      </c>
      <c r="F1290" s="12" t="s">
        <v>2286</v>
      </c>
      <c r="G1290" s="12">
        <f t="shared" si="23"/>
        <v>2790.1</v>
      </c>
      <c r="H1290" s="16" t="str">
        <f t="shared" si="24"/>
        <v>misleading</v>
      </c>
      <c r="I1290" s="17" t="str">
        <f t="shared" si="25"/>
        <v>truncated bar chart</v>
      </c>
      <c r="J1290" s="16">
        <f t="shared" si="68"/>
        <v>8.1</v>
      </c>
      <c r="V1290" s="79"/>
      <c r="W1290" s="79"/>
    </row>
    <row r="1291">
      <c r="A1291" s="12">
        <v>26.0</v>
      </c>
      <c r="B1291" s="12">
        <v>37.0</v>
      </c>
      <c r="C1291" s="12" t="s">
        <v>514</v>
      </c>
      <c r="D1291" s="12" t="b">
        <v>1</v>
      </c>
      <c r="E1291" s="12">
        <v>1.0</v>
      </c>
      <c r="F1291" s="12" t="s">
        <v>2287</v>
      </c>
      <c r="G1291" s="12">
        <f t="shared" si="23"/>
        <v>2809.6</v>
      </c>
      <c r="H1291" s="16" t="str">
        <f t="shared" si="24"/>
        <v>normal</v>
      </c>
      <c r="I1291" s="17" t="str">
        <f t="shared" si="25"/>
        <v>normal axis bar chart</v>
      </c>
      <c r="J1291" s="16">
        <f t="shared" si="68"/>
        <v>19.5</v>
      </c>
      <c r="V1291" s="79"/>
      <c r="W1291" s="79"/>
    </row>
    <row r="1292">
      <c r="A1292" s="12">
        <v>26.0</v>
      </c>
      <c r="B1292" s="12">
        <v>28.0</v>
      </c>
      <c r="C1292" s="12" t="s">
        <v>1926</v>
      </c>
      <c r="D1292" s="12" t="b">
        <v>0</v>
      </c>
      <c r="E1292" s="12">
        <v>0.0</v>
      </c>
      <c r="F1292" s="12" t="s">
        <v>2288</v>
      </c>
      <c r="G1292" s="12">
        <f t="shared" si="23"/>
        <v>2819.3</v>
      </c>
      <c r="H1292" s="16" t="str">
        <f t="shared" si="24"/>
        <v>misleading</v>
      </c>
      <c r="I1292" s="17" t="str">
        <f t="shared" si="25"/>
        <v>multiple scale line chart</v>
      </c>
      <c r="J1292" s="16">
        <f t="shared" si="68"/>
        <v>9.7</v>
      </c>
      <c r="V1292" s="79"/>
      <c r="W1292" s="79"/>
    </row>
    <row r="1293">
      <c r="A1293" s="12">
        <v>26.0</v>
      </c>
      <c r="B1293" s="12">
        <v>11.0</v>
      </c>
      <c r="C1293" s="12" t="s">
        <v>2289</v>
      </c>
      <c r="D1293" s="12" t="b">
        <v>0</v>
      </c>
      <c r="E1293" s="12">
        <v>0.0</v>
      </c>
      <c r="F1293" s="12" t="s">
        <v>2290</v>
      </c>
      <c r="G1293" s="12">
        <f t="shared" si="23"/>
        <v>2830.1</v>
      </c>
      <c r="H1293" s="16" t="str">
        <f t="shared" si="24"/>
        <v>misleading</v>
      </c>
      <c r="I1293" s="17" t="str">
        <f t="shared" si="25"/>
        <v>misleading 2d pie chart</v>
      </c>
      <c r="J1293" s="16">
        <f t="shared" si="68"/>
        <v>10.8</v>
      </c>
      <c r="V1293" s="79"/>
      <c r="W1293" s="79"/>
    </row>
    <row r="1294">
      <c r="A1294" s="12">
        <v>26.0</v>
      </c>
      <c r="B1294" s="12">
        <v>20.0</v>
      </c>
      <c r="C1294" s="12" t="s">
        <v>981</v>
      </c>
      <c r="D1294" s="12" t="b">
        <v>1</v>
      </c>
      <c r="E1294" s="12">
        <v>1.0</v>
      </c>
      <c r="F1294" s="12" t="s">
        <v>2291</v>
      </c>
      <c r="G1294" s="12">
        <f t="shared" si="23"/>
        <v>2835.4</v>
      </c>
      <c r="H1294" s="16" t="str">
        <f t="shared" si="24"/>
        <v>misleading</v>
      </c>
      <c r="I1294" s="17" t="str">
        <f t="shared" si="25"/>
        <v>misleading 2d pie chart</v>
      </c>
      <c r="J1294" s="16">
        <f t="shared" si="68"/>
        <v>5.3</v>
      </c>
      <c r="V1294" s="79"/>
      <c r="W1294" s="79"/>
    </row>
    <row r="1295">
      <c r="A1295" s="12">
        <v>26.0</v>
      </c>
      <c r="B1295" s="12">
        <v>48.0</v>
      </c>
      <c r="C1295" s="12" t="s">
        <v>423</v>
      </c>
      <c r="D1295" s="12" t="b">
        <v>1</v>
      </c>
      <c r="E1295" s="12">
        <v>1.0</v>
      </c>
      <c r="F1295" s="12" t="s">
        <v>2292</v>
      </c>
      <c r="G1295" s="12">
        <f t="shared" si="23"/>
        <v>2841.8</v>
      </c>
      <c r="H1295" s="16" t="str">
        <f t="shared" si="24"/>
        <v>normal</v>
      </c>
      <c r="I1295" s="17" t="str">
        <f t="shared" si="25"/>
        <v>normal line chart</v>
      </c>
      <c r="J1295" s="16">
        <f t="shared" si="68"/>
        <v>6.4</v>
      </c>
      <c r="V1295" s="79"/>
      <c r="W1295" s="79"/>
    </row>
    <row r="1296">
      <c r="A1296" s="12">
        <v>26.0</v>
      </c>
      <c r="B1296" s="12">
        <v>46.0</v>
      </c>
      <c r="C1296" s="12" t="s">
        <v>1933</v>
      </c>
      <c r="D1296" s="12" t="b">
        <v>0</v>
      </c>
      <c r="E1296" s="12">
        <v>0.0</v>
      </c>
      <c r="F1296" s="12" t="s">
        <v>2293</v>
      </c>
      <c r="G1296" s="12">
        <f t="shared" si="23"/>
        <v>2845.6</v>
      </c>
      <c r="H1296" s="16" t="str">
        <f t="shared" si="24"/>
        <v>misleading</v>
      </c>
      <c r="I1296" s="17" t="str">
        <f t="shared" si="25"/>
        <v>truncated line chart</v>
      </c>
      <c r="J1296" s="16">
        <f t="shared" si="68"/>
        <v>3.8</v>
      </c>
      <c r="V1296" s="79"/>
      <c r="W1296" s="79"/>
    </row>
    <row r="1297">
      <c r="A1297" s="12">
        <v>26.0</v>
      </c>
      <c r="B1297" s="12">
        <v>19.0</v>
      </c>
      <c r="C1297" s="12" t="s">
        <v>331</v>
      </c>
      <c r="D1297" s="12" t="b">
        <v>1</v>
      </c>
      <c r="E1297" s="12">
        <v>0.0</v>
      </c>
      <c r="F1297" s="12" t="s">
        <v>2294</v>
      </c>
      <c r="G1297" s="12">
        <f t="shared" si="23"/>
        <v>2850.1</v>
      </c>
      <c r="H1297" s="16" t="str">
        <f t="shared" si="24"/>
        <v>misleading</v>
      </c>
      <c r="I1297" s="17" t="str">
        <f t="shared" si="25"/>
        <v>misleading 2d pie chart</v>
      </c>
      <c r="J1297" s="16">
        <f t="shared" si="68"/>
        <v>4.5</v>
      </c>
      <c r="V1297" s="79"/>
      <c r="W1297" s="79"/>
    </row>
    <row r="1298">
      <c r="A1298" s="12">
        <v>26.0</v>
      </c>
      <c r="B1298" s="12">
        <v>18.0</v>
      </c>
      <c r="C1298" s="12" t="s">
        <v>2295</v>
      </c>
      <c r="D1298" s="12" t="b">
        <v>1</v>
      </c>
      <c r="E1298" s="12">
        <v>0.0</v>
      </c>
      <c r="F1298" s="12" t="s">
        <v>2296</v>
      </c>
      <c r="G1298" s="12">
        <f t="shared" si="23"/>
        <v>2857.9</v>
      </c>
      <c r="H1298" s="16" t="str">
        <f t="shared" si="24"/>
        <v>normal</v>
      </c>
      <c r="I1298" s="17" t="str">
        <f t="shared" si="25"/>
        <v>normal pie chart</v>
      </c>
      <c r="J1298" s="16">
        <f t="shared" si="68"/>
        <v>7.8</v>
      </c>
      <c r="V1298" s="79"/>
      <c r="W1298" s="79"/>
    </row>
    <row r="1299">
      <c r="A1299" s="12">
        <v>26.0</v>
      </c>
      <c r="B1299" s="12">
        <v>13.0</v>
      </c>
      <c r="C1299" s="12" t="s">
        <v>2013</v>
      </c>
      <c r="D1299" s="12" t="b">
        <v>1</v>
      </c>
      <c r="E1299" s="12">
        <v>1.0</v>
      </c>
      <c r="F1299" s="12" t="s">
        <v>2297</v>
      </c>
      <c r="G1299" s="12">
        <f t="shared" si="23"/>
        <v>2885.7</v>
      </c>
      <c r="H1299" s="16" t="str">
        <f t="shared" si="24"/>
        <v>normal</v>
      </c>
      <c r="I1299" s="17" t="str">
        <f t="shared" si="25"/>
        <v>normal pie chart</v>
      </c>
      <c r="J1299" s="16">
        <f t="shared" si="68"/>
        <v>27.8</v>
      </c>
      <c r="V1299" s="79"/>
      <c r="W1299" s="79"/>
    </row>
    <row r="1300">
      <c r="A1300" s="12">
        <v>26.0</v>
      </c>
      <c r="B1300" s="12">
        <v>6.0</v>
      </c>
      <c r="C1300" s="12" t="s">
        <v>2298</v>
      </c>
      <c r="D1300" s="12" t="b">
        <v>1</v>
      </c>
      <c r="E1300" s="12">
        <v>0.0</v>
      </c>
      <c r="F1300" s="12" t="s">
        <v>2299</v>
      </c>
      <c r="G1300" s="12">
        <f t="shared" si="23"/>
        <v>2902.2</v>
      </c>
      <c r="H1300" s="16" t="str">
        <f t="shared" si="24"/>
        <v>normal</v>
      </c>
      <c r="I1300" s="17" t="str">
        <f t="shared" si="25"/>
        <v>normal bar chart</v>
      </c>
      <c r="J1300" s="16">
        <f t="shared" si="68"/>
        <v>16.5</v>
      </c>
      <c r="V1300" s="79"/>
      <c r="W1300" s="79"/>
    </row>
    <row r="1301">
      <c r="A1301" s="12">
        <v>26.0</v>
      </c>
      <c r="B1301" s="12">
        <v>4.0</v>
      </c>
      <c r="C1301" s="12" t="s">
        <v>2300</v>
      </c>
      <c r="D1301" s="12" t="b">
        <v>0</v>
      </c>
      <c r="E1301" s="12">
        <v>1.0</v>
      </c>
      <c r="F1301" s="12" t="s">
        <v>2301</v>
      </c>
      <c r="G1301" s="12">
        <f t="shared" si="23"/>
        <v>2914.2</v>
      </c>
      <c r="H1301" s="16" t="str">
        <f t="shared" si="24"/>
        <v>normal</v>
      </c>
      <c r="I1301" s="17" t="str">
        <f t="shared" si="25"/>
        <v>normal bar chart</v>
      </c>
      <c r="J1301" s="16">
        <f t="shared" si="68"/>
        <v>12</v>
      </c>
      <c r="V1301" s="79"/>
      <c r="W1301" s="79"/>
    </row>
    <row r="1302">
      <c r="A1302" s="12">
        <v>26.0</v>
      </c>
      <c r="B1302" s="12">
        <v>10.0</v>
      </c>
      <c r="C1302" s="12" t="s">
        <v>1610</v>
      </c>
      <c r="D1302" s="12" t="b">
        <v>1</v>
      </c>
      <c r="E1302" s="12">
        <v>1.0</v>
      </c>
      <c r="F1302" s="12" t="s">
        <v>2302</v>
      </c>
      <c r="G1302" s="12">
        <f t="shared" si="23"/>
        <v>2923.9</v>
      </c>
      <c r="H1302" s="16" t="str">
        <f t="shared" si="24"/>
        <v>normal</v>
      </c>
      <c r="I1302" s="17" t="str">
        <f t="shared" si="25"/>
        <v>normal bar chart</v>
      </c>
      <c r="J1302" s="16">
        <f t="shared" si="68"/>
        <v>9.7</v>
      </c>
      <c r="V1302" s="79"/>
      <c r="W1302" s="79"/>
    </row>
    <row r="1303">
      <c r="A1303" s="31">
        <v>27.0</v>
      </c>
      <c r="B1303" s="31">
        <v>35.0</v>
      </c>
      <c r="C1303" s="7" t="s">
        <v>2303</v>
      </c>
      <c r="D1303" s="39" t="b">
        <v>1</v>
      </c>
      <c r="E1303" s="31">
        <v>0.0</v>
      </c>
      <c r="F1303" s="40" t="s">
        <v>2304</v>
      </c>
      <c r="G1303" s="12">
        <f t="shared" si="23"/>
        <v>2483.5</v>
      </c>
      <c r="H1303" s="16" t="str">
        <f t="shared" si="24"/>
        <v>misleading</v>
      </c>
      <c r="I1303" s="17" t="str">
        <f t="shared" si="25"/>
        <v>reversed axis bar chart</v>
      </c>
      <c r="J1303" s="41">
        <f>G1303- TIMEVALUE("0:" &amp; "40:53.3") * 24 * 60 * 60</f>
        <v>30.2</v>
      </c>
      <c r="V1303" s="79"/>
      <c r="W1303" s="79"/>
    </row>
    <row r="1304">
      <c r="A1304" s="31">
        <v>27.0</v>
      </c>
      <c r="B1304" s="31">
        <v>38.0</v>
      </c>
      <c r="C1304" s="7" t="s">
        <v>1946</v>
      </c>
      <c r="D1304" s="39" t="b">
        <v>1</v>
      </c>
      <c r="E1304" s="31">
        <v>0.0</v>
      </c>
      <c r="F1304" s="40" t="s">
        <v>1210</v>
      </c>
      <c r="G1304" s="12">
        <f t="shared" si="23"/>
        <v>2494.2</v>
      </c>
      <c r="H1304" s="16" t="str">
        <f t="shared" si="24"/>
        <v>misleading</v>
      </c>
      <c r="I1304" s="17" t="str">
        <f t="shared" si="25"/>
        <v>reversed axis bar chart</v>
      </c>
      <c r="J1304" s="16">
        <f t="shared" ref="J1304:J1352" si="69">G1304-G1303</f>
        <v>10.7</v>
      </c>
      <c r="V1304" s="79"/>
      <c r="W1304" s="79"/>
    </row>
    <row r="1305">
      <c r="A1305" s="31">
        <v>27.0</v>
      </c>
      <c r="B1305" s="31">
        <v>14.0</v>
      </c>
      <c r="C1305" s="7" t="s">
        <v>1268</v>
      </c>
      <c r="D1305" s="39" t="b">
        <v>1</v>
      </c>
      <c r="E1305" s="31">
        <v>0.0</v>
      </c>
      <c r="F1305" s="40" t="s">
        <v>2305</v>
      </c>
      <c r="G1305" s="12">
        <f t="shared" si="23"/>
        <v>2506.8</v>
      </c>
      <c r="H1305" s="16" t="str">
        <f t="shared" si="24"/>
        <v>normal</v>
      </c>
      <c r="I1305" s="17" t="str">
        <f t="shared" si="25"/>
        <v>normal pie chart</v>
      </c>
      <c r="J1305" s="16">
        <f t="shared" si="69"/>
        <v>12.6</v>
      </c>
      <c r="V1305" s="79"/>
      <c r="W1305" s="79"/>
    </row>
    <row r="1306">
      <c r="A1306" s="31">
        <v>27.0</v>
      </c>
      <c r="B1306" s="31">
        <v>10.0</v>
      </c>
      <c r="C1306" s="7" t="s">
        <v>2306</v>
      </c>
      <c r="D1306" s="39" t="b">
        <v>0</v>
      </c>
      <c r="E1306" s="31">
        <v>0.0</v>
      </c>
      <c r="F1306" s="40" t="s">
        <v>2307</v>
      </c>
      <c r="G1306" s="12">
        <f t="shared" si="23"/>
        <v>2539.3</v>
      </c>
      <c r="H1306" s="16" t="str">
        <f t="shared" si="24"/>
        <v>normal</v>
      </c>
      <c r="I1306" s="17" t="str">
        <f t="shared" si="25"/>
        <v>normal bar chart</v>
      </c>
      <c r="J1306" s="16">
        <f t="shared" si="69"/>
        <v>32.5</v>
      </c>
      <c r="V1306" s="79"/>
      <c r="W1306" s="79"/>
    </row>
    <row r="1307">
      <c r="A1307" s="31">
        <v>27.0</v>
      </c>
      <c r="B1307" s="31">
        <v>48.0</v>
      </c>
      <c r="C1307" s="7" t="s">
        <v>146</v>
      </c>
      <c r="D1307" s="39" t="b">
        <v>1</v>
      </c>
      <c r="E1307" s="31">
        <v>1.0</v>
      </c>
      <c r="F1307" s="40" t="s">
        <v>2308</v>
      </c>
      <c r="G1307" s="12">
        <f t="shared" si="23"/>
        <v>2563.3</v>
      </c>
      <c r="H1307" s="16" t="str">
        <f t="shared" si="24"/>
        <v>normal</v>
      </c>
      <c r="I1307" s="17" t="str">
        <f t="shared" si="25"/>
        <v>normal line chart</v>
      </c>
      <c r="J1307" s="16">
        <f t="shared" si="69"/>
        <v>24</v>
      </c>
      <c r="V1307" s="79"/>
      <c r="W1307" s="79"/>
    </row>
    <row r="1308">
      <c r="A1308" s="31">
        <v>27.0</v>
      </c>
      <c r="B1308" s="31">
        <v>15.0</v>
      </c>
      <c r="C1308" s="7" t="s">
        <v>2309</v>
      </c>
      <c r="D1308" s="39" t="b">
        <v>0</v>
      </c>
      <c r="E1308" s="31">
        <v>1.0</v>
      </c>
      <c r="F1308" s="40" t="s">
        <v>2310</v>
      </c>
      <c r="G1308" s="12">
        <f t="shared" si="23"/>
        <v>2589.7</v>
      </c>
      <c r="H1308" s="16" t="str">
        <f t="shared" si="24"/>
        <v>misleading</v>
      </c>
      <c r="I1308" s="17" t="str">
        <f t="shared" si="25"/>
        <v>misleading 2d pie chart</v>
      </c>
      <c r="J1308" s="16">
        <f t="shared" si="69"/>
        <v>26.4</v>
      </c>
      <c r="V1308" s="79"/>
      <c r="W1308" s="79"/>
    </row>
    <row r="1309">
      <c r="A1309" s="31">
        <v>27.0</v>
      </c>
      <c r="B1309" s="31">
        <v>5.0</v>
      </c>
      <c r="C1309" s="7" t="s">
        <v>1706</v>
      </c>
      <c r="D1309" s="39" t="b">
        <v>1</v>
      </c>
      <c r="E1309" s="31">
        <v>1.0</v>
      </c>
      <c r="F1309" s="40" t="s">
        <v>2311</v>
      </c>
      <c r="G1309" s="12">
        <f t="shared" si="23"/>
        <v>2607.6</v>
      </c>
      <c r="H1309" s="16" t="str">
        <f t="shared" si="24"/>
        <v>misleading</v>
      </c>
      <c r="I1309" s="17" t="str">
        <f t="shared" si="25"/>
        <v>truncated bar chart</v>
      </c>
      <c r="J1309" s="16">
        <f t="shared" si="69"/>
        <v>17.9</v>
      </c>
      <c r="V1309" s="79"/>
      <c r="W1309" s="79"/>
    </row>
    <row r="1310">
      <c r="A1310" s="31">
        <v>27.0</v>
      </c>
      <c r="B1310" s="31">
        <v>36.0</v>
      </c>
      <c r="C1310" s="7" t="s">
        <v>2312</v>
      </c>
      <c r="D1310" s="39" t="b">
        <v>1</v>
      </c>
      <c r="E1310" s="31">
        <v>1.0</v>
      </c>
      <c r="F1310" s="40" t="s">
        <v>2313</v>
      </c>
      <c r="G1310" s="12">
        <f t="shared" si="23"/>
        <v>2643.9</v>
      </c>
      <c r="H1310" s="16" t="str">
        <f t="shared" si="24"/>
        <v>normal</v>
      </c>
      <c r="I1310" s="17" t="str">
        <f t="shared" si="25"/>
        <v>normal axis bar chart</v>
      </c>
      <c r="J1310" s="16">
        <f t="shared" si="69"/>
        <v>36.3</v>
      </c>
      <c r="V1310" s="79"/>
      <c r="W1310" s="79"/>
    </row>
    <row r="1311">
      <c r="A1311" s="31">
        <v>27.0</v>
      </c>
      <c r="B1311" s="31">
        <v>8.0</v>
      </c>
      <c r="C1311" s="7" t="s">
        <v>2314</v>
      </c>
      <c r="D1311" s="39" t="b">
        <v>1</v>
      </c>
      <c r="E1311" s="31">
        <v>1.0</v>
      </c>
      <c r="F1311" s="40" t="s">
        <v>2315</v>
      </c>
      <c r="G1311" s="12">
        <f t="shared" si="23"/>
        <v>2656.6</v>
      </c>
      <c r="H1311" s="16" t="str">
        <f t="shared" si="24"/>
        <v>normal</v>
      </c>
      <c r="I1311" s="17" t="str">
        <f t="shared" si="25"/>
        <v>normal bar chart</v>
      </c>
      <c r="J1311" s="16">
        <f t="shared" si="69"/>
        <v>12.7</v>
      </c>
      <c r="V1311" s="79"/>
      <c r="W1311" s="79"/>
    </row>
    <row r="1312">
      <c r="A1312" s="31">
        <v>27.0</v>
      </c>
      <c r="B1312" s="31">
        <v>4.0</v>
      </c>
      <c r="C1312" s="7" t="s">
        <v>554</v>
      </c>
      <c r="D1312" s="39" t="b">
        <v>0</v>
      </c>
      <c r="E1312" s="31">
        <v>1.0</v>
      </c>
      <c r="F1312" s="40" t="s">
        <v>2067</v>
      </c>
      <c r="G1312" s="12">
        <f t="shared" si="23"/>
        <v>2669.4</v>
      </c>
      <c r="H1312" s="16" t="str">
        <f t="shared" si="24"/>
        <v>normal</v>
      </c>
      <c r="I1312" s="17" t="str">
        <f t="shared" si="25"/>
        <v>normal bar chart</v>
      </c>
      <c r="J1312" s="16">
        <f t="shared" si="69"/>
        <v>12.8</v>
      </c>
      <c r="V1312" s="79"/>
      <c r="W1312" s="79"/>
    </row>
    <row r="1313">
      <c r="A1313" s="31">
        <v>27.0</v>
      </c>
      <c r="B1313" s="31">
        <v>17.0</v>
      </c>
      <c r="C1313" s="7" t="s">
        <v>646</v>
      </c>
      <c r="D1313" s="39" t="b">
        <v>1</v>
      </c>
      <c r="E1313" s="31">
        <v>1.0</v>
      </c>
      <c r="F1313" s="40" t="s">
        <v>1521</v>
      </c>
      <c r="G1313" s="12">
        <f t="shared" si="23"/>
        <v>2678</v>
      </c>
      <c r="H1313" s="16" t="str">
        <f t="shared" si="24"/>
        <v>normal</v>
      </c>
      <c r="I1313" s="17" t="str">
        <f t="shared" si="25"/>
        <v>normal pie chart</v>
      </c>
      <c r="J1313" s="16">
        <f t="shared" si="69"/>
        <v>8.6</v>
      </c>
      <c r="V1313" s="79"/>
      <c r="W1313" s="79"/>
    </row>
    <row r="1314">
      <c r="A1314" s="31">
        <v>27.0</v>
      </c>
      <c r="B1314" s="31">
        <v>49.0</v>
      </c>
      <c r="C1314" s="7" t="s">
        <v>1285</v>
      </c>
      <c r="D1314" s="39" t="b">
        <v>0</v>
      </c>
      <c r="E1314" s="31">
        <v>1.0</v>
      </c>
      <c r="F1314" s="40" t="s">
        <v>2316</v>
      </c>
      <c r="G1314" s="12">
        <f t="shared" si="23"/>
        <v>2703.4</v>
      </c>
      <c r="H1314" s="16" t="str">
        <f t="shared" si="24"/>
        <v>misleading</v>
      </c>
      <c r="I1314" s="17" t="str">
        <f t="shared" si="25"/>
        <v>truncated line chart</v>
      </c>
      <c r="J1314" s="16">
        <f t="shared" si="69"/>
        <v>25.4</v>
      </c>
      <c r="V1314" s="79"/>
      <c r="W1314" s="79"/>
    </row>
    <row r="1315">
      <c r="A1315" s="31">
        <v>27.0</v>
      </c>
      <c r="B1315" s="31">
        <v>42.0</v>
      </c>
      <c r="C1315" s="7" t="s">
        <v>1630</v>
      </c>
      <c r="D1315" s="39" t="b">
        <v>0</v>
      </c>
      <c r="E1315" s="31">
        <v>0.0</v>
      </c>
      <c r="F1315" s="40" t="s">
        <v>2317</v>
      </c>
      <c r="G1315" s="12">
        <f t="shared" si="23"/>
        <v>2716</v>
      </c>
      <c r="H1315" s="16" t="str">
        <f t="shared" si="24"/>
        <v>misleading</v>
      </c>
      <c r="I1315" s="17" t="str">
        <f t="shared" si="25"/>
        <v>truncated line chart</v>
      </c>
      <c r="J1315" s="16">
        <f t="shared" si="69"/>
        <v>12.6</v>
      </c>
      <c r="V1315" s="79"/>
      <c r="W1315" s="79"/>
    </row>
    <row r="1316">
      <c r="A1316" s="31">
        <v>27.0</v>
      </c>
      <c r="B1316" s="31">
        <v>46.0</v>
      </c>
      <c r="C1316" s="7" t="s">
        <v>561</v>
      </c>
      <c r="D1316" s="39" t="b">
        <v>0</v>
      </c>
      <c r="E1316" s="31">
        <v>0.0</v>
      </c>
      <c r="F1316" s="40" t="s">
        <v>2318</v>
      </c>
      <c r="G1316" s="12">
        <f t="shared" si="23"/>
        <v>2722.3</v>
      </c>
      <c r="H1316" s="16" t="str">
        <f t="shared" si="24"/>
        <v>misleading</v>
      </c>
      <c r="I1316" s="17" t="str">
        <f t="shared" si="25"/>
        <v>truncated line chart</v>
      </c>
      <c r="J1316" s="16">
        <f t="shared" si="69"/>
        <v>6.3</v>
      </c>
      <c r="V1316" s="79"/>
      <c r="W1316" s="79"/>
    </row>
    <row r="1317">
      <c r="A1317" s="31">
        <v>27.0</v>
      </c>
      <c r="B1317" s="31">
        <v>33.0</v>
      </c>
      <c r="C1317" s="7" t="s">
        <v>2319</v>
      </c>
      <c r="D1317" s="39" t="b">
        <v>1</v>
      </c>
      <c r="E1317" s="31">
        <v>0.0</v>
      </c>
      <c r="F1317" s="40" t="s">
        <v>2320</v>
      </c>
      <c r="G1317" s="12">
        <f t="shared" si="23"/>
        <v>2734.4</v>
      </c>
      <c r="H1317" s="16" t="str">
        <f t="shared" si="24"/>
        <v>misleading</v>
      </c>
      <c r="I1317" s="17" t="str">
        <f t="shared" si="25"/>
        <v>reversed axis bar chart</v>
      </c>
      <c r="J1317" s="16">
        <f t="shared" si="69"/>
        <v>12.1</v>
      </c>
      <c r="V1317" s="79"/>
      <c r="W1317" s="79"/>
    </row>
    <row r="1318">
      <c r="A1318" s="31">
        <v>27.0</v>
      </c>
      <c r="B1318" s="31">
        <v>19.0</v>
      </c>
      <c r="C1318" s="7" t="s">
        <v>839</v>
      </c>
      <c r="D1318" s="39" t="b">
        <v>1</v>
      </c>
      <c r="E1318" s="31">
        <v>0.0</v>
      </c>
      <c r="F1318" s="40" t="s">
        <v>2321</v>
      </c>
      <c r="G1318" s="12">
        <f t="shared" si="23"/>
        <v>2744.9</v>
      </c>
      <c r="H1318" s="16" t="str">
        <f t="shared" si="24"/>
        <v>misleading</v>
      </c>
      <c r="I1318" s="17" t="str">
        <f t="shared" si="25"/>
        <v>misleading 2d pie chart</v>
      </c>
      <c r="J1318" s="16">
        <f t="shared" si="69"/>
        <v>10.5</v>
      </c>
      <c r="V1318" s="79"/>
      <c r="W1318" s="79"/>
    </row>
    <row r="1319">
      <c r="A1319" s="31">
        <v>27.0</v>
      </c>
      <c r="B1319" s="31">
        <v>27.0</v>
      </c>
      <c r="C1319" s="7" t="s">
        <v>1721</v>
      </c>
      <c r="D1319" s="39" t="b">
        <v>1</v>
      </c>
      <c r="E1319" s="31">
        <v>1.0</v>
      </c>
      <c r="F1319" s="40" t="s">
        <v>2322</v>
      </c>
      <c r="G1319" s="12">
        <f t="shared" si="23"/>
        <v>2761</v>
      </c>
      <c r="H1319" s="16" t="str">
        <f t="shared" si="24"/>
        <v>misleading</v>
      </c>
      <c r="I1319" s="17" t="str">
        <f t="shared" si="25"/>
        <v>multiple scale line chart</v>
      </c>
      <c r="J1319" s="16">
        <f t="shared" si="69"/>
        <v>16.1</v>
      </c>
      <c r="V1319" s="79"/>
      <c r="W1319" s="79"/>
    </row>
    <row r="1320">
      <c r="A1320" s="31">
        <v>27.0</v>
      </c>
      <c r="B1320" s="31">
        <v>12.0</v>
      </c>
      <c r="C1320" s="7" t="s">
        <v>1723</v>
      </c>
      <c r="D1320" s="39" t="b">
        <v>1</v>
      </c>
      <c r="E1320" s="31">
        <v>0.0</v>
      </c>
      <c r="F1320" s="40" t="s">
        <v>2323</v>
      </c>
      <c r="G1320" s="12">
        <f t="shared" si="23"/>
        <v>2776.4</v>
      </c>
      <c r="H1320" s="16" t="str">
        <f t="shared" si="24"/>
        <v>normal</v>
      </c>
      <c r="I1320" s="17" t="str">
        <f t="shared" si="25"/>
        <v>normal pie chart</v>
      </c>
      <c r="J1320" s="16">
        <f t="shared" si="69"/>
        <v>15.4</v>
      </c>
      <c r="V1320" s="79"/>
      <c r="W1320" s="79"/>
    </row>
    <row r="1321">
      <c r="A1321" s="31">
        <v>27.0</v>
      </c>
      <c r="B1321" s="31">
        <v>23.0</v>
      </c>
      <c r="C1321" s="7" t="s">
        <v>174</v>
      </c>
      <c r="D1321" s="39" t="b">
        <v>0</v>
      </c>
      <c r="E1321" s="31">
        <v>0.0</v>
      </c>
      <c r="F1321" s="40" t="s">
        <v>2324</v>
      </c>
      <c r="G1321" s="12">
        <f t="shared" si="23"/>
        <v>2822.7</v>
      </c>
      <c r="H1321" s="16" t="str">
        <f t="shared" si="24"/>
        <v>normal</v>
      </c>
      <c r="I1321" s="17" t="str">
        <f t="shared" si="25"/>
        <v>normal scale line chart</v>
      </c>
      <c r="J1321" s="16">
        <f t="shared" si="69"/>
        <v>46.3</v>
      </c>
      <c r="V1321" s="79"/>
      <c r="W1321" s="79"/>
    </row>
    <row r="1322">
      <c r="A1322" s="31">
        <v>27.0</v>
      </c>
      <c r="B1322" s="31">
        <v>31.0</v>
      </c>
      <c r="C1322" s="7" t="s">
        <v>1890</v>
      </c>
      <c r="D1322" s="39" t="b">
        <v>1</v>
      </c>
      <c r="E1322" s="31">
        <v>0.0</v>
      </c>
      <c r="F1322" s="40" t="s">
        <v>2325</v>
      </c>
      <c r="G1322" s="12">
        <f t="shared" si="23"/>
        <v>2846.6</v>
      </c>
      <c r="H1322" s="16" t="str">
        <f t="shared" si="24"/>
        <v>misleading</v>
      </c>
      <c r="I1322" s="17" t="str">
        <f t="shared" si="25"/>
        <v>reversed axis bar chart</v>
      </c>
      <c r="J1322" s="16">
        <f t="shared" si="69"/>
        <v>23.9</v>
      </c>
      <c r="V1322" s="79"/>
      <c r="W1322" s="79"/>
    </row>
    <row r="1323">
      <c r="A1323" s="31">
        <v>27.0</v>
      </c>
      <c r="B1323" s="31">
        <v>43.0</v>
      </c>
      <c r="C1323" s="7" t="s">
        <v>2326</v>
      </c>
      <c r="D1323" s="39" t="b">
        <v>0</v>
      </c>
      <c r="E1323" s="31">
        <v>1.0</v>
      </c>
      <c r="F1323" s="40" t="s">
        <v>997</v>
      </c>
      <c r="G1323" s="12">
        <f t="shared" si="23"/>
        <v>2854.3</v>
      </c>
      <c r="H1323" s="16" t="str">
        <f t="shared" si="24"/>
        <v>normal</v>
      </c>
      <c r="I1323" s="17" t="str">
        <f t="shared" si="25"/>
        <v>normal line chart</v>
      </c>
      <c r="J1323" s="16">
        <f t="shared" si="69"/>
        <v>7.7</v>
      </c>
      <c r="V1323" s="79"/>
      <c r="W1323" s="79"/>
    </row>
    <row r="1324">
      <c r="A1324" s="31">
        <v>27.0</v>
      </c>
      <c r="B1324" s="31">
        <v>47.0</v>
      </c>
      <c r="C1324" s="7" t="s">
        <v>1808</v>
      </c>
      <c r="D1324" s="39" t="b">
        <v>1</v>
      </c>
      <c r="E1324" s="31">
        <v>0.0</v>
      </c>
      <c r="F1324" s="40" t="s">
        <v>2327</v>
      </c>
      <c r="G1324" s="12">
        <f t="shared" si="23"/>
        <v>2868.8</v>
      </c>
      <c r="H1324" s="16" t="str">
        <f t="shared" si="24"/>
        <v>misleading</v>
      </c>
      <c r="I1324" s="17" t="str">
        <f t="shared" si="25"/>
        <v>truncated line chart</v>
      </c>
      <c r="J1324" s="16">
        <f t="shared" si="69"/>
        <v>14.5</v>
      </c>
      <c r="V1324" s="79"/>
      <c r="W1324" s="79"/>
    </row>
    <row r="1325">
      <c r="A1325" s="31">
        <v>27.0</v>
      </c>
      <c r="B1325" s="31">
        <v>20.0</v>
      </c>
      <c r="C1325" s="7" t="s">
        <v>2328</v>
      </c>
      <c r="D1325" s="39" t="b">
        <v>1</v>
      </c>
      <c r="E1325" s="31">
        <v>1.0</v>
      </c>
      <c r="F1325" s="40" t="s">
        <v>2329</v>
      </c>
      <c r="G1325" s="12">
        <f t="shared" si="23"/>
        <v>2884.4</v>
      </c>
      <c r="H1325" s="16" t="str">
        <f t="shared" si="24"/>
        <v>misleading</v>
      </c>
      <c r="I1325" s="17" t="str">
        <f t="shared" si="25"/>
        <v>misleading 2d pie chart</v>
      </c>
      <c r="J1325" s="16">
        <f t="shared" si="69"/>
        <v>15.6</v>
      </c>
      <c r="V1325" s="79"/>
      <c r="W1325" s="79"/>
    </row>
    <row r="1326">
      <c r="A1326" s="31">
        <v>27.0</v>
      </c>
      <c r="B1326" s="31">
        <v>24.0</v>
      </c>
      <c r="C1326" s="7" t="s">
        <v>74</v>
      </c>
      <c r="D1326" s="39" t="b">
        <v>1</v>
      </c>
      <c r="E1326" s="31">
        <v>0.0</v>
      </c>
      <c r="F1326" s="40" t="s">
        <v>2330</v>
      </c>
      <c r="G1326" s="12">
        <f t="shared" si="23"/>
        <v>2914.1</v>
      </c>
      <c r="H1326" s="16" t="str">
        <f t="shared" si="24"/>
        <v>misleading</v>
      </c>
      <c r="I1326" s="17" t="str">
        <f t="shared" si="25"/>
        <v>multiple scale line chart</v>
      </c>
      <c r="J1326" s="16">
        <f t="shared" si="69"/>
        <v>29.7</v>
      </c>
      <c r="V1326" s="79"/>
      <c r="W1326" s="79"/>
    </row>
    <row r="1327">
      <c r="A1327" s="31">
        <v>27.0</v>
      </c>
      <c r="B1327" s="31">
        <v>39.0</v>
      </c>
      <c r="C1327" s="7" t="s">
        <v>486</v>
      </c>
      <c r="D1327" s="39" t="b">
        <v>0</v>
      </c>
      <c r="E1327" s="31">
        <v>0.0</v>
      </c>
      <c r="F1327" s="40" t="s">
        <v>2331</v>
      </c>
      <c r="G1327" s="12">
        <f t="shared" si="23"/>
        <v>2930.2</v>
      </c>
      <c r="H1327" s="16" t="str">
        <f t="shared" si="24"/>
        <v>misleading</v>
      </c>
      <c r="I1327" s="17" t="str">
        <f t="shared" si="25"/>
        <v>reversed axis bar chart</v>
      </c>
      <c r="J1327" s="16">
        <f t="shared" si="69"/>
        <v>16.1</v>
      </c>
      <c r="V1327" s="79"/>
      <c r="W1327" s="79"/>
    </row>
    <row r="1328">
      <c r="A1328" s="31">
        <v>27.0</v>
      </c>
      <c r="B1328" s="31">
        <v>28.0</v>
      </c>
      <c r="C1328" s="7" t="s">
        <v>2332</v>
      </c>
      <c r="D1328" s="39" t="b">
        <v>0</v>
      </c>
      <c r="E1328" s="31">
        <v>0.0</v>
      </c>
      <c r="F1328" s="40" t="s">
        <v>2333</v>
      </c>
      <c r="G1328" s="12">
        <f t="shared" si="23"/>
        <v>2946.9</v>
      </c>
      <c r="H1328" s="16" t="str">
        <f t="shared" si="24"/>
        <v>misleading</v>
      </c>
      <c r="I1328" s="17" t="str">
        <f t="shared" si="25"/>
        <v>multiple scale line chart</v>
      </c>
      <c r="J1328" s="16">
        <f t="shared" si="69"/>
        <v>16.7</v>
      </c>
      <c r="V1328" s="79"/>
      <c r="W1328" s="79"/>
    </row>
    <row r="1329">
      <c r="A1329" s="31">
        <v>27.0</v>
      </c>
      <c r="B1329" s="31">
        <v>21.0</v>
      </c>
      <c r="C1329" s="7" t="s">
        <v>2334</v>
      </c>
      <c r="D1329" s="39" t="b">
        <v>1</v>
      </c>
      <c r="E1329" s="31">
        <v>0.0</v>
      </c>
      <c r="F1329" s="40" t="s">
        <v>2335</v>
      </c>
      <c r="G1329" s="12">
        <f t="shared" si="23"/>
        <v>2963.2</v>
      </c>
      <c r="H1329" s="16" t="str">
        <f t="shared" si="24"/>
        <v>misleading</v>
      </c>
      <c r="I1329" s="17" t="str">
        <f t="shared" si="25"/>
        <v>multiple scale line chart</v>
      </c>
      <c r="J1329" s="16">
        <f t="shared" si="69"/>
        <v>16.3</v>
      </c>
      <c r="V1329" s="79"/>
      <c r="W1329" s="79"/>
    </row>
    <row r="1330">
      <c r="A1330" s="31">
        <v>27.0</v>
      </c>
      <c r="B1330" s="31">
        <v>25.0</v>
      </c>
      <c r="C1330" s="7" t="s">
        <v>1141</v>
      </c>
      <c r="D1330" s="39" t="b">
        <v>1</v>
      </c>
      <c r="E1330" s="31">
        <v>0.0</v>
      </c>
      <c r="F1330" s="40" t="s">
        <v>2336</v>
      </c>
      <c r="G1330" s="12">
        <f t="shared" si="23"/>
        <v>2974</v>
      </c>
      <c r="H1330" s="16" t="str">
        <f t="shared" si="24"/>
        <v>misleading</v>
      </c>
      <c r="I1330" s="17" t="str">
        <f t="shared" si="25"/>
        <v>multiple scale line chart</v>
      </c>
      <c r="J1330" s="16">
        <f t="shared" si="69"/>
        <v>10.8</v>
      </c>
      <c r="V1330" s="79"/>
      <c r="W1330" s="79"/>
    </row>
    <row r="1331">
      <c r="A1331" s="31">
        <v>27.0</v>
      </c>
      <c r="B1331" s="31">
        <v>13.0</v>
      </c>
      <c r="C1331" s="7" t="s">
        <v>2337</v>
      </c>
      <c r="D1331" s="39" t="b">
        <v>1</v>
      </c>
      <c r="E1331" s="31">
        <v>1.0</v>
      </c>
      <c r="F1331" s="40" t="s">
        <v>2338</v>
      </c>
      <c r="G1331" s="12">
        <f t="shared" si="23"/>
        <v>2986.1</v>
      </c>
      <c r="H1331" s="16" t="str">
        <f t="shared" si="24"/>
        <v>normal</v>
      </c>
      <c r="I1331" s="17" t="str">
        <f t="shared" si="25"/>
        <v>normal pie chart</v>
      </c>
      <c r="J1331" s="16">
        <f t="shared" si="69"/>
        <v>12.1</v>
      </c>
      <c r="V1331" s="79"/>
      <c r="W1331" s="79"/>
    </row>
    <row r="1332">
      <c r="A1332" s="31">
        <v>27.0</v>
      </c>
      <c r="B1332" s="31">
        <v>37.0</v>
      </c>
      <c r="C1332" s="7" t="s">
        <v>2339</v>
      </c>
      <c r="D1332" s="39" t="b">
        <v>1</v>
      </c>
      <c r="E1332" s="31">
        <v>1.0</v>
      </c>
      <c r="F1332" s="40" t="s">
        <v>2340</v>
      </c>
      <c r="G1332" s="12">
        <f t="shared" si="23"/>
        <v>2995.9</v>
      </c>
      <c r="H1332" s="16" t="str">
        <f t="shared" si="24"/>
        <v>normal</v>
      </c>
      <c r="I1332" s="17" t="str">
        <f t="shared" si="25"/>
        <v>normal axis bar chart</v>
      </c>
      <c r="J1332" s="16">
        <f t="shared" si="69"/>
        <v>9.8</v>
      </c>
      <c r="V1332" s="79"/>
      <c r="W1332" s="79"/>
    </row>
    <row r="1333">
      <c r="A1333" s="31">
        <v>27.0</v>
      </c>
      <c r="B1333" s="31">
        <v>18.0</v>
      </c>
      <c r="C1333" s="7" t="s">
        <v>2341</v>
      </c>
      <c r="D1333" s="39" t="b">
        <v>1</v>
      </c>
      <c r="E1333" s="31">
        <v>0.0</v>
      </c>
      <c r="F1333" s="40" t="s">
        <v>2342</v>
      </c>
      <c r="G1333" s="12">
        <f t="shared" si="23"/>
        <v>3002.3</v>
      </c>
      <c r="H1333" s="16" t="str">
        <f t="shared" si="24"/>
        <v>normal</v>
      </c>
      <c r="I1333" s="17" t="str">
        <f t="shared" si="25"/>
        <v>normal pie chart</v>
      </c>
      <c r="J1333" s="16">
        <f t="shared" si="69"/>
        <v>6.4</v>
      </c>
      <c r="V1333" s="79"/>
      <c r="W1333" s="79"/>
    </row>
    <row r="1334">
      <c r="A1334" s="31">
        <v>27.0</v>
      </c>
      <c r="B1334" s="31">
        <v>22.0</v>
      </c>
      <c r="C1334" s="7" t="s">
        <v>2343</v>
      </c>
      <c r="D1334" s="39" t="b">
        <v>1</v>
      </c>
      <c r="E1334" s="31">
        <v>1.0</v>
      </c>
      <c r="F1334" s="40" t="s">
        <v>2344</v>
      </c>
      <c r="G1334" s="12">
        <f t="shared" si="23"/>
        <v>3014.2</v>
      </c>
      <c r="H1334" s="16" t="str">
        <f t="shared" si="24"/>
        <v>normal</v>
      </c>
      <c r="I1334" s="17" t="str">
        <f t="shared" si="25"/>
        <v>normal scale line chart</v>
      </c>
      <c r="J1334" s="16">
        <f t="shared" si="69"/>
        <v>11.9</v>
      </c>
      <c r="V1334" s="79"/>
      <c r="W1334" s="79"/>
    </row>
    <row r="1335">
      <c r="A1335" s="31">
        <v>27.0</v>
      </c>
      <c r="B1335" s="31">
        <v>30.0</v>
      </c>
      <c r="C1335" s="7" t="s">
        <v>2345</v>
      </c>
      <c r="D1335" s="39" t="b">
        <v>0</v>
      </c>
      <c r="E1335" s="31">
        <v>0.0</v>
      </c>
      <c r="F1335" s="40" t="s">
        <v>2346</v>
      </c>
      <c r="G1335" s="12">
        <f t="shared" si="23"/>
        <v>3023.6</v>
      </c>
      <c r="H1335" s="16" t="str">
        <f t="shared" si="24"/>
        <v>misleading</v>
      </c>
      <c r="I1335" s="17" t="str">
        <f t="shared" si="25"/>
        <v>multiple scale line chart</v>
      </c>
      <c r="J1335" s="16">
        <f t="shared" si="69"/>
        <v>9.4</v>
      </c>
      <c r="V1335" s="79"/>
      <c r="W1335" s="79"/>
    </row>
    <row r="1336">
      <c r="A1336" s="31">
        <v>27.0</v>
      </c>
      <c r="B1336" s="31">
        <v>11.0</v>
      </c>
      <c r="C1336" s="7" t="s">
        <v>2347</v>
      </c>
      <c r="D1336" s="39" t="b">
        <v>0</v>
      </c>
      <c r="E1336" s="31">
        <v>0.0</v>
      </c>
      <c r="F1336" s="40" t="s">
        <v>2348</v>
      </c>
      <c r="G1336" s="12">
        <f t="shared" si="23"/>
        <v>3042.7</v>
      </c>
      <c r="H1336" s="16" t="str">
        <f t="shared" si="24"/>
        <v>misleading</v>
      </c>
      <c r="I1336" s="17" t="str">
        <f t="shared" si="25"/>
        <v>misleading 2d pie chart</v>
      </c>
      <c r="J1336" s="16">
        <f t="shared" si="69"/>
        <v>19.1</v>
      </c>
      <c r="V1336" s="79"/>
      <c r="W1336" s="79"/>
    </row>
    <row r="1337">
      <c r="A1337" s="31">
        <v>27.0</v>
      </c>
      <c r="B1337" s="31">
        <v>26.0</v>
      </c>
      <c r="C1337" s="7" t="s">
        <v>2349</v>
      </c>
      <c r="D1337" s="39" t="b">
        <v>0</v>
      </c>
      <c r="E1337" s="31">
        <v>1.0</v>
      </c>
      <c r="F1337" s="40" t="s">
        <v>2350</v>
      </c>
      <c r="G1337" s="12">
        <f t="shared" si="23"/>
        <v>3070.3</v>
      </c>
      <c r="H1337" s="16" t="str">
        <f t="shared" si="24"/>
        <v>normal</v>
      </c>
      <c r="I1337" s="17" t="str">
        <f t="shared" si="25"/>
        <v>normal scale line chart</v>
      </c>
      <c r="J1337" s="16">
        <f t="shared" si="69"/>
        <v>27.6</v>
      </c>
      <c r="V1337" s="79"/>
      <c r="W1337" s="79"/>
    </row>
    <row r="1338">
      <c r="A1338" s="31">
        <v>27.0</v>
      </c>
      <c r="B1338" s="31">
        <v>7.0</v>
      </c>
      <c r="C1338" s="7" t="s">
        <v>2351</v>
      </c>
      <c r="D1338" s="39" t="b">
        <v>1</v>
      </c>
      <c r="E1338" s="31">
        <v>0.0</v>
      </c>
      <c r="F1338" s="40" t="s">
        <v>2352</v>
      </c>
      <c r="G1338" s="12">
        <f t="shared" si="23"/>
        <v>3088.5</v>
      </c>
      <c r="H1338" s="16" t="str">
        <f t="shared" si="24"/>
        <v>misleading</v>
      </c>
      <c r="I1338" s="17" t="str">
        <f t="shared" si="25"/>
        <v>truncated bar chart</v>
      </c>
      <c r="J1338" s="16">
        <f t="shared" si="69"/>
        <v>18.2</v>
      </c>
      <c r="V1338" s="79"/>
      <c r="W1338" s="79"/>
    </row>
    <row r="1339">
      <c r="A1339" s="31">
        <v>27.0</v>
      </c>
      <c r="B1339" s="31">
        <v>9.0</v>
      </c>
      <c r="C1339" s="7" t="s">
        <v>315</v>
      </c>
      <c r="D1339" s="39" t="b">
        <v>0</v>
      </c>
      <c r="E1339" s="31">
        <v>0.0</v>
      </c>
      <c r="F1339" s="40" t="s">
        <v>2353</v>
      </c>
      <c r="G1339" s="12">
        <f t="shared" si="23"/>
        <v>3105.7</v>
      </c>
      <c r="H1339" s="16" t="str">
        <f t="shared" si="24"/>
        <v>misleading</v>
      </c>
      <c r="I1339" s="17" t="str">
        <f t="shared" si="25"/>
        <v>truncated bar chart</v>
      </c>
      <c r="J1339" s="16">
        <f t="shared" si="69"/>
        <v>17.2</v>
      </c>
      <c r="V1339" s="79"/>
      <c r="W1339" s="79"/>
    </row>
    <row r="1340">
      <c r="A1340" s="31">
        <v>27.0</v>
      </c>
      <c r="B1340" s="31">
        <v>1.0</v>
      </c>
      <c r="C1340" s="7" t="s">
        <v>1837</v>
      </c>
      <c r="D1340" s="39" t="b">
        <v>0</v>
      </c>
      <c r="E1340" s="31">
        <v>1.0</v>
      </c>
      <c r="F1340" s="40" t="s">
        <v>2354</v>
      </c>
      <c r="G1340" s="12">
        <f t="shared" si="23"/>
        <v>3122.4</v>
      </c>
      <c r="H1340" s="16" t="str">
        <f t="shared" si="24"/>
        <v>misleading</v>
      </c>
      <c r="I1340" s="17" t="str">
        <f t="shared" si="25"/>
        <v>truncated bar chart</v>
      </c>
      <c r="J1340" s="16">
        <f t="shared" si="69"/>
        <v>16.7</v>
      </c>
      <c r="V1340" s="79"/>
      <c r="W1340" s="79"/>
    </row>
    <row r="1341">
      <c r="A1341" s="31">
        <v>27.0</v>
      </c>
      <c r="B1341" s="31">
        <v>2.0</v>
      </c>
      <c r="C1341" s="7" t="s">
        <v>884</v>
      </c>
      <c r="D1341" s="39" t="b">
        <v>0</v>
      </c>
      <c r="E1341" s="31">
        <v>1.0</v>
      </c>
      <c r="F1341" s="40" t="s">
        <v>2355</v>
      </c>
      <c r="G1341" s="12">
        <f t="shared" si="23"/>
        <v>3140.4</v>
      </c>
      <c r="H1341" s="16" t="str">
        <f t="shared" si="24"/>
        <v>normal</v>
      </c>
      <c r="I1341" s="17" t="str">
        <f t="shared" si="25"/>
        <v>normal bar chart</v>
      </c>
      <c r="J1341" s="16">
        <f t="shared" si="69"/>
        <v>18</v>
      </c>
      <c r="V1341" s="79"/>
      <c r="W1341" s="79"/>
    </row>
    <row r="1342">
      <c r="A1342" s="31">
        <v>27.0</v>
      </c>
      <c r="B1342" s="31">
        <v>50.0</v>
      </c>
      <c r="C1342" s="7" t="s">
        <v>2356</v>
      </c>
      <c r="D1342" s="39" t="b">
        <v>1</v>
      </c>
      <c r="E1342" s="31">
        <v>1.0</v>
      </c>
      <c r="F1342" s="40" t="s">
        <v>2357</v>
      </c>
      <c r="G1342" s="12">
        <f t="shared" si="23"/>
        <v>3151.7</v>
      </c>
      <c r="H1342" s="16" t="str">
        <f t="shared" si="24"/>
        <v>normal</v>
      </c>
      <c r="I1342" s="17" t="str">
        <f t="shared" si="25"/>
        <v>normal line chart</v>
      </c>
      <c r="J1342" s="16">
        <f t="shared" si="69"/>
        <v>11.3</v>
      </c>
      <c r="V1342" s="79"/>
      <c r="W1342" s="79"/>
    </row>
    <row r="1343">
      <c r="A1343" s="31">
        <v>27.0</v>
      </c>
      <c r="B1343" s="31">
        <v>16.0</v>
      </c>
      <c r="C1343" s="7" t="s">
        <v>2358</v>
      </c>
      <c r="D1343" s="39" t="b">
        <v>1</v>
      </c>
      <c r="E1343" s="31">
        <v>1.0</v>
      </c>
      <c r="F1343" s="40" t="s">
        <v>2359</v>
      </c>
      <c r="G1343" s="12">
        <f t="shared" si="23"/>
        <v>3167.4</v>
      </c>
      <c r="H1343" s="16" t="str">
        <f t="shared" si="24"/>
        <v>misleading</v>
      </c>
      <c r="I1343" s="17" t="str">
        <f t="shared" si="25"/>
        <v>misleading 2d pie chart</v>
      </c>
      <c r="J1343" s="16">
        <f t="shared" si="69"/>
        <v>15.7</v>
      </c>
      <c r="V1343" s="79"/>
      <c r="W1343" s="79"/>
    </row>
    <row r="1344">
      <c r="A1344" s="31">
        <v>27.0</v>
      </c>
      <c r="B1344" s="31">
        <v>6.0</v>
      </c>
      <c r="C1344" s="7" t="s">
        <v>2360</v>
      </c>
      <c r="D1344" s="39" t="b">
        <v>1</v>
      </c>
      <c r="E1344" s="31">
        <v>0.0</v>
      </c>
      <c r="F1344" s="40" t="s">
        <v>1257</v>
      </c>
      <c r="G1344" s="12">
        <f t="shared" si="23"/>
        <v>3183.2</v>
      </c>
      <c r="H1344" s="16" t="str">
        <f t="shared" si="24"/>
        <v>normal</v>
      </c>
      <c r="I1344" s="17" t="str">
        <f t="shared" si="25"/>
        <v>normal bar chart</v>
      </c>
      <c r="J1344" s="16">
        <f t="shared" si="69"/>
        <v>15.8</v>
      </c>
      <c r="V1344" s="79"/>
      <c r="W1344" s="79"/>
    </row>
    <row r="1345">
      <c r="A1345" s="31">
        <v>27.0</v>
      </c>
      <c r="B1345" s="31">
        <v>45.0</v>
      </c>
      <c r="C1345" s="7" t="s">
        <v>2361</v>
      </c>
      <c r="D1345" s="39" t="b">
        <v>1</v>
      </c>
      <c r="E1345" s="31">
        <v>1.0</v>
      </c>
      <c r="F1345" s="40" t="s">
        <v>2362</v>
      </c>
      <c r="G1345" s="12">
        <f t="shared" si="23"/>
        <v>3187.4</v>
      </c>
      <c r="H1345" s="16" t="str">
        <f t="shared" si="24"/>
        <v>normal</v>
      </c>
      <c r="I1345" s="17" t="str">
        <f t="shared" si="25"/>
        <v>normal line chart</v>
      </c>
      <c r="J1345" s="16">
        <f t="shared" si="69"/>
        <v>4.2</v>
      </c>
      <c r="V1345" s="79"/>
      <c r="W1345" s="79"/>
    </row>
    <row r="1346">
      <c r="A1346" s="31">
        <v>27.0</v>
      </c>
      <c r="B1346" s="31">
        <v>32.0</v>
      </c>
      <c r="C1346" s="7" t="s">
        <v>2363</v>
      </c>
      <c r="D1346" s="39" t="b">
        <v>0</v>
      </c>
      <c r="E1346" s="31">
        <v>0.0</v>
      </c>
      <c r="F1346" s="40" t="s">
        <v>2364</v>
      </c>
      <c r="G1346" s="12">
        <f t="shared" si="23"/>
        <v>3214.5</v>
      </c>
      <c r="H1346" s="16" t="str">
        <f t="shared" si="24"/>
        <v>misleading</v>
      </c>
      <c r="I1346" s="17" t="str">
        <f t="shared" si="25"/>
        <v>reversed axis bar chart</v>
      </c>
      <c r="J1346" s="16">
        <f t="shared" si="69"/>
        <v>27.1</v>
      </c>
      <c r="V1346" s="79"/>
      <c r="W1346" s="79"/>
    </row>
    <row r="1347">
      <c r="A1347" s="31">
        <v>27.0</v>
      </c>
      <c r="B1347" s="31">
        <v>41.0</v>
      </c>
      <c r="C1347" s="7" t="s">
        <v>2365</v>
      </c>
      <c r="D1347" s="39" t="b">
        <v>0</v>
      </c>
      <c r="E1347" s="31">
        <v>1.0</v>
      </c>
      <c r="F1347" s="40" t="s">
        <v>2366</v>
      </c>
      <c r="G1347" s="12">
        <f t="shared" si="23"/>
        <v>3219.8</v>
      </c>
      <c r="H1347" s="16" t="str">
        <f t="shared" si="24"/>
        <v>normal</v>
      </c>
      <c r="I1347" s="17" t="str">
        <f t="shared" si="25"/>
        <v>normal line chart</v>
      </c>
      <c r="J1347" s="16">
        <f t="shared" si="69"/>
        <v>5.3</v>
      </c>
      <c r="V1347" s="79"/>
      <c r="W1347" s="79"/>
    </row>
    <row r="1348">
      <c r="A1348" s="31">
        <v>27.0</v>
      </c>
      <c r="B1348" s="31">
        <v>40.0</v>
      </c>
      <c r="C1348" s="7" t="s">
        <v>2367</v>
      </c>
      <c r="D1348" s="39" t="b">
        <v>0</v>
      </c>
      <c r="E1348" s="31">
        <v>1.0</v>
      </c>
      <c r="F1348" s="40" t="s">
        <v>2368</v>
      </c>
      <c r="G1348" s="12">
        <f t="shared" si="23"/>
        <v>3243.7</v>
      </c>
      <c r="H1348" s="16" t="str">
        <f t="shared" si="24"/>
        <v>normal</v>
      </c>
      <c r="I1348" s="17" t="str">
        <f t="shared" si="25"/>
        <v>normal axis bar chart</v>
      </c>
      <c r="J1348" s="16">
        <f t="shared" si="69"/>
        <v>23.9</v>
      </c>
      <c r="V1348" s="79"/>
      <c r="W1348" s="79"/>
    </row>
    <row r="1349">
      <c r="A1349" s="31">
        <v>27.0</v>
      </c>
      <c r="B1349" s="31">
        <v>34.0</v>
      </c>
      <c r="C1349" s="7" t="s">
        <v>2369</v>
      </c>
      <c r="D1349" s="39" t="b">
        <v>1</v>
      </c>
      <c r="E1349" s="31">
        <v>1.0</v>
      </c>
      <c r="F1349" s="40" t="s">
        <v>2370</v>
      </c>
      <c r="G1349" s="12">
        <f t="shared" si="23"/>
        <v>3250.8</v>
      </c>
      <c r="H1349" s="16" t="str">
        <f t="shared" si="24"/>
        <v>normal</v>
      </c>
      <c r="I1349" s="17" t="str">
        <f t="shared" si="25"/>
        <v>normal axis bar chart</v>
      </c>
      <c r="J1349" s="16">
        <f t="shared" si="69"/>
        <v>7.1</v>
      </c>
      <c r="V1349" s="79"/>
      <c r="W1349" s="79"/>
    </row>
    <row r="1350">
      <c r="A1350" s="31">
        <v>27.0</v>
      </c>
      <c r="B1350" s="31">
        <v>3.0</v>
      </c>
      <c r="C1350" s="7" t="s">
        <v>2371</v>
      </c>
      <c r="D1350" s="39" t="b">
        <v>1</v>
      </c>
      <c r="E1350" s="31">
        <v>0.0</v>
      </c>
      <c r="F1350" s="40" t="s">
        <v>2372</v>
      </c>
      <c r="G1350" s="12">
        <f t="shared" si="23"/>
        <v>3262.9</v>
      </c>
      <c r="H1350" s="16" t="str">
        <f t="shared" si="24"/>
        <v>misleading</v>
      </c>
      <c r="I1350" s="17" t="str">
        <f t="shared" si="25"/>
        <v>truncated bar chart</v>
      </c>
      <c r="J1350" s="16">
        <f t="shared" si="69"/>
        <v>12.1</v>
      </c>
      <c r="V1350" s="79"/>
      <c r="W1350" s="79"/>
    </row>
    <row r="1351">
      <c r="A1351" s="31">
        <v>27.0</v>
      </c>
      <c r="B1351" s="31">
        <v>29.0</v>
      </c>
      <c r="C1351" s="7" t="s">
        <v>2373</v>
      </c>
      <c r="D1351" s="39" t="b">
        <v>0</v>
      </c>
      <c r="E1351" s="31">
        <v>1.0</v>
      </c>
      <c r="F1351" s="40" t="s">
        <v>2374</v>
      </c>
      <c r="G1351" s="12">
        <f t="shared" si="23"/>
        <v>3274.8</v>
      </c>
      <c r="H1351" s="16" t="str">
        <f t="shared" si="24"/>
        <v>normal</v>
      </c>
      <c r="I1351" s="17" t="str">
        <f t="shared" si="25"/>
        <v>normal scale line chart</v>
      </c>
      <c r="J1351" s="16">
        <f t="shared" si="69"/>
        <v>11.9</v>
      </c>
      <c r="V1351" s="79"/>
      <c r="W1351" s="79"/>
    </row>
    <row r="1352">
      <c r="A1352" s="31">
        <v>27.0</v>
      </c>
      <c r="B1352" s="31">
        <v>44.0</v>
      </c>
      <c r="C1352" s="7" t="s">
        <v>236</v>
      </c>
      <c r="D1352" s="39" t="b">
        <v>1</v>
      </c>
      <c r="E1352" s="31">
        <v>1.0</v>
      </c>
      <c r="F1352" s="40" t="s">
        <v>2375</v>
      </c>
      <c r="G1352" s="12">
        <f t="shared" si="23"/>
        <v>3287.5</v>
      </c>
      <c r="H1352" s="16" t="str">
        <f t="shared" si="24"/>
        <v>normal</v>
      </c>
      <c r="I1352" s="17" t="str">
        <f t="shared" si="25"/>
        <v>normal line chart</v>
      </c>
      <c r="J1352" s="16">
        <f t="shared" si="69"/>
        <v>12.7</v>
      </c>
      <c r="V1352" s="79"/>
      <c r="W1352" s="79"/>
    </row>
    <row r="1353">
      <c r="A1353" s="31">
        <v>28.0</v>
      </c>
      <c r="B1353" s="31">
        <v>23.0</v>
      </c>
      <c r="C1353" s="7" t="s">
        <v>2376</v>
      </c>
      <c r="D1353" s="39" t="b">
        <v>0</v>
      </c>
      <c r="E1353" s="31">
        <v>0.0</v>
      </c>
      <c r="F1353" s="40" t="s">
        <v>2377</v>
      </c>
      <c r="G1353" s="12">
        <f t="shared" si="23"/>
        <v>1470</v>
      </c>
      <c r="H1353" s="16" t="str">
        <f t="shared" si="24"/>
        <v>normal</v>
      </c>
      <c r="I1353" s="17" t="str">
        <f t="shared" si="25"/>
        <v>normal scale line chart</v>
      </c>
      <c r="J1353" s="80">
        <f>G1353- TIMEVALUE("0:" &amp; "24:11.5") * 24 * 60 * 60</f>
        <v>18.5</v>
      </c>
      <c r="V1353" s="79"/>
      <c r="W1353" s="79"/>
    </row>
    <row r="1354">
      <c r="A1354" s="31">
        <v>28.0</v>
      </c>
      <c r="B1354" s="31">
        <v>10.0</v>
      </c>
      <c r="C1354" s="7" t="s">
        <v>138</v>
      </c>
      <c r="D1354" s="39" t="b">
        <v>0</v>
      </c>
      <c r="E1354" s="31">
        <v>0.0</v>
      </c>
      <c r="F1354" s="40" t="s">
        <v>2378</v>
      </c>
      <c r="G1354" s="12">
        <f t="shared" si="23"/>
        <v>1489.5</v>
      </c>
      <c r="H1354" s="16" t="str">
        <f t="shared" si="24"/>
        <v>normal</v>
      </c>
      <c r="I1354" s="17" t="str">
        <f t="shared" si="25"/>
        <v>normal bar chart</v>
      </c>
      <c r="J1354" s="16">
        <f t="shared" ref="J1354:J1402" si="70">G1354-G1353</f>
        <v>19.5</v>
      </c>
      <c r="V1354" s="79"/>
      <c r="W1354" s="79"/>
    </row>
    <row r="1355">
      <c r="A1355" s="31">
        <v>28.0</v>
      </c>
      <c r="B1355" s="31">
        <v>35.0</v>
      </c>
      <c r="C1355" s="7" t="s">
        <v>2020</v>
      </c>
      <c r="D1355" s="39" t="b">
        <v>0</v>
      </c>
      <c r="E1355" s="31">
        <v>1.0</v>
      </c>
      <c r="F1355" s="40" t="s">
        <v>2379</v>
      </c>
      <c r="G1355" s="12">
        <f t="shared" si="23"/>
        <v>1512.8</v>
      </c>
      <c r="H1355" s="16" t="str">
        <f t="shared" si="24"/>
        <v>misleading</v>
      </c>
      <c r="I1355" s="17" t="str">
        <f t="shared" si="25"/>
        <v>reversed axis bar chart</v>
      </c>
      <c r="J1355" s="16">
        <f t="shared" si="70"/>
        <v>23.3</v>
      </c>
      <c r="V1355" s="79"/>
      <c r="W1355" s="79"/>
    </row>
    <row r="1356">
      <c r="A1356" s="31">
        <v>28.0</v>
      </c>
      <c r="B1356" s="31">
        <v>31.0</v>
      </c>
      <c r="C1356" s="7" t="s">
        <v>2380</v>
      </c>
      <c r="D1356" s="39" t="b">
        <v>0</v>
      </c>
      <c r="E1356" s="31">
        <v>1.0</v>
      </c>
      <c r="F1356" s="40" t="s">
        <v>2381</v>
      </c>
      <c r="G1356" s="12">
        <f t="shared" si="23"/>
        <v>1522.7</v>
      </c>
      <c r="H1356" s="16" t="str">
        <f t="shared" si="24"/>
        <v>misleading</v>
      </c>
      <c r="I1356" s="17" t="str">
        <f t="shared" si="25"/>
        <v>reversed axis bar chart</v>
      </c>
      <c r="J1356" s="16">
        <f t="shared" si="70"/>
        <v>9.9</v>
      </c>
      <c r="V1356" s="79"/>
      <c r="W1356" s="79"/>
    </row>
    <row r="1357">
      <c r="A1357" s="31">
        <v>28.0</v>
      </c>
      <c r="B1357" s="31">
        <v>48.0</v>
      </c>
      <c r="C1357" s="7" t="s">
        <v>146</v>
      </c>
      <c r="D1357" s="39" t="b">
        <v>1</v>
      </c>
      <c r="E1357" s="31">
        <v>1.0</v>
      </c>
      <c r="F1357" s="40" t="s">
        <v>2382</v>
      </c>
      <c r="G1357" s="12">
        <f t="shared" si="23"/>
        <v>1539.3</v>
      </c>
      <c r="H1357" s="16" t="str">
        <f t="shared" si="24"/>
        <v>normal</v>
      </c>
      <c r="I1357" s="17" t="str">
        <f t="shared" si="25"/>
        <v>normal line chart</v>
      </c>
      <c r="J1357" s="16">
        <f t="shared" si="70"/>
        <v>16.6</v>
      </c>
      <c r="V1357" s="79"/>
      <c r="W1357" s="79"/>
    </row>
    <row r="1358">
      <c r="A1358" s="31">
        <v>28.0</v>
      </c>
      <c r="B1358" s="31">
        <v>4.0</v>
      </c>
      <c r="C1358" s="7" t="s">
        <v>2383</v>
      </c>
      <c r="D1358" s="39" t="b">
        <v>0</v>
      </c>
      <c r="E1358" s="31">
        <v>1.0</v>
      </c>
      <c r="F1358" s="40" t="s">
        <v>2384</v>
      </c>
      <c r="G1358" s="12">
        <f t="shared" si="23"/>
        <v>1557.9</v>
      </c>
      <c r="H1358" s="16" t="str">
        <f t="shared" si="24"/>
        <v>normal</v>
      </c>
      <c r="I1358" s="17" t="str">
        <f t="shared" si="25"/>
        <v>normal bar chart</v>
      </c>
      <c r="J1358" s="16">
        <f t="shared" si="70"/>
        <v>18.6</v>
      </c>
      <c r="V1358" s="79"/>
      <c r="W1358" s="79"/>
    </row>
    <row r="1359">
      <c r="A1359" s="31">
        <v>28.0</v>
      </c>
      <c r="B1359" s="31">
        <v>18.0</v>
      </c>
      <c r="C1359" s="7" t="s">
        <v>2176</v>
      </c>
      <c r="D1359" s="39" t="b">
        <v>1</v>
      </c>
      <c r="E1359" s="31">
        <v>0.0</v>
      </c>
      <c r="F1359" s="40" t="s">
        <v>2385</v>
      </c>
      <c r="G1359" s="12">
        <f t="shared" si="23"/>
        <v>1575.6</v>
      </c>
      <c r="H1359" s="16" t="str">
        <f t="shared" si="24"/>
        <v>normal</v>
      </c>
      <c r="I1359" s="17" t="str">
        <f t="shared" si="25"/>
        <v>normal pie chart</v>
      </c>
      <c r="J1359" s="16">
        <f t="shared" si="70"/>
        <v>17.7</v>
      </c>
      <c r="V1359" s="79"/>
      <c r="W1359" s="79"/>
    </row>
    <row r="1360">
      <c r="A1360" s="31">
        <v>28.0</v>
      </c>
      <c r="B1360" s="31">
        <v>13.0</v>
      </c>
      <c r="C1360" s="7" t="s">
        <v>2386</v>
      </c>
      <c r="D1360" s="39" t="b">
        <v>1</v>
      </c>
      <c r="E1360" s="31">
        <v>1.0</v>
      </c>
      <c r="F1360" s="40" t="s">
        <v>2387</v>
      </c>
      <c r="G1360" s="12">
        <f t="shared" si="23"/>
        <v>1584.7</v>
      </c>
      <c r="H1360" s="16" t="str">
        <f t="shared" si="24"/>
        <v>normal</v>
      </c>
      <c r="I1360" s="17" t="str">
        <f t="shared" si="25"/>
        <v>normal pie chart</v>
      </c>
      <c r="J1360" s="16">
        <f t="shared" si="70"/>
        <v>9.1</v>
      </c>
      <c r="V1360" s="79"/>
      <c r="W1360" s="79"/>
    </row>
    <row r="1361">
      <c r="A1361" s="31">
        <v>28.0</v>
      </c>
      <c r="B1361" s="31">
        <v>47.0</v>
      </c>
      <c r="C1361" s="7" t="s">
        <v>736</v>
      </c>
      <c r="D1361" s="39" t="b">
        <v>1</v>
      </c>
      <c r="E1361" s="31">
        <v>0.0</v>
      </c>
      <c r="F1361" s="40" t="s">
        <v>2388</v>
      </c>
      <c r="G1361" s="12">
        <f t="shared" si="23"/>
        <v>1594.7</v>
      </c>
      <c r="H1361" s="16" t="str">
        <f t="shared" si="24"/>
        <v>misleading</v>
      </c>
      <c r="I1361" s="17" t="str">
        <f t="shared" si="25"/>
        <v>truncated line chart</v>
      </c>
      <c r="J1361" s="16">
        <f t="shared" si="70"/>
        <v>10</v>
      </c>
      <c r="V1361" s="79"/>
      <c r="W1361" s="79"/>
    </row>
    <row r="1362">
      <c r="A1362" s="31">
        <v>28.0</v>
      </c>
      <c r="B1362" s="31">
        <v>3.0</v>
      </c>
      <c r="C1362" s="7" t="s">
        <v>1790</v>
      </c>
      <c r="D1362" s="39" t="b">
        <v>1</v>
      </c>
      <c r="E1362" s="31">
        <v>0.0</v>
      </c>
      <c r="F1362" s="40" t="s">
        <v>2389</v>
      </c>
      <c r="G1362" s="12">
        <f t="shared" si="23"/>
        <v>1605</v>
      </c>
      <c r="H1362" s="16" t="str">
        <f t="shared" si="24"/>
        <v>misleading</v>
      </c>
      <c r="I1362" s="17" t="str">
        <f t="shared" si="25"/>
        <v>truncated bar chart</v>
      </c>
      <c r="J1362" s="16">
        <f t="shared" si="70"/>
        <v>10.3</v>
      </c>
      <c r="V1362" s="79"/>
      <c r="W1362" s="79"/>
    </row>
    <row r="1363">
      <c r="A1363" s="31">
        <v>28.0</v>
      </c>
      <c r="B1363" s="31">
        <v>40.0</v>
      </c>
      <c r="C1363" s="7" t="s">
        <v>1455</v>
      </c>
      <c r="D1363" s="39" t="b">
        <v>0</v>
      </c>
      <c r="E1363" s="31">
        <v>1.0</v>
      </c>
      <c r="F1363" s="40" t="s">
        <v>2390</v>
      </c>
      <c r="G1363" s="12">
        <f t="shared" si="23"/>
        <v>1626.9</v>
      </c>
      <c r="H1363" s="16" t="str">
        <f t="shared" si="24"/>
        <v>normal</v>
      </c>
      <c r="I1363" s="17" t="str">
        <f t="shared" si="25"/>
        <v>normal axis bar chart</v>
      </c>
      <c r="J1363" s="16">
        <f t="shared" si="70"/>
        <v>21.9</v>
      </c>
      <c r="V1363" s="79"/>
      <c r="W1363" s="79"/>
    </row>
    <row r="1364">
      <c r="A1364" s="31">
        <v>28.0</v>
      </c>
      <c r="B1364" s="31">
        <v>11.0</v>
      </c>
      <c r="C1364" s="7" t="s">
        <v>2391</v>
      </c>
      <c r="D1364" s="39" t="b">
        <v>0</v>
      </c>
      <c r="E1364" s="31">
        <v>0.0</v>
      </c>
      <c r="F1364" s="40" t="s">
        <v>2009</v>
      </c>
      <c r="G1364" s="12">
        <f t="shared" si="23"/>
        <v>1652.5</v>
      </c>
      <c r="H1364" s="16" t="str">
        <f t="shared" si="24"/>
        <v>misleading</v>
      </c>
      <c r="I1364" s="17" t="str">
        <f t="shared" si="25"/>
        <v>misleading 2d pie chart</v>
      </c>
      <c r="J1364" s="16">
        <f t="shared" si="70"/>
        <v>25.6</v>
      </c>
      <c r="V1364" s="79"/>
      <c r="W1364" s="79"/>
    </row>
    <row r="1365">
      <c r="A1365" s="31">
        <v>28.0</v>
      </c>
      <c r="B1365" s="31">
        <v>15.0</v>
      </c>
      <c r="C1365" s="7" t="s">
        <v>2392</v>
      </c>
      <c r="D1365" s="39" t="b">
        <v>0</v>
      </c>
      <c r="E1365" s="31">
        <v>1.0</v>
      </c>
      <c r="F1365" s="40" t="s">
        <v>557</v>
      </c>
      <c r="G1365" s="12">
        <f t="shared" si="23"/>
        <v>1685.2</v>
      </c>
      <c r="H1365" s="16" t="str">
        <f t="shared" si="24"/>
        <v>misleading</v>
      </c>
      <c r="I1365" s="17" t="str">
        <f t="shared" si="25"/>
        <v>misleading 2d pie chart</v>
      </c>
      <c r="J1365" s="16">
        <f t="shared" si="70"/>
        <v>32.7</v>
      </c>
      <c r="V1365" s="79"/>
      <c r="W1365" s="79"/>
    </row>
    <row r="1366">
      <c r="A1366" s="31">
        <v>28.0</v>
      </c>
      <c r="B1366" s="31">
        <v>12.0</v>
      </c>
      <c r="C1366" s="7" t="s">
        <v>2393</v>
      </c>
      <c r="D1366" s="39" t="b">
        <v>0</v>
      </c>
      <c r="E1366" s="31">
        <v>1.0</v>
      </c>
      <c r="F1366" s="40" t="s">
        <v>2394</v>
      </c>
      <c r="G1366" s="12">
        <f t="shared" si="23"/>
        <v>1693.4</v>
      </c>
      <c r="H1366" s="16" t="str">
        <f t="shared" si="24"/>
        <v>normal</v>
      </c>
      <c r="I1366" s="17" t="str">
        <f t="shared" si="25"/>
        <v>normal pie chart</v>
      </c>
      <c r="J1366" s="16">
        <f t="shared" si="70"/>
        <v>8.2</v>
      </c>
      <c r="V1366" s="79"/>
      <c r="W1366" s="79"/>
    </row>
    <row r="1367">
      <c r="A1367" s="31">
        <v>28.0</v>
      </c>
      <c r="B1367" s="31">
        <v>49.0</v>
      </c>
      <c r="C1367" s="7" t="s">
        <v>2395</v>
      </c>
      <c r="D1367" s="39" t="b">
        <v>0</v>
      </c>
      <c r="E1367" s="31">
        <v>1.0</v>
      </c>
      <c r="F1367" s="40" t="s">
        <v>2396</v>
      </c>
      <c r="G1367" s="12">
        <f t="shared" si="23"/>
        <v>1698</v>
      </c>
      <c r="H1367" s="16" t="str">
        <f t="shared" si="24"/>
        <v>misleading</v>
      </c>
      <c r="I1367" s="17" t="str">
        <f t="shared" si="25"/>
        <v>truncated line chart</v>
      </c>
      <c r="J1367" s="16">
        <f t="shared" si="70"/>
        <v>4.6</v>
      </c>
      <c r="V1367" s="79"/>
      <c r="W1367" s="79"/>
    </row>
    <row r="1368">
      <c r="A1368" s="31">
        <v>28.0</v>
      </c>
      <c r="B1368" s="31">
        <v>34.0</v>
      </c>
      <c r="C1368" s="7" t="s">
        <v>2397</v>
      </c>
      <c r="D1368" s="39" t="b">
        <v>1</v>
      </c>
      <c r="E1368" s="31">
        <v>1.0</v>
      </c>
      <c r="F1368" s="40" t="s">
        <v>2398</v>
      </c>
      <c r="G1368" s="12">
        <f t="shared" si="23"/>
        <v>1716.1</v>
      </c>
      <c r="H1368" s="16" t="str">
        <f t="shared" si="24"/>
        <v>normal</v>
      </c>
      <c r="I1368" s="17" t="str">
        <f t="shared" si="25"/>
        <v>normal axis bar chart</v>
      </c>
      <c r="J1368" s="16">
        <f t="shared" si="70"/>
        <v>18.1</v>
      </c>
      <c r="V1368" s="79"/>
      <c r="W1368" s="79"/>
    </row>
    <row r="1369">
      <c r="A1369" s="31">
        <v>28.0</v>
      </c>
      <c r="B1369" s="31">
        <v>30.0</v>
      </c>
      <c r="C1369" s="7" t="s">
        <v>374</v>
      </c>
      <c r="D1369" s="39" t="b">
        <v>1</v>
      </c>
      <c r="E1369" s="31">
        <v>1.0</v>
      </c>
      <c r="F1369" s="40" t="s">
        <v>2399</v>
      </c>
      <c r="G1369" s="12">
        <f t="shared" si="23"/>
        <v>1729.3</v>
      </c>
      <c r="H1369" s="16" t="str">
        <f t="shared" si="24"/>
        <v>misleading</v>
      </c>
      <c r="I1369" s="17" t="str">
        <f t="shared" si="25"/>
        <v>multiple scale line chart</v>
      </c>
      <c r="J1369" s="16">
        <f t="shared" si="70"/>
        <v>13.2</v>
      </c>
      <c r="V1369" s="79"/>
      <c r="W1369" s="79"/>
    </row>
    <row r="1370">
      <c r="A1370" s="31">
        <v>28.0</v>
      </c>
      <c r="B1370" s="31">
        <v>2.0</v>
      </c>
      <c r="C1370" s="7" t="s">
        <v>2400</v>
      </c>
      <c r="D1370" s="39" t="b">
        <v>0</v>
      </c>
      <c r="E1370" s="31">
        <v>1.0</v>
      </c>
      <c r="F1370" s="40" t="s">
        <v>2401</v>
      </c>
      <c r="G1370" s="12">
        <f t="shared" si="23"/>
        <v>1747.1</v>
      </c>
      <c r="H1370" s="16" t="str">
        <f t="shared" si="24"/>
        <v>normal</v>
      </c>
      <c r="I1370" s="17" t="str">
        <f t="shared" si="25"/>
        <v>normal bar chart</v>
      </c>
      <c r="J1370" s="16">
        <f t="shared" si="70"/>
        <v>17.8</v>
      </c>
      <c r="V1370" s="79"/>
      <c r="W1370" s="79"/>
    </row>
    <row r="1371">
      <c r="A1371" s="31">
        <v>28.0</v>
      </c>
      <c r="B1371" s="31">
        <v>41.0</v>
      </c>
      <c r="C1371" s="7" t="s">
        <v>844</v>
      </c>
      <c r="D1371" s="39" t="b">
        <v>0</v>
      </c>
      <c r="E1371" s="31">
        <v>1.0</v>
      </c>
      <c r="F1371" s="40" t="s">
        <v>2402</v>
      </c>
      <c r="G1371" s="12">
        <f t="shared" si="23"/>
        <v>1750.6</v>
      </c>
      <c r="H1371" s="16" t="str">
        <f t="shared" si="24"/>
        <v>normal</v>
      </c>
      <c r="I1371" s="17" t="str">
        <f t="shared" si="25"/>
        <v>normal line chart</v>
      </c>
      <c r="J1371" s="16">
        <f t="shared" si="70"/>
        <v>3.5</v>
      </c>
      <c r="V1371" s="79"/>
      <c r="W1371" s="79"/>
    </row>
    <row r="1372">
      <c r="A1372" s="31">
        <v>28.0</v>
      </c>
      <c r="B1372" s="31">
        <v>26.0</v>
      </c>
      <c r="C1372" s="7" t="s">
        <v>276</v>
      </c>
      <c r="D1372" s="39" t="b">
        <v>0</v>
      </c>
      <c r="E1372" s="31">
        <v>1.0</v>
      </c>
      <c r="F1372" s="40" t="s">
        <v>2403</v>
      </c>
      <c r="G1372" s="12">
        <f t="shared" si="23"/>
        <v>1766.9</v>
      </c>
      <c r="H1372" s="16" t="str">
        <f t="shared" si="24"/>
        <v>normal</v>
      </c>
      <c r="I1372" s="17" t="str">
        <f t="shared" si="25"/>
        <v>normal scale line chart</v>
      </c>
      <c r="J1372" s="16">
        <f t="shared" si="70"/>
        <v>16.3</v>
      </c>
      <c r="V1372" s="79"/>
      <c r="W1372" s="79"/>
    </row>
    <row r="1373">
      <c r="A1373" s="31">
        <v>28.0</v>
      </c>
      <c r="B1373" s="31">
        <v>25.0</v>
      </c>
      <c r="C1373" s="7" t="s">
        <v>381</v>
      </c>
      <c r="D1373" s="39" t="b">
        <v>1</v>
      </c>
      <c r="E1373" s="31">
        <v>0.0</v>
      </c>
      <c r="F1373" s="40" t="s">
        <v>2404</v>
      </c>
      <c r="G1373" s="12">
        <f t="shared" si="23"/>
        <v>1778.5</v>
      </c>
      <c r="H1373" s="16" t="str">
        <f t="shared" si="24"/>
        <v>misleading</v>
      </c>
      <c r="I1373" s="17" t="str">
        <f t="shared" si="25"/>
        <v>multiple scale line chart</v>
      </c>
      <c r="J1373" s="16">
        <f t="shared" si="70"/>
        <v>11.6</v>
      </c>
      <c r="V1373" s="79"/>
      <c r="W1373" s="79"/>
    </row>
    <row r="1374">
      <c r="A1374" s="31">
        <v>28.0</v>
      </c>
      <c r="B1374" s="31">
        <v>43.0</v>
      </c>
      <c r="C1374" s="7" t="s">
        <v>2045</v>
      </c>
      <c r="D1374" s="39" t="b">
        <v>0</v>
      </c>
      <c r="E1374" s="31">
        <v>1.0</v>
      </c>
      <c r="F1374" s="40" t="s">
        <v>2405</v>
      </c>
      <c r="G1374" s="12">
        <f t="shared" si="23"/>
        <v>1792.7</v>
      </c>
      <c r="H1374" s="16" t="str">
        <f t="shared" si="24"/>
        <v>normal</v>
      </c>
      <c r="I1374" s="17" t="str">
        <f t="shared" si="25"/>
        <v>normal line chart</v>
      </c>
      <c r="J1374" s="16">
        <f t="shared" si="70"/>
        <v>14.2</v>
      </c>
      <c r="V1374" s="79"/>
      <c r="W1374" s="79"/>
    </row>
    <row r="1375">
      <c r="A1375" s="31">
        <v>28.0</v>
      </c>
      <c r="B1375" s="31">
        <v>7.0</v>
      </c>
      <c r="C1375" s="7" t="s">
        <v>2406</v>
      </c>
      <c r="D1375" s="39" t="b">
        <v>1</v>
      </c>
      <c r="E1375" s="31">
        <v>0.0</v>
      </c>
      <c r="F1375" s="40" t="s">
        <v>2407</v>
      </c>
      <c r="G1375" s="12">
        <f t="shared" si="23"/>
        <v>1815.7</v>
      </c>
      <c r="H1375" s="16" t="str">
        <f t="shared" si="24"/>
        <v>misleading</v>
      </c>
      <c r="I1375" s="17" t="str">
        <f t="shared" si="25"/>
        <v>truncated bar chart</v>
      </c>
      <c r="J1375" s="16">
        <f t="shared" si="70"/>
        <v>23</v>
      </c>
      <c r="V1375" s="79"/>
      <c r="W1375" s="79"/>
    </row>
    <row r="1376">
      <c r="A1376" s="31">
        <v>28.0</v>
      </c>
      <c r="B1376" s="31">
        <v>16.0</v>
      </c>
      <c r="C1376" s="7" t="s">
        <v>2408</v>
      </c>
      <c r="D1376" s="39" t="b">
        <v>0</v>
      </c>
      <c r="E1376" s="31">
        <v>0.0</v>
      </c>
      <c r="F1376" s="40" t="s">
        <v>2409</v>
      </c>
      <c r="G1376" s="12">
        <f t="shared" si="23"/>
        <v>1836.4</v>
      </c>
      <c r="H1376" s="16" t="str">
        <f t="shared" si="24"/>
        <v>misleading</v>
      </c>
      <c r="I1376" s="17" t="str">
        <f t="shared" si="25"/>
        <v>misleading 2d pie chart</v>
      </c>
      <c r="J1376" s="16">
        <f t="shared" si="70"/>
        <v>20.7</v>
      </c>
      <c r="V1376" s="79"/>
      <c r="W1376" s="79"/>
    </row>
    <row r="1377">
      <c r="A1377" s="31">
        <v>28.0</v>
      </c>
      <c r="B1377" s="31">
        <v>38.0</v>
      </c>
      <c r="C1377" s="7" t="s">
        <v>2410</v>
      </c>
      <c r="D1377" s="39" t="b">
        <v>0</v>
      </c>
      <c r="E1377" s="31">
        <v>1.0</v>
      </c>
      <c r="F1377" s="40" t="s">
        <v>2411</v>
      </c>
      <c r="G1377" s="12">
        <f t="shared" si="23"/>
        <v>1853.4</v>
      </c>
      <c r="H1377" s="16" t="str">
        <f t="shared" si="24"/>
        <v>misleading</v>
      </c>
      <c r="I1377" s="17" t="str">
        <f t="shared" si="25"/>
        <v>reversed axis bar chart</v>
      </c>
      <c r="J1377" s="16">
        <f t="shared" si="70"/>
        <v>17</v>
      </c>
      <c r="V1377" s="79"/>
      <c r="W1377" s="79"/>
    </row>
    <row r="1378">
      <c r="A1378" s="31">
        <v>28.0</v>
      </c>
      <c r="B1378" s="31">
        <v>5.0</v>
      </c>
      <c r="C1378" s="7" t="s">
        <v>1392</v>
      </c>
      <c r="D1378" s="39" t="b">
        <v>0</v>
      </c>
      <c r="E1378" s="31">
        <v>0.0</v>
      </c>
      <c r="F1378" s="40" t="s">
        <v>2412</v>
      </c>
      <c r="G1378" s="12">
        <f t="shared" si="23"/>
        <v>1863.8</v>
      </c>
      <c r="H1378" s="16" t="str">
        <f t="shared" si="24"/>
        <v>misleading</v>
      </c>
      <c r="I1378" s="17" t="str">
        <f t="shared" si="25"/>
        <v>truncated bar chart</v>
      </c>
      <c r="J1378" s="16">
        <f t="shared" si="70"/>
        <v>10.4</v>
      </c>
      <c r="V1378" s="79"/>
      <c r="W1378" s="79"/>
    </row>
    <row r="1379">
      <c r="A1379" s="31">
        <v>28.0</v>
      </c>
      <c r="B1379" s="31">
        <v>39.0</v>
      </c>
      <c r="C1379" s="7" t="s">
        <v>1654</v>
      </c>
      <c r="D1379" s="39" t="b">
        <v>0</v>
      </c>
      <c r="E1379" s="31">
        <v>0.0</v>
      </c>
      <c r="F1379" s="40" t="s">
        <v>2413</v>
      </c>
      <c r="G1379" s="12">
        <f t="shared" si="23"/>
        <v>1874.5</v>
      </c>
      <c r="H1379" s="16" t="str">
        <f t="shared" si="24"/>
        <v>misleading</v>
      </c>
      <c r="I1379" s="17" t="str">
        <f t="shared" si="25"/>
        <v>reversed axis bar chart</v>
      </c>
      <c r="J1379" s="16">
        <f t="shared" si="70"/>
        <v>10.7</v>
      </c>
      <c r="V1379" s="79"/>
      <c r="W1379" s="79"/>
    </row>
    <row r="1380">
      <c r="A1380" s="31">
        <v>28.0</v>
      </c>
      <c r="B1380" s="31">
        <v>45.0</v>
      </c>
      <c r="C1380" s="7" t="s">
        <v>2414</v>
      </c>
      <c r="D1380" s="39" t="b">
        <v>1</v>
      </c>
      <c r="E1380" s="31">
        <v>1.0</v>
      </c>
      <c r="F1380" s="40" t="s">
        <v>2415</v>
      </c>
      <c r="G1380" s="12">
        <f t="shared" si="23"/>
        <v>1878.3</v>
      </c>
      <c r="H1380" s="16" t="str">
        <f t="shared" si="24"/>
        <v>normal</v>
      </c>
      <c r="I1380" s="17" t="str">
        <f t="shared" si="25"/>
        <v>normal line chart</v>
      </c>
      <c r="J1380" s="16">
        <f t="shared" si="70"/>
        <v>3.8</v>
      </c>
      <c r="V1380" s="79"/>
      <c r="W1380" s="79"/>
    </row>
    <row r="1381">
      <c r="A1381" s="31">
        <v>28.0</v>
      </c>
      <c r="B1381" s="31">
        <v>24.0</v>
      </c>
      <c r="C1381" s="7" t="s">
        <v>2416</v>
      </c>
      <c r="D1381" s="39" t="b">
        <v>0</v>
      </c>
      <c r="E1381" s="31">
        <v>1.0</v>
      </c>
      <c r="F1381" s="40" t="s">
        <v>2417</v>
      </c>
      <c r="G1381" s="12">
        <f t="shared" si="23"/>
        <v>1890.6</v>
      </c>
      <c r="H1381" s="16" t="str">
        <f t="shared" si="24"/>
        <v>misleading</v>
      </c>
      <c r="I1381" s="17" t="str">
        <f t="shared" si="25"/>
        <v>multiple scale line chart</v>
      </c>
      <c r="J1381" s="16">
        <f t="shared" si="70"/>
        <v>12.3</v>
      </c>
      <c r="V1381" s="79"/>
      <c r="W1381" s="79"/>
    </row>
    <row r="1382">
      <c r="A1382" s="31">
        <v>28.0</v>
      </c>
      <c r="B1382" s="31">
        <v>29.0</v>
      </c>
      <c r="C1382" s="7" t="s">
        <v>2418</v>
      </c>
      <c r="D1382" s="39" t="b">
        <v>0</v>
      </c>
      <c r="E1382" s="31">
        <v>1.0</v>
      </c>
      <c r="F1382" s="40" t="s">
        <v>2419</v>
      </c>
      <c r="G1382" s="12">
        <f t="shared" si="23"/>
        <v>1907.3</v>
      </c>
      <c r="H1382" s="16" t="str">
        <f t="shared" si="24"/>
        <v>normal</v>
      </c>
      <c r="I1382" s="17" t="str">
        <f t="shared" si="25"/>
        <v>normal scale line chart</v>
      </c>
      <c r="J1382" s="16">
        <f t="shared" si="70"/>
        <v>16.7</v>
      </c>
      <c r="V1382" s="79"/>
      <c r="W1382" s="79"/>
    </row>
    <row r="1383">
      <c r="A1383" s="31">
        <v>28.0</v>
      </c>
      <c r="B1383" s="31">
        <v>6.0</v>
      </c>
      <c r="C1383" s="7" t="s">
        <v>868</v>
      </c>
      <c r="D1383" s="39" t="b">
        <v>1</v>
      </c>
      <c r="E1383" s="31">
        <v>0.0</v>
      </c>
      <c r="F1383" s="40" t="s">
        <v>2420</v>
      </c>
      <c r="G1383" s="12">
        <f t="shared" si="23"/>
        <v>1916.9</v>
      </c>
      <c r="H1383" s="16" t="str">
        <f t="shared" si="24"/>
        <v>normal</v>
      </c>
      <c r="I1383" s="17" t="str">
        <f t="shared" si="25"/>
        <v>normal bar chart</v>
      </c>
      <c r="J1383" s="16">
        <f t="shared" si="70"/>
        <v>9.6</v>
      </c>
      <c r="V1383" s="79"/>
      <c r="W1383" s="79"/>
    </row>
    <row r="1384">
      <c r="A1384" s="31">
        <v>28.0</v>
      </c>
      <c r="B1384" s="31">
        <v>27.0</v>
      </c>
      <c r="C1384" s="7" t="s">
        <v>2421</v>
      </c>
      <c r="D1384" s="39" t="b">
        <v>0</v>
      </c>
      <c r="E1384" s="31">
        <v>0.0</v>
      </c>
      <c r="F1384" s="40" t="s">
        <v>2422</v>
      </c>
      <c r="G1384" s="12">
        <f t="shared" si="23"/>
        <v>1930.5</v>
      </c>
      <c r="H1384" s="16" t="str">
        <f t="shared" si="24"/>
        <v>misleading</v>
      </c>
      <c r="I1384" s="17" t="str">
        <f t="shared" si="25"/>
        <v>multiple scale line chart</v>
      </c>
      <c r="J1384" s="16">
        <f t="shared" si="70"/>
        <v>13.6</v>
      </c>
      <c r="V1384" s="79"/>
      <c r="W1384" s="79"/>
    </row>
    <row r="1385">
      <c r="A1385" s="31">
        <v>28.0</v>
      </c>
      <c r="B1385" s="31">
        <v>33.0</v>
      </c>
      <c r="C1385" s="7" t="s">
        <v>2423</v>
      </c>
      <c r="D1385" s="39" t="b">
        <v>0</v>
      </c>
      <c r="E1385" s="31">
        <v>1.0</v>
      </c>
      <c r="F1385" s="40" t="s">
        <v>2424</v>
      </c>
      <c r="G1385" s="12">
        <f t="shared" si="23"/>
        <v>1941.7</v>
      </c>
      <c r="H1385" s="16" t="str">
        <f t="shared" si="24"/>
        <v>misleading</v>
      </c>
      <c r="I1385" s="17" t="str">
        <f t="shared" si="25"/>
        <v>reversed axis bar chart</v>
      </c>
      <c r="J1385" s="16">
        <f t="shared" si="70"/>
        <v>11.2</v>
      </c>
      <c r="V1385" s="79"/>
      <c r="W1385" s="79"/>
    </row>
    <row r="1386">
      <c r="A1386" s="31">
        <v>28.0</v>
      </c>
      <c r="B1386" s="31">
        <v>37.0</v>
      </c>
      <c r="C1386" s="7" t="s">
        <v>2425</v>
      </c>
      <c r="D1386" s="39" t="b">
        <v>0</v>
      </c>
      <c r="E1386" s="31">
        <v>0.0</v>
      </c>
      <c r="F1386" s="40" t="s">
        <v>1448</v>
      </c>
      <c r="G1386" s="12">
        <f t="shared" si="23"/>
        <v>1956.3</v>
      </c>
      <c r="H1386" s="16" t="str">
        <f t="shared" si="24"/>
        <v>normal</v>
      </c>
      <c r="I1386" s="17" t="str">
        <f t="shared" si="25"/>
        <v>normal axis bar chart</v>
      </c>
      <c r="J1386" s="16">
        <f t="shared" si="70"/>
        <v>14.6</v>
      </c>
      <c r="V1386" s="79"/>
      <c r="W1386" s="79"/>
    </row>
    <row r="1387">
      <c r="A1387" s="31">
        <v>28.0</v>
      </c>
      <c r="B1387" s="31">
        <v>8.0</v>
      </c>
      <c r="C1387" s="7" t="s">
        <v>2426</v>
      </c>
      <c r="D1387" s="39" t="b">
        <v>1</v>
      </c>
      <c r="E1387" s="31">
        <v>1.0</v>
      </c>
      <c r="F1387" s="40" t="s">
        <v>2427</v>
      </c>
      <c r="G1387" s="12">
        <f t="shared" si="23"/>
        <v>1968.8</v>
      </c>
      <c r="H1387" s="16" t="str">
        <f t="shared" si="24"/>
        <v>normal</v>
      </c>
      <c r="I1387" s="17" t="str">
        <f t="shared" si="25"/>
        <v>normal bar chart</v>
      </c>
      <c r="J1387" s="16">
        <f t="shared" si="70"/>
        <v>12.5</v>
      </c>
      <c r="V1387" s="79"/>
      <c r="W1387" s="79"/>
    </row>
    <row r="1388">
      <c r="A1388" s="31">
        <v>28.0</v>
      </c>
      <c r="B1388" s="31">
        <v>22.0</v>
      </c>
      <c r="C1388" s="7" t="s">
        <v>2428</v>
      </c>
      <c r="D1388" s="39" t="b">
        <v>1</v>
      </c>
      <c r="E1388" s="31">
        <v>1.0</v>
      </c>
      <c r="F1388" s="40" t="s">
        <v>2429</v>
      </c>
      <c r="G1388" s="12">
        <f t="shared" si="23"/>
        <v>1974.2</v>
      </c>
      <c r="H1388" s="16" t="str">
        <f t="shared" si="24"/>
        <v>normal</v>
      </c>
      <c r="I1388" s="17" t="str">
        <f t="shared" si="25"/>
        <v>normal scale line chart</v>
      </c>
      <c r="J1388" s="16">
        <f t="shared" si="70"/>
        <v>5.4</v>
      </c>
      <c r="V1388" s="79"/>
      <c r="W1388" s="79"/>
    </row>
    <row r="1389">
      <c r="A1389" s="31">
        <v>28.0</v>
      </c>
      <c r="B1389" s="31">
        <v>32.0</v>
      </c>
      <c r="C1389" s="7" t="s">
        <v>2430</v>
      </c>
      <c r="D1389" s="39" t="b">
        <v>1</v>
      </c>
      <c r="E1389" s="31">
        <v>1.0</v>
      </c>
      <c r="F1389" s="40" t="s">
        <v>1803</v>
      </c>
      <c r="G1389" s="12">
        <f t="shared" si="23"/>
        <v>1979.5</v>
      </c>
      <c r="H1389" s="16" t="str">
        <f t="shared" si="24"/>
        <v>misleading</v>
      </c>
      <c r="I1389" s="17" t="str">
        <f t="shared" si="25"/>
        <v>reversed axis bar chart</v>
      </c>
      <c r="J1389" s="16">
        <f t="shared" si="70"/>
        <v>5.3</v>
      </c>
      <c r="V1389" s="79"/>
      <c r="W1389" s="79"/>
    </row>
    <row r="1390">
      <c r="A1390" s="31">
        <v>28.0</v>
      </c>
      <c r="B1390" s="31">
        <v>42.0</v>
      </c>
      <c r="C1390" s="7" t="s">
        <v>2431</v>
      </c>
      <c r="D1390" s="39" t="b">
        <v>0</v>
      </c>
      <c r="E1390" s="31">
        <v>0.0</v>
      </c>
      <c r="F1390" s="40" t="s">
        <v>2432</v>
      </c>
      <c r="G1390" s="12">
        <f t="shared" si="23"/>
        <v>1986.8</v>
      </c>
      <c r="H1390" s="16" t="str">
        <f t="shared" si="24"/>
        <v>misleading</v>
      </c>
      <c r="I1390" s="17" t="str">
        <f t="shared" si="25"/>
        <v>truncated line chart</v>
      </c>
      <c r="J1390" s="16">
        <f t="shared" si="70"/>
        <v>7.3</v>
      </c>
      <c r="V1390" s="79"/>
      <c r="W1390" s="79"/>
    </row>
    <row r="1391">
      <c r="A1391" s="31">
        <v>28.0</v>
      </c>
      <c r="B1391" s="31">
        <v>21.0</v>
      </c>
      <c r="C1391" s="7" t="s">
        <v>2433</v>
      </c>
      <c r="D1391" s="39" t="b">
        <v>1</v>
      </c>
      <c r="E1391" s="31">
        <v>0.0</v>
      </c>
      <c r="F1391" s="40" t="s">
        <v>2434</v>
      </c>
      <c r="G1391" s="12">
        <f t="shared" si="23"/>
        <v>2006.6</v>
      </c>
      <c r="H1391" s="16" t="str">
        <f t="shared" si="24"/>
        <v>misleading</v>
      </c>
      <c r="I1391" s="17" t="str">
        <f t="shared" si="25"/>
        <v>multiple scale line chart</v>
      </c>
      <c r="J1391" s="16">
        <f t="shared" si="70"/>
        <v>19.8</v>
      </c>
      <c r="V1391" s="79"/>
      <c r="W1391" s="79"/>
    </row>
    <row r="1392">
      <c r="A1392" s="31">
        <v>28.0</v>
      </c>
      <c r="B1392" s="31">
        <v>1.0</v>
      </c>
      <c r="C1392" s="7" t="s">
        <v>2435</v>
      </c>
      <c r="D1392" s="39" t="b">
        <v>1</v>
      </c>
      <c r="E1392" s="31">
        <v>0.0</v>
      </c>
      <c r="F1392" s="40" t="s">
        <v>2436</v>
      </c>
      <c r="G1392" s="12">
        <f t="shared" si="23"/>
        <v>2014.9</v>
      </c>
      <c r="H1392" s="16" t="str">
        <f t="shared" si="24"/>
        <v>misleading</v>
      </c>
      <c r="I1392" s="17" t="str">
        <f t="shared" si="25"/>
        <v>truncated bar chart</v>
      </c>
      <c r="J1392" s="16">
        <f t="shared" si="70"/>
        <v>8.3</v>
      </c>
      <c r="V1392" s="79"/>
      <c r="W1392" s="79"/>
    </row>
    <row r="1393">
      <c r="A1393" s="31">
        <v>28.0</v>
      </c>
      <c r="B1393" s="31">
        <v>28.0</v>
      </c>
      <c r="C1393" s="7" t="s">
        <v>979</v>
      </c>
      <c r="D1393" s="39" t="b">
        <v>1</v>
      </c>
      <c r="E1393" s="31">
        <v>1.0</v>
      </c>
      <c r="F1393" s="40" t="s">
        <v>2437</v>
      </c>
      <c r="G1393" s="12">
        <f t="shared" si="23"/>
        <v>2026.1</v>
      </c>
      <c r="H1393" s="16" t="str">
        <f t="shared" si="24"/>
        <v>misleading</v>
      </c>
      <c r="I1393" s="17" t="str">
        <f t="shared" si="25"/>
        <v>multiple scale line chart</v>
      </c>
      <c r="J1393" s="16">
        <f t="shared" si="70"/>
        <v>11.2</v>
      </c>
      <c r="V1393" s="79"/>
      <c r="W1393" s="79"/>
    </row>
    <row r="1394">
      <c r="A1394" s="31">
        <v>28.0</v>
      </c>
      <c r="B1394" s="31">
        <v>50.0</v>
      </c>
      <c r="C1394" s="7" t="s">
        <v>421</v>
      </c>
      <c r="D1394" s="39" t="b">
        <v>0</v>
      </c>
      <c r="E1394" s="31">
        <v>0.0</v>
      </c>
      <c r="F1394" s="40" t="s">
        <v>2438</v>
      </c>
      <c r="G1394" s="12">
        <f t="shared" si="23"/>
        <v>2042.9</v>
      </c>
      <c r="H1394" s="16" t="str">
        <f t="shared" si="24"/>
        <v>normal</v>
      </c>
      <c r="I1394" s="17" t="str">
        <f t="shared" si="25"/>
        <v>normal line chart</v>
      </c>
      <c r="J1394" s="16">
        <f t="shared" si="70"/>
        <v>16.8</v>
      </c>
      <c r="V1394" s="79"/>
      <c r="W1394" s="79"/>
    </row>
    <row r="1395">
      <c r="A1395" s="31">
        <v>28.0</v>
      </c>
      <c r="B1395" s="31">
        <v>46.0</v>
      </c>
      <c r="C1395" s="7" t="s">
        <v>2439</v>
      </c>
      <c r="D1395" s="39" t="b">
        <v>1</v>
      </c>
      <c r="E1395" s="31">
        <v>1.0</v>
      </c>
      <c r="F1395" s="40" t="s">
        <v>2440</v>
      </c>
      <c r="G1395" s="12">
        <f t="shared" si="23"/>
        <v>2046.2</v>
      </c>
      <c r="H1395" s="16" t="str">
        <f t="shared" si="24"/>
        <v>misleading</v>
      </c>
      <c r="I1395" s="17" t="str">
        <f t="shared" si="25"/>
        <v>truncated line chart</v>
      </c>
      <c r="J1395" s="16">
        <f t="shared" si="70"/>
        <v>3.3</v>
      </c>
      <c r="V1395" s="79"/>
      <c r="W1395" s="79"/>
    </row>
    <row r="1396">
      <c r="A1396" s="31">
        <v>28.0</v>
      </c>
      <c r="B1396" s="31">
        <v>19.0</v>
      </c>
      <c r="C1396" s="7" t="s">
        <v>2441</v>
      </c>
      <c r="D1396" s="39" t="b">
        <v>1</v>
      </c>
      <c r="E1396" s="31">
        <v>0.0</v>
      </c>
      <c r="F1396" s="40" t="s">
        <v>2442</v>
      </c>
      <c r="G1396" s="12">
        <f t="shared" si="23"/>
        <v>2051.9</v>
      </c>
      <c r="H1396" s="16" t="str">
        <f t="shared" si="24"/>
        <v>misleading</v>
      </c>
      <c r="I1396" s="17" t="str">
        <f t="shared" si="25"/>
        <v>misleading 2d pie chart</v>
      </c>
      <c r="J1396" s="16">
        <f t="shared" si="70"/>
        <v>5.7</v>
      </c>
      <c r="V1396" s="79"/>
      <c r="W1396" s="79"/>
    </row>
    <row r="1397">
      <c r="A1397" s="31">
        <v>28.0</v>
      </c>
      <c r="B1397" s="31">
        <v>14.0</v>
      </c>
      <c r="C1397" s="7" t="s">
        <v>986</v>
      </c>
      <c r="D1397" s="39" t="b">
        <v>1</v>
      </c>
      <c r="E1397" s="31">
        <v>0.0</v>
      </c>
      <c r="F1397" s="40" t="s">
        <v>2443</v>
      </c>
      <c r="G1397" s="12">
        <f t="shared" si="23"/>
        <v>2067.7</v>
      </c>
      <c r="H1397" s="16" t="str">
        <f t="shared" si="24"/>
        <v>normal</v>
      </c>
      <c r="I1397" s="17" t="str">
        <f t="shared" si="25"/>
        <v>normal pie chart</v>
      </c>
      <c r="J1397" s="16">
        <f t="shared" si="70"/>
        <v>15.8</v>
      </c>
      <c r="V1397" s="79"/>
      <c r="W1397" s="79"/>
    </row>
    <row r="1398">
      <c r="A1398" s="31">
        <v>28.0</v>
      </c>
      <c r="B1398" s="31">
        <v>17.0</v>
      </c>
      <c r="C1398" s="7" t="s">
        <v>1769</v>
      </c>
      <c r="D1398" s="39" t="b">
        <v>0</v>
      </c>
      <c r="E1398" s="31">
        <v>0.0</v>
      </c>
      <c r="F1398" s="40" t="s">
        <v>1459</v>
      </c>
      <c r="G1398" s="12">
        <f t="shared" si="23"/>
        <v>2074.3</v>
      </c>
      <c r="H1398" s="16" t="str">
        <f t="shared" si="24"/>
        <v>normal</v>
      </c>
      <c r="I1398" s="17" t="str">
        <f t="shared" si="25"/>
        <v>normal pie chart</v>
      </c>
      <c r="J1398" s="16">
        <f t="shared" si="70"/>
        <v>6.6</v>
      </c>
      <c r="V1398" s="79"/>
      <c r="W1398" s="79"/>
    </row>
    <row r="1399">
      <c r="A1399" s="31">
        <v>28.0</v>
      </c>
      <c r="B1399" s="31">
        <v>44.0</v>
      </c>
      <c r="C1399" s="7" t="s">
        <v>1852</v>
      </c>
      <c r="D1399" s="39" t="b">
        <v>1</v>
      </c>
      <c r="E1399" s="31">
        <v>1.0</v>
      </c>
      <c r="F1399" s="40" t="s">
        <v>2444</v>
      </c>
      <c r="G1399" s="12">
        <f t="shared" si="23"/>
        <v>2081.3</v>
      </c>
      <c r="H1399" s="16" t="str">
        <f t="shared" si="24"/>
        <v>normal</v>
      </c>
      <c r="I1399" s="17" t="str">
        <f t="shared" si="25"/>
        <v>normal line chart</v>
      </c>
      <c r="J1399" s="16">
        <f t="shared" si="70"/>
        <v>7</v>
      </c>
      <c r="V1399" s="79"/>
      <c r="W1399" s="79"/>
    </row>
    <row r="1400">
      <c r="A1400" s="31">
        <v>28.0</v>
      </c>
      <c r="B1400" s="31">
        <v>9.0</v>
      </c>
      <c r="C1400" s="7" t="s">
        <v>2445</v>
      </c>
      <c r="D1400" s="39" t="b">
        <v>0</v>
      </c>
      <c r="E1400" s="31">
        <v>0.0</v>
      </c>
      <c r="F1400" s="40" t="s">
        <v>2446</v>
      </c>
      <c r="G1400" s="12">
        <f t="shared" si="23"/>
        <v>2098.6</v>
      </c>
      <c r="H1400" s="16" t="str">
        <f t="shared" si="24"/>
        <v>misleading</v>
      </c>
      <c r="I1400" s="17" t="str">
        <f t="shared" si="25"/>
        <v>truncated bar chart</v>
      </c>
      <c r="J1400" s="16">
        <f t="shared" si="70"/>
        <v>17.3</v>
      </c>
      <c r="V1400" s="79"/>
      <c r="W1400" s="79"/>
    </row>
    <row r="1401">
      <c r="A1401" s="31">
        <v>28.0</v>
      </c>
      <c r="B1401" s="31">
        <v>20.0</v>
      </c>
      <c r="C1401" s="7" t="s">
        <v>1608</v>
      </c>
      <c r="D1401" s="39" t="b">
        <v>1</v>
      </c>
      <c r="E1401" s="31">
        <v>1.0</v>
      </c>
      <c r="F1401" s="40" t="s">
        <v>2447</v>
      </c>
      <c r="G1401" s="12">
        <f t="shared" si="23"/>
        <v>2108</v>
      </c>
      <c r="H1401" s="16" t="str">
        <f t="shared" si="24"/>
        <v>misleading</v>
      </c>
      <c r="I1401" s="17" t="str">
        <f t="shared" si="25"/>
        <v>misleading 2d pie chart</v>
      </c>
      <c r="J1401" s="16">
        <f t="shared" si="70"/>
        <v>9.4</v>
      </c>
      <c r="V1401" s="79"/>
      <c r="W1401" s="79"/>
    </row>
    <row r="1402">
      <c r="A1402" s="31">
        <v>28.0</v>
      </c>
      <c r="B1402" s="31">
        <v>36.0</v>
      </c>
      <c r="C1402" s="7" t="s">
        <v>2448</v>
      </c>
      <c r="D1402" s="39" t="b">
        <v>1</v>
      </c>
      <c r="E1402" s="31">
        <v>1.0</v>
      </c>
      <c r="F1402" s="40" t="s">
        <v>2449</v>
      </c>
      <c r="G1402" s="12">
        <f t="shared" si="23"/>
        <v>2122.7</v>
      </c>
      <c r="H1402" s="16" t="str">
        <f t="shared" si="24"/>
        <v>normal</v>
      </c>
      <c r="I1402" s="17" t="str">
        <f t="shared" si="25"/>
        <v>normal axis bar chart</v>
      </c>
      <c r="J1402" s="16">
        <f t="shared" si="70"/>
        <v>14.7</v>
      </c>
      <c r="V1402" s="79"/>
      <c r="W1402" s="79"/>
    </row>
    <row r="1403">
      <c r="A1403" s="12">
        <v>29.0</v>
      </c>
      <c r="B1403" s="12">
        <v>46.0</v>
      </c>
      <c r="C1403" s="12" t="s">
        <v>2450</v>
      </c>
      <c r="D1403" s="12" t="b">
        <v>0</v>
      </c>
      <c r="E1403" s="12">
        <v>0.0</v>
      </c>
      <c r="F1403" s="12" t="s">
        <v>2451</v>
      </c>
      <c r="G1403" s="12">
        <f t="shared" si="23"/>
        <v>1468.6</v>
      </c>
      <c r="H1403" s="16" t="str">
        <f t="shared" si="24"/>
        <v>misleading</v>
      </c>
      <c r="I1403" s="17" t="str">
        <f t="shared" si="25"/>
        <v>truncated line chart</v>
      </c>
      <c r="J1403" s="41">
        <f>G1403- TIMEVALUE("0:" &amp; "24:17.8") * 24 * 60 * 60</f>
        <v>10.8</v>
      </c>
      <c r="V1403" s="79"/>
      <c r="W1403" s="79"/>
    </row>
    <row r="1404">
      <c r="A1404" s="12">
        <v>29.0</v>
      </c>
      <c r="B1404" s="12">
        <v>9.0</v>
      </c>
      <c r="C1404" s="12" t="s">
        <v>1183</v>
      </c>
      <c r="D1404" s="12" t="b">
        <v>1</v>
      </c>
      <c r="E1404" s="12">
        <v>1.0</v>
      </c>
      <c r="F1404" s="12" t="s">
        <v>2452</v>
      </c>
      <c r="G1404" s="12">
        <f t="shared" si="23"/>
        <v>1482.8</v>
      </c>
      <c r="H1404" s="16" t="str">
        <f t="shared" si="24"/>
        <v>misleading</v>
      </c>
      <c r="I1404" s="17" t="str">
        <f t="shared" si="25"/>
        <v>truncated bar chart</v>
      </c>
      <c r="J1404" s="16">
        <f t="shared" ref="J1404:J1452" si="71">G1404-G1403</f>
        <v>14.2</v>
      </c>
      <c r="V1404" s="79"/>
      <c r="W1404" s="79"/>
    </row>
    <row r="1405">
      <c r="A1405" s="12">
        <v>29.0</v>
      </c>
      <c r="B1405" s="12">
        <v>22.0</v>
      </c>
      <c r="C1405" s="12" t="s">
        <v>2453</v>
      </c>
      <c r="D1405" s="12" t="b">
        <v>1</v>
      </c>
      <c r="E1405" s="12">
        <v>1.0</v>
      </c>
      <c r="F1405" s="12" t="s">
        <v>2454</v>
      </c>
      <c r="G1405" s="12">
        <f t="shared" si="23"/>
        <v>1493.5</v>
      </c>
      <c r="H1405" s="16" t="str">
        <f t="shared" si="24"/>
        <v>normal</v>
      </c>
      <c r="I1405" s="17" t="str">
        <f t="shared" si="25"/>
        <v>normal scale line chart</v>
      </c>
      <c r="J1405" s="16">
        <f t="shared" si="71"/>
        <v>10.7</v>
      </c>
      <c r="V1405" s="79"/>
      <c r="W1405" s="79"/>
    </row>
    <row r="1406">
      <c r="A1406" s="12">
        <v>29.0</v>
      </c>
      <c r="B1406" s="12">
        <v>27.0</v>
      </c>
      <c r="C1406" s="12" t="s">
        <v>2455</v>
      </c>
      <c r="D1406" s="12" t="b">
        <v>0</v>
      </c>
      <c r="E1406" s="12">
        <v>0.0</v>
      </c>
      <c r="F1406" s="12" t="s">
        <v>2456</v>
      </c>
      <c r="G1406" s="12">
        <f t="shared" si="23"/>
        <v>1513.7</v>
      </c>
      <c r="H1406" s="16" t="str">
        <f t="shared" si="24"/>
        <v>misleading</v>
      </c>
      <c r="I1406" s="17" t="str">
        <f t="shared" si="25"/>
        <v>multiple scale line chart</v>
      </c>
      <c r="J1406" s="16">
        <f t="shared" si="71"/>
        <v>20.2</v>
      </c>
      <c r="V1406" s="79"/>
      <c r="W1406" s="79"/>
    </row>
    <row r="1407">
      <c r="A1407" s="12">
        <v>29.0</v>
      </c>
      <c r="B1407" s="12">
        <v>20.0</v>
      </c>
      <c r="C1407" s="12" t="s">
        <v>1703</v>
      </c>
      <c r="D1407" s="12" t="b">
        <v>1</v>
      </c>
      <c r="E1407" s="12">
        <v>1.0</v>
      </c>
      <c r="F1407" s="12" t="s">
        <v>2457</v>
      </c>
      <c r="G1407" s="12">
        <f t="shared" si="23"/>
        <v>1530.2</v>
      </c>
      <c r="H1407" s="16" t="str">
        <f t="shared" si="24"/>
        <v>misleading</v>
      </c>
      <c r="I1407" s="17" t="str">
        <f t="shared" si="25"/>
        <v>misleading 2d pie chart</v>
      </c>
      <c r="J1407" s="16">
        <f t="shared" si="71"/>
        <v>16.5</v>
      </c>
      <c r="V1407" s="79"/>
      <c r="W1407" s="79"/>
    </row>
    <row r="1408">
      <c r="A1408" s="12">
        <v>29.0</v>
      </c>
      <c r="B1408" s="12">
        <v>5.0</v>
      </c>
      <c r="C1408" s="12" t="s">
        <v>2458</v>
      </c>
      <c r="D1408" s="12" t="b">
        <v>1</v>
      </c>
      <c r="E1408" s="12">
        <v>1.0</v>
      </c>
      <c r="F1408" s="12" t="s">
        <v>2459</v>
      </c>
      <c r="G1408" s="12">
        <f t="shared" si="23"/>
        <v>1554.9</v>
      </c>
      <c r="H1408" s="16" t="str">
        <f t="shared" si="24"/>
        <v>misleading</v>
      </c>
      <c r="I1408" s="17" t="str">
        <f t="shared" si="25"/>
        <v>truncated bar chart</v>
      </c>
      <c r="J1408" s="16">
        <f t="shared" si="71"/>
        <v>24.7</v>
      </c>
      <c r="V1408" s="79"/>
      <c r="W1408" s="79"/>
    </row>
    <row r="1409">
      <c r="A1409" s="12">
        <v>29.0</v>
      </c>
      <c r="B1409" s="12">
        <v>17.0</v>
      </c>
      <c r="C1409" s="12" t="s">
        <v>1105</v>
      </c>
      <c r="D1409" s="12" t="b">
        <v>1</v>
      </c>
      <c r="E1409" s="12">
        <v>1.0</v>
      </c>
      <c r="F1409" s="12" t="s">
        <v>2460</v>
      </c>
      <c r="G1409" s="12">
        <f t="shared" si="23"/>
        <v>1560.7</v>
      </c>
      <c r="H1409" s="16" t="str">
        <f t="shared" si="24"/>
        <v>normal</v>
      </c>
      <c r="I1409" s="17" t="str">
        <f t="shared" si="25"/>
        <v>normal pie chart</v>
      </c>
      <c r="J1409" s="16">
        <f t="shared" si="71"/>
        <v>5.8</v>
      </c>
      <c r="V1409" s="79"/>
      <c r="W1409" s="79"/>
    </row>
    <row r="1410">
      <c r="A1410" s="12">
        <v>29.0</v>
      </c>
      <c r="B1410" s="12">
        <v>42.0</v>
      </c>
      <c r="C1410" s="12" t="s">
        <v>2461</v>
      </c>
      <c r="D1410" s="12" t="b">
        <v>0</v>
      </c>
      <c r="E1410" s="12">
        <v>0.0</v>
      </c>
      <c r="F1410" s="12" t="s">
        <v>2462</v>
      </c>
      <c r="G1410" s="12">
        <f t="shared" si="23"/>
        <v>1575.5</v>
      </c>
      <c r="H1410" s="16" t="str">
        <f t="shared" si="24"/>
        <v>misleading</v>
      </c>
      <c r="I1410" s="17" t="str">
        <f t="shared" si="25"/>
        <v>truncated line chart</v>
      </c>
      <c r="J1410" s="16">
        <f t="shared" si="71"/>
        <v>14.8</v>
      </c>
      <c r="V1410" s="79"/>
      <c r="W1410" s="79"/>
    </row>
    <row r="1411">
      <c r="A1411" s="12">
        <v>29.0</v>
      </c>
      <c r="B1411" s="12">
        <v>11.0</v>
      </c>
      <c r="C1411" s="12" t="s">
        <v>2463</v>
      </c>
      <c r="D1411" s="12" t="b">
        <v>0</v>
      </c>
      <c r="E1411" s="12">
        <v>0.0</v>
      </c>
      <c r="F1411" s="12" t="s">
        <v>2464</v>
      </c>
      <c r="G1411" s="12">
        <f t="shared" si="23"/>
        <v>1600</v>
      </c>
      <c r="H1411" s="16" t="str">
        <f t="shared" si="24"/>
        <v>misleading</v>
      </c>
      <c r="I1411" s="17" t="str">
        <f t="shared" si="25"/>
        <v>misleading 2d pie chart</v>
      </c>
      <c r="J1411" s="16">
        <f t="shared" si="71"/>
        <v>24.5</v>
      </c>
      <c r="V1411" s="79"/>
      <c r="W1411" s="79"/>
    </row>
    <row r="1412">
      <c r="A1412" s="12">
        <v>29.0</v>
      </c>
      <c r="B1412" s="12">
        <v>8.0</v>
      </c>
      <c r="C1412" s="12" t="s">
        <v>1198</v>
      </c>
      <c r="D1412" s="12" t="b">
        <v>1</v>
      </c>
      <c r="E1412" s="12">
        <v>1.0</v>
      </c>
      <c r="F1412" s="12" t="s">
        <v>2465</v>
      </c>
      <c r="G1412" s="12">
        <f t="shared" si="23"/>
        <v>1606.3</v>
      </c>
      <c r="H1412" s="16" t="str">
        <f t="shared" si="24"/>
        <v>normal</v>
      </c>
      <c r="I1412" s="17" t="str">
        <f t="shared" si="25"/>
        <v>normal bar chart</v>
      </c>
      <c r="J1412" s="16">
        <f t="shared" si="71"/>
        <v>6.3</v>
      </c>
      <c r="V1412" s="79"/>
      <c r="W1412" s="79"/>
    </row>
    <row r="1413">
      <c r="A1413" s="12">
        <v>29.0</v>
      </c>
      <c r="B1413" s="12">
        <v>7.0</v>
      </c>
      <c r="C1413" s="12" t="s">
        <v>2466</v>
      </c>
      <c r="D1413" s="12" t="b">
        <v>1</v>
      </c>
      <c r="E1413" s="12">
        <v>0.0</v>
      </c>
      <c r="F1413" s="12" t="s">
        <v>2467</v>
      </c>
      <c r="G1413" s="12">
        <f t="shared" si="23"/>
        <v>1617</v>
      </c>
      <c r="H1413" s="16" t="str">
        <f t="shared" si="24"/>
        <v>misleading</v>
      </c>
      <c r="I1413" s="17" t="str">
        <f t="shared" si="25"/>
        <v>truncated bar chart</v>
      </c>
      <c r="J1413" s="16">
        <f t="shared" si="71"/>
        <v>10.7</v>
      </c>
      <c r="V1413" s="79"/>
      <c r="W1413" s="79"/>
    </row>
    <row r="1414">
      <c r="A1414" s="12">
        <v>29.0</v>
      </c>
      <c r="B1414" s="12">
        <v>14.0</v>
      </c>
      <c r="C1414" s="12" t="s">
        <v>648</v>
      </c>
      <c r="D1414" s="12" t="b">
        <v>0</v>
      </c>
      <c r="E1414" s="12">
        <v>1.0</v>
      </c>
      <c r="F1414" s="12" t="s">
        <v>2468</v>
      </c>
      <c r="G1414" s="12">
        <f t="shared" si="23"/>
        <v>1631.7</v>
      </c>
      <c r="H1414" s="16" t="str">
        <f t="shared" si="24"/>
        <v>normal</v>
      </c>
      <c r="I1414" s="17" t="str">
        <f t="shared" si="25"/>
        <v>normal pie chart</v>
      </c>
      <c r="J1414" s="16">
        <f t="shared" si="71"/>
        <v>14.7</v>
      </c>
      <c r="V1414" s="79"/>
      <c r="W1414" s="79"/>
    </row>
    <row r="1415">
      <c r="A1415" s="12">
        <v>29.0</v>
      </c>
      <c r="B1415" s="12">
        <v>25.0</v>
      </c>
      <c r="C1415" s="12" t="s">
        <v>2469</v>
      </c>
      <c r="D1415" s="12" t="b">
        <v>1</v>
      </c>
      <c r="E1415" s="12">
        <v>0.0</v>
      </c>
      <c r="F1415" s="12" t="s">
        <v>2470</v>
      </c>
      <c r="G1415" s="12">
        <f t="shared" si="23"/>
        <v>1644.7</v>
      </c>
      <c r="H1415" s="16" t="str">
        <f t="shared" si="24"/>
        <v>misleading</v>
      </c>
      <c r="I1415" s="17" t="str">
        <f t="shared" si="25"/>
        <v>multiple scale line chart</v>
      </c>
      <c r="J1415" s="16">
        <f t="shared" si="71"/>
        <v>13</v>
      </c>
      <c r="V1415" s="79"/>
      <c r="W1415" s="79"/>
    </row>
    <row r="1416">
      <c r="A1416" s="12">
        <v>29.0</v>
      </c>
      <c r="B1416" s="12">
        <v>50.0</v>
      </c>
      <c r="C1416" s="12" t="s">
        <v>836</v>
      </c>
      <c r="D1416" s="12" t="b">
        <v>0</v>
      </c>
      <c r="E1416" s="12">
        <v>0.0</v>
      </c>
      <c r="F1416" s="12" t="s">
        <v>2471</v>
      </c>
      <c r="G1416" s="12">
        <f t="shared" si="23"/>
        <v>1670.6</v>
      </c>
      <c r="H1416" s="16" t="str">
        <f t="shared" si="24"/>
        <v>normal</v>
      </c>
      <c r="I1416" s="17" t="str">
        <f t="shared" si="25"/>
        <v>normal line chart</v>
      </c>
      <c r="J1416" s="16">
        <f t="shared" si="71"/>
        <v>25.9</v>
      </c>
      <c r="V1416" s="79"/>
      <c r="W1416" s="79"/>
    </row>
    <row r="1417">
      <c r="A1417" s="12">
        <v>29.0</v>
      </c>
      <c r="B1417" s="12">
        <v>18.0</v>
      </c>
      <c r="C1417" s="12" t="s">
        <v>2472</v>
      </c>
      <c r="D1417" s="12" t="b">
        <v>1</v>
      </c>
      <c r="E1417" s="12">
        <v>0.0</v>
      </c>
      <c r="F1417" s="12" t="s">
        <v>145</v>
      </c>
      <c r="G1417" s="12">
        <f t="shared" si="23"/>
        <v>1676.8</v>
      </c>
      <c r="H1417" s="16" t="str">
        <f t="shared" si="24"/>
        <v>normal</v>
      </c>
      <c r="I1417" s="17" t="str">
        <f t="shared" si="25"/>
        <v>normal pie chart</v>
      </c>
      <c r="J1417" s="16">
        <f t="shared" si="71"/>
        <v>6.2</v>
      </c>
      <c r="V1417" s="79"/>
      <c r="W1417" s="79"/>
    </row>
    <row r="1418">
      <c r="A1418" s="12">
        <v>29.0</v>
      </c>
      <c r="B1418" s="12">
        <v>47.0</v>
      </c>
      <c r="C1418" s="12" t="s">
        <v>168</v>
      </c>
      <c r="D1418" s="12" t="b">
        <v>1</v>
      </c>
      <c r="E1418" s="12">
        <v>0.0</v>
      </c>
      <c r="F1418" s="12" t="s">
        <v>2473</v>
      </c>
      <c r="G1418" s="12">
        <f t="shared" si="23"/>
        <v>1682.9</v>
      </c>
      <c r="H1418" s="16" t="str">
        <f t="shared" si="24"/>
        <v>misleading</v>
      </c>
      <c r="I1418" s="17" t="str">
        <f t="shared" si="25"/>
        <v>truncated line chart</v>
      </c>
      <c r="J1418" s="16">
        <f t="shared" si="71"/>
        <v>6.1</v>
      </c>
      <c r="V1418" s="79"/>
      <c r="W1418" s="79"/>
    </row>
    <row r="1419">
      <c r="A1419" s="12">
        <v>29.0</v>
      </c>
      <c r="B1419" s="12">
        <v>3.0</v>
      </c>
      <c r="C1419" s="12" t="s">
        <v>1638</v>
      </c>
      <c r="D1419" s="12" t="b">
        <v>1</v>
      </c>
      <c r="E1419" s="12">
        <v>0.0</v>
      </c>
      <c r="F1419" s="12" t="s">
        <v>2474</v>
      </c>
      <c r="G1419" s="12">
        <f t="shared" si="23"/>
        <v>1688.6</v>
      </c>
      <c r="H1419" s="16" t="str">
        <f t="shared" si="24"/>
        <v>misleading</v>
      </c>
      <c r="I1419" s="17" t="str">
        <f t="shared" si="25"/>
        <v>truncated bar chart</v>
      </c>
      <c r="J1419" s="16">
        <f t="shared" si="71"/>
        <v>5.7</v>
      </c>
      <c r="V1419" s="79"/>
      <c r="W1419" s="79"/>
    </row>
    <row r="1420">
      <c r="A1420" s="12">
        <v>29.0</v>
      </c>
      <c r="B1420" s="12">
        <v>12.0</v>
      </c>
      <c r="C1420" s="12" t="s">
        <v>1723</v>
      </c>
      <c r="D1420" s="12" t="b">
        <v>0</v>
      </c>
      <c r="E1420" s="12">
        <v>1.0</v>
      </c>
      <c r="F1420" s="12" t="s">
        <v>2475</v>
      </c>
      <c r="G1420" s="12">
        <f t="shared" si="23"/>
        <v>1702</v>
      </c>
      <c r="H1420" s="16" t="str">
        <f t="shared" si="24"/>
        <v>normal</v>
      </c>
      <c r="I1420" s="17" t="str">
        <f t="shared" si="25"/>
        <v>normal pie chart</v>
      </c>
      <c r="J1420" s="16">
        <f t="shared" si="71"/>
        <v>13.4</v>
      </c>
      <c r="V1420" s="79"/>
      <c r="W1420" s="79"/>
    </row>
    <row r="1421">
      <c r="A1421" s="12">
        <v>29.0</v>
      </c>
      <c r="B1421" s="12">
        <v>32.0</v>
      </c>
      <c r="C1421" s="12" t="s">
        <v>2476</v>
      </c>
      <c r="D1421" s="12" t="b">
        <v>1</v>
      </c>
      <c r="E1421" s="12">
        <v>1.0</v>
      </c>
      <c r="F1421" s="12" t="s">
        <v>360</v>
      </c>
      <c r="G1421" s="12">
        <f t="shared" si="23"/>
        <v>1743.4</v>
      </c>
      <c r="H1421" s="16" t="str">
        <f t="shared" si="24"/>
        <v>misleading</v>
      </c>
      <c r="I1421" s="17" t="str">
        <f t="shared" si="25"/>
        <v>reversed axis bar chart</v>
      </c>
      <c r="J1421" s="16">
        <f t="shared" si="71"/>
        <v>41.4</v>
      </c>
      <c r="V1421" s="79"/>
      <c r="W1421" s="79"/>
    </row>
    <row r="1422">
      <c r="A1422" s="12">
        <v>29.0</v>
      </c>
      <c r="B1422" s="12">
        <v>43.0</v>
      </c>
      <c r="C1422" s="12" t="s">
        <v>476</v>
      </c>
      <c r="D1422" s="12" t="b">
        <v>0</v>
      </c>
      <c r="E1422" s="12">
        <v>1.0</v>
      </c>
      <c r="F1422" s="12" t="s">
        <v>2477</v>
      </c>
      <c r="G1422" s="12">
        <f t="shared" si="23"/>
        <v>1751.3</v>
      </c>
      <c r="H1422" s="16" t="str">
        <f t="shared" si="24"/>
        <v>normal</v>
      </c>
      <c r="I1422" s="17" t="str">
        <f t="shared" si="25"/>
        <v>normal line chart</v>
      </c>
      <c r="J1422" s="16">
        <f t="shared" si="71"/>
        <v>7.9</v>
      </c>
      <c r="V1422" s="79"/>
      <c r="W1422" s="79"/>
    </row>
    <row r="1423">
      <c r="A1423" s="12">
        <v>29.0</v>
      </c>
      <c r="B1423" s="12">
        <v>19.0</v>
      </c>
      <c r="C1423" s="12" t="s">
        <v>2478</v>
      </c>
      <c r="D1423" s="12" t="b">
        <v>1</v>
      </c>
      <c r="E1423" s="12">
        <v>0.0</v>
      </c>
      <c r="F1423" s="12" t="s">
        <v>362</v>
      </c>
      <c r="G1423" s="12">
        <f t="shared" si="23"/>
        <v>1756.1</v>
      </c>
      <c r="H1423" s="16" t="str">
        <f t="shared" si="24"/>
        <v>misleading</v>
      </c>
      <c r="I1423" s="17" t="str">
        <f t="shared" si="25"/>
        <v>misleading 2d pie chart</v>
      </c>
      <c r="J1423" s="16">
        <f t="shared" si="71"/>
        <v>4.8</v>
      </c>
      <c r="V1423" s="79"/>
      <c r="W1423" s="79"/>
    </row>
    <row r="1424">
      <c r="A1424" s="12">
        <v>29.0</v>
      </c>
      <c r="B1424" s="12">
        <v>48.0</v>
      </c>
      <c r="C1424" s="12" t="s">
        <v>1384</v>
      </c>
      <c r="D1424" s="12" t="b">
        <v>1</v>
      </c>
      <c r="E1424" s="12">
        <v>1.0</v>
      </c>
      <c r="F1424" s="12" t="s">
        <v>2479</v>
      </c>
      <c r="G1424" s="12">
        <f t="shared" si="23"/>
        <v>1760.1</v>
      </c>
      <c r="H1424" s="16" t="str">
        <f t="shared" si="24"/>
        <v>normal</v>
      </c>
      <c r="I1424" s="17" t="str">
        <f t="shared" si="25"/>
        <v>normal line chart</v>
      </c>
      <c r="J1424" s="16">
        <f t="shared" si="71"/>
        <v>4</v>
      </c>
      <c r="V1424" s="79"/>
      <c r="W1424" s="79"/>
    </row>
    <row r="1425">
      <c r="A1425" s="12">
        <v>29.0</v>
      </c>
      <c r="B1425" s="12">
        <v>30.0</v>
      </c>
      <c r="C1425" s="12" t="s">
        <v>852</v>
      </c>
      <c r="D1425" s="12" t="b">
        <v>1</v>
      </c>
      <c r="E1425" s="12">
        <v>1.0</v>
      </c>
      <c r="F1425" s="12" t="s">
        <v>2480</v>
      </c>
      <c r="G1425" s="12">
        <f t="shared" si="23"/>
        <v>1772.5</v>
      </c>
      <c r="H1425" s="16" t="str">
        <f t="shared" si="24"/>
        <v>misleading</v>
      </c>
      <c r="I1425" s="17" t="str">
        <f t="shared" si="25"/>
        <v>multiple scale line chart</v>
      </c>
      <c r="J1425" s="16">
        <f t="shared" si="71"/>
        <v>12.4</v>
      </c>
      <c r="V1425" s="79"/>
      <c r="W1425" s="79"/>
    </row>
    <row r="1426">
      <c r="A1426" s="12">
        <v>29.0</v>
      </c>
      <c r="B1426" s="12">
        <v>38.0</v>
      </c>
      <c r="C1426" s="12" t="s">
        <v>1566</v>
      </c>
      <c r="D1426" s="12" t="b">
        <v>0</v>
      </c>
      <c r="E1426" s="12">
        <v>1.0</v>
      </c>
      <c r="F1426" s="12" t="s">
        <v>2481</v>
      </c>
      <c r="G1426" s="12">
        <f t="shared" si="23"/>
        <v>1807.1</v>
      </c>
      <c r="H1426" s="16" t="str">
        <f t="shared" si="24"/>
        <v>misleading</v>
      </c>
      <c r="I1426" s="17" t="str">
        <f t="shared" si="25"/>
        <v>reversed axis bar chart</v>
      </c>
      <c r="J1426" s="16">
        <f t="shared" si="71"/>
        <v>34.6</v>
      </c>
      <c r="V1426" s="79"/>
      <c r="W1426" s="79"/>
    </row>
    <row r="1427">
      <c r="A1427" s="12">
        <v>29.0</v>
      </c>
      <c r="B1427" s="12">
        <v>4.0</v>
      </c>
      <c r="C1427" s="12" t="s">
        <v>2482</v>
      </c>
      <c r="D1427" s="12" t="b">
        <v>0</v>
      </c>
      <c r="E1427" s="12">
        <v>1.0</v>
      </c>
      <c r="F1427" s="12" t="s">
        <v>2483</v>
      </c>
      <c r="G1427" s="12">
        <f t="shared" si="23"/>
        <v>1813.4</v>
      </c>
      <c r="H1427" s="16" t="str">
        <f t="shared" si="24"/>
        <v>normal</v>
      </c>
      <c r="I1427" s="17" t="str">
        <f t="shared" si="25"/>
        <v>normal bar chart</v>
      </c>
      <c r="J1427" s="16">
        <f t="shared" si="71"/>
        <v>6.3</v>
      </c>
      <c r="V1427" s="79"/>
      <c r="W1427" s="79"/>
    </row>
    <row r="1428">
      <c r="A1428" s="12">
        <v>29.0</v>
      </c>
      <c r="B1428" s="12">
        <v>1.0</v>
      </c>
      <c r="C1428" s="12" t="s">
        <v>1482</v>
      </c>
      <c r="D1428" s="12" t="b">
        <v>0</v>
      </c>
      <c r="E1428" s="12">
        <v>1.0</v>
      </c>
      <c r="F1428" s="12" t="s">
        <v>2484</v>
      </c>
      <c r="G1428" s="12">
        <f t="shared" si="23"/>
        <v>1825.8</v>
      </c>
      <c r="H1428" s="16" t="str">
        <f t="shared" si="24"/>
        <v>misleading</v>
      </c>
      <c r="I1428" s="17" t="str">
        <f t="shared" si="25"/>
        <v>truncated bar chart</v>
      </c>
      <c r="J1428" s="16">
        <f t="shared" si="71"/>
        <v>12.4</v>
      </c>
      <c r="V1428" s="79"/>
      <c r="W1428" s="79"/>
    </row>
    <row r="1429">
      <c r="A1429" s="12">
        <v>29.0</v>
      </c>
      <c r="B1429" s="12">
        <v>21.0</v>
      </c>
      <c r="C1429" s="12" t="s">
        <v>2334</v>
      </c>
      <c r="D1429" s="12" t="b">
        <v>1</v>
      </c>
      <c r="E1429" s="12">
        <v>0.0</v>
      </c>
      <c r="F1429" s="12" t="s">
        <v>2485</v>
      </c>
      <c r="G1429" s="12">
        <f t="shared" si="23"/>
        <v>1831.7</v>
      </c>
      <c r="H1429" s="16" t="str">
        <f t="shared" si="24"/>
        <v>misleading</v>
      </c>
      <c r="I1429" s="17" t="str">
        <f t="shared" si="25"/>
        <v>multiple scale line chart</v>
      </c>
      <c r="J1429" s="16">
        <f t="shared" si="71"/>
        <v>5.9</v>
      </c>
      <c r="V1429" s="79"/>
      <c r="W1429" s="79"/>
    </row>
    <row r="1430">
      <c r="A1430" s="12">
        <v>29.0</v>
      </c>
      <c r="B1430" s="12">
        <v>24.0</v>
      </c>
      <c r="C1430" s="12" t="s">
        <v>2486</v>
      </c>
      <c r="D1430" s="12" t="b">
        <v>0</v>
      </c>
      <c r="E1430" s="12">
        <v>1.0</v>
      </c>
      <c r="F1430" s="12" t="s">
        <v>2487</v>
      </c>
      <c r="G1430" s="12">
        <f t="shared" si="23"/>
        <v>1845</v>
      </c>
      <c r="H1430" s="16" t="str">
        <f t="shared" si="24"/>
        <v>misleading</v>
      </c>
      <c r="I1430" s="17" t="str">
        <f t="shared" si="25"/>
        <v>multiple scale line chart</v>
      </c>
      <c r="J1430" s="16">
        <f t="shared" si="71"/>
        <v>13.3</v>
      </c>
      <c r="V1430" s="79"/>
      <c r="W1430" s="79"/>
    </row>
    <row r="1431">
      <c r="A1431" s="12">
        <v>29.0</v>
      </c>
      <c r="B1431" s="12">
        <v>39.0</v>
      </c>
      <c r="C1431" s="12" t="s">
        <v>2488</v>
      </c>
      <c r="D1431" s="12" t="b">
        <v>1</v>
      </c>
      <c r="E1431" s="12">
        <v>1.0</v>
      </c>
      <c r="F1431" s="12" t="s">
        <v>2489</v>
      </c>
      <c r="G1431" s="12">
        <f t="shared" si="23"/>
        <v>1874.8</v>
      </c>
      <c r="H1431" s="16" t="str">
        <f t="shared" si="24"/>
        <v>misleading</v>
      </c>
      <c r="I1431" s="17" t="str">
        <f t="shared" si="25"/>
        <v>reversed axis bar chart</v>
      </c>
      <c r="J1431" s="16">
        <f t="shared" si="71"/>
        <v>29.8</v>
      </c>
      <c r="V1431" s="79"/>
      <c r="W1431" s="79"/>
    </row>
    <row r="1432">
      <c r="A1432" s="12">
        <v>29.0</v>
      </c>
      <c r="B1432" s="12">
        <v>23.0</v>
      </c>
      <c r="C1432" s="12" t="s">
        <v>2490</v>
      </c>
      <c r="D1432" s="12" t="b">
        <v>1</v>
      </c>
      <c r="E1432" s="12">
        <v>1.0</v>
      </c>
      <c r="F1432" s="12" t="s">
        <v>2491</v>
      </c>
      <c r="G1432" s="12">
        <f t="shared" si="23"/>
        <v>1878.6</v>
      </c>
      <c r="H1432" s="16" t="str">
        <f t="shared" si="24"/>
        <v>normal</v>
      </c>
      <c r="I1432" s="17" t="str">
        <f t="shared" si="25"/>
        <v>normal scale line chart</v>
      </c>
      <c r="J1432" s="16">
        <f t="shared" si="71"/>
        <v>3.8</v>
      </c>
      <c r="V1432" s="79"/>
      <c r="W1432" s="79"/>
    </row>
    <row r="1433">
      <c r="A1433" s="12">
        <v>29.0</v>
      </c>
      <c r="B1433" s="12">
        <v>49.0</v>
      </c>
      <c r="C1433" s="12" t="s">
        <v>88</v>
      </c>
      <c r="D1433" s="12" t="b">
        <v>0</v>
      </c>
      <c r="E1433" s="12">
        <v>1.0</v>
      </c>
      <c r="F1433" s="12" t="s">
        <v>2492</v>
      </c>
      <c r="G1433" s="12">
        <f t="shared" si="23"/>
        <v>1882.2</v>
      </c>
      <c r="H1433" s="16" t="str">
        <f t="shared" si="24"/>
        <v>misleading</v>
      </c>
      <c r="I1433" s="17" t="str">
        <f t="shared" si="25"/>
        <v>truncated line chart</v>
      </c>
      <c r="J1433" s="16">
        <f t="shared" si="71"/>
        <v>3.6</v>
      </c>
      <c r="V1433" s="79"/>
      <c r="W1433" s="79"/>
    </row>
    <row r="1434">
      <c r="A1434" s="12">
        <v>29.0</v>
      </c>
      <c r="B1434" s="12">
        <v>26.0</v>
      </c>
      <c r="C1434" s="12" t="s">
        <v>2493</v>
      </c>
      <c r="D1434" s="12" t="b">
        <v>1</v>
      </c>
      <c r="E1434" s="12">
        <v>0.0</v>
      </c>
      <c r="F1434" s="12" t="s">
        <v>2494</v>
      </c>
      <c r="G1434" s="12">
        <f t="shared" si="23"/>
        <v>1890.7</v>
      </c>
      <c r="H1434" s="16" t="str">
        <f t="shared" si="24"/>
        <v>normal</v>
      </c>
      <c r="I1434" s="17" t="str">
        <f t="shared" si="25"/>
        <v>normal scale line chart</v>
      </c>
      <c r="J1434" s="16">
        <f t="shared" si="71"/>
        <v>8.5</v>
      </c>
      <c r="V1434" s="79"/>
      <c r="W1434" s="79"/>
    </row>
    <row r="1435">
      <c r="A1435" s="12">
        <v>29.0</v>
      </c>
      <c r="B1435" s="12">
        <v>6.0</v>
      </c>
      <c r="C1435" s="12" t="s">
        <v>2495</v>
      </c>
      <c r="D1435" s="12" t="b">
        <v>1</v>
      </c>
      <c r="E1435" s="12">
        <v>0.0</v>
      </c>
      <c r="F1435" s="12" t="s">
        <v>2496</v>
      </c>
      <c r="G1435" s="12">
        <f t="shared" si="23"/>
        <v>1895.2</v>
      </c>
      <c r="H1435" s="16" t="str">
        <f t="shared" si="24"/>
        <v>normal</v>
      </c>
      <c r="I1435" s="17" t="str">
        <f t="shared" si="25"/>
        <v>normal bar chart</v>
      </c>
      <c r="J1435" s="16">
        <f t="shared" si="71"/>
        <v>4.5</v>
      </c>
      <c r="V1435" s="79"/>
      <c r="W1435" s="79"/>
    </row>
    <row r="1436">
      <c r="A1436" s="12">
        <v>29.0</v>
      </c>
      <c r="B1436" s="12">
        <v>36.0</v>
      </c>
      <c r="C1436" s="12" t="s">
        <v>2143</v>
      </c>
      <c r="D1436" s="12" t="b">
        <v>1</v>
      </c>
      <c r="E1436" s="12">
        <v>1.0</v>
      </c>
      <c r="F1436" s="12" t="s">
        <v>1428</v>
      </c>
      <c r="G1436" s="12">
        <f t="shared" si="23"/>
        <v>1903.4</v>
      </c>
      <c r="H1436" s="16" t="str">
        <f t="shared" si="24"/>
        <v>normal</v>
      </c>
      <c r="I1436" s="17" t="str">
        <f t="shared" si="25"/>
        <v>normal axis bar chart</v>
      </c>
      <c r="J1436" s="16">
        <f t="shared" si="71"/>
        <v>8.2</v>
      </c>
      <c r="V1436" s="79"/>
      <c r="W1436" s="79"/>
    </row>
    <row r="1437">
      <c r="A1437" s="12">
        <v>29.0</v>
      </c>
      <c r="B1437" s="12">
        <v>15.0</v>
      </c>
      <c r="C1437" s="12" t="s">
        <v>1242</v>
      </c>
      <c r="D1437" s="12" t="b">
        <v>0</v>
      </c>
      <c r="E1437" s="12">
        <v>1.0</v>
      </c>
      <c r="F1437" s="12" t="s">
        <v>2497</v>
      </c>
      <c r="G1437" s="12">
        <f t="shared" si="23"/>
        <v>1912.6</v>
      </c>
      <c r="H1437" s="16" t="str">
        <f t="shared" si="24"/>
        <v>misleading</v>
      </c>
      <c r="I1437" s="17" t="str">
        <f t="shared" si="25"/>
        <v>misleading 2d pie chart</v>
      </c>
      <c r="J1437" s="16">
        <f t="shared" si="71"/>
        <v>9.2</v>
      </c>
      <c r="V1437" s="79"/>
      <c r="W1437" s="79"/>
    </row>
    <row r="1438">
      <c r="A1438" s="12">
        <v>29.0</v>
      </c>
      <c r="B1438" s="12">
        <v>10.0</v>
      </c>
      <c r="C1438" s="12" t="s">
        <v>2498</v>
      </c>
      <c r="D1438" s="12" t="b">
        <v>0</v>
      </c>
      <c r="E1438" s="12">
        <v>0.0</v>
      </c>
      <c r="F1438" s="12" t="s">
        <v>2499</v>
      </c>
      <c r="G1438" s="12">
        <f t="shared" si="23"/>
        <v>1919.2</v>
      </c>
      <c r="H1438" s="16" t="str">
        <f t="shared" si="24"/>
        <v>normal</v>
      </c>
      <c r="I1438" s="17" t="str">
        <f t="shared" si="25"/>
        <v>normal bar chart</v>
      </c>
      <c r="J1438" s="16">
        <f t="shared" si="71"/>
        <v>6.6</v>
      </c>
      <c r="V1438" s="79"/>
      <c r="W1438" s="79"/>
    </row>
    <row r="1439">
      <c r="A1439" s="12">
        <v>29.0</v>
      </c>
      <c r="B1439" s="12">
        <v>45.0</v>
      </c>
      <c r="C1439" s="12" t="s">
        <v>2500</v>
      </c>
      <c r="D1439" s="12" t="b">
        <v>1</v>
      </c>
      <c r="E1439" s="12">
        <v>1.0</v>
      </c>
      <c r="F1439" s="12" t="s">
        <v>173</v>
      </c>
      <c r="G1439" s="12">
        <f t="shared" si="23"/>
        <v>1923</v>
      </c>
      <c r="H1439" s="16" t="str">
        <f t="shared" si="24"/>
        <v>normal</v>
      </c>
      <c r="I1439" s="17" t="str">
        <f t="shared" si="25"/>
        <v>normal line chart</v>
      </c>
      <c r="J1439" s="16">
        <f t="shared" si="71"/>
        <v>3.8</v>
      </c>
      <c r="V1439" s="79"/>
      <c r="W1439" s="79"/>
    </row>
    <row r="1440">
      <c r="A1440" s="12">
        <v>29.0</v>
      </c>
      <c r="B1440" s="12">
        <v>28.0</v>
      </c>
      <c r="C1440" s="12" t="s">
        <v>1501</v>
      </c>
      <c r="D1440" s="12" t="b">
        <v>0</v>
      </c>
      <c r="E1440" s="12">
        <v>0.0</v>
      </c>
      <c r="F1440" s="12" t="s">
        <v>2501</v>
      </c>
      <c r="G1440" s="12">
        <f t="shared" si="23"/>
        <v>1936.6</v>
      </c>
      <c r="H1440" s="16" t="str">
        <f t="shared" si="24"/>
        <v>misleading</v>
      </c>
      <c r="I1440" s="17" t="str">
        <f t="shared" si="25"/>
        <v>multiple scale line chart</v>
      </c>
      <c r="J1440" s="16">
        <f t="shared" si="71"/>
        <v>13.6</v>
      </c>
      <c r="V1440" s="79"/>
      <c r="W1440" s="79"/>
    </row>
    <row r="1441">
      <c r="A1441" s="12">
        <v>29.0</v>
      </c>
      <c r="B1441" s="12">
        <v>34.0</v>
      </c>
      <c r="C1441" s="12" t="s">
        <v>2502</v>
      </c>
      <c r="D1441" s="12" t="b">
        <v>0</v>
      </c>
      <c r="E1441" s="12">
        <v>0.0</v>
      </c>
      <c r="F1441" s="12" t="s">
        <v>2503</v>
      </c>
      <c r="G1441" s="12">
        <f t="shared" si="23"/>
        <v>1942.3</v>
      </c>
      <c r="H1441" s="16" t="str">
        <f t="shared" si="24"/>
        <v>normal</v>
      </c>
      <c r="I1441" s="17" t="str">
        <f t="shared" si="25"/>
        <v>normal axis bar chart</v>
      </c>
      <c r="J1441" s="16">
        <f t="shared" si="71"/>
        <v>5.7</v>
      </c>
      <c r="V1441" s="79"/>
      <c r="W1441" s="79"/>
    </row>
    <row r="1442">
      <c r="A1442" s="12">
        <v>29.0</v>
      </c>
      <c r="B1442" s="12">
        <v>33.0</v>
      </c>
      <c r="C1442" s="12" t="s">
        <v>1416</v>
      </c>
      <c r="D1442" s="12" t="b">
        <v>0</v>
      </c>
      <c r="E1442" s="12">
        <v>1.0</v>
      </c>
      <c r="F1442" s="12" t="s">
        <v>2504</v>
      </c>
      <c r="G1442" s="12">
        <f t="shared" si="23"/>
        <v>1955</v>
      </c>
      <c r="H1442" s="16" t="str">
        <f t="shared" si="24"/>
        <v>misleading</v>
      </c>
      <c r="I1442" s="17" t="str">
        <f t="shared" si="25"/>
        <v>reversed axis bar chart</v>
      </c>
      <c r="J1442" s="16">
        <f t="shared" si="71"/>
        <v>12.7</v>
      </c>
      <c r="V1442" s="79"/>
      <c r="W1442" s="79"/>
    </row>
    <row r="1443">
      <c r="A1443" s="12">
        <v>29.0</v>
      </c>
      <c r="B1443" s="12">
        <v>31.0</v>
      </c>
      <c r="C1443" s="12" t="s">
        <v>2505</v>
      </c>
      <c r="D1443" s="12" t="b">
        <v>0</v>
      </c>
      <c r="E1443" s="12">
        <v>1.0</v>
      </c>
      <c r="F1443" s="12" t="s">
        <v>2506</v>
      </c>
      <c r="G1443" s="12">
        <f t="shared" si="23"/>
        <v>1965.4</v>
      </c>
      <c r="H1443" s="16" t="str">
        <f t="shared" si="24"/>
        <v>misleading</v>
      </c>
      <c r="I1443" s="17" t="str">
        <f t="shared" si="25"/>
        <v>reversed axis bar chart</v>
      </c>
      <c r="J1443" s="16">
        <f t="shared" si="71"/>
        <v>10.4</v>
      </c>
      <c r="V1443" s="79"/>
      <c r="W1443" s="79"/>
    </row>
    <row r="1444">
      <c r="A1444" s="12">
        <v>29.0</v>
      </c>
      <c r="B1444" s="12">
        <v>2.0</v>
      </c>
      <c r="C1444" s="12" t="s">
        <v>1166</v>
      </c>
      <c r="D1444" s="12" t="b">
        <v>0</v>
      </c>
      <c r="E1444" s="12">
        <v>1.0</v>
      </c>
      <c r="F1444" s="12" t="s">
        <v>2507</v>
      </c>
      <c r="G1444" s="12">
        <f t="shared" si="23"/>
        <v>1974.5</v>
      </c>
      <c r="H1444" s="16" t="str">
        <f t="shared" si="24"/>
        <v>normal</v>
      </c>
      <c r="I1444" s="17" t="str">
        <f t="shared" si="25"/>
        <v>normal bar chart</v>
      </c>
      <c r="J1444" s="16">
        <f t="shared" si="71"/>
        <v>9.1</v>
      </c>
      <c r="V1444" s="79"/>
      <c r="W1444" s="79"/>
    </row>
    <row r="1445">
      <c r="A1445" s="12">
        <v>29.0</v>
      </c>
      <c r="B1445" s="12">
        <v>13.0</v>
      </c>
      <c r="C1445" s="12" t="s">
        <v>327</v>
      </c>
      <c r="D1445" s="12" t="b">
        <v>1</v>
      </c>
      <c r="E1445" s="12">
        <v>1.0</v>
      </c>
      <c r="F1445" s="12" t="s">
        <v>2508</v>
      </c>
      <c r="G1445" s="12">
        <f t="shared" si="23"/>
        <v>1983.7</v>
      </c>
      <c r="H1445" s="16" t="str">
        <f t="shared" si="24"/>
        <v>normal</v>
      </c>
      <c r="I1445" s="17" t="str">
        <f t="shared" si="25"/>
        <v>normal pie chart</v>
      </c>
      <c r="J1445" s="16">
        <f t="shared" si="71"/>
        <v>9.2</v>
      </c>
      <c r="V1445" s="79"/>
      <c r="W1445" s="79"/>
    </row>
    <row r="1446">
      <c r="A1446" s="12">
        <v>29.0</v>
      </c>
      <c r="B1446" s="12">
        <v>41.0</v>
      </c>
      <c r="C1446" s="12" t="s">
        <v>1683</v>
      </c>
      <c r="D1446" s="12" t="b">
        <v>0</v>
      </c>
      <c r="E1446" s="12">
        <v>1.0</v>
      </c>
      <c r="F1446" s="12" t="s">
        <v>2509</v>
      </c>
      <c r="G1446" s="12">
        <f t="shared" si="23"/>
        <v>1987.7</v>
      </c>
      <c r="H1446" s="16" t="str">
        <f t="shared" si="24"/>
        <v>normal</v>
      </c>
      <c r="I1446" s="17" t="str">
        <f t="shared" si="25"/>
        <v>normal line chart</v>
      </c>
      <c r="J1446" s="16">
        <f t="shared" si="71"/>
        <v>4</v>
      </c>
      <c r="V1446" s="79"/>
      <c r="W1446" s="79"/>
    </row>
    <row r="1447">
      <c r="A1447" s="12">
        <v>29.0</v>
      </c>
      <c r="B1447" s="12">
        <v>29.0</v>
      </c>
      <c r="C1447" s="12" t="s">
        <v>427</v>
      </c>
      <c r="D1447" s="12" t="b">
        <v>0</v>
      </c>
      <c r="E1447" s="12">
        <v>1.0</v>
      </c>
      <c r="F1447" s="12" t="s">
        <v>2510</v>
      </c>
      <c r="G1447" s="12">
        <f t="shared" si="23"/>
        <v>2003.4</v>
      </c>
      <c r="H1447" s="16" t="str">
        <f t="shared" si="24"/>
        <v>normal</v>
      </c>
      <c r="I1447" s="17" t="str">
        <f t="shared" si="25"/>
        <v>normal scale line chart</v>
      </c>
      <c r="J1447" s="16">
        <f t="shared" si="71"/>
        <v>15.7</v>
      </c>
      <c r="V1447" s="79"/>
      <c r="W1447" s="79"/>
    </row>
    <row r="1448">
      <c r="A1448" s="12">
        <v>29.0</v>
      </c>
      <c r="B1448" s="12">
        <v>40.0</v>
      </c>
      <c r="C1448" s="12" t="s">
        <v>2367</v>
      </c>
      <c r="D1448" s="12" t="b">
        <v>0</v>
      </c>
      <c r="E1448" s="12">
        <v>1.0</v>
      </c>
      <c r="F1448" s="12" t="s">
        <v>2511</v>
      </c>
      <c r="G1448" s="12">
        <f t="shared" si="23"/>
        <v>2029.1</v>
      </c>
      <c r="H1448" s="16" t="str">
        <f t="shared" si="24"/>
        <v>normal</v>
      </c>
      <c r="I1448" s="17" t="str">
        <f t="shared" si="25"/>
        <v>normal axis bar chart</v>
      </c>
      <c r="J1448" s="16">
        <f t="shared" si="71"/>
        <v>25.7</v>
      </c>
      <c r="V1448" s="79"/>
      <c r="W1448" s="79"/>
    </row>
    <row r="1449">
      <c r="A1449" s="12">
        <v>29.0</v>
      </c>
      <c r="B1449" s="12">
        <v>16.0</v>
      </c>
      <c r="C1449" s="12" t="s">
        <v>128</v>
      </c>
      <c r="D1449" s="12" t="b">
        <v>1</v>
      </c>
      <c r="E1449" s="12">
        <v>1.0</v>
      </c>
      <c r="F1449" s="12" t="s">
        <v>2512</v>
      </c>
      <c r="G1449" s="12">
        <f t="shared" si="23"/>
        <v>2038.6</v>
      </c>
      <c r="H1449" s="16" t="str">
        <f t="shared" si="24"/>
        <v>misleading</v>
      </c>
      <c r="I1449" s="17" t="str">
        <f t="shared" si="25"/>
        <v>misleading 2d pie chart</v>
      </c>
      <c r="J1449" s="16">
        <f t="shared" si="71"/>
        <v>9.5</v>
      </c>
      <c r="V1449" s="79"/>
      <c r="W1449" s="79"/>
    </row>
    <row r="1450">
      <c r="A1450" s="12">
        <v>29.0</v>
      </c>
      <c r="B1450" s="12">
        <v>37.0</v>
      </c>
      <c r="C1450" s="12" t="s">
        <v>2513</v>
      </c>
      <c r="D1450" s="12" t="b">
        <v>1</v>
      </c>
      <c r="E1450" s="12">
        <v>1.0</v>
      </c>
      <c r="F1450" s="12" t="s">
        <v>2514</v>
      </c>
      <c r="G1450" s="12">
        <f t="shared" si="23"/>
        <v>2065.6</v>
      </c>
      <c r="H1450" s="16" t="str">
        <f t="shared" si="24"/>
        <v>normal</v>
      </c>
      <c r="I1450" s="17" t="str">
        <f t="shared" si="25"/>
        <v>normal axis bar chart</v>
      </c>
      <c r="J1450" s="16">
        <f t="shared" si="71"/>
        <v>27</v>
      </c>
      <c r="V1450" s="79"/>
      <c r="W1450" s="79"/>
    </row>
    <row r="1451">
      <c r="A1451" s="12">
        <v>29.0</v>
      </c>
      <c r="B1451" s="12">
        <v>44.0</v>
      </c>
      <c r="C1451" s="12" t="s">
        <v>2515</v>
      </c>
      <c r="D1451" s="12" t="b">
        <v>1</v>
      </c>
      <c r="E1451" s="12">
        <v>1.0</v>
      </c>
      <c r="F1451" s="12" t="s">
        <v>2516</v>
      </c>
      <c r="G1451" s="12">
        <f t="shared" si="23"/>
        <v>2069.9</v>
      </c>
      <c r="H1451" s="16" t="str">
        <f t="shared" si="24"/>
        <v>normal</v>
      </c>
      <c r="I1451" s="17" t="str">
        <f t="shared" si="25"/>
        <v>normal line chart</v>
      </c>
      <c r="J1451" s="16">
        <f t="shared" si="71"/>
        <v>4.3</v>
      </c>
      <c r="V1451" s="79"/>
      <c r="W1451" s="79"/>
    </row>
    <row r="1452">
      <c r="A1452" s="12">
        <v>29.0</v>
      </c>
      <c r="B1452" s="12">
        <v>35.0</v>
      </c>
      <c r="C1452" s="12" t="s">
        <v>437</v>
      </c>
      <c r="D1452" s="12" t="b">
        <v>0</v>
      </c>
      <c r="E1452" s="12">
        <v>1.0</v>
      </c>
      <c r="F1452" s="12" t="s">
        <v>2517</v>
      </c>
      <c r="G1452" s="12">
        <f t="shared" si="23"/>
        <v>2082.2</v>
      </c>
      <c r="H1452" s="16" t="str">
        <f t="shared" si="24"/>
        <v>misleading</v>
      </c>
      <c r="I1452" s="17" t="str">
        <f t="shared" si="25"/>
        <v>reversed axis bar chart</v>
      </c>
      <c r="J1452" s="16">
        <f t="shared" si="71"/>
        <v>12.3</v>
      </c>
      <c r="V1452" s="79"/>
      <c r="W1452" s="79"/>
    </row>
    <row r="1453">
      <c r="A1453" s="12">
        <v>30.0</v>
      </c>
      <c r="B1453" s="12">
        <v>25.0</v>
      </c>
      <c r="C1453" s="12" t="s">
        <v>2518</v>
      </c>
      <c r="D1453" s="12" t="b">
        <v>1</v>
      </c>
      <c r="E1453" s="12">
        <v>0.0</v>
      </c>
      <c r="F1453" s="12" t="s">
        <v>2519</v>
      </c>
      <c r="G1453" s="12">
        <f t="shared" si="23"/>
        <v>571.4</v>
      </c>
      <c r="H1453" s="16" t="str">
        <f t="shared" si="24"/>
        <v>misleading</v>
      </c>
      <c r="I1453" s="17" t="str">
        <f t="shared" si="25"/>
        <v>multiple scale line chart</v>
      </c>
      <c r="J1453" s="22">
        <f>G1453- TIMEVALUE("0:" &amp; "09:02.3") * 24 * 60 * 60</f>
        <v>29.1</v>
      </c>
      <c r="V1453" s="79"/>
      <c r="W1453" s="79"/>
    </row>
    <row r="1454">
      <c r="A1454" s="12">
        <v>30.0</v>
      </c>
      <c r="B1454" s="12">
        <v>41.0</v>
      </c>
      <c r="C1454" s="12" t="s">
        <v>722</v>
      </c>
      <c r="D1454" s="12" t="b">
        <v>0</v>
      </c>
      <c r="E1454" s="12">
        <v>1.0</v>
      </c>
      <c r="F1454" s="12" t="s">
        <v>2520</v>
      </c>
      <c r="G1454" s="12">
        <f t="shared" si="23"/>
        <v>585.9</v>
      </c>
      <c r="H1454" s="16" t="str">
        <f t="shared" si="24"/>
        <v>normal</v>
      </c>
      <c r="I1454" s="17" t="str">
        <f t="shared" si="25"/>
        <v>normal line chart</v>
      </c>
      <c r="J1454" s="16">
        <f t="shared" ref="J1454:J1502" si="72">G1454-G1453</f>
        <v>14.5</v>
      </c>
      <c r="V1454" s="79"/>
      <c r="W1454" s="79"/>
    </row>
    <row r="1455">
      <c r="A1455" s="12">
        <v>30.0</v>
      </c>
      <c r="B1455" s="12">
        <v>46.0</v>
      </c>
      <c r="C1455" s="12" t="s">
        <v>1527</v>
      </c>
      <c r="D1455" s="12" t="b">
        <v>0</v>
      </c>
      <c r="E1455" s="12">
        <v>0.0</v>
      </c>
      <c r="F1455" s="12" t="s">
        <v>2521</v>
      </c>
      <c r="G1455" s="12">
        <f t="shared" si="23"/>
        <v>591.9</v>
      </c>
      <c r="H1455" s="16" t="str">
        <f t="shared" si="24"/>
        <v>misleading</v>
      </c>
      <c r="I1455" s="17" t="str">
        <f t="shared" si="25"/>
        <v>truncated line chart</v>
      </c>
      <c r="J1455" s="16">
        <f t="shared" si="72"/>
        <v>6</v>
      </c>
      <c r="V1455" s="79"/>
      <c r="W1455" s="79"/>
    </row>
    <row r="1456">
      <c r="A1456" s="12">
        <v>30.0</v>
      </c>
      <c r="B1456" s="12">
        <v>38.0</v>
      </c>
      <c r="C1456" s="12" t="s">
        <v>2522</v>
      </c>
      <c r="D1456" s="12" t="b">
        <v>0</v>
      </c>
      <c r="E1456" s="12">
        <v>1.0</v>
      </c>
      <c r="F1456" s="12" t="s">
        <v>2523</v>
      </c>
      <c r="G1456" s="12">
        <f t="shared" si="23"/>
        <v>637.5</v>
      </c>
      <c r="H1456" s="16" t="str">
        <f t="shared" si="24"/>
        <v>misleading</v>
      </c>
      <c r="I1456" s="17" t="str">
        <f t="shared" si="25"/>
        <v>reversed axis bar chart</v>
      </c>
      <c r="J1456" s="16">
        <f t="shared" si="72"/>
        <v>45.6</v>
      </c>
      <c r="V1456" s="79"/>
      <c r="W1456" s="79"/>
    </row>
    <row r="1457">
      <c r="A1457" s="12">
        <v>30.0</v>
      </c>
      <c r="B1457" s="12">
        <v>27.0</v>
      </c>
      <c r="C1457" s="12" t="s">
        <v>351</v>
      </c>
      <c r="D1457" s="12" t="b">
        <v>0</v>
      </c>
      <c r="E1457" s="12">
        <v>0.0</v>
      </c>
      <c r="F1457" s="12" t="s">
        <v>2524</v>
      </c>
      <c r="G1457" s="12">
        <f t="shared" si="23"/>
        <v>663.5</v>
      </c>
      <c r="H1457" s="16" t="str">
        <f t="shared" si="24"/>
        <v>misleading</v>
      </c>
      <c r="I1457" s="17" t="str">
        <f t="shared" si="25"/>
        <v>multiple scale line chart</v>
      </c>
      <c r="J1457" s="16">
        <f t="shared" si="72"/>
        <v>26</v>
      </c>
      <c r="V1457" s="79"/>
      <c r="W1457" s="79"/>
    </row>
    <row r="1458">
      <c r="A1458" s="12">
        <v>30.0</v>
      </c>
      <c r="B1458" s="12">
        <v>6.0</v>
      </c>
      <c r="C1458" s="12" t="s">
        <v>353</v>
      </c>
      <c r="D1458" s="12" t="b">
        <v>1</v>
      </c>
      <c r="E1458" s="12">
        <v>0.0</v>
      </c>
      <c r="F1458" s="12" t="s">
        <v>2525</v>
      </c>
      <c r="G1458" s="12">
        <f t="shared" si="23"/>
        <v>677.3</v>
      </c>
      <c r="H1458" s="16" t="str">
        <f t="shared" si="24"/>
        <v>normal</v>
      </c>
      <c r="I1458" s="17" t="str">
        <f t="shared" si="25"/>
        <v>normal bar chart</v>
      </c>
      <c r="J1458" s="16">
        <f t="shared" si="72"/>
        <v>13.8</v>
      </c>
      <c r="V1458" s="79"/>
      <c r="W1458" s="79"/>
    </row>
    <row r="1459">
      <c r="A1459" s="12">
        <v>30.0</v>
      </c>
      <c r="B1459" s="12">
        <v>42.0</v>
      </c>
      <c r="C1459" s="12" t="s">
        <v>2526</v>
      </c>
      <c r="D1459" s="12" t="b">
        <v>0</v>
      </c>
      <c r="E1459" s="12">
        <v>0.0</v>
      </c>
      <c r="F1459" s="12" t="s">
        <v>2527</v>
      </c>
      <c r="G1459" s="12">
        <f t="shared" si="23"/>
        <v>687.8</v>
      </c>
      <c r="H1459" s="16" t="str">
        <f t="shared" si="24"/>
        <v>misleading</v>
      </c>
      <c r="I1459" s="17" t="str">
        <f t="shared" si="25"/>
        <v>truncated line chart</v>
      </c>
      <c r="J1459" s="16">
        <f t="shared" si="72"/>
        <v>10.5</v>
      </c>
      <c r="V1459" s="79"/>
      <c r="W1459" s="79"/>
    </row>
    <row r="1460">
      <c r="A1460" s="12">
        <v>30.0</v>
      </c>
      <c r="B1460" s="12">
        <v>12.0</v>
      </c>
      <c r="C1460" s="12" t="s">
        <v>2528</v>
      </c>
      <c r="D1460" s="12" t="b">
        <v>0</v>
      </c>
      <c r="E1460" s="12">
        <v>1.0</v>
      </c>
      <c r="F1460" s="12" t="s">
        <v>2529</v>
      </c>
      <c r="G1460" s="12">
        <f t="shared" si="23"/>
        <v>720</v>
      </c>
      <c r="H1460" s="16" t="str">
        <f t="shared" si="24"/>
        <v>normal</v>
      </c>
      <c r="I1460" s="17" t="str">
        <f t="shared" si="25"/>
        <v>normal pie chart</v>
      </c>
      <c r="J1460" s="16">
        <f t="shared" si="72"/>
        <v>32.2</v>
      </c>
      <c r="V1460" s="79"/>
      <c r="W1460" s="79"/>
    </row>
    <row r="1461">
      <c r="A1461" s="12">
        <v>30.0</v>
      </c>
      <c r="B1461" s="12">
        <v>36.0</v>
      </c>
      <c r="C1461" s="12" t="s">
        <v>2530</v>
      </c>
      <c r="D1461" s="12" t="b">
        <v>1</v>
      </c>
      <c r="E1461" s="12">
        <v>1.0</v>
      </c>
      <c r="F1461" s="12" t="s">
        <v>2531</v>
      </c>
      <c r="G1461" s="12">
        <f t="shared" si="23"/>
        <v>743.7</v>
      </c>
      <c r="H1461" s="16" t="str">
        <f t="shared" si="24"/>
        <v>normal</v>
      </c>
      <c r="I1461" s="17" t="str">
        <f t="shared" si="25"/>
        <v>normal axis bar chart</v>
      </c>
      <c r="J1461" s="16">
        <f t="shared" si="72"/>
        <v>23.7</v>
      </c>
      <c r="V1461" s="79"/>
      <c r="W1461" s="79"/>
    </row>
    <row r="1462">
      <c r="A1462" s="12">
        <v>30.0</v>
      </c>
      <c r="B1462" s="12">
        <v>1.0</v>
      </c>
      <c r="C1462" s="12" t="s">
        <v>1281</v>
      </c>
      <c r="D1462" s="12" t="b">
        <v>0</v>
      </c>
      <c r="E1462" s="12">
        <v>1.0</v>
      </c>
      <c r="F1462" s="12" t="s">
        <v>2532</v>
      </c>
      <c r="G1462" s="12">
        <f t="shared" si="23"/>
        <v>753.2</v>
      </c>
      <c r="H1462" s="16" t="str">
        <f t="shared" si="24"/>
        <v>misleading</v>
      </c>
      <c r="I1462" s="17" t="str">
        <f t="shared" si="25"/>
        <v>truncated bar chart</v>
      </c>
      <c r="J1462" s="16">
        <f t="shared" si="72"/>
        <v>9.5</v>
      </c>
      <c r="V1462" s="79"/>
      <c r="W1462" s="79"/>
    </row>
    <row r="1463">
      <c r="A1463" s="12">
        <v>30.0</v>
      </c>
      <c r="B1463" s="12">
        <v>49.0</v>
      </c>
      <c r="C1463" s="12" t="s">
        <v>1542</v>
      </c>
      <c r="D1463" s="12" t="b">
        <v>0</v>
      </c>
      <c r="E1463" s="12">
        <v>1.0</v>
      </c>
      <c r="F1463" s="12" t="s">
        <v>1290</v>
      </c>
      <c r="G1463" s="12">
        <f t="shared" si="23"/>
        <v>765.6</v>
      </c>
      <c r="H1463" s="16" t="str">
        <f t="shared" si="24"/>
        <v>misleading</v>
      </c>
      <c r="I1463" s="17" t="str">
        <f t="shared" si="25"/>
        <v>truncated line chart</v>
      </c>
      <c r="J1463" s="16">
        <f t="shared" si="72"/>
        <v>12.4</v>
      </c>
      <c r="V1463" s="79"/>
      <c r="W1463" s="79"/>
    </row>
    <row r="1464">
      <c r="A1464" s="12">
        <v>30.0</v>
      </c>
      <c r="B1464" s="12">
        <v>43.0</v>
      </c>
      <c r="C1464" s="12" t="s">
        <v>2533</v>
      </c>
      <c r="D1464" s="12" t="b">
        <v>0</v>
      </c>
      <c r="E1464" s="12">
        <v>1.0</v>
      </c>
      <c r="F1464" s="12" t="s">
        <v>2534</v>
      </c>
      <c r="G1464" s="12">
        <f t="shared" si="23"/>
        <v>778.8</v>
      </c>
      <c r="H1464" s="16" t="str">
        <f t="shared" si="24"/>
        <v>normal</v>
      </c>
      <c r="I1464" s="17" t="str">
        <f t="shared" si="25"/>
        <v>normal line chart</v>
      </c>
      <c r="J1464" s="16">
        <f t="shared" si="72"/>
        <v>13.2</v>
      </c>
      <c r="V1464" s="79"/>
      <c r="W1464" s="79"/>
    </row>
    <row r="1465">
      <c r="A1465" s="12">
        <v>30.0</v>
      </c>
      <c r="B1465" s="12">
        <v>37.0</v>
      </c>
      <c r="C1465" s="12" t="s">
        <v>2535</v>
      </c>
      <c r="D1465" s="12" t="b">
        <v>1</v>
      </c>
      <c r="E1465" s="12">
        <v>1.0</v>
      </c>
      <c r="F1465" s="12" t="s">
        <v>2536</v>
      </c>
      <c r="G1465" s="12">
        <f t="shared" si="23"/>
        <v>810.7</v>
      </c>
      <c r="H1465" s="16" t="str">
        <f t="shared" si="24"/>
        <v>normal</v>
      </c>
      <c r="I1465" s="17" t="str">
        <f t="shared" si="25"/>
        <v>normal axis bar chart</v>
      </c>
      <c r="J1465" s="16">
        <f t="shared" si="72"/>
        <v>31.9</v>
      </c>
      <c r="V1465" s="79"/>
      <c r="W1465" s="79"/>
    </row>
    <row r="1466">
      <c r="A1466" s="12">
        <v>30.0</v>
      </c>
      <c r="B1466" s="12">
        <v>19.0</v>
      </c>
      <c r="C1466" s="12" t="s">
        <v>2537</v>
      </c>
      <c r="D1466" s="12" t="b">
        <v>1</v>
      </c>
      <c r="E1466" s="12">
        <v>0.0</v>
      </c>
      <c r="F1466" s="12" t="s">
        <v>2538</v>
      </c>
      <c r="G1466" s="12">
        <f t="shared" si="23"/>
        <v>822.8</v>
      </c>
      <c r="H1466" s="16" t="str">
        <f t="shared" si="24"/>
        <v>misleading</v>
      </c>
      <c r="I1466" s="17" t="str">
        <f t="shared" si="25"/>
        <v>misleading 2d pie chart</v>
      </c>
      <c r="J1466" s="16">
        <f t="shared" si="72"/>
        <v>12.1</v>
      </c>
      <c r="V1466" s="79"/>
      <c r="W1466" s="79"/>
    </row>
    <row r="1467">
      <c r="A1467" s="12">
        <v>30.0</v>
      </c>
      <c r="B1467" s="12">
        <v>29.0</v>
      </c>
      <c r="C1467" s="12" t="s">
        <v>2539</v>
      </c>
      <c r="D1467" s="12" t="b">
        <v>0</v>
      </c>
      <c r="E1467" s="12">
        <v>1.0</v>
      </c>
      <c r="F1467" s="12" t="s">
        <v>2540</v>
      </c>
      <c r="G1467" s="12">
        <f t="shared" si="23"/>
        <v>846.8</v>
      </c>
      <c r="H1467" s="16" t="str">
        <f t="shared" si="24"/>
        <v>normal</v>
      </c>
      <c r="I1467" s="17" t="str">
        <f t="shared" si="25"/>
        <v>normal scale line chart</v>
      </c>
      <c r="J1467" s="16">
        <f t="shared" si="72"/>
        <v>24</v>
      </c>
      <c r="V1467" s="79"/>
      <c r="W1467" s="79"/>
    </row>
    <row r="1468">
      <c r="A1468" s="12">
        <v>30.0</v>
      </c>
      <c r="B1468" s="12">
        <v>39.0</v>
      </c>
      <c r="C1468" s="12" t="s">
        <v>1551</v>
      </c>
      <c r="D1468" s="12" t="b">
        <v>0</v>
      </c>
      <c r="E1468" s="12">
        <v>0.0</v>
      </c>
      <c r="F1468" s="12" t="s">
        <v>2541</v>
      </c>
      <c r="G1468" s="12">
        <f t="shared" si="23"/>
        <v>858</v>
      </c>
      <c r="H1468" s="16" t="str">
        <f t="shared" si="24"/>
        <v>misleading</v>
      </c>
      <c r="I1468" s="17" t="str">
        <f t="shared" si="25"/>
        <v>reversed axis bar chart</v>
      </c>
      <c r="J1468" s="16">
        <f t="shared" si="72"/>
        <v>11.2</v>
      </c>
      <c r="V1468" s="79"/>
      <c r="W1468" s="79"/>
    </row>
    <row r="1469">
      <c r="A1469" s="12">
        <v>30.0</v>
      </c>
      <c r="B1469" s="12">
        <v>50.0</v>
      </c>
      <c r="C1469" s="12" t="s">
        <v>2542</v>
      </c>
      <c r="D1469" s="12" t="b">
        <v>0</v>
      </c>
      <c r="E1469" s="12">
        <v>0.0</v>
      </c>
      <c r="F1469" s="12" t="s">
        <v>2543</v>
      </c>
      <c r="G1469" s="12">
        <f t="shared" si="23"/>
        <v>881.9</v>
      </c>
      <c r="H1469" s="16" t="str">
        <f t="shared" si="24"/>
        <v>normal</v>
      </c>
      <c r="I1469" s="17" t="str">
        <f t="shared" si="25"/>
        <v>normal line chart</v>
      </c>
      <c r="J1469" s="16">
        <f t="shared" si="72"/>
        <v>23.9</v>
      </c>
      <c r="V1469" s="79"/>
      <c r="W1469" s="79"/>
    </row>
    <row r="1470">
      <c r="A1470" s="12">
        <v>30.0</v>
      </c>
      <c r="B1470" s="12">
        <v>21.0</v>
      </c>
      <c r="C1470" s="12" t="s">
        <v>2544</v>
      </c>
      <c r="D1470" s="12" t="b">
        <v>1</v>
      </c>
      <c r="E1470" s="12">
        <v>0.0</v>
      </c>
      <c r="F1470" s="12" t="s">
        <v>2545</v>
      </c>
      <c r="G1470" s="12">
        <f t="shared" si="23"/>
        <v>896</v>
      </c>
      <c r="H1470" s="16" t="str">
        <f t="shared" si="24"/>
        <v>misleading</v>
      </c>
      <c r="I1470" s="17" t="str">
        <f t="shared" si="25"/>
        <v>multiple scale line chart</v>
      </c>
      <c r="J1470" s="16">
        <f t="shared" si="72"/>
        <v>14.1</v>
      </c>
      <c r="V1470" s="79"/>
      <c r="W1470" s="79"/>
    </row>
    <row r="1471">
      <c r="A1471" s="12">
        <v>30.0</v>
      </c>
      <c r="B1471" s="12">
        <v>16.0</v>
      </c>
      <c r="C1471" s="12" t="s">
        <v>2546</v>
      </c>
      <c r="D1471" s="12" t="b">
        <v>1</v>
      </c>
      <c r="E1471" s="12">
        <v>1.0</v>
      </c>
      <c r="F1471" s="12" t="s">
        <v>2547</v>
      </c>
      <c r="G1471" s="12">
        <f t="shared" si="23"/>
        <v>911.6</v>
      </c>
      <c r="H1471" s="16" t="str">
        <f t="shared" si="24"/>
        <v>misleading</v>
      </c>
      <c r="I1471" s="17" t="str">
        <f t="shared" si="25"/>
        <v>misleading 2d pie chart</v>
      </c>
      <c r="J1471" s="16">
        <f t="shared" si="72"/>
        <v>15.6</v>
      </c>
      <c r="V1471" s="79"/>
      <c r="W1471" s="79"/>
    </row>
    <row r="1472">
      <c r="A1472" s="12">
        <v>30.0</v>
      </c>
      <c r="B1472" s="12">
        <v>45.0</v>
      </c>
      <c r="C1472" s="12" t="s">
        <v>176</v>
      </c>
      <c r="D1472" s="12" t="b">
        <v>1</v>
      </c>
      <c r="E1472" s="12">
        <v>1.0</v>
      </c>
      <c r="F1472" s="12" t="s">
        <v>2548</v>
      </c>
      <c r="G1472" s="12">
        <f t="shared" si="23"/>
        <v>925</v>
      </c>
      <c r="H1472" s="16" t="str">
        <f t="shared" si="24"/>
        <v>normal</v>
      </c>
      <c r="I1472" s="17" t="str">
        <f t="shared" si="25"/>
        <v>normal line chart</v>
      </c>
      <c r="J1472" s="16">
        <f t="shared" si="72"/>
        <v>13.4</v>
      </c>
      <c r="V1472" s="79"/>
      <c r="W1472" s="79"/>
    </row>
    <row r="1473">
      <c r="A1473" s="12">
        <v>30.0</v>
      </c>
      <c r="B1473" s="12">
        <v>34.0</v>
      </c>
      <c r="C1473" s="12" t="s">
        <v>2549</v>
      </c>
      <c r="D1473" s="12" t="b">
        <v>1</v>
      </c>
      <c r="E1473" s="12">
        <v>1.0</v>
      </c>
      <c r="F1473" s="12" t="s">
        <v>2550</v>
      </c>
      <c r="G1473" s="12">
        <f t="shared" si="23"/>
        <v>938.4</v>
      </c>
      <c r="H1473" s="16" t="str">
        <f t="shared" si="24"/>
        <v>normal</v>
      </c>
      <c r="I1473" s="17" t="str">
        <f t="shared" si="25"/>
        <v>normal axis bar chart</v>
      </c>
      <c r="J1473" s="16">
        <f t="shared" si="72"/>
        <v>13.4</v>
      </c>
      <c r="V1473" s="79"/>
      <c r="W1473" s="79"/>
    </row>
    <row r="1474">
      <c r="A1474" s="12">
        <v>30.0</v>
      </c>
      <c r="B1474" s="12">
        <v>31.0</v>
      </c>
      <c r="C1474" s="12" t="s">
        <v>1304</v>
      </c>
      <c r="D1474" s="12" t="b">
        <v>0</v>
      </c>
      <c r="E1474" s="12">
        <v>1.0</v>
      </c>
      <c r="F1474" s="12" t="s">
        <v>2551</v>
      </c>
      <c r="G1474" s="12">
        <f t="shared" si="23"/>
        <v>953.3</v>
      </c>
      <c r="H1474" s="16" t="str">
        <f t="shared" si="24"/>
        <v>misleading</v>
      </c>
      <c r="I1474" s="17" t="str">
        <f t="shared" si="25"/>
        <v>reversed axis bar chart</v>
      </c>
      <c r="J1474" s="16">
        <f t="shared" si="72"/>
        <v>14.9</v>
      </c>
      <c r="V1474" s="79"/>
      <c r="W1474" s="79"/>
    </row>
    <row r="1475">
      <c r="A1475" s="12">
        <v>30.0</v>
      </c>
      <c r="B1475" s="12">
        <v>4.0</v>
      </c>
      <c r="C1475" s="12" t="s">
        <v>72</v>
      </c>
      <c r="D1475" s="12" t="b">
        <v>0</v>
      </c>
      <c r="E1475" s="12">
        <v>1.0</v>
      </c>
      <c r="F1475" s="12" t="s">
        <v>2552</v>
      </c>
      <c r="G1475" s="12">
        <f t="shared" si="23"/>
        <v>989.4</v>
      </c>
      <c r="H1475" s="16" t="str">
        <f t="shared" si="24"/>
        <v>normal</v>
      </c>
      <c r="I1475" s="17" t="str">
        <f t="shared" si="25"/>
        <v>normal bar chart</v>
      </c>
      <c r="J1475" s="16">
        <f t="shared" si="72"/>
        <v>36.1</v>
      </c>
      <c r="V1475" s="79"/>
      <c r="W1475" s="79"/>
    </row>
    <row r="1476">
      <c r="A1476" s="12">
        <v>30.0</v>
      </c>
      <c r="B1476" s="12">
        <v>15.0</v>
      </c>
      <c r="C1476" s="12" t="s">
        <v>2270</v>
      </c>
      <c r="D1476" s="12" t="b">
        <v>0</v>
      </c>
      <c r="E1476" s="12">
        <v>1.0</v>
      </c>
      <c r="F1476" s="12" t="s">
        <v>2553</v>
      </c>
      <c r="G1476" s="12">
        <f t="shared" si="23"/>
        <v>1028.7</v>
      </c>
      <c r="H1476" s="16" t="str">
        <f t="shared" si="24"/>
        <v>misleading</v>
      </c>
      <c r="I1476" s="17" t="str">
        <f t="shared" si="25"/>
        <v>misleading 2d pie chart</v>
      </c>
      <c r="J1476" s="16">
        <f t="shared" si="72"/>
        <v>39.3</v>
      </c>
      <c r="V1476" s="79"/>
      <c r="W1476" s="79"/>
    </row>
    <row r="1477">
      <c r="A1477" s="12">
        <v>30.0</v>
      </c>
      <c r="B1477" s="12">
        <v>13.0</v>
      </c>
      <c r="C1477" s="12" t="s">
        <v>1568</v>
      </c>
      <c r="D1477" s="12" t="b">
        <v>1</v>
      </c>
      <c r="E1477" s="12">
        <v>1.0</v>
      </c>
      <c r="F1477" s="12" t="s">
        <v>2554</v>
      </c>
      <c r="G1477" s="12">
        <f t="shared" si="23"/>
        <v>1036.1</v>
      </c>
      <c r="H1477" s="16" t="str">
        <f t="shared" si="24"/>
        <v>normal</v>
      </c>
      <c r="I1477" s="17" t="str">
        <f t="shared" si="25"/>
        <v>normal pie chart</v>
      </c>
      <c r="J1477" s="16">
        <f t="shared" si="72"/>
        <v>7.4</v>
      </c>
      <c r="V1477" s="79"/>
      <c r="W1477" s="79"/>
    </row>
    <row r="1478">
      <c r="A1478" s="12">
        <v>30.0</v>
      </c>
      <c r="B1478" s="12">
        <v>33.0</v>
      </c>
      <c r="C1478" s="12" t="s">
        <v>1045</v>
      </c>
      <c r="D1478" s="12" t="b">
        <v>0</v>
      </c>
      <c r="E1478" s="12">
        <v>1.0</v>
      </c>
      <c r="F1478" s="12" t="s">
        <v>2555</v>
      </c>
      <c r="G1478" s="12">
        <f t="shared" si="23"/>
        <v>1049.5</v>
      </c>
      <c r="H1478" s="16" t="str">
        <f t="shared" si="24"/>
        <v>misleading</v>
      </c>
      <c r="I1478" s="17" t="str">
        <f t="shared" si="25"/>
        <v>reversed axis bar chart</v>
      </c>
      <c r="J1478" s="16">
        <f t="shared" si="72"/>
        <v>13.4</v>
      </c>
      <c r="V1478" s="79"/>
      <c r="W1478" s="79"/>
    </row>
    <row r="1479">
      <c r="A1479" s="12">
        <v>30.0</v>
      </c>
      <c r="B1479" s="12">
        <v>32.0</v>
      </c>
      <c r="C1479" s="12" t="s">
        <v>2556</v>
      </c>
      <c r="D1479" s="12" t="b">
        <v>1</v>
      </c>
      <c r="E1479" s="12">
        <v>1.0</v>
      </c>
      <c r="F1479" s="12" t="s">
        <v>2557</v>
      </c>
      <c r="G1479" s="12">
        <f t="shared" si="23"/>
        <v>1057.8</v>
      </c>
      <c r="H1479" s="16" t="str">
        <f t="shared" si="24"/>
        <v>misleading</v>
      </c>
      <c r="I1479" s="17" t="str">
        <f t="shared" si="25"/>
        <v>reversed axis bar chart</v>
      </c>
      <c r="J1479" s="16">
        <f t="shared" si="72"/>
        <v>8.3</v>
      </c>
      <c r="V1479" s="79"/>
      <c r="W1479" s="79"/>
    </row>
    <row r="1480">
      <c r="A1480" s="12">
        <v>30.0</v>
      </c>
      <c r="B1480" s="12">
        <v>11.0</v>
      </c>
      <c r="C1480" s="12" t="s">
        <v>2558</v>
      </c>
      <c r="D1480" s="12" t="b">
        <v>0</v>
      </c>
      <c r="E1480" s="12">
        <v>0.0</v>
      </c>
      <c r="F1480" s="12" t="s">
        <v>2559</v>
      </c>
      <c r="G1480" s="12">
        <f t="shared" si="23"/>
        <v>1076</v>
      </c>
      <c r="H1480" s="16" t="str">
        <f t="shared" si="24"/>
        <v>misleading</v>
      </c>
      <c r="I1480" s="17" t="str">
        <f t="shared" si="25"/>
        <v>misleading 2d pie chart</v>
      </c>
      <c r="J1480" s="16">
        <f t="shared" si="72"/>
        <v>18.2</v>
      </c>
      <c r="V1480" s="79"/>
      <c r="W1480" s="79"/>
    </row>
    <row r="1481">
      <c r="A1481" s="12">
        <v>30.0</v>
      </c>
      <c r="B1481" s="12">
        <v>7.0</v>
      </c>
      <c r="C1481" s="12" t="s">
        <v>2560</v>
      </c>
      <c r="D1481" s="12" t="b">
        <v>1</v>
      </c>
      <c r="E1481" s="12">
        <v>0.0</v>
      </c>
      <c r="F1481" s="12" t="s">
        <v>2561</v>
      </c>
      <c r="G1481" s="12">
        <f t="shared" si="23"/>
        <v>1091.1</v>
      </c>
      <c r="H1481" s="16" t="str">
        <f t="shared" si="24"/>
        <v>misleading</v>
      </c>
      <c r="I1481" s="17" t="str">
        <f t="shared" si="25"/>
        <v>truncated bar chart</v>
      </c>
      <c r="J1481" s="16">
        <f t="shared" si="72"/>
        <v>15.1</v>
      </c>
      <c r="V1481" s="79"/>
      <c r="W1481" s="79"/>
    </row>
    <row r="1482">
      <c r="A1482" s="12">
        <v>30.0</v>
      </c>
      <c r="B1482" s="12">
        <v>9.0</v>
      </c>
      <c r="C1482" s="12" t="s">
        <v>195</v>
      </c>
      <c r="D1482" s="12" t="b">
        <v>1</v>
      </c>
      <c r="E1482" s="12">
        <v>1.0</v>
      </c>
      <c r="F1482" s="12" t="s">
        <v>2562</v>
      </c>
      <c r="G1482" s="12">
        <f t="shared" si="23"/>
        <v>1115.2</v>
      </c>
      <c r="H1482" s="16" t="str">
        <f t="shared" si="24"/>
        <v>misleading</v>
      </c>
      <c r="I1482" s="17" t="str">
        <f t="shared" si="25"/>
        <v>truncated bar chart</v>
      </c>
      <c r="J1482" s="16">
        <f t="shared" si="72"/>
        <v>24.1</v>
      </c>
      <c r="V1482" s="79"/>
      <c r="W1482" s="79"/>
    </row>
    <row r="1483">
      <c r="A1483" s="12">
        <v>30.0</v>
      </c>
      <c r="B1483" s="12">
        <v>47.0</v>
      </c>
      <c r="C1483" s="12" t="s">
        <v>2563</v>
      </c>
      <c r="D1483" s="12" t="b">
        <v>1</v>
      </c>
      <c r="E1483" s="12">
        <v>0.0</v>
      </c>
      <c r="F1483" s="12" t="s">
        <v>2564</v>
      </c>
      <c r="G1483" s="12">
        <f t="shared" si="23"/>
        <v>1127.3</v>
      </c>
      <c r="H1483" s="16" t="str">
        <f t="shared" si="24"/>
        <v>misleading</v>
      </c>
      <c r="I1483" s="17" t="str">
        <f t="shared" si="25"/>
        <v>truncated line chart</v>
      </c>
      <c r="J1483" s="16">
        <f t="shared" si="72"/>
        <v>12.1</v>
      </c>
      <c r="V1483" s="79"/>
      <c r="W1483" s="79"/>
    </row>
    <row r="1484">
      <c r="A1484" s="12">
        <v>30.0</v>
      </c>
      <c r="B1484" s="12">
        <v>30.0</v>
      </c>
      <c r="C1484" s="12" t="s">
        <v>1992</v>
      </c>
      <c r="D1484" s="12" t="b">
        <v>1</v>
      </c>
      <c r="E1484" s="12">
        <v>1.0</v>
      </c>
      <c r="F1484" s="12" t="s">
        <v>2565</v>
      </c>
      <c r="G1484" s="12">
        <f t="shared" si="23"/>
        <v>1153.4</v>
      </c>
      <c r="H1484" s="16" t="str">
        <f t="shared" si="24"/>
        <v>misleading</v>
      </c>
      <c r="I1484" s="17" t="str">
        <f t="shared" si="25"/>
        <v>multiple scale line chart</v>
      </c>
      <c r="J1484" s="16">
        <f t="shared" si="72"/>
        <v>26.1</v>
      </c>
      <c r="V1484" s="79"/>
      <c r="W1484" s="79"/>
    </row>
    <row r="1485">
      <c r="A1485" s="12">
        <v>30.0</v>
      </c>
      <c r="B1485" s="12">
        <v>26.0</v>
      </c>
      <c r="C1485" s="12" t="s">
        <v>2566</v>
      </c>
      <c r="D1485" s="12" t="b">
        <v>0</v>
      </c>
      <c r="E1485" s="12">
        <v>1.0</v>
      </c>
      <c r="F1485" s="12" t="s">
        <v>2567</v>
      </c>
      <c r="G1485" s="12">
        <f t="shared" si="23"/>
        <v>1169.8</v>
      </c>
      <c r="H1485" s="16" t="str">
        <f t="shared" si="24"/>
        <v>normal</v>
      </c>
      <c r="I1485" s="17" t="str">
        <f t="shared" si="25"/>
        <v>normal scale line chart</v>
      </c>
      <c r="J1485" s="16">
        <f t="shared" si="72"/>
        <v>16.4</v>
      </c>
      <c r="V1485" s="79"/>
      <c r="W1485" s="79"/>
    </row>
    <row r="1486">
      <c r="A1486" s="12">
        <v>30.0</v>
      </c>
      <c r="B1486" s="12">
        <v>24.0</v>
      </c>
      <c r="C1486" s="12" t="s">
        <v>406</v>
      </c>
      <c r="D1486" s="12" t="b">
        <v>0</v>
      </c>
      <c r="E1486" s="12">
        <v>1.0</v>
      </c>
      <c r="F1486" s="12" t="s">
        <v>2568</v>
      </c>
      <c r="G1486" s="12">
        <f t="shared" si="23"/>
        <v>1182.7</v>
      </c>
      <c r="H1486" s="16" t="str">
        <f t="shared" si="24"/>
        <v>misleading</v>
      </c>
      <c r="I1486" s="17" t="str">
        <f t="shared" si="25"/>
        <v>multiple scale line chart</v>
      </c>
      <c r="J1486" s="16">
        <f t="shared" si="72"/>
        <v>12.9</v>
      </c>
      <c r="V1486" s="79"/>
      <c r="W1486" s="79"/>
    </row>
    <row r="1487">
      <c r="A1487" s="12">
        <v>30.0</v>
      </c>
      <c r="B1487" s="12">
        <v>8.0</v>
      </c>
      <c r="C1487" s="12" t="s">
        <v>2426</v>
      </c>
      <c r="D1487" s="12" t="b">
        <v>1</v>
      </c>
      <c r="E1487" s="12">
        <v>1.0</v>
      </c>
      <c r="F1487" s="12" t="s">
        <v>2569</v>
      </c>
      <c r="G1487" s="12">
        <f t="shared" si="23"/>
        <v>1203.6</v>
      </c>
      <c r="H1487" s="16" t="str">
        <f t="shared" si="24"/>
        <v>normal</v>
      </c>
      <c r="I1487" s="17" t="str">
        <f t="shared" si="25"/>
        <v>normal bar chart</v>
      </c>
      <c r="J1487" s="16">
        <f t="shared" si="72"/>
        <v>20.9</v>
      </c>
      <c r="V1487" s="79"/>
      <c r="W1487" s="79"/>
    </row>
    <row r="1488">
      <c r="A1488" s="12">
        <v>30.0</v>
      </c>
      <c r="B1488" s="12">
        <v>14.0</v>
      </c>
      <c r="C1488" s="12" t="s">
        <v>2570</v>
      </c>
      <c r="D1488" s="12" t="b">
        <v>0</v>
      </c>
      <c r="E1488" s="12">
        <v>1.0</v>
      </c>
      <c r="F1488" s="12" t="s">
        <v>2571</v>
      </c>
      <c r="G1488" s="12">
        <f t="shared" si="23"/>
        <v>1231.6</v>
      </c>
      <c r="H1488" s="16" t="str">
        <f t="shared" si="24"/>
        <v>normal</v>
      </c>
      <c r="I1488" s="17" t="str">
        <f t="shared" si="25"/>
        <v>normal pie chart</v>
      </c>
      <c r="J1488" s="16">
        <f t="shared" si="72"/>
        <v>28</v>
      </c>
      <c r="V1488" s="79"/>
      <c r="W1488" s="79"/>
    </row>
    <row r="1489">
      <c r="A1489" s="12">
        <v>30.0</v>
      </c>
      <c r="B1489" s="12">
        <v>48.0</v>
      </c>
      <c r="C1489" s="12" t="s">
        <v>1157</v>
      </c>
      <c r="D1489" s="12" t="b">
        <v>1</v>
      </c>
      <c r="E1489" s="12">
        <v>1.0</v>
      </c>
      <c r="F1489" s="12" t="s">
        <v>2572</v>
      </c>
      <c r="G1489" s="12">
        <f t="shared" si="23"/>
        <v>1244.3</v>
      </c>
      <c r="H1489" s="16" t="str">
        <f t="shared" si="24"/>
        <v>normal</v>
      </c>
      <c r="I1489" s="17" t="str">
        <f t="shared" si="25"/>
        <v>normal line chart</v>
      </c>
      <c r="J1489" s="16">
        <f t="shared" si="72"/>
        <v>12.7</v>
      </c>
      <c r="V1489" s="79"/>
      <c r="W1489" s="79"/>
    </row>
    <row r="1490">
      <c r="A1490" s="12">
        <v>30.0</v>
      </c>
      <c r="B1490" s="12">
        <v>18.0</v>
      </c>
      <c r="C1490" s="12" t="s">
        <v>2573</v>
      </c>
      <c r="D1490" s="12" t="b">
        <v>1</v>
      </c>
      <c r="E1490" s="12">
        <v>0.0</v>
      </c>
      <c r="F1490" s="12" t="s">
        <v>2574</v>
      </c>
      <c r="G1490" s="12">
        <f t="shared" si="23"/>
        <v>1250.8</v>
      </c>
      <c r="H1490" s="16" t="str">
        <f t="shared" si="24"/>
        <v>normal</v>
      </c>
      <c r="I1490" s="17" t="str">
        <f t="shared" si="25"/>
        <v>normal pie chart</v>
      </c>
      <c r="J1490" s="16">
        <f t="shared" si="72"/>
        <v>6.5</v>
      </c>
      <c r="V1490" s="79"/>
      <c r="W1490" s="79"/>
    </row>
    <row r="1491">
      <c r="A1491" s="12">
        <v>30.0</v>
      </c>
      <c r="B1491" s="12">
        <v>23.0</v>
      </c>
      <c r="C1491" s="12" t="s">
        <v>2575</v>
      </c>
      <c r="D1491" s="12" t="b">
        <v>1</v>
      </c>
      <c r="E1491" s="12">
        <v>1.0</v>
      </c>
      <c r="F1491" s="12" t="s">
        <v>2576</v>
      </c>
      <c r="G1491" s="12">
        <f t="shared" si="23"/>
        <v>1275.5</v>
      </c>
      <c r="H1491" s="16" t="str">
        <f t="shared" si="24"/>
        <v>normal</v>
      </c>
      <c r="I1491" s="17" t="str">
        <f t="shared" si="25"/>
        <v>normal scale line chart</v>
      </c>
      <c r="J1491" s="16">
        <f t="shared" si="72"/>
        <v>24.7</v>
      </c>
      <c r="V1491" s="79"/>
      <c r="W1491" s="79"/>
    </row>
    <row r="1492">
      <c r="A1492" s="12">
        <v>30.0</v>
      </c>
      <c r="B1492" s="12">
        <v>10.0</v>
      </c>
      <c r="C1492" s="12" t="s">
        <v>2577</v>
      </c>
      <c r="D1492" s="12" t="b">
        <v>0</v>
      </c>
      <c r="E1492" s="12">
        <v>0.0</v>
      </c>
      <c r="F1492" s="12" t="s">
        <v>2578</v>
      </c>
      <c r="G1492" s="12">
        <f t="shared" si="23"/>
        <v>1296.8</v>
      </c>
      <c r="H1492" s="16" t="str">
        <f t="shared" si="24"/>
        <v>normal</v>
      </c>
      <c r="I1492" s="17" t="str">
        <f t="shared" si="25"/>
        <v>normal bar chart</v>
      </c>
      <c r="J1492" s="16">
        <f t="shared" si="72"/>
        <v>21.3</v>
      </c>
      <c r="V1492" s="79"/>
      <c r="W1492" s="79"/>
    </row>
    <row r="1493">
      <c r="A1493" s="12">
        <v>30.0</v>
      </c>
      <c r="B1493" s="12">
        <v>28.0</v>
      </c>
      <c r="C1493" s="12" t="s">
        <v>979</v>
      </c>
      <c r="D1493" s="12" t="b">
        <v>0</v>
      </c>
      <c r="E1493" s="12">
        <v>0.0</v>
      </c>
      <c r="F1493" s="12" t="s">
        <v>2579</v>
      </c>
      <c r="G1493" s="12">
        <f t="shared" si="23"/>
        <v>1317</v>
      </c>
      <c r="H1493" s="16" t="str">
        <f t="shared" si="24"/>
        <v>misleading</v>
      </c>
      <c r="I1493" s="17" t="str">
        <f t="shared" si="25"/>
        <v>multiple scale line chart</v>
      </c>
      <c r="J1493" s="16">
        <f t="shared" si="72"/>
        <v>20.2</v>
      </c>
      <c r="V1493" s="79"/>
      <c r="W1493" s="79"/>
    </row>
    <row r="1494">
      <c r="A1494" s="12">
        <v>30.0</v>
      </c>
      <c r="B1494" s="12">
        <v>17.0</v>
      </c>
      <c r="C1494" s="12" t="s">
        <v>2580</v>
      </c>
      <c r="D1494" s="12" t="b">
        <v>1</v>
      </c>
      <c r="E1494" s="12">
        <v>1.0</v>
      </c>
      <c r="F1494" s="12" t="s">
        <v>2581</v>
      </c>
      <c r="G1494" s="12">
        <f t="shared" si="23"/>
        <v>1322.9</v>
      </c>
      <c r="H1494" s="16" t="str">
        <f t="shared" si="24"/>
        <v>normal</v>
      </c>
      <c r="I1494" s="17" t="str">
        <f t="shared" si="25"/>
        <v>normal pie chart</v>
      </c>
      <c r="J1494" s="16">
        <f t="shared" si="72"/>
        <v>5.9</v>
      </c>
      <c r="V1494" s="79"/>
      <c r="W1494" s="79"/>
    </row>
    <row r="1495">
      <c r="A1495" s="12">
        <v>30.0</v>
      </c>
      <c r="B1495" s="12">
        <v>40.0</v>
      </c>
      <c r="C1495" s="12" t="s">
        <v>2582</v>
      </c>
      <c r="D1495" s="12" t="b">
        <v>0</v>
      </c>
      <c r="E1495" s="12">
        <v>1.0</v>
      </c>
      <c r="F1495" s="12" t="s">
        <v>2583</v>
      </c>
      <c r="G1495" s="12">
        <f t="shared" si="23"/>
        <v>1340.8</v>
      </c>
      <c r="H1495" s="16" t="str">
        <f t="shared" si="24"/>
        <v>normal</v>
      </c>
      <c r="I1495" s="17" t="str">
        <f t="shared" si="25"/>
        <v>normal axis bar chart</v>
      </c>
      <c r="J1495" s="16">
        <f t="shared" si="72"/>
        <v>17.9</v>
      </c>
      <c r="V1495" s="79"/>
      <c r="W1495" s="79"/>
    </row>
    <row r="1496">
      <c r="A1496" s="12">
        <v>30.0</v>
      </c>
      <c r="B1496" s="12">
        <v>2.0</v>
      </c>
      <c r="C1496" s="12" t="s">
        <v>2584</v>
      </c>
      <c r="D1496" s="12" t="b">
        <v>0</v>
      </c>
      <c r="E1496" s="12">
        <v>1.0</v>
      </c>
      <c r="F1496" s="12" t="s">
        <v>2585</v>
      </c>
      <c r="G1496" s="12">
        <f t="shared" si="23"/>
        <v>1357</v>
      </c>
      <c r="H1496" s="16" t="str">
        <f t="shared" si="24"/>
        <v>normal</v>
      </c>
      <c r="I1496" s="17" t="str">
        <f t="shared" si="25"/>
        <v>normal bar chart</v>
      </c>
      <c r="J1496" s="16">
        <f t="shared" si="72"/>
        <v>16.2</v>
      </c>
      <c r="V1496" s="79"/>
      <c r="W1496" s="79"/>
    </row>
    <row r="1497">
      <c r="A1497" s="12">
        <v>30.0</v>
      </c>
      <c r="B1497" s="12">
        <v>5.0</v>
      </c>
      <c r="C1497" s="12" t="s">
        <v>712</v>
      </c>
      <c r="D1497" s="12" t="b">
        <v>1</v>
      </c>
      <c r="E1497" s="12">
        <v>1.0</v>
      </c>
      <c r="F1497" s="12" t="s">
        <v>2586</v>
      </c>
      <c r="G1497" s="12">
        <f t="shared" si="23"/>
        <v>1382.6</v>
      </c>
      <c r="H1497" s="16" t="str">
        <f t="shared" si="24"/>
        <v>misleading</v>
      </c>
      <c r="I1497" s="17" t="str">
        <f t="shared" si="25"/>
        <v>truncated bar chart</v>
      </c>
      <c r="J1497" s="16">
        <f t="shared" si="72"/>
        <v>25.6</v>
      </c>
      <c r="V1497" s="79"/>
      <c r="W1497" s="79"/>
    </row>
    <row r="1498">
      <c r="A1498" s="12">
        <v>30.0</v>
      </c>
      <c r="B1498" s="12">
        <v>22.0</v>
      </c>
      <c r="C1498" s="12" t="s">
        <v>898</v>
      </c>
      <c r="D1498" s="12" t="b">
        <v>1</v>
      </c>
      <c r="E1498" s="12">
        <v>1.0</v>
      </c>
      <c r="F1498" s="12" t="s">
        <v>2587</v>
      </c>
      <c r="G1498" s="12">
        <f t="shared" si="23"/>
        <v>1410.2</v>
      </c>
      <c r="H1498" s="16" t="str">
        <f t="shared" si="24"/>
        <v>normal</v>
      </c>
      <c r="I1498" s="17" t="str">
        <f t="shared" si="25"/>
        <v>normal scale line chart</v>
      </c>
      <c r="J1498" s="16">
        <f t="shared" si="72"/>
        <v>27.6</v>
      </c>
      <c r="V1498" s="79"/>
      <c r="W1498" s="79"/>
    </row>
    <row r="1499">
      <c r="A1499" s="12">
        <v>30.0</v>
      </c>
      <c r="B1499" s="12">
        <v>3.0</v>
      </c>
      <c r="C1499" s="12" t="s">
        <v>2588</v>
      </c>
      <c r="D1499" s="12" t="b">
        <v>0</v>
      </c>
      <c r="E1499" s="12">
        <v>1.0</v>
      </c>
      <c r="F1499" s="12" t="s">
        <v>2589</v>
      </c>
      <c r="G1499" s="12">
        <f t="shared" si="23"/>
        <v>1433.1</v>
      </c>
      <c r="H1499" s="16" t="str">
        <f t="shared" si="24"/>
        <v>misleading</v>
      </c>
      <c r="I1499" s="17" t="str">
        <f t="shared" si="25"/>
        <v>truncated bar chart</v>
      </c>
      <c r="J1499" s="16">
        <f t="shared" si="72"/>
        <v>22.9</v>
      </c>
      <c r="V1499" s="79"/>
      <c r="W1499" s="79"/>
    </row>
    <row r="1500">
      <c r="A1500" s="12">
        <v>30.0</v>
      </c>
      <c r="B1500" s="12">
        <v>44.0</v>
      </c>
      <c r="C1500" s="12" t="s">
        <v>130</v>
      </c>
      <c r="D1500" s="12" t="b">
        <v>0</v>
      </c>
      <c r="E1500" s="12">
        <v>0.0</v>
      </c>
      <c r="F1500" s="12" t="s">
        <v>2590</v>
      </c>
      <c r="G1500" s="12">
        <f t="shared" si="23"/>
        <v>1481.4</v>
      </c>
      <c r="H1500" s="16" t="str">
        <f t="shared" si="24"/>
        <v>normal</v>
      </c>
      <c r="I1500" s="17" t="str">
        <f t="shared" si="25"/>
        <v>normal line chart</v>
      </c>
      <c r="J1500" s="16">
        <f t="shared" si="72"/>
        <v>48.3</v>
      </c>
      <c r="V1500" s="79"/>
      <c r="W1500" s="79"/>
    </row>
    <row r="1501">
      <c r="A1501" s="12">
        <v>30.0</v>
      </c>
      <c r="B1501" s="12">
        <v>20.0</v>
      </c>
      <c r="C1501" s="12" t="s">
        <v>1608</v>
      </c>
      <c r="D1501" s="12" t="b">
        <v>1</v>
      </c>
      <c r="E1501" s="12">
        <v>1.0</v>
      </c>
      <c r="F1501" s="12" t="s">
        <v>2591</v>
      </c>
      <c r="G1501" s="12">
        <f t="shared" si="23"/>
        <v>1492.4</v>
      </c>
      <c r="H1501" s="16" t="str">
        <f t="shared" si="24"/>
        <v>misleading</v>
      </c>
      <c r="I1501" s="17" t="str">
        <f t="shared" si="25"/>
        <v>misleading 2d pie chart</v>
      </c>
      <c r="J1501" s="16">
        <f t="shared" si="72"/>
        <v>11</v>
      </c>
      <c r="V1501" s="79"/>
      <c r="W1501" s="79"/>
    </row>
    <row r="1502">
      <c r="A1502" s="12">
        <v>30.0</v>
      </c>
      <c r="B1502" s="12">
        <v>35.0</v>
      </c>
      <c r="C1502" s="12" t="s">
        <v>437</v>
      </c>
      <c r="D1502" s="12" t="b">
        <v>0</v>
      </c>
      <c r="E1502" s="12">
        <v>1.0</v>
      </c>
      <c r="F1502" s="12" t="s">
        <v>2592</v>
      </c>
      <c r="G1502" s="12">
        <f t="shared" si="23"/>
        <v>1509.6</v>
      </c>
      <c r="H1502" s="16" t="str">
        <f t="shared" si="24"/>
        <v>misleading</v>
      </c>
      <c r="I1502" s="17" t="str">
        <f t="shared" si="25"/>
        <v>reversed axis bar chart</v>
      </c>
      <c r="J1502" s="16">
        <f t="shared" si="72"/>
        <v>17.2</v>
      </c>
      <c r="V1502" s="79"/>
      <c r="W1502" s="79"/>
    </row>
    <row r="1503">
      <c r="A1503" s="12">
        <v>31.0</v>
      </c>
      <c r="B1503" s="12">
        <v>47.0</v>
      </c>
      <c r="C1503" s="12" t="s">
        <v>1266</v>
      </c>
      <c r="D1503" s="12" t="b">
        <v>1</v>
      </c>
      <c r="E1503" s="31">
        <v>0.0</v>
      </c>
      <c r="F1503" s="81">
        <v>0.5142476851851852</v>
      </c>
      <c r="H1503" s="16" t="str">
        <f t="shared" si="24"/>
        <v>misleading</v>
      </c>
      <c r="I1503" s="17" t="str">
        <f t="shared" si="25"/>
        <v>truncated line chart</v>
      </c>
      <c r="J1503" s="80">
        <v>15.0</v>
      </c>
      <c r="V1503" s="79"/>
      <c r="W1503" s="79"/>
    </row>
    <row r="1504">
      <c r="A1504" s="12">
        <v>31.0</v>
      </c>
      <c r="B1504" s="12">
        <v>31.0</v>
      </c>
      <c r="C1504" s="12" t="s">
        <v>2593</v>
      </c>
      <c r="D1504" s="12" t="b">
        <v>0</v>
      </c>
      <c r="E1504" s="31">
        <v>1.0</v>
      </c>
      <c r="F1504" s="81">
        <v>0.5144791666666667</v>
      </c>
      <c r="G1504" s="12"/>
      <c r="H1504" s="16" t="str">
        <f t="shared" si="24"/>
        <v>misleading</v>
      </c>
      <c r="I1504" s="17" t="str">
        <f t="shared" si="25"/>
        <v>reversed axis bar chart</v>
      </c>
      <c r="J1504" s="41">
        <f t="shared" ref="J1504:J1552" si="73">(TIMEVALUE(F1504) - TIMEVALUE(F1503)) * 24 * 60 * 60</f>
        <v>20</v>
      </c>
      <c r="V1504" s="79"/>
      <c r="W1504" s="79"/>
    </row>
    <row r="1505">
      <c r="A1505" s="12">
        <v>31.0</v>
      </c>
      <c r="B1505" s="12">
        <v>17.0</v>
      </c>
      <c r="C1505" s="12" t="s">
        <v>724</v>
      </c>
      <c r="D1505" s="12" t="b">
        <v>1</v>
      </c>
      <c r="E1505" s="31">
        <v>1.0</v>
      </c>
      <c r="F1505" s="81">
        <v>0.5145833333333333</v>
      </c>
      <c r="G1505" s="12"/>
      <c r="H1505" s="16" t="str">
        <f t="shared" si="24"/>
        <v>normal</v>
      </c>
      <c r="I1505" s="17" t="str">
        <f t="shared" si="25"/>
        <v>normal pie chart</v>
      </c>
      <c r="J1505" s="41">
        <f t="shared" si="73"/>
        <v>9</v>
      </c>
      <c r="V1505" s="79"/>
      <c r="W1505" s="79"/>
    </row>
    <row r="1506">
      <c r="A1506" s="12">
        <v>31.0</v>
      </c>
      <c r="B1506" s="12">
        <v>20.0</v>
      </c>
      <c r="C1506" s="12" t="s">
        <v>1099</v>
      </c>
      <c r="D1506" s="12" t="b">
        <v>1</v>
      </c>
      <c r="E1506" s="31">
        <v>1.0</v>
      </c>
      <c r="F1506" s="81">
        <v>0.5147916666666666</v>
      </c>
      <c r="G1506" s="12"/>
      <c r="H1506" s="16" t="str">
        <f t="shared" si="24"/>
        <v>misleading</v>
      </c>
      <c r="I1506" s="17" t="str">
        <f t="shared" si="25"/>
        <v>misleading 2d pie chart</v>
      </c>
      <c r="J1506" s="41">
        <f t="shared" si="73"/>
        <v>18</v>
      </c>
      <c r="V1506" s="79"/>
      <c r="W1506" s="79"/>
    </row>
    <row r="1507">
      <c r="A1507" s="12">
        <v>31.0</v>
      </c>
      <c r="B1507" s="12">
        <v>8.0</v>
      </c>
      <c r="C1507" s="12" t="s">
        <v>912</v>
      </c>
      <c r="D1507" s="12" t="b">
        <v>1</v>
      </c>
      <c r="E1507" s="31">
        <v>1.0</v>
      </c>
      <c r="F1507" s="81">
        <v>0.5149074074074074</v>
      </c>
      <c r="G1507" s="12"/>
      <c r="H1507" s="16" t="str">
        <f t="shared" si="24"/>
        <v>normal</v>
      </c>
      <c r="I1507" s="17" t="str">
        <f t="shared" si="25"/>
        <v>normal bar chart</v>
      </c>
      <c r="J1507" s="41">
        <f t="shared" si="73"/>
        <v>10</v>
      </c>
      <c r="V1507" s="79"/>
      <c r="W1507" s="79"/>
    </row>
    <row r="1508">
      <c r="A1508" s="12">
        <v>31.0</v>
      </c>
      <c r="B1508" s="12">
        <v>50.0</v>
      </c>
      <c r="C1508" s="12" t="s">
        <v>2594</v>
      </c>
      <c r="D1508" s="12" t="b">
        <v>0</v>
      </c>
      <c r="E1508" s="31">
        <v>0.0</v>
      </c>
      <c r="F1508" s="81">
        <v>0.5151041666666667</v>
      </c>
      <c r="G1508" s="12"/>
      <c r="H1508" s="16" t="str">
        <f t="shared" si="24"/>
        <v>normal</v>
      </c>
      <c r="I1508" s="17" t="str">
        <f t="shared" si="25"/>
        <v>normal line chart</v>
      </c>
      <c r="J1508" s="41">
        <f t="shared" si="73"/>
        <v>17</v>
      </c>
      <c r="V1508" s="79"/>
      <c r="W1508" s="79"/>
    </row>
    <row r="1509">
      <c r="A1509" s="12">
        <v>31.0</v>
      </c>
      <c r="B1509" s="12">
        <v>3.0</v>
      </c>
      <c r="C1509" s="12" t="s">
        <v>2595</v>
      </c>
      <c r="D1509" s="12" t="b">
        <v>1</v>
      </c>
      <c r="E1509" s="31">
        <v>0.0</v>
      </c>
      <c r="F1509" s="81">
        <v>0.5152199074074074</v>
      </c>
      <c r="G1509" s="12"/>
      <c r="H1509" s="16" t="str">
        <f t="shared" si="24"/>
        <v>misleading</v>
      </c>
      <c r="I1509" s="17" t="str">
        <f t="shared" si="25"/>
        <v>truncated bar chart</v>
      </c>
      <c r="J1509" s="41">
        <f t="shared" si="73"/>
        <v>10</v>
      </c>
      <c r="V1509" s="79"/>
      <c r="W1509" s="79"/>
    </row>
    <row r="1510">
      <c r="A1510" s="12">
        <v>31.0</v>
      </c>
      <c r="B1510" s="12">
        <v>33.0</v>
      </c>
      <c r="C1510" s="12" t="s">
        <v>2596</v>
      </c>
      <c r="D1510" s="12" t="b">
        <v>0</v>
      </c>
      <c r="E1510" s="31">
        <v>1.0</v>
      </c>
      <c r="F1510" s="81">
        <v>0.515462962962963</v>
      </c>
      <c r="G1510" s="12"/>
      <c r="H1510" s="16" t="str">
        <f t="shared" si="24"/>
        <v>misleading</v>
      </c>
      <c r="I1510" s="17" t="str">
        <f t="shared" si="25"/>
        <v>reversed axis bar chart</v>
      </c>
      <c r="J1510" s="41">
        <f t="shared" si="73"/>
        <v>21</v>
      </c>
      <c r="V1510" s="79"/>
      <c r="W1510" s="79"/>
    </row>
    <row r="1511">
      <c r="A1511" s="12">
        <v>31.0</v>
      </c>
      <c r="B1511" s="12">
        <v>49.0</v>
      </c>
      <c r="C1511" s="12" t="s">
        <v>2597</v>
      </c>
      <c r="D1511" s="12" t="b">
        <v>0</v>
      </c>
      <c r="E1511" s="31">
        <v>1.0</v>
      </c>
      <c r="F1511" s="81">
        <v>0.5155671296296296</v>
      </c>
      <c r="G1511" s="12"/>
      <c r="H1511" s="16" t="str">
        <f t="shared" si="24"/>
        <v>misleading</v>
      </c>
      <c r="I1511" s="17" t="str">
        <f t="shared" si="25"/>
        <v>truncated line chart</v>
      </c>
      <c r="J1511" s="41">
        <f t="shared" si="73"/>
        <v>9</v>
      </c>
      <c r="V1511" s="79"/>
      <c r="W1511" s="79"/>
    </row>
    <row r="1512">
      <c r="A1512" s="12">
        <v>31.0</v>
      </c>
      <c r="B1512" s="12">
        <v>27.0</v>
      </c>
      <c r="C1512" s="12" t="s">
        <v>2598</v>
      </c>
      <c r="D1512" s="12" t="b">
        <v>0</v>
      </c>
      <c r="E1512" s="31">
        <v>0.0</v>
      </c>
      <c r="F1512" s="81">
        <v>0.5158564814814814</v>
      </c>
      <c r="G1512" s="12"/>
      <c r="H1512" s="16" t="str">
        <f t="shared" si="24"/>
        <v>misleading</v>
      </c>
      <c r="I1512" s="17" t="str">
        <f t="shared" si="25"/>
        <v>multiple scale line chart</v>
      </c>
      <c r="J1512" s="41">
        <f t="shared" si="73"/>
        <v>25</v>
      </c>
      <c r="V1512" s="79"/>
      <c r="W1512" s="79"/>
    </row>
    <row r="1513">
      <c r="A1513" s="12">
        <v>31.0</v>
      </c>
      <c r="B1513" s="12">
        <v>24.0</v>
      </c>
      <c r="C1513" s="12" t="s">
        <v>2599</v>
      </c>
      <c r="D1513" s="12" t="b">
        <v>0</v>
      </c>
      <c r="E1513" s="31">
        <v>1.0</v>
      </c>
      <c r="F1513" s="81">
        <v>0.5160069444444444</v>
      </c>
      <c r="G1513" s="12"/>
      <c r="H1513" s="16" t="str">
        <f t="shared" si="24"/>
        <v>misleading</v>
      </c>
      <c r="I1513" s="17" t="str">
        <f t="shared" si="25"/>
        <v>multiple scale line chart</v>
      </c>
      <c r="J1513" s="41">
        <f t="shared" si="73"/>
        <v>13</v>
      </c>
      <c r="V1513" s="79"/>
      <c r="W1513" s="79"/>
    </row>
    <row r="1514">
      <c r="A1514" s="12">
        <v>31.0</v>
      </c>
      <c r="B1514" s="12">
        <v>37.0</v>
      </c>
      <c r="C1514" s="12" t="s">
        <v>2600</v>
      </c>
      <c r="D1514" s="12" t="b">
        <v>0</v>
      </c>
      <c r="E1514" s="31">
        <v>0.0</v>
      </c>
      <c r="F1514" s="81">
        <v>0.5161574074074075</v>
      </c>
      <c r="G1514" s="12"/>
      <c r="H1514" s="16" t="str">
        <f t="shared" si="24"/>
        <v>normal</v>
      </c>
      <c r="I1514" s="17" t="str">
        <f t="shared" si="25"/>
        <v>normal axis bar chart</v>
      </c>
      <c r="J1514" s="41">
        <f t="shared" si="73"/>
        <v>13</v>
      </c>
      <c r="V1514" s="79"/>
      <c r="W1514" s="79"/>
    </row>
    <row r="1515">
      <c r="A1515" s="12">
        <v>31.0</v>
      </c>
      <c r="B1515" s="12">
        <v>19.0</v>
      </c>
      <c r="C1515" s="12" t="s">
        <v>2601</v>
      </c>
      <c r="D1515" s="12" t="b">
        <v>1</v>
      </c>
      <c r="E1515" s="31">
        <v>0.0</v>
      </c>
      <c r="F1515" s="81">
        <v>0.5164236111111111</v>
      </c>
      <c r="G1515" s="12"/>
      <c r="H1515" s="16" t="str">
        <f t="shared" si="24"/>
        <v>misleading</v>
      </c>
      <c r="I1515" s="17" t="str">
        <f t="shared" si="25"/>
        <v>misleading 2d pie chart</v>
      </c>
      <c r="J1515" s="41">
        <f t="shared" si="73"/>
        <v>23</v>
      </c>
      <c r="V1515" s="79"/>
      <c r="W1515" s="79"/>
    </row>
    <row r="1516">
      <c r="A1516" s="12">
        <v>31.0</v>
      </c>
      <c r="B1516" s="12">
        <v>23.0</v>
      </c>
      <c r="C1516" s="12" t="s">
        <v>2602</v>
      </c>
      <c r="D1516" s="12" t="b">
        <v>1</v>
      </c>
      <c r="E1516" s="31">
        <v>1.0</v>
      </c>
      <c r="F1516" s="81">
        <v>0.5165162037037037</v>
      </c>
      <c r="G1516" s="12"/>
      <c r="H1516" s="16" t="str">
        <f t="shared" si="24"/>
        <v>normal</v>
      </c>
      <c r="I1516" s="17" t="str">
        <f t="shared" si="25"/>
        <v>normal scale line chart</v>
      </c>
      <c r="J1516" s="41">
        <f t="shared" si="73"/>
        <v>8</v>
      </c>
      <c r="V1516" s="79"/>
      <c r="W1516" s="79"/>
    </row>
    <row r="1517">
      <c r="A1517" s="12">
        <v>31.0</v>
      </c>
      <c r="B1517" s="12">
        <v>14.0</v>
      </c>
      <c r="C1517" s="12" t="s">
        <v>2603</v>
      </c>
      <c r="D1517" s="12" t="b">
        <v>0</v>
      </c>
      <c r="E1517" s="31">
        <v>1.0</v>
      </c>
      <c r="F1517" s="81">
        <v>0.5166550925925926</v>
      </c>
      <c r="G1517" s="12"/>
      <c r="H1517" s="16" t="str">
        <f t="shared" si="24"/>
        <v>normal</v>
      </c>
      <c r="I1517" s="17" t="str">
        <f t="shared" si="25"/>
        <v>normal pie chart</v>
      </c>
      <c r="J1517" s="41">
        <f t="shared" si="73"/>
        <v>12</v>
      </c>
      <c r="V1517" s="79"/>
      <c r="W1517" s="79"/>
    </row>
    <row r="1518">
      <c r="A1518" s="12">
        <v>31.0</v>
      </c>
      <c r="B1518" s="12">
        <v>48.0</v>
      </c>
      <c r="C1518" s="12" t="s">
        <v>2604</v>
      </c>
      <c r="D1518" s="12" t="b">
        <v>1</v>
      </c>
      <c r="E1518" s="31">
        <v>1.0</v>
      </c>
      <c r="F1518" s="81">
        <v>0.5167361111111111</v>
      </c>
      <c r="G1518" s="12"/>
      <c r="H1518" s="16" t="str">
        <f t="shared" si="24"/>
        <v>normal</v>
      </c>
      <c r="I1518" s="17" t="str">
        <f t="shared" si="25"/>
        <v>normal line chart</v>
      </c>
      <c r="J1518" s="41">
        <f t="shared" si="73"/>
        <v>7</v>
      </c>
      <c r="V1518" s="79"/>
      <c r="W1518" s="79"/>
    </row>
    <row r="1519">
      <c r="A1519" s="12">
        <v>31.0</v>
      </c>
      <c r="B1519" s="12">
        <v>45.0</v>
      </c>
      <c r="C1519" s="12" t="s">
        <v>1465</v>
      </c>
      <c r="D1519" s="12" t="b">
        <v>1</v>
      </c>
      <c r="E1519" s="31">
        <v>1.0</v>
      </c>
      <c r="F1519" s="81">
        <v>0.5168287037037037</v>
      </c>
      <c r="G1519" s="12"/>
      <c r="H1519" s="16" t="str">
        <f t="shared" si="24"/>
        <v>normal</v>
      </c>
      <c r="I1519" s="17" t="str">
        <f t="shared" si="25"/>
        <v>normal line chart</v>
      </c>
      <c r="J1519" s="41">
        <f t="shared" si="73"/>
        <v>8</v>
      </c>
      <c r="V1519" s="79"/>
      <c r="W1519" s="79"/>
    </row>
    <row r="1520">
      <c r="A1520" s="12">
        <v>31.0</v>
      </c>
      <c r="B1520" s="12">
        <v>30.0</v>
      </c>
      <c r="C1520" s="12" t="s">
        <v>2605</v>
      </c>
      <c r="D1520" s="12" t="b">
        <v>1</v>
      </c>
      <c r="E1520" s="31">
        <v>1.0</v>
      </c>
      <c r="F1520" s="81">
        <v>0.5169791666666667</v>
      </c>
      <c r="G1520" s="12"/>
      <c r="H1520" s="16" t="str">
        <f t="shared" si="24"/>
        <v>misleading</v>
      </c>
      <c r="I1520" s="17" t="str">
        <f t="shared" si="25"/>
        <v>multiple scale line chart</v>
      </c>
      <c r="J1520" s="41">
        <f t="shared" si="73"/>
        <v>13</v>
      </c>
      <c r="V1520" s="79"/>
      <c r="W1520" s="79"/>
    </row>
    <row r="1521">
      <c r="A1521" s="12">
        <v>31.0</v>
      </c>
      <c r="B1521" s="12">
        <v>38.0</v>
      </c>
      <c r="C1521" s="12" t="s">
        <v>2606</v>
      </c>
      <c r="D1521" s="12" t="b">
        <v>0</v>
      </c>
      <c r="E1521" s="31">
        <v>1.0</v>
      </c>
      <c r="F1521" s="81">
        <v>0.5170717592592593</v>
      </c>
      <c r="G1521" s="12"/>
      <c r="H1521" s="16" t="str">
        <f t="shared" si="24"/>
        <v>misleading</v>
      </c>
      <c r="I1521" s="17" t="str">
        <f t="shared" si="25"/>
        <v>reversed axis bar chart</v>
      </c>
      <c r="J1521" s="41">
        <f t="shared" si="73"/>
        <v>8</v>
      </c>
      <c r="V1521" s="79"/>
      <c r="W1521" s="79"/>
    </row>
    <row r="1522">
      <c r="A1522" s="12">
        <v>31.0</v>
      </c>
      <c r="B1522" s="12">
        <v>44.0</v>
      </c>
      <c r="C1522" s="12" t="s">
        <v>2607</v>
      </c>
      <c r="D1522" s="12" t="b">
        <v>1</v>
      </c>
      <c r="E1522" s="31">
        <v>1.0</v>
      </c>
      <c r="F1522" s="81">
        <v>0.5171527777777778</v>
      </c>
      <c r="G1522" s="12"/>
      <c r="H1522" s="16" t="str">
        <f t="shared" si="24"/>
        <v>normal</v>
      </c>
      <c r="I1522" s="17" t="str">
        <f t="shared" si="25"/>
        <v>normal line chart</v>
      </c>
      <c r="J1522" s="41">
        <f t="shared" si="73"/>
        <v>7</v>
      </c>
      <c r="V1522" s="79"/>
      <c r="W1522" s="79"/>
    </row>
    <row r="1523">
      <c r="A1523" s="12">
        <v>31.0</v>
      </c>
      <c r="B1523" s="12">
        <v>36.0</v>
      </c>
      <c r="C1523" s="12" t="s">
        <v>2608</v>
      </c>
      <c r="D1523" s="12" t="b">
        <v>1</v>
      </c>
      <c r="E1523" s="31">
        <v>1.0</v>
      </c>
      <c r="F1523" s="81">
        <v>0.5172569444444445</v>
      </c>
      <c r="G1523" s="12"/>
      <c r="H1523" s="16" t="str">
        <f t="shared" si="24"/>
        <v>normal</v>
      </c>
      <c r="I1523" s="17" t="str">
        <f t="shared" si="25"/>
        <v>normal axis bar chart</v>
      </c>
      <c r="J1523" s="41">
        <f t="shared" si="73"/>
        <v>9</v>
      </c>
      <c r="V1523" s="79"/>
      <c r="W1523" s="79"/>
    </row>
    <row r="1524">
      <c r="A1524" s="12">
        <v>31.0</v>
      </c>
      <c r="B1524" s="12">
        <v>2.0</v>
      </c>
      <c r="C1524" s="12" t="s">
        <v>2609</v>
      </c>
      <c r="D1524" s="12" t="b">
        <v>0</v>
      </c>
      <c r="E1524" s="31">
        <v>1.0</v>
      </c>
      <c r="F1524" s="81">
        <v>0.517337962962963</v>
      </c>
      <c r="G1524" s="12"/>
      <c r="H1524" s="16" t="str">
        <f t="shared" si="24"/>
        <v>normal</v>
      </c>
      <c r="I1524" s="17" t="str">
        <f t="shared" si="25"/>
        <v>normal bar chart</v>
      </c>
      <c r="J1524" s="41">
        <f t="shared" si="73"/>
        <v>7</v>
      </c>
      <c r="V1524" s="79"/>
      <c r="W1524" s="79"/>
    </row>
    <row r="1525">
      <c r="A1525" s="12">
        <v>31.0</v>
      </c>
      <c r="B1525" s="12">
        <v>40.0</v>
      </c>
      <c r="C1525" s="12" t="s">
        <v>2610</v>
      </c>
      <c r="D1525" s="12" t="b">
        <v>0</v>
      </c>
      <c r="E1525" s="31">
        <v>1.0</v>
      </c>
      <c r="F1525" s="81">
        <v>0.5176504629629629</v>
      </c>
      <c r="G1525" s="12"/>
      <c r="H1525" s="16" t="str">
        <f t="shared" si="24"/>
        <v>normal</v>
      </c>
      <c r="I1525" s="17" t="str">
        <f t="shared" si="25"/>
        <v>normal axis bar chart</v>
      </c>
      <c r="J1525" s="41">
        <f t="shared" si="73"/>
        <v>27</v>
      </c>
      <c r="V1525" s="79"/>
      <c r="W1525" s="79"/>
    </row>
    <row r="1526">
      <c r="A1526" s="12">
        <v>31.0</v>
      </c>
      <c r="B1526" s="12">
        <v>13.0</v>
      </c>
      <c r="C1526" s="12" t="s">
        <v>2611</v>
      </c>
      <c r="D1526" s="12" t="b">
        <v>1</v>
      </c>
      <c r="E1526" s="31">
        <v>1.0</v>
      </c>
      <c r="F1526" s="81">
        <v>0.5177893518518518</v>
      </c>
      <c r="G1526" s="12"/>
      <c r="H1526" s="16" t="str">
        <f t="shared" si="24"/>
        <v>normal</v>
      </c>
      <c r="I1526" s="17" t="str">
        <f t="shared" si="25"/>
        <v>normal pie chart</v>
      </c>
      <c r="J1526" s="41">
        <f t="shared" si="73"/>
        <v>12</v>
      </c>
      <c r="V1526" s="79"/>
      <c r="W1526" s="79"/>
    </row>
    <row r="1527">
      <c r="A1527" s="12">
        <v>31.0</v>
      </c>
      <c r="B1527" s="12">
        <v>7.0</v>
      </c>
      <c r="C1527" s="12" t="s">
        <v>2612</v>
      </c>
      <c r="D1527" s="12" t="b">
        <v>0</v>
      </c>
      <c r="E1527" s="31">
        <v>1.0</v>
      </c>
      <c r="F1527" s="81">
        <v>0.5180555555555556</v>
      </c>
      <c r="G1527" s="12"/>
      <c r="H1527" s="16" t="str">
        <f t="shared" si="24"/>
        <v>misleading</v>
      </c>
      <c r="I1527" s="17" t="str">
        <f t="shared" si="25"/>
        <v>truncated bar chart</v>
      </c>
      <c r="J1527" s="41">
        <f t="shared" si="73"/>
        <v>23</v>
      </c>
      <c r="V1527" s="79"/>
      <c r="W1527" s="79"/>
    </row>
    <row r="1528">
      <c r="A1528" s="12">
        <v>31.0</v>
      </c>
      <c r="B1528" s="12">
        <v>29.0</v>
      </c>
      <c r="C1528" s="12" t="s">
        <v>2613</v>
      </c>
      <c r="D1528" s="12" t="b">
        <v>0</v>
      </c>
      <c r="E1528" s="31">
        <v>1.0</v>
      </c>
      <c r="F1528" s="81">
        <v>0.5182407407407408</v>
      </c>
      <c r="G1528" s="12"/>
      <c r="H1528" s="16" t="str">
        <f t="shared" si="24"/>
        <v>normal</v>
      </c>
      <c r="I1528" s="17" t="str">
        <f t="shared" si="25"/>
        <v>normal scale line chart</v>
      </c>
      <c r="J1528" s="41">
        <f t="shared" si="73"/>
        <v>16</v>
      </c>
      <c r="V1528" s="79"/>
      <c r="W1528" s="79"/>
    </row>
    <row r="1529">
      <c r="A1529" s="12">
        <v>31.0</v>
      </c>
      <c r="B1529" s="12">
        <v>12.0</v>
      </c>
      <c r="C1529" s="12" t="s">
        <v>2614</v>
      </c>
      <c r="D1529" s="12" t="b">
        <v>0</v>
      </c>
      <c r="E1529" s="31">
        <v>1.0</v>
      </c>
      <c r="F1529" s="81">
        <v>0.5183680555555555</v>
      </c>
      <c r="G1529" s="12"/>
      <c r="H1529" s="16" t="str">
        <f t="shared" si="24"/>
        <v>normal</v>
      </c>
      <c r="I1529" s="17" t="str">
        <f t="shared" si="25"/>
        <v>normal pie chart</v>
      </c>
      <c r="J1529" s="41">
        <f t="shared" si="73"/>
        <v>11</v>
      </c>
      <c r="V1529" s="79"/>
      <c r="W1529" s="79"/>
    </row>
    <row r="1530">
      <c r="A1530" s="12">
        <v>31.0</v>
      </c>
      <c r="B1530" s="12">
        <v>10.0</v>
      </c>
      <c r="C1530" s="12" t="s">
        <v>2615</v>
      </c>
      <c r="D1530" s="12" t="b">
        <v>0</v>
      </c>
      <c r="E1530" s="31">
        <v>0.0</v>
      </c>
      <c r="F1530" s="81">
        <v>0.5186689814814814</v>
      </c>
      <c r="G1530" s="12"/>
      <c r="H1530" s="16" t="str">
        <f t="shared" si="24"/>
        <v>normal</v>
      </c>
      <c r="I1530" s="17" t="str">
        <f t="shared" si="25"/>
        <v>normal bar chart</v>
      </c>
      <c r="J1530" s="41">
        <f t="shared" si="73"/>
        <v>26</v>
      </c>
      <c r="V1530" s="79"/>
      <c r="W1530" s="79"/>
    </row>
    <row r="1531">
      <c r="A1531" s="12">
        <v>31.0</v>
      </c>
      <c r="B1531" s="12">
        <v>41.0</v>
      </c>
      <c r="C1531" s="12" t="s">
        <v>1905</v>
      </c>
      <c r="D1531" s="12" t="b">
        <v>0</v>
      </c>
      <c r="E1531" s="31">
        <v>1.0</v>
      </c>
      <c r="F1531" s="81">
        <v>0.51875</v>
      </c>
      <c r="G1531" s="12"/>
      <c r="H1531" s="16" t="str">
        <f t="shared" si="24"/>
        <v>normal</v>
      </c>
      <c r="I1531" s="17" t="str">
        <f t="shared" si="25"/>
        <v>normal line chart</v>
      </c>
      <c r="J1531" s="41">
        <f t="shared" si="73"/>
        <v>7</v>
      </c>
      <c r="V1531" s="79"/>
      <c r="W1531" s="79"/>
    </row>
    <row r="1532">
      <c r="A1532" s="12">
        <v>31.0</v>
      </c>
      <c r="B1532" s="12">
        <v>5.0</v>
      </c>
      <c r="C1532" s="12" t="s">
        <v>2616</v>
      </c>
      <c r="D1532" s="12" t="b">
        <v>1</v>
      </c>
      <c r="E1532" s="31">
        <v>1.0</v>
      </c>
      <c r="F1532" s="81">
        <v>0.5188425925925926</v>
      </c>
      <c r="G1532" s="12"/>
      <c r="H1532" s="16" t="str">
        <f t="shared" si="24"/>
        <v>misleading</v>
      </c>
      <c r="I1532" s="17" t="str">
        <f t="shared" si="25"/>
        <v>truncated bar chart</v>
      </c>
      <c r="J1532" s="41">
        <f t="shared" si="73"/>
        <v>8</v>
      </c>
      <c r="V1532" s="79"/>
      <c r="W1532" s="79"/>
    </row>
    <row r="1533">
      <c r="A1533" s="12">
        <v>31.0</v>
      </c>
      <c r="B1533" s="12">
        <v>46.0</v>
      </c>
      <c r="C1533" s="12" t="s">
        <v>2617</v>
      </c>
      <c r="D1533" s="12" t="b">
        <v>1</v>
      </c>
      <c r="E1533" s="31">
        <v>1.0</v>
      </c>
      <c r="F1533" s="81">
        <v>0.5189351851851852</v>
      </c>
      <c r="G1533" s="12"/>
      <c r="H1533" s="16" t="str">
        <f t="shared" si="24"/>
        <v>misleading</v>
      </c>
      <c r="I1533" s="17" t="str">
        <f t="shared" si="25"/>
        <v>truncated line chart</v>
      </c>
      <c r="J1533" s="41">
        <f t="shared" si="73"/>
        <v>8</v>
      </c>
      <c r="V1533" s="79"/>
      <c r="W1533" s="79"/>
    </row>
    <row r="1534">
      <c r="A1534" s="12">
        <v>31.0</v>
      </c>
      <c r="B1534" s="12">
        <v>4.0</v>
      </c>
      <c r="C1534" s="12" t="s">
        <v>2618</v>
      </c>
      <c r="D1534" s="12" t="b">
        <v>0</v>
      </c>
      <c r="E1534" s="31">
        <v>1.0</v>
      </c>
      <c r="F1534" s="81">
        <v>0.5190856481481482</v>
      </c>
      <c r="G1534" s="12"/>
      <c r="H1534" s="16" t="str">
        <f t="shared" si="24"/>
        <v>normal</v>
      </c>
      <c r="I1534" s="17" t="str">
        <f t="shared" si="25"/>
        <v>normal bar chart</v>
      </c>
      <c r="J1534" s="41">
        <f t="shared" si="73"/>
        <v>13</v>
      </c>
      <c r="V1534" s="79"/>
      <c r="W1534" s="79"/>
    </row>
    <row r="1535">
      <c r="A1535" s="12">
        <v>31.0</v>
      </c>
      <c r="B1535" s="12">
        <v>16.0</v>
      </c>
      <c r="C1535" s="12" t="s">
        <v>2619</v>
      </c>
      <c r="D1535" s="12" t="b">
        <v>0</v>
      </c>
      <c r="E1535" s="31">
        <v>0.0</v>
      </c>
      <c r="F1535" s="81">
        <v>0.5193518518518518</v>
      </c>
      <c r="G1535" s="12"/>
      <c r="H1535" s="16" t="str">
        <f t="shared" si="24"/>
        <v>misleading</v>
      </c>
      <c r="I1535" s="17" t="str">
        <f t="shared" si="25"/>
        <v>misleading 2d pie chart</v>
      </c>
      <c r="J1535" s="41">
        <f t="shared" si="73"/>
        <v>23</v>
      </c>
      <c r="V1535" s="79"/>
      <c r="W1535" s="79"/>
    </row>
    <row r="1536">
      <c r="A1536" s="12">
        <v>31.0</v>
      </c>
      <c r="B1536" s="12">
        <v>26.0</v>
      </c>
      <c r="C1536" s="12" t="s">
        <v>2620</v>
      </c>
      <c r="D1536" s="12" t="b">
        <v>0</v>
      </c>
      <c r="E1536" s="31">
        <v>1.0</v>
      </c>
      <c r="F1536" s="81">
        <v>0.5194791666666667</v>
      </c>
      <c r="G1536" s="12"/>
      <c r="H1536" s="16" t="str">
        <f t="shared" si="24"/>
        <v>normal</v>
      </c>
      <c r="I1536" s="17" t="str">
        <f t="shared" si="25"/>
        <v>normal scale line chart</v>
      </c>
      <c r="J1536" s="41">
        <f t="shared" si="73"/>
        <v>11</v>
      </c>
      <c r="V1536" s="79"/>
      <c r="W1536" s="79"/>
    </row>
    <row r="1537">
      <c r="A1537" s="12">
        <v>31.0</v>
      </c>
      <c r="B1537" s="12">
        <v>9.0</v>
      </c>
      <c r="C1537" s="12" t="s">
        <v>2621</v>
      </c>
      <c r="D1537" s="12" t="b">
        <v>1</v>
      </c>
      <c r="E1537" s="31">
        <v>1.0</v>
      </c>
      <c r="F1537" s="81">
        <v>0.5197453703703704</v>
      </c>
      <c r="G1537" s="12"/>
      <c r="H1537" s="16" t="str">
        <f t="shared" si="24"/>
        <v>misleading</v>
      </c>
      <c r="I1537" s="17" t="str">
        <f t="shared" si="25"/>
        <v>truncated bar chart</v>
      </c>
      <c r="J1537" s="41">
        <f t="shared" si="73"/>
        <v>23</v>
      </c>
      <c r="V1537" s="79"/>
      <c r="W1537" s="79"/>
    </row>
    <row r="1538">
      <c r="A1538" s="12">
        <v>31.0</v>
      </c>
      <c r="B1538" s="12">
        <v>43.0</v>
      </c>
      <c r="C1538" s="12" t="s">
        <v>1065</v>
      </c>
      <c r="D1538" s="12" t="b">
        <v>0</v>
      </c>
      <c r="E1538" s="31">
        <v>1.0</v>
      </c>
      <c r="F1538" s="81">
        <v>0.5198032407407407</v>
      </c>
      <c r="G1538" s="12"/>
      <c r="H1538" s="16" t="str">
        <f t="shared" si="24"/>
        <v>normal</v>
      </c>
      <c r="I1538" s="17" t="str">
        <f t="shared" si="25"/>
        <v>normal line chart</v>
      </c>
      <c r="J1538" s="41">
        <f t="shared" si="73"/>
        <v>5</v>
      </c>
      <c r="V1538" s="79"/>
      <c r="W1538" s="79"/>
    </row>
    <row r="1539">
      <c r="A1539" s="12">
        <v>31.0</v>
      </c>
      <c r="B1539" s="12">
        <v>39.0</v>
      </c>
      <c r="C1539" s="12" t="s">
        <v>2622</v>
      </c>
      <c r="D1539" s="12" t="b">
        <v>1</v>
      </c>
      <c r="E1539" s="31">
        <v>1.0</v>
      </c>
      <c r="F1539" s="81">
        <v>0.5199189814814815</v>
      </c>
      <c r="G1539" s="12"/>
      <c r="H1539" s="16" t="str">
        <f t="shared" si="24"/>
        <v>misleading</v>
      </c>
      <c r="I1539" s="17" t="str">
        <f t="shared" si="25"/>
        <v>reversed axis bar chart</v>
      </c>
      <c r="J1539" s="41">
        <f t="shared" si="73"/>
        <v>10</v>
      </c>
      <c r="V1539" s="79"/>
      <c r="W1539" s="79"/>
    </row>
    <row r="1540">
      <c r="A1540" s="12">
        <v>31.0</v>
      </c>
      <c r="B1540" s="12">
        <v>11.0</v>
      </c>
      <c r="C1540" s="12" t="s">
        <v>2068</v>
      </c>
      <c r="D1540" s="12" t="b">
        <v>0</v>
      </c>
      <c r="E1540" s="31">
        <v>0.0</v>
      </c>
      <c r="F1540" s="81">
        <v>0.5200810185185185</v>
      </c>
      <c r="G1540" s="12"/>
      <c r="H1540" s="16" t="str">
        <f t="shared" si="24"/>
        <v>misleading</v>
      </c>
      <c r="I1540" s="17" t="str">
        <f t="shared" si="25"/>
        <v>misleading 2d pie chart</v>
      </c>
      <c r="J1540" s="41">
        <f t="shared" si="73"/>
        <v>14</v>
      </c>
      <c r="V1540" s="79"/>
      <c r="W1540" s="79"/>
    </row>
    <row r="1541">
      <c r="A1541" s="12">
        <v>31.0</v>
      </c>
      <c r="B1541" s="12">
        <v>1.0</v>
      </c>
      <c r="C1541" s="12" t="s">
        <v>2623</v>
      </c>
      <c r="D1541" s="12" t="b">
        <v>1</v>
      </c>
      <c r="E1541" s="31">
        <v>0.0</v>
      </c>
      <c r="F1541" s="81">
        <v>0.5201851851851852</v>
      </c>
      <c r="G1541" s="12"/>
      <c r="H1541" s="16" t="str">
        <f t="shared" si="24"/>
        <v>misleading</v>
      </c>
      <c r="I1541" s="17" t="str">
        <f t="shared" si="25"/>
        <v>truncated bar chart</v>
      </c>
      <c r="J1541" s="41">
        <f t="shared" si="73"/>
        <v>9</v>
      </c>
      <c r="V1541" s="79"/>
      <c r="W1541" s="79"/>
    </row>
    <row r="1542">
      <c r="A1542" s="12">
        <v>31.0</v>
      </c>
      <c r="B1542" s="12">
        <v>42.0</v>
      </c>
      <c r="C1542" s="12" t="s">
        <v>2624</v>
      </c>
      <c r="D1542" s="12" t="b">
        <v>0</v>
      </c>
      <c r="E1542" s="31">
        <v>0.0</v>
      </c>
      <c r="F1542" s="81">
        <v>0.5203009259259259</v>
      </c>
      <c r="G1542" s="12"/>
      <c r="H1542" s="16" t="str">
        <f t="shared" si="24"/>
        <v>misleading</v>
      </c>
      <c r="I1542" s="17" t="str">
        <f t="shared" si="25"/>
        <v>truncated line chart</v>
      </c>
      <c r="J1542" s="41">
        <f t="shared" si="73"/>
        <v>10</v>
      </c>
      <c r="V1542" s="79"/>
      <c r="W1542" s="79"/>
    </row>
    <row r="1543">
      <c r="A1543" s="12">
        <v>31.0</v>
      </c>
      <c r="B1543" s="12">
        <v>22.0</v>
      </c>
      <c r="C1543" s="12" t="s">
        <v>2625</v>
      </c>
      <c r="D1543" s="12" t="b">
        <v>1</v>
      </c>
      <c r="E1543" s="31">
        <v>1.0</v>
      </c>
      <c r="F1543" s="81">
        <v>0.5204166666666666</v>
      </c>
      <c r="G1543" s="12"/>
      <c r="H1543" s="16" t="str">
        <f t="shared" si="24"/>
        <v>normal</v>
      </c>
      <c r="I1543" s="17" t="str">
        <f t="shared" si="25"/>
        <v>normal scale line chart</v>
      </c>
      <c r="J1543" s="41">
        <f t="shared" si="73"/>
        <v>10</v>
      </c>
      <c r="V1543" s="79"/>
      <c r="W1543" s="79"/>
    </row>
    <row r="1544">
      <c r="A1544" s="12">
        <v>31.0</v>
      </c>
      <c r="B1544" s="12">
        <v>25.0</v>
      </c>
      <c r="C1544" s="12" t="s">
        <v>2626</v>
      </c>
      <c r="D1544" s="12" t="b">
        <v>1</v>
      </c>
      <c r="E1544" s="31">
        <v>0.0</v>
      </c>
      <c r="F1544" s="81">
        <v>0.5205092592592593</v>
      </c>
      <c r="G1544" s="12"/>
      <c r="H1544" s="16" t="str">
        <f t="shared" si="24"/>
        <v>misleading</v>
      </c>
      <c r="I1544" s="17" t="str">
        <f t="shared" si="25"/>
        <v>multiple scale line chart</v>
      </c>
      <c r="J1544" s="41">
        <f t="shared" si="73"/>
        <v>8</v>
      </c>
      <c r="V1544" s="79"/>
      <c r="W1544" s="79"/>
    </row>
    <row r="1545">
      <c r="A1545" s="12">
        <v>31.0</v>
      </c>
      <c r="B1545" s="12">
        <v>28.0</v>
      </c>
      <c r="C1545" s="12" t="s">
        <v>2627</v>
      </c>
      <c r="D1545" s="12" t="b">
        <v>1</v>
      </c>
      <c r="E1545" s="31">
        <v>1.0</v>
      </c>
      <c r="F1545" s="81">
        <v>0.520613425925926</v>
      </c>
      <c r="G1545" s="12"/>
      <c r="H1545" s="16" t="str">
        <f t="shared" si="24"/>
        <v>misleading</v>
      </c>
      <c r="I1545" s="17" t="str">
        <f t="shared" si="25"/>
        <v>multiple scale line chart</v>
      </c>
      <c r="J1545" s="41">
        <f t="shared" si="73"/>
        <v>9</v>
      </c>
      <c r="V1545" s="79"/>
      <c r="W1545" s="79"/>
    </row>
    <row r="1546">
      <c r="A1546" s="12">
        <v>31.0</v>
      </c>
      <c r="B1546" s="12">
        <v>34.0</v>
      </c>
      <c r="C1546" s="12" t="s">
        <v>2628</v>
      </c>
      <c r="D1546" s="12" t="b">
        <v>1</v>
      </c>
      <c r="E1546" s="31">
        <v>1.0</v>
      </c>
      <c r="F1546" s="81">
        <v>0.5207175925925925</v>
      </c>
      <c r="G1546" s="12"/>
      <c r="H1546" s="16" t="str">
        <f t="shared" si="24"/>
        <v>normal</v>
      </c>
      <c r="I1546" s="17" t="str">
        <f t="shared" si="25"/>
        <v>normal axis bar chart</v>
      </c>
      <c r="J1546" s="41">
        <f t="shared" si="73"/>
        <v>9</v>
      </c>
      <c r="V1546" s="79"/>
      <c r="W1546" s="79"/>
    </row>
    <row r="1547">
      <c r="A1547" s="12">
        <v>31.0</v>
      </c>
      <c r="B1547" s="12">
        <v>21.0</v>
      </c>
      <c r="C1547" s="12" t="s">
        <v>2629</v>
      </c>
      <c r="D1547" s="12" t="b">
        <v>1</v>
      </c>
      <c r="E1547" s="31">
        <v>0.0</v>
      </c>
      <c r="F1547" s="81">
        <v>0.5208564814814814</v>
      </c>
      <c r="G1547" s="12"/>
      <c r="H1547" s="16" t="str">
        <f t="shared" si="24"/>
        <v>misleading</v>
      </c>
      <c r="I1547" s="17" t="str">
        <f t="shared" si="25"/>
        <v>multiple scale line chart</v>
      </c>
      <c r="J1547" s="41">
        <f t="shared" si="73"/>
        <v>12</v>
      </c>
      <c r="V1547" s="79"/>
      <c r="W1547" s="79"/>
    </row>
    <row r="1548">
      <c r="A1548" s="12">
        <v>31.0</v>
      </c>
      <c r="B1548" s="12">
        <v>32.0</v>
      </c>
      <c r="C1548" s="12" t="s">
        <v>2630</v>
      </c>
      <c r="D1548" s="12" t="b">
        <v>1</v>
      </c>
      <c r="E1548" s="31">
        <v>1.0</v>
      </c>
      <c r="F1548" s="81">
        <v>0.5209375</v>
      </c>
      <c r="G1548" s="12"/>
      <c r="H1548" s="16" t="str">
        <f t="shared" si="24"/>
        <v>misleading</v>
      </c>
      <c r="I1548" s="17" t="str">
        <f t="shared" si="25"/>
        <v>reversed axis bar chart</v>
      </c>
      <c r="J1548" s="41">
        <f t="shared" si="73"/>
        <v>7</v>
      </c>
      <c r="V1548" s="79"/>
      <c r="W1548" s="79"/>
    </row>
    <row r="1549">
      <c r="A1549" s="12">
        <v>31.0</v>
      </c>
      <c r="B1549" s="12">
        <v>6.0</v>
      </c>
      <c r="C1549" s="12" t="s">
        <v>2631</v>
      </c>
      <c r="D1549" s="12" t="b">
        <v>0</v>
      </c>
      <c r="E1549" s="31">
        <v>1.0</v>
      </c>
      <c r="F1549" s="81">
        <v>0.5210763888888889</v>
      </c>
      <c r="G1549" s="12"/>
      <c r="H1549" s="16" t="str">
        <f t="shared" si="24"/>
        <v>normal</v>
      </c>
      <c r="I1549" s="17" t="str">
        <f t="shared" si="25"/>
        <v>normal bar chart</v>
      </c>
      <c r="J1549" s="41">
        <f t="shared" si="73"/>
        <v>12</v>
      </c>
      <c r="V1549" s="79"/>
      <c r="W1549" s="79"/>
    </row>
    <row r="1550">
      <c r="A1550" s="12">
        <v>31.0</v>
      </c>
      <c r="B1550" s="12">
        <v>15.0</v>
      </c>
      <c r="C1550" s="12" t="s">
        <v>2632</v>
      </c>
      <c r="D1550" s="12" t="b">
        <v>0</v>
      </c>
      <c r="E1550" s="31">
        <v>1.0</v>
      </c>
      <c r="F1550" s="81">
        <v>0.5212962962962963</v>
      </c>
      <c r="G1550" s="12"/>
      <c r="H1550" s="16" t="str">
        <f t="shared" si="24"/>
        <v>misleading</v>
      </c>
      <c r="I1550" s="17" t="str">
        <f t="shared" si="25"/>
        <v>misleading 2d pie chart</v>
      </c>
      <c r="J1550" s="41">
        <f t="shared" si="73"/>
        <v>19</v>
      </c>
      <c r="V1550" s="79"/>
      <c r="W1550" s="79"/>
    </row>
    <row r="1551">
      <c r="A1551" s="12">
        <v>31.0</v>
      </c>
      <c r="B1551" s="12">
        <v>35.0</v>
      </c>
      <c r="C1551" s="12" t="s">
        <v>2633</v>
      </c>
      <c r="D1551" s="12" t="b">
        <v>0</v>
      </c>
      <c r="E1551" s="31">
        <v>1.0</v>
      </c>
      <c r="F1551" s="81">
        <v>0.5214004629629629</v>
      </c>
      <c r="G1551" s="12"/>
      <c r="H1551" s="16" t="str">
        <f t="shared" si="24"/>
        <v>misleading</v>
      </c>
      <c r="I1551" s="17" t="str">
        <f t="shared" si="25"/>
        <v>reversed axis bar chart</v>
      </c>
      <c r="J1551" s="41">
        <f t="shared" si="73"/>
        <v>9</v>
      </c>
      <c r="V1551" s="79"/>
      <c r="W1551" s="79"/>
    </row>
    <row r="1552">
      <c r="A1552" s="12">
        <v>31.0</v>
      </c>
      <c r="B1552" s="12">
        <v>18.0</v>
      </c>
      <c r="C1552" s="12" t="s">
        <v>341</v>
      </c>
      <c r="D1552" s="12" t="b">
        <v>1</v>
      </c>
      <c r="E1552" s="31">
        <v>0.0</v>
      </c>
      <c r="F1552" s="81">
        <v>0.5214699074074074</v>
      </c>
      <c r="G1552" s="12"/>
      <c r="H1552" s="16" t="str">
        <f t="shared" si="24"/>
        <v>normal</v>
      </c>
      <c r="I1552" s="17" t="str">
        <f t="shared" si="25"/>
        <v>normal pie chart</v>
      </c>
      <c r="J1552" s="41">
        <f t="shared" si="73"/>
        <v>6</v>
      </c>
      <c r="V1552" s="79"/>
      <c r="W1552" s="79"/>
    </row>
    <row r="1553">
      <c r="A1553" s="12">
        <v>32.0</v>
      </c>
      <c r="B1553" s="12">
        <v>2.0</v>
      </c>
      <c r="C1553" s="12" t="s">
        <v>2634</v>
      </c>
      <c r="D1553" s="12" t="b">
        <v>0</v>
      </c>
      <c r="E1553" s="12">
        <v>1.0</v>
      </c>
      <c r="F1553" s="82">
        <v>45404.51431712963</v>
      </c>
      <c r="G1553" s="12"/>
      <c r="H1553" s="16" t="str">
        <f t="shared" si="24"/>
        <v>normal</v>
      </c>
      <c r="I1553" s="17" t="str">
        <f t="shared" si="25"/>
        <v>normal bar chart</v>
      </c>
      <c r="J1553" s="80">
        <f>37-24</f>
        <v>13</v>
      </c>
      <c r="V1553" s="79"/>
      <c r="W1553" s="79"/>
    </row>
    <row r="1554">
      <c r="A1554" s="12">
        <v>32.0</v>
      </c>
      <c r="B1554" s="12">
        <v>24.0</v>
      </c>
      <c r="C1554" s="12" t="s">
        <v>2635</v>
      </c>
      <c r="D1554" s="12" t="b">
        <v>0</v>
      </c>
      <c r="E1554" s="12">
        <v>1.0</v>
      </c>
      <c r="F1554" s="82">
        <v>45404.51466435185</v>
      </c>
      <c r="G1554" s="12"/>
      <c r="H1554" s="16" t="str">
        <f t="shared" si="24"/>
        <v>misleading</v>
      </c>
      <c r="I1554" s="17" t="str">
        <f t="shared" si="25"/>
        <v>multiple scale line chart</v>
      </c>
      <c r="J1554" s="41">
        <f t="shared" ref="J1554:J1602" si="74">(TIMEVALUE(F1554) - TIMEVALUE(F1553)) * 24 * 60 * 60</f>
        <v>30.0000001</v>
      </c>
      <c r="V1554" s="79"/>
      <c r="W1554" s="79"/>
    </row>
    <row r="1555">
      <c r="A1555" s="12">
        <v>32.0</v>
      </c>
      <c r="B1555" s="12">
        <v>49.0</v>
      </c>
      <c r="C1555" s="12" t="s">
        <v>2636</v>
      </c>
      <c r="D1555" s="12" t="b">
        <v>0</v>
      </c>
      <c r="E1555" s="12">
        <v>1.0</v>
      </c>
      <c r="F1555" s="82">
        <v>45404.5147337963</v>
      </c>
      <c r="G1555" s="12"/>
      <c r="H1555" s="16" t="str">
        <f t="shared" si="24"/>
        <v>misleading</v>
      </c>
      <c r="I1555" s="17" t="str">
        <f t="shared" si="25"/>
        <v>truncated line chart</v>
      </c>
      <c r="J1555" s="41">
        <f t="shared" si="74"/>
        <v>6.000000145</v>
      </c>
      <c r="V1555" s="79"/>
      <c r="W1555" s="79"/>
    </row>
    <row r="1556">
      <c r="A1556" s="12">
        <v>32.0</v>
      </c>
      <c r="B1556" s="12">
        <v>37.0</v>
      </c>
      <c r="C1556" s="12" t="s">
        <v>244</v>
      </c>
      <c r="D1556" s="12" t="b">
        <v>1</v>
      </c>
      <c r="E1556" s="12">
        <v>1.0</v>
      </c>
      <c r="F1556" s="82">
        <v>45404.514965277776</v>
      </c>
      <c r="G1556" s="12"/>
      <c r="H1556" s="16" t="str">
        <f t="shared" si="24"/>
        <v>normal</v>
      </c>
      <c r="I1556" s="17" t="str">
        <f t="shared" si="25"/>
        <v>normal axis bar chart</v>
      </c>
      <c r="J1556" s="41">
        <f t="shared" si="74"/>
        <v>19.99999965</v>
      </c>
      <c r="V1556" s="79"/>
      <c r="W1556" s="79"/>
    </row>
    <row r="1557">
      <c r="A1557" s="12">
        <v>32.0</v>
      </c>
      <c r="B1557" s="12">
        <v>14.0</v>
      </c>
      <c r="C1557" s="12" t="s">
        <v>2637</v>
      </c>
      <c r="D1557" s="12" t="b">
        <v>0</v>
      </c>
      <c r="E1557" s="12">
        <v>1.0</v>
      </c>
      <c r="F1557" s="82">
        <v>45404.515081018515</v>
      </c>
      <c r="G1557" s="12"/>
      <c r="H1557" s="16" t="str">
        <f t="shared" si="24"/>
        <v>normal</v>
      </c>
      <c r="I1557" s="17" t="str">
        <f t="shared" si="25"/>
        <v>normal pie chart</v>
      </c>
      <c r="J1557" s="41">
        <f t="shared" si="74"/>
        <v>9.999999823</v>
      </c>
      <c r="V1557" s="79"/>
      <c r="W1557" s="79"/>
    </row>
    <row r="1558">
      <c r="A1558" s="12">
        <v>32.0</v>
      </c>
      <c r="B1558" s="12">
        <v>6.0</v>
      </c>
      <c r="C1558" s="12" t="s">
        <v>353</v>
      </c>
      <c r="D1558" s="12" t="b">
        <v>0</v>
      </c>
      <c r="E1558" s="12">
        <v>1.0</v>
      </c>
      <c r="F1558" s="82">
        <v>45404.51525462963</v>
      </c>
      <c r="G1558" s="12"/>
      <c r="H1558" s="16" t="str">
        <f t="shared" si="24"/>
        <v>normal</v>
      </c>
      <c r="I1558" s="17" t="str">
        <f t="shared" si="25"/>
        <v>normal bar chart</v>
      </c>
      <c r="J1558" s="41">
        <f t="shared" si="74"/>
        <v>15.00000036</v>
      </c>
      <c r="V1558" s="79"/>
      <c r="W1558" s="79"/>
    </row>
    <row r="1559">
      <c r="A1559" s="12">
        <v>32.0</v>
      </c>
      <c r="B1559" s="12">
        <v>38.0</v>
      </c>
      <c r="C1559" s="12" t="s">
        <v>2638</v>
      </c>
      <c r="D1559" s="12" t="b">
        <v>1</v>
      </c>
      <c r="E1559" s="12">
        <v>0.0</v>
      </c>
      <c r="F1559" s="82">
        <v>45404.51548611111</v>
      </c>
      <c r="G1559" s="12"/>
      <c r="H1559" s="16" t="str">
        <f t="shared" si="24"/>
        <v>misleading</v>
      </c>
      <c r="I1559" s="17" t="str">
        <f t="shared" si="25"/>
        <v>reversed axis bar chart</v>
      </c>
      <c r="J1559" s="41">
        <f t="shared" si="74"/>
        <v>19.99999965</v>
      </c>
      <c r="V1559" s="79"/>
      <c r="W1559" s="79"/>
    </row>
    <row r="1560">
      <c r="A1560" s="12">
        <v>32.0</v>
      </c>
      <c r="B1560" s="12">
        <v>26.0</v>
      </c>
      <c r="C1560" s="12" t="s">
        <v>1362</v>
      </c>
      <c r="D1560" s="12" t="b">
        <v>0</v>
      </c>
      <c r="E1560" s="12">
        <v>1.0</v>
      </c>
      <c r="F1560" s="82">
        <v>45404.5156712963</v>
      </c>
      <c r="G1560" s="12"/>
      <c r="H1560" s="16" t="str">
        <f t="shared" si="24"/>
        <v>normal</v>
      </c>
      <c r="I1560" s="17" t="str">
        <f t="shared" si="25"/>
        <v>normal scale line chart</v>
      </c>
      <c r="J1560" s="41">
        <f t="shared" si="74"/>
        <v>16.0000006</v>
      </c>
      <c r="V1560" s="79"/>
      <c r="W1560" s="79"/>
    </row>
    <row r="1561">
      <c r="A1561" s="12">
        <v>32.0</v>
      </c>
      <c r="B1561" s="12">
        <v>45.0</v>
      </c>
      <c r="C1561" s="12" t="s">
        <v>2179</v>
      </c>
      <c r="D1561" s="12" t="b">
        <v>1</v>
      </c>
      <c r="E1561" s="12">
        <v>1.0</v>
      </c>
      <c r="F1561" s="82">
        <v>45404.51576388889</v>
      </c>
      <c r="G1561" s="12"/>
      <c r="H1561" s="16" t="str">
        <f t="shared" si="24"/>
        <v>normal</v>
      </c>
      <c r="I1561" s="17" t="str">
        <f t="shared" si="25"/>
        <v>normal line chart</v>
      </c>
      <c r="J1561" s="41">
        <f t="shared" si="74"/>
        <v>7.999999984</v>
      </c>
      <c r="V1561" s="79"/>
      <c r="W1561" s="79"/>
    </row>
    <row r="1562">
      <c r="A1562" s="12">
        <v>32.0</v>
      </c>
      <c r="B1562" s="12">
        <v>27.0</v>
      </c>
      <c r="C1562" s="12" t="s">
        <v>1365</v>
      </c>
      <c r="D1562" s="12" t="b">
        <v>0</v>
      </c>
      <c r="E1562" s="12">
        <v>0.0</v>
      </c>
      <c r="F1562" s="82">
        <v>45404.51596064815</v>
      </c>
      <c r="G1562" s="12"/>
      <c r="H1562" s="16" t="str">
        <f t="shared" si="24"/>
        <v>misleading</v>
      </c>
      <c r="I1562" s="17" t="str">
        <f t="shared" si="25"/>
        <v>multiple scale line chart</v>
      </c>
      <c r="J1562" s="41">
        <f t="shared" si="74"/>
        <v>16.99999957</v>
      </c>
      <c r="V1562" s="79"/>
      <c r="W1562" s="79"/>
    </row>
    <row r="1563">
      <c r="A1563" s="12">
        <v>32.0</v>
      </c>
      <c r="B1563" s="12">
        <v>5.0</v>
      </c>
      <c r="C1563" s="12" t="s">
        <v>2639</v>
      </c>
      <c r="D1563" s="12" t="b">
        <v>0</v>
      </c>
      <c r="E1563" s="12">
        <v>0.0</v>
      </c>
      <c r="F1563" s="82">
        <v>45404.516168981485</v>
      </c>
      <c r="G1563" s="12"/>
      <c r="H1563" s="16" t="str">
        <f t="shared" si="24"/>
        <v>misleading</v>
      </c>
      <c r="I1563" s="17" t="str">
        <f t="shared" si="25"/>
        <v>truncated bar chart</v>
      </c>
      <c r="J1563" s="41">
        <f t="shared" si="74"/>
        <v>18.00000044</v>
      </c>
      <c r="V1563" s="79"/>
      <c r="W1563" s="79"/>
    </row>
    <row r="1564">
      <c r="A1564" s="12">
        <v>32.0</v>
      </c>
      <c r="B1564" s="12">
        <v>44.0</v>
      </c>
      <c r="C1564" s="12" t="s">
        <v>1628</v>
      </c>
      <c r="D1564" s="12" t="b">
        <v>1</v>
      </c>
      <c r="E1564" s="12">
        <v>1.0</v>
      </c>
      <c r="F1564" s="82">
        <v>45404.516284722224</v>
      </c>
      <c r="G1564" s="12"/>
      <c r="H1564" s="16" t="str">
        <f t="shared" si="24"/>
        <v>normal</v>
      </c>
      <c r="I1564" s="17" t="str">
        <f t="shared" si="25"/>
        <v>normal line chart</v>
      </c>
      <c r="J1564" s="41">
        <f t="shared" si="74"/>
        <v>9.999999823</v>
      </c>
      <c r="V1564" s="79"/>
      <c r="W1564" s="79"/>
    </row>
    <row r="1565">
      <c r="A1565" s="12">
        <v>32.0</v>
      </c>
      <c r="B1565" s="12">
        <v>23.0</v>
      </c>
      <c r="C1565" s="12" t="s">
        <v>2640</v>
      </c>
      <c r="D1565" s="12" t="b">
        <v>1</v>
      </c>
      <c r="E1565" s="12">
        <v>1.0</v>
      </c>
      <c r="F1565" s="82">
        <v>45404.51640046296</v>
      </c>
      <c r="G1565" s="12"/>
      <c r="H1565" s="16" t="str">
        <f t="shared" si="24"/>
        <v>normal</v>
      </c>
      <c r="I1565" s="17" t="str">
        <f t="shared" si="25"/>
        <v>normal scale line chart</v>
      </c>
      <c r="J1565" s="41">
        <f t="shared" si="74"/>
        <v>9.999999823</v>
      </c>
      <c r="V1565" s="79"/>
      <c r="W1565" s="79"/>
    </row>
    <row r="1566">
      <c r="A1566" s="12">
        <v>32.0</v>
      </c>
      <c r="B1566" s="12">
        <v>21.0</v>
      </c>
      <c r="C1566" s="12" t="s">
        <v>2641</v>
      </c>
      <c r="D1566" s="12" t="b">
        <v>0</v>
      </c>
      <c r="E1566" s="12">
        <v>1.0</v>
      </c>
      <c r="F1566" s="82">
        <v>45404.51662037037</v>
      </c>
      <c r="G1566" s="12"/>
      <c r="H1566" s="16" t="str">
        <f t="shared" si="24"/>
        <v>misleading</v>
      </c>
      <c r="I1566" s="17" t="str">
        <f t="shared" si="25"/>
        <v>multiple scale line chart</v>
      </c>
      <c r="J1566" s="41">
        <f t="shared" si="74"/>
        <v>19.00000004</v>
      </c>
      <c r="V1566" s="79"/>
      <c r="W1566" s="79"/>
    </row>
    <row r="1567">
      <c r="A1567" s="12">
        <v>32.0</v>
      </c>
      <c r="B1567" s="12">
        <v>7.0</v>
      </c>
      <c r="C1567" s="12" t="s">
        <v>2642</v>
      </c>
      <c r="D1567" s="12" t="b">
        <v>1</v>
      </c>
      <c r="E1567" s="12">
        <v>0.0</v>
      </c>
      <c r="F1567" s="82">
        <v>45404.51672453704</v>
      </c>
      <c r="G1567" s="12"/>
      <c r="H1567" s="16" t="str">
        <f t="shared" si="24"/>
        <v>misleading</v>
      </c>
      <c r="I1567" s="17" t="str">
        <f t="shared" si="25"/>
        <v>truncated bar chart</v>
      </c>
      <c r="J1567" s="41">
        <f t="shared" si="74"/>
        <v>9.000000218</v>
      </c>
      <c r="V1567" s="79"/>
      <c r="W1567" s="79"/>
    </row>
    <row r="1568">
      <c r="A1568" s="12">
        <v>32.0</v>
      </c>
      <c r="B1568" s="12">
        <v>16.0</v>
      </c>
      <c r="C1568" s="12" t="s">
        <v>2189</v>
      </c>
      <c r="D1568" s="12" t="b">
        <v>1</v>
      </c>
      <c r="E1568" s="12">
        <v>1.0</v>
      </c>
      <c r="F1568" s="82">
        <v>45404.51695601852</v>
      </c>
      <c r="G1568" s="12"/>
      <c r="H1568" s="16" t="str">
        <f t="shared" si="24"/>
        <v>misleading</v>
      </c>
      <c r="I1568" s="17" t="str">
        <f t="shared" si="25"/>
        <v>misleading 2d pie chart</v>
      </c>
      <c r="J1568" s="41">
        <f t="shared" si="74"/>
        <v>19.99999965</v>
      </c>
      <c r="V1568" s="79"/>
      <c r="W1568" s="79"/>
    </row>
    <row r="1569">
      <c r="A1569" s="12">
        <v>32.0</v>
      </c>
      <c r="B1569" s="12">
        <v>36.0</v>
      </c>
      <c r="C1569" s="12" t="s">
        <v>1122</v>
      </c>
      <c r="D1569" s="12" t="b">
        <v>1</v>
      </c>
      <c r="E1569" s="12">
        <v>1.0</v>
      </c>
      <c r="F1569" s="82">
        <v>45404.517175925925</v>
      </c>
      <c r="G1569" s="12"/>
      <c r="H1569" s="16" t="str">
        <f t="shared" si="24"/>
        <v>normal</v>
      </c>
      <c r="I1569" s="17" t="str">
        <f t="shared" si="25"/>
        <v>normal axis bar chart</v>
      </c>
      <c r="J1569" s="41">
        <f t="shared" si="74"/>
        <v>19.00000004</v>
      </c>
      <c r="V1569" s="79"/>
      <c r="W1569" s="79"/>
    </row>
    <row r="1570">
      <c r="A1570" s="12">
        <v>32.0</v>
      </c>
      <c r="B1570" s="12">
        <v>31.0</v>
      </c>
      <c r="C1570" s="12" t="s">
        <v>2643</v>
      </c>
      <c r="D1570" s="12" t="b">
        <v>0</v>
      </c>
      <c r="E1570" s="12">
        <v>1.0</v>
      </c>
      <c r="F1570" s="82">
        <v>45404.51726851852</v>
      </c>
      <c r="G1570" s="12"/>
      <c r="H1570" s="16" t="str">
        <f t="shared" si="24"/>
        <v>misleading</v>
      </c>
      <c r="I1570" s="17" t="str">
        <f t="shared" si="25"/>
        <v>reversed axis bar chart</v>
      </c>
      <c r="J1570" s="41">
        <f t="shared" si="74"/>
        <v>7.999999984</v>
      </c>
      <c r="V1570" s="79"/>
      <c r="W1570" s="79"/>
    </row>
    <row r="1571">
      <c r="A1571" s="12">
        <v>32.0</v>
      </c>
      <c r="B1571" s="12">
        <v>42.0</v>
      </c>
      <c r="C1571" s="12" t="s">
        <v>377</v>
      </c>
      <c r="D1571" s="12" t="b">
        <v>0</v>
      </c>
      <c r="E1571" s="12">
        <v>0.0</v>
      </c>
      <c r="F1571" s="82">
        <v>45404.517372685186</v>
      </c>
      <c r="G1571" s="12"/>
      <c r="H1571" s="16" t="str">
        <f t="shared" si="24"/>
        <v>misleading</v>
      </c>
      <c r="I1571" s="17" t="str">
        <f t="shared" si="25"/>
        <v>truncated line chart</v>
      </c>
      <c r="J1571" s="41">
        <f t="shared" si="74"/>
        <v>9.000000218</v>
      </c>
      <c r="V1571" s="79"/>
      <c r="W1571" s="79"/>
    </row>
    <row r="1572">
      <c r="A1572" s="12">
        <v>32.0</v>
      </c>
      <c r="B1572" s="12">
        <v>18.0</v>
      </c>
      <c r="C1572" s="12" t="s">
        <v>2644</v>
      </c>
      <c r="D1572" s="12" t="b">
        <v>1</v>
      </c>
      <c r="E1572" s="12">
        <v>0.0</v>
      </c>
      <c r="F1572" s="82">
        <v>45404.51746527778</v>
      </c>
      <c r="G1572" s="12"/>
      <c r="H1572" s="16" t="str">
        <f t="shared" si="24"/>
        <v>normal</v>
      </c>
      <c r="I1572" s="17" t="str">
        <f t="shared" si="25"/>
        <v>normal pie chart</v>
      </c>
      <c r="J1572" s="41">
        <f t="shared" si="74"/>
        <v>7.999999984</v>
      </c>
      <c r="V1572" s="79"/>
      <c r="W1572" s="79"/>
    </row>
    <row r="1573">
      <c r="A1573" s="12">
        <v>32.0</v>
      </c>
      <c r="B1573" s="12">
        <v>4.0</v>
      </c>
      <c r="C1573" s="12" t="s">
        <v>178</v>
      </c>
      <c r="D1573" s="12" t="b">
        <v>0</v>
      </c>
      <c r="E1573" s="12">
        <v>1.0</v>
      </c>
      <c r="F1573" s="82">
        <v>45404.51762731482</v>
      </c>
      <c r="G1573" s="12"/>
      <c r="H1573" s="16" t="str">
        <f t="shared" si="24"/>
        <v>normal</v>
      </c>
      <c r="I1573" s="17" t="str">
        <f t="shared" si="25"/>
        <v>normal bar chart</v>
      </c>
      <c r="J1573" s="41">
        <f t="shared" si="74"/>
        <v>14.00000013</v>
      </c>
      <c r="V1573" s="79"/>
      <c r="W1573" s="79"/>
    </row>
    <row r="1574">
      <c r="A1574" s="12">
        <v>32.0</v>
      </c>
      <c r="B1574" s="12">
        <v>34.0</v>
      </c>
      <c r="C1574" s="12" t="s">
        <v>2645</v>
      </c>
      <c r="D1574" s="12" t="b">
        <v>1</v>
      </c>
      <c r="E1574" s="12">
        <v>1.0</v>
      </c>
      <c r="F1574" s="82">
        <v>45404.51773148148</v>
      </c>
      <c r="G1574" s="12"/>
      <c r="H1574" s="16" t="str">
        <f t="shared" si="24"/>
        <v>normal</v>
      </c>
      <c r="I1574" s="17" t="str">
        <f t="shared" si="25"/>
        <v>normal axis bar chart</v>
      </c>
      <c r="J1574" s="41">
        <f t="shared" si="74"/>
        <v>8.999999589</v>
      </c>
      <c r="V1574" s="79"/>
      <c r="W1574" s="79"/>
    </row>
    <row r="1575">
      <c r="A1575" s="12">
        <v>32.0</v>
      </c>
      <c r="B1575" s="12">
        <v>9.0</v>
      </c>
      <c r="C1575" s="12" t="s">
        <v>1978</v>
      </c>
      <c r="D1575" s="12" t="b">
        <v>1</v>
      </c>
      <c r="E1575" s="12">
        <v>1.0</v>
      </c>
      <c r="F1575" s="82">
        <v>45404.51787037037</v>
      </c>
      <c r="G1575" s="12"/>
      <c r="H1575" s="16" t="str">
        <f t="shared" si="24"/>
        <v>misleading</v>
      </c>
      <c r="I1575" s="17" t="str">
        <f t="shared" si="25"/>
        <v>truncated bar chart</v>
      </c>
      <c r="J1575" s="41">
        <f t="shared" si="74"/>
        <v>12.00000029</v>
      </c>
      <c r="V1575" s="79"/>
      <c r="W1575" s="79"/>
    </row>
    <row r="1576">
      <c r="A1576" s="12">
        <v>32.0</v>
      </c>
      <c r="B1576" s="12">
        <v>8.0</v>
      </c>
      <c r="C1576" s="12" t="s">
        <v>1134</v>
      </c>
      <c r="D1576" s="12" t="b">
        <v>1</v>
      </c>
      <c r="E1576" s="12">
        <v>1.0</v>
      </c>
      <c r="F1576" s="82">
        <v>45404.51803240741</v>
      </c>
      <c r="G1576" s="12"/>
      <c r="H1576" s="16" t="str">
        <f t="shared" si="24"/>
        <v>normal</v>
      </c>
      <c r="I1576" s="17" t="str">
        <f t="shared" si="25"/>
        <v>normal bar chart</v>
      </c>
      <c r="J1576" s="41">
        <f t="shared" si="74"/>
        <v>14.00000013</v>
      </c>
      <c r="V1576" s="79"/>
      <c r="W1576" s="79"/>
    </row>
    <row r="1577">
      <c r="A1577" s="12">
        <v>32.0</v>
      </c>
      <c r="B1577" s="12">
        <v>11.0</v>
      </c>
      <c r="C1577" s="12" t="s">
        <v>2646</v>
      </c>
      <c r="D1577" s="12" t="b">
        <v>0</v>
      </c>
      <c r="E1577" s="12">
        <v>0.0</v>
      </c>
      <c r="F1577" s="82">
        <v>45404.51818287037</v>
      </c>
      <c r="G1577" s="12"/>
      <c r="H1577" s="16" t="str">
        <f t="shared" si="24"/>
        <v>misleading</v>
      </c>
      <c r="I1577" s="17" t="str">
        <f t="shared" si="25"/>
        <v>misleading 2d pie chart</v>
      </c>
      <c r="J1577" s="41">
        <f t="shared" si="74"/>
        <v>12.9999999</v>
      </c>
      <c r="V1577" s="79"/>
      <c r="W1577" s="79"/>
    </row>
    <row r="1578">
      <c r="A1578" s="12">
        <v>32.0</v>
      </c>
      <c r="B1578" s="12">
        <v>39.0</v>
      </c>
      <c r="C1578" s="12" t="s">
        <v>2647</v>
      </c>
      <c r="D1578" s="12" t="b">
        <v>1</v>
      </c>
      <c r="E1578" s="12">
        <v>1.0</v>
      </c>
      <c r="F1578" s="82">
        <v>45404.51840277778</v>
      </c>
      <c r="G1578" s="12"/>
      <c r="H1578" s="16" t="str">
        <f t="shared" si="24"/>
        <v>misleading</v>
      </c>
      <c r="I1578" s="17" t="str">
        <f t="shared" si="25"/>
        <v>reversed axis bar chart</v>
      </c>
      <c r="J1578" s="41">
        <f t="shared" si="74"/>
        <v>19.00000004</v>
      </c>
      <c r="V1578" s="79"/>
      <c r="W1578" s="79"/>
    </row>
    <row r="1579">
      <c r="A1579" s="12">
        <v>32.0</v>
      </c>
      <c r="B1579" s="12">
        <v>48.0</v>
      </c>
      <c r="C1579" s="12" t="s">
        <v>2648</v>
      </c>
      <c r="D1579" s="12" t="b">
        <v>1</v>
      </c>
      <c r="E1579" s="12">
        <v>1.0</v>
      </c>
      <c r="F1579" s="82">
        <v>45404.518483796295</v>
      </c>
      <c r="G1579" s="12"/>
      <c r="H1579" s="16" t="str">
        <f t="shared" si="24"/>
        <v>normal</v>
      </c>
      <c r="I1579" s="17" t="str">
        <f t="shared" si="25"/>
        <v>normal line chart</v>
      </c>
      <c r="J1579" s="41">
        <f t="shared" si="74"/>
        <v>6.99999975</v>
      </c>
      <c r="V1579" s="79"/>
      <c r="W1579" s="79"/>
    </row>
    <row r="1580">
      <c r="A1580" s="12">
        <v>32.0</v>
      </c>
      <c r="B1580" s="12">
        <v>15.0</v>
      </c>
      <c r="C1580" s="12" t="s">
        <v>2649</v>
      </c>
      <c r="D1580" s="12" t="b">
        <v>0</v>
      </c>
      <c r="E1580" s="12">
        <v>1.0</v>
      </c>
      <c r="F1580" s="82">
        <v>45404.51866898148</v>
      </c>
      <c r="G1580" s="12"/>
      <c r="H1580" s="16" t="str">
        <f t="shared" si="24"/>
        <v>misleading</v>
      </c>
      <c r="I1580" s="17" t="str">
        <f t="shared" si="25"/>
        <v>misleading 2d pie chart</v>
      </c>
      <c r="J1580" s="41">
        <f t="shared" si="74"/>
        <v>15.99999997</v>
      </c>
      <c r="V1580" s="79"/>
      <c r="W1580" s="79"/>
    </row>
    <row r="1581">
      <c r="A1581" s="12">
        <v>32.0</v>
      </c>
      <c r="B1581" s="12">
        <v>30.0</v>
      </c>
      <c r="C1581" s="12" t="s">
        <v>2054</v>
      </c>
      <c r="D1581" s="12" t="b">
        <v>0</v>
      </c>
      <c r="E1581" s="12">
        <v>0.0</v>
      </c>
      <c r="F1581" s="82">
        <v>45404.51886574074</v>
      </c>
      <c r="G1581" s="12"/>
      <c r="H1581" s="16" t="str">
        <f t="shared" si="24"/>
        <v>misleading</v>
      </c>
      <c r="I1581" s="17" t="str">
        <f t="shared" si="25"/>
        <v>multiple scale line chart</v>
      </c>
      <c r="J1581" s="41">
        <f t="shared" si="74"/>
        <v>17.0000002</v>
      </c>
      <c r="V1581" s="79"/>
      <c r="W1581" s="79"/>
    </row>
    <row r="1582">
      <c r="A1582" s="12">
        <v>32.0</v>
      </c>
      <c r="B1582" s="12">
        <v>10.0</v>
      </c>
      <c r="C1582" s="12" t="s">
        <v>2650</v>
      </c>
      <c r="D1582" s="12" t="b">
        <v>1</v>
      </c>
      <c r="E1582" s="12">
        <v>1.0</v>
      </c>
      <c r="F1582" s="82">
        <v>45404.51909722222</v>
      </c>
      <c r="G1582" s="12"/>
      <c r="H1582" s="16" t="str">
        <f t="shared" si="24"/>
        <v>normal</v>
      </c>
      <c r="I1582" s="17" t="str">
        <f t="shared" si="25"/>
        <v>normal bar chart</v>
      </c>
      <c r="J1582" s="41">
        <f t="shared" si="74"/>
        <v>19.99999965</v>
      </c>
      <c r="V1582" s="79"/>
      <c r="W1582" s="79"/>
    </row>
    <row r="1583">
      <c r="A1583" s="12">
        <v>32.0</v>
      </c>
      <c r="B1583" s="12">
        <v>33.0</v>
      </c>
      <c r="C1583" s="12" t="s">
        <v>2651</v>
      </c>
      <c r="D1583" s="12" t="b">
        <v>0</v>
      </c>
      <c r="E1583" s="12">
        <v>1.0</v>
      </c>
      <c r="F1583" s="82">
        <v>45404.51918981481</v>
      </c>
      <c r="G1583" s="12"/>
      <c r="H1583" s="16" t="str">
        <f t="shared" si="24"/>
        <v>misleading</v>
      </c>
      <c r="I1583" s="17" t="str">
        <f t="shared" si="25"/>
        <v>reversed axis bar chart</v>
      </c>
      <c r="J1583" s="41">
        <f t="shared" si="74"/>
        <v>7.999999984</v>
      </c>
      <c r="V1583" s="79"/>
      <c r="W1583" s="79"/>
    </row>
    <row r="1584">
      <c r="A1584" s="12">
        <v>32.0</v>
      </c>
      <c r="B1584" s="12">
        <v>47.0</v>
      </c>
      <c r="C1584" s="12" t="s">
        <v>2652</v>
      </c>
      <c r="D1584" s="12" t="b">
        <v>1</v>
      </c>
      <c r="E1584" s="12">
        <v>0.0</v>
      </c>
      <c r="F1584" s="82">
        <v>45404.51924768519</v>
      </c>
      <c r="G1584" s="12"/>
      <c r="H1584" s="16" t="str">
        <f t="shared" si="24"/>
        <v>misleading</v>
      </c>
      <c r="I1584" s="17" t="str">
        <f t="shared" si="25"/>
        <v>truncated line chart</v>
      </c>
      <c r="J1584" s="41">
        <f t="shared" si="74"/>
        <v>5.00000054</v>
      </c>
      <c r="V1584" s="79"/>
      <c r="W1584" s="79"/>
    </row>
    <row r="1585">
      <c r="A1585" s="12">
        <v>32.0</v>
      </c>
      <c r="B1585" s="12">
        <v>50.0</v>
      </c>
      <c r="C1585" s="12" t="s">
        <v>2059</v>
      </c>
      <c r="D1585" s="12" t="b">
        <v>0</v>
      </c>
      <c r="E1585" s="12">
        <v>0.0</v>
      </c>
      <c r="F1585" s="82">
        <v>45404.519421296296</v>
      </c>
      <c r="G1585" s="12"/>
      <c r="H1585" s="16" t="str">
        <f t="shared" si="24"/>
        <v>normal</v>
      </c>
      <c r="I1585" s="17" t="str">
        <f t="shared" si="25"/>
        <v>normal line chart</v>
      </c>
      <c r="J1585" s="41">
        <f t="shared" si="74"/>
        <v>14.99999973</v>
      </c>
      <c r="V1585" s="79"/>
      <c r="W1585" s="79"/>
    </row>
    <row r="1586">
      <c r="A1586" s="12">
        <v>32.0</v>
      </c>
      <c r="B1586" s="12">
        <v>13.0</v>
      </c>
      <c r="C1586" s="12" t="s">
        <v>2653</v>
      </c>
      <c r="D1586" s="12" t="b">
        <v>1</v>
      </c>
      <c r="E1586" s="12">
        <v>1.0</v>
      </c>
      <c r="F1586" s="82">
        <v>45404.51956018519</v>
      </c>
      <c r="G1586" s="12"/>
      <c r="H1586" s="16" t="str">
        <f t="shared" si="24"/>
        <v>normal</v>
      </c>
      <c r="I1586" s="17" t="str">
        <f t="shared" si="25"/>
        <v>normal pie chart</v>
      </c>
      <c r="J1586" s="41">
        <f t="shared" si="74"/>
        <v>12.00000029</v>
      </c>
      <c r="V1586" s="79"/>
      <c r="W1586" s="79"/>
    </row>
    <row r="1587">
      <c r="A1587" s="12">
        <v>32.0</v>
      </c>
      <c r="B1587" s="12">
        <v>40.0</v>
      </c>
      <c r="C1587" s="12" t="s">
        <v>310</v>
      </c>
      <c r="D1587" s="12" t="b">
        <v>0</v>
      </c>
      <c r="E1587" s="12">
        <v>1.0</v>
      </c>
      <c r="F1587" s="82">
        <v>45404.51969907407</v>
      </c>
      <c r="G1587" s="12"/>
      <c r="H1587" s="16" t="str">
        <f t="shared" si="24"/>
        <v>normal</v>
      </c>
      <c r="I1587" s="17" t="str">
        <f t="shared" si="25"/>
        <v>normal axis bar chart</v>
      </c>
      <c r="J1587" s="41">
        <f t="shared" si="74"/>
        <v>11.99999966</v>
      </c>
      <c r="V1587" s="79"/>
      <c r="W1587" s="79"/>
    </row>
    <row r="1588">
      <c r="A1588" s="12">
        <v>32.0</v>
      </c>
      <c r="B1588" s="12">
        <v>43.0</v>
      </c>
      <c r="C1588" s="12" t="s">
        <v>1065</v>
      </c>
      <c r="D1588" s="12" t="b">
        <v>0</v>
      </c>
      <c r="E1588" s="12">
        <v>1.0</v>
      </c>
      <c r="F1588" s="82">
        <v>45404.51975694444</v>
      </c>
      <c r="G1588" s="12"/>
      <c r="H1588" s="16" t="str">
        <f t="shared" si="24"/>
        <v>normal</v>
      </c>
      <c r="I1588" s="17" t="str">
        <f t="shared" si="25"/>
        <v>normal line chart</v>
      </c>
      <c r="J1588" s="41">
        <f t="shared" si="74"/>
        <v>4.999999912</v>
      </c>
      <c r="V1588" s="79"/>
      <c r="W1588" s="79"/>
    </row>
    <row r="1589">
      <c r="A1589" s="12">
        <v>32.0</v>
      </c>
      <c r="B1589" s="12">
        <v>3.0</v>
      </c>
      <c r="C1589" s="12" t="s">
        <v>2654</v>
      </c>
      <c r="D1589" s="12" t="b">
        <v>1</v>
      </c>
      <c r="E1589" s="12">
        <v>0.0</v>
      </c>
      <c r="F1589" s="82">
        <v>45404.51988425926</v>
      </c>
      <c r="G1589" s="12"/>
      <c r="H1589" s="16" t="str">
        <f t="shared" si="24"/>
        <v>misleading</v>
      </c>
      <c r="I1589" s="17" t="str">
        <f t="shared" si="25"/>
        <v>truncated bar chart</v>
      </c>
      <c r="J1589" s="41">
        <f t="shared" si="74"/>
        <v>11.00000006</v>
      </c>
      <c r="V1589" s="79"/>
      <c r="W1589" s="79"/>
    </row>
    <row r="1590">
      <c r="A1590" s="12">
        <v>32.0</v>
      </c>
      <c r="B1590" s="12">
        <v>12.0</v>
      </c>
      <c r="C1590" s="12" t="s">
        <v>2655</v>
      </c>
      <c r="D1590" s="12" t="b">
        <v>0</v>
      </c>
      <c r="E1590" s="12">
        <v>1.0</v>
      </c>
      <c r="F1590" s="82">
        <v>45404.52003472222</v>
      </c>
      <c r="G1590" s="12"/>
      <c r="H1590" s="16" t="str">
        <f t="shared" si="24"/>
        <v>normal</v>
      </c>
      <c r="I1590" s="17" t="str">
        <f t="shared" si="25"/>
        <v>normal pie chart</v>
      </c>
      <c r="J1590" s="41">
        <f t="shared" si="74"/>
        <v>12.9999999</v>
      </c>
      <c r="V1590" s="79"/>
      <c r="W1590" s="79"/>
    </row>
    <row r="1591">
      <c r="A1591" s="12">
        <v>32.0</v>
      </c>
      <c r="B1591" s="12">
        <v>17.0</v>
      </c>
      <c r="C1591" s="12" t="s">
        <v>1675</v>
      </c>
      <c r="D1591" s="12" t="b">
        <v>1</v>
      </c>
      <c r="E1591" s="12">
        <v>1.0</v>
      </c>
      <c r="F1591" s="82">
        <v>45404.520104166666</v>
      </c>
      <c r="G1591" s="12"/>
      <c r="H1591" s="16" t="str">
        <f t="shared" si="24"/>
        <v>normal</v>
      </c>
      <c r="I1591" s="17" t="str">
        <f t="shared" si="25"/>
        <v>normal pie chart</v>
      </c>
      <c r="J1591" s="41">
        <f t="shared" si="74"/>
        <v>6.000000145</v>
      </c>
      <c r="V1591" s="79"/>
      <c r="W1591" s="79"/>
    </row>
    <row r="1592">
      <c r="A1592" s="12">
        <v>32.0</v>
      </c>
      <c r="B1592" s="12">
        <v>29.0</v>
      </c>
      <c r="C1592" s="12" t="s">
        <v>2656</v>
      </c>
      <c r="D1592" s="12" t="b">
        <v>0</v>
      </c>
      <c r="E1592" s="12">
        <v>1.0</v>
      </c>
      <c r="F1592" s="82">
        <v>45404.520324074074</v>
      </c>
      <c r="G1592" s="12"/>
      <c r="H1592" s="16" t="str">
        <f t="shared" si="24"/>
        <v>normal</v>
      </c>
      <c r="I1592" s="17" t="str">
        <f t="shared" si="25"/>
        <v>normal scale line chart</v>
      </c>
      <c r="J1592" s="41">
        <f t="shared" si="74"/>
        <v>19.00000004</v>
      </c>
      <c r="V1592" s="79"/>
      <c r="W1592" s="79"/>
    </row>
    <row r="1593">
      <c r="A1593" s="12">
        <v>32.0</v>
      </c>
      <c r="B1593" s="12">
        <v>20.0</v>
      </c>
      <c r="C1593" s="12" t="s">
        <v>888</v>
      </c>
      <c r="D1593" s="12" t="b">
        <v>1</v>
      </c>
      <c r="E1593" s="12">
        <v>1.0</v>
      </c>
      <c r="F1593" s="82">
        <v>45404.52039351852</v>
      </c>
      <c r="G1593" s="12"/>
      <c r="H1593" s="16" t="str">
        <f t="shared" si="24"/>
        <v>misleading</v>
      </c>
      <c r="I1593" s="17" t="str">
        <f t="shared" si="25"/>
        <v>misleading 2d pie chart</v>
      </c>
      <c r="J1593" s="41">
        <f t="shared" si="74"/>
        <v>6.000000145</v>
      </c>
      <c r="V1593" s="79"/>
      <c r="W1593" s="79"/>
    </row>
    <row r="1594">
      <c r="A1594" s="12">
        <v>32.0</v>
      </c>
      <c r="B1594" s="12">
        <v>22.0</v>
      </c>
      <c r="C1594" s="12" t="s">
        <v>1762</v>
      </c>
      <c r="D1594" s="12" t="b">
        <v>0</v>
      </c>
      <c r="E1594" s="12">
        <v>0.0</v>
      </c>
      <c r="F1594" s="82">
        <v>45404.520625</v>
      </c>
      <c r="G1594" s="12"/>
      <c r="H1594" s="16" t="str">
        <f t="shared" si="24"/>
        <v>normal</v>
      </c>
      <c r="I1594" s="17" t="str">
        <f t="shared" si="25"/>
        <v>normal scale line chart</v>
      </c>
      <c r="J1594" s="41">
        <f t="shared" si="74"/>
        <v>19.99999965</v>
      </c>
      <c r="V1594" s="79"/>
      <c r="W1594" s="79"/>
    </row>
    <row r="1595">
      <c r="A1595" s="12">
        <v>32.0</v>
      </c>
      <c r="B1595" s="12">
        <v>41.0</v>
      </c>
      <c r="C1595" s="12" t="s">
        <v>1168</v>
      </c>
      <c r="D1595" s="12" t="b">
        <v>0</v>
      </c>
      <c r="E1595" s="12">
        <v>1.0</v>
      </c>
      <c r="F1595" s="82">
        <v>45404.5206712963</v>
      </c>
      <c r="G1595" s="12"/>
      <c r="H1595" s="16" t="str">
        <f t="shared" si="24"/>
        <v>normal</v>
      </c>
      <c r="I1595" s="17" t="str">
        <f t="shared" si="25"/>
        <v>normal line chart</v>
      </c>
      <c r="J1595" s="41">
        <f t="shared" si="74"/>
        <v>4.000000306</v>
      </c>
      <c r="V1595" s="79"/>
      <c r="W1595" s="79"/>
    </row>
    <row r="1596">
      <c r="A1596" s="12">
        <v>32.0</v>
      </c>
      <c r="B1596" s="12">
        <v>19.0</v>
      </c>
      <c r="C1596" s="12" t="s">
        <v>2441</v>
      </c>
      <c r="D1596" s="12" t="b">
        <v>1</v>
      </c>
      <c r="E1596" s="12">
        <v>0.0</v>
      </c>
      <c r="F1596" s="82">
        <v>45404.52072916667</v>
      </c>
      <c r="G1596" s="12"/>
      <c r="H1596" s="16" t="str">
        <f t="shared" si="24"/>
        <v>misleading</v>
      </c>
      <c r="I1596" s="17" t="str">
        <f t="shared" si="25"/>
        <v>misleading 2d pie chart</v>
      </c>
      <c r="J1596" s="41">
        <f t="shared" si="74"/>
        <v>4.999999912</v>
      </c>
      <c r="V1596" s="79"/>
      <c r="W1596" s="79"/>
    </row>
    <row r="1597">
      <c r="A1597" s="12">
        <v>32.0</v>
      </c>
      <c r="B1597" s="12">
        <v>32.0</v>
      </c>
      <c r="C1597" s="12" t="s">
        <v>1515</v>
      </c>
      <c r="D1597" s="12" t="b">
        <v>1</v>
      </c>
      <c r="E1597" s="12">
        <v>1.0</v>
      </c>
      <c r="F1597" s="82">
        <v>45404.520833333336</v>
      </c>
      <c r="G1597" s="12"/>
      <c r="H1597" s="16" t="str">
        <f t="shared" si="24"/>
        <v>misleading</v>
      </c>
      <c r="I1597" s="17" t="str">
        <f t="shared" si="25"/>
        <v>reversed axis bar chart</v>
      </c>
      <c r="J1597" s="41">
        <f t="shared" si="74"/>
        <v>9.000000218</v>
      </c>
      <c r="V1597" s="79"/>
      <c r="W1597" s="79"/>
    </row>
    <row r="1598">
      <c r="A1598" s="12">
        <v>32.0</v>
      </c>
      <c r="B1598" s="12">
        <v>25.0</v>
      </c>
      <c r="C1598" s="12" t="s">
        <v>2230</v>
      </c>
      <c r="D1598" s="12" t="b">
        <v>1</v>
      </c>
      <c r="E1598" s="12">
        <v>0.0</v>
      </c>
      <c r="F1598" s="82">
        <v>45404.5209375</v>
      </c>
      <c r="G1598" s="12"/>
      <c r="H1598" s="16" t="str">
        <f t="shared" si="24"/>
        <v>misleading</v>
      </c>
      <c r="I1598" s="17" t="str">
        <f t="shared" si="25"/>
        <v>multiple scale line chart</v>
      </c>
      <c r="J1598" s="41">
        <f t="shared" si="74"/>
        <v>8.999999589</v>
      </c>
      <c r="V1598" s="79"/>
      <c r="W1598" s="79"/>
    </row>
    <row r="1599">
      <c r="A1599" s="12">
        <v>32.0</v>
      </c>
      <c r="B1599" s="12">
        <v>1.0</v>
      </c>
      <c r="C1599" s="12" t="s">
        <v>2657</v>
      </c>
      <c r="D1599" s="12" t="b">
        <v>1</v>
      </c>
      <c r="E1599" s="12">
        <v>0.0</v>
      </c>
      <c r="F1599" s="82">
        <v>45404.52104166667</v>
      </c>
      <c r="G1599" s="12"/>
      <c r="H1599" s="16" t="str">
        <f t="shared" si="24"/>
        <v>misleading</v>
      </c>
      <c r="I1599" s="17" t="str">
        <f t="shared" si="25"/>
        <v>truncated bar chart</v>
      </c>
      <c r="J1599" s="41">
        <f t="shared" si="74"/>
        <v>9.000000218</v>
      </c>
      <c r="V1599" s="79"/>
      <c r="W1599" s="79"/>
    </row>
    <row r="1600">
      <c r="A1600" s="12">
        <v>32.0</v>
      </c>
      <c r="B1600" s="12">
        <v>35.0</v>
      </c>
      <c r="C1600" s="12" t="s">
        <v>1430</v>
      </c>
      <c r="D1600" s="12" t="b">
        <v>0</v>
      </c>
      <c r="E1600" s="12">
        <v>1.0</v>
      </c>
      <c r="F1600" s="82">
        <v>45404.52125</v>
      </c>
      <c r="G1600" s="12"/>
      <c r="H1600" s="16" t="str">
        <f t="shared" si="24"/>
        <v>misleading</v>
      </c>
      <c r="I1600" s="17" t="str">
        <f t="shared" si="25"/>
        <v>reversed axis bar chart</v>
      </c>
      <c r="J1600" s="41">
        <f t="shared" si="74"/>
        <v>17.99999981</v>
      </c>
      <c r="V1600" s="79"/>
      <c r="W1600" s="79"/>
    </row>
    <row r="1601">
      <c r="A1601" s="12">
        <v>32.0</v>
      </c>
      <c r="B1601" s="12">
        <v>46.0</v>
      </c>
      <c r="C1601" s="12" t="s">
        <v>435</v>
      </c>
      <c r="D1601" s="12" t="b">
        <v>0</v>
      </c>
      <c r="E1601" s="12">
        <v>0.0</v>
      </c>
      <c r="F1601" s="82">
        <v>45404.5212962963</v>
      </c>
      <c r="G1601" s="12"/>
      <c r="H1601" s="16" t="str">
        <f t="shared" si="24"/>
        <v>misleading</v>
      </c>
      <c r="I1601" s="17" t="str">
        <f t="shared" si="25"/>
        <v>truncated line chart</v>
      </c>
      <c r="J1601" s="41">
        <f t="shared" si="74"/>
        <v>4.000000306</v>
      </c>
      <c r="V1601" s="79"/>
      <c r="W1601" s="79"/>
    </row>
    <row r="1602">
      <c r="A1602" s="12">
        <v>32.0</v>
      </c>
      <c r="B1602" s="12">
        <v>28.0</v>
      </c>
      <c r="C1602" s="12" t="s">
        <v>2658</v>
      </c>
      <c r="D1602" s="12" t="b">
        <v>0</v>
      </c>
      <c r="E1602" s="12">
        <v>0.0</v>
      </c>
      <c r="F1602" s="82">
        <v>45404.52144675926</v>
      </c>
      <c r="G1602" s="12"/>
      <c r="H1602" s="16" t="str">
        <f t="shared" si="24"/>
        <v>misleading</v>
      </c>
      <c r="I1602" s="17" t="str">
        <f t="shared" si="25"/>
        <v>multiple scale line chart</v>
      </c>
      <c r="J1602" s="41">
        <f t="shared" si="74"/>
        <v>12.9999999</v>
      </c>
      <c r="V1602" s="79"/>
      <c r="W1602" s="79"/>
    </row>
  </sheetData>
  <mergeCells count="20">
    <mergeCell ref="S117:T117"/>
    <mergeCell ref="U117:V117"/>
    <mergeCell ref="W117:X117"/>
    <mergeCell ref="Y117:Z117"/>
    <mergeCell ref="AA117:AB117"/>
    <mergeCell ref="Q118:Q119"/>
    <mergeCell ref="Q120:Q121"/>
    <mergeCell ref="Y172:Z172"/>
    <mergeCell ref="X209:Y209"/>
    <mergeCell ref="Z209:AA209"/>
    <mergeCell ref="AB209:AC209"/>
    <mergeCell ref="AD209:AE209"/>
    <mergeCell ref="AF209:AG209"/>
    <mergeCell ref="Q122:Q123"/>
    <mergeCell ref="Q124:Q125"/>
    <mergeCell ref="Q126:Q127"/>
    <mergeCell ref="S172:T172"/>
    <mergeCell ref="U172:V172"/>
    <mergeCell ref="W172:X172"/>
    <mergeCell ref="AA172:AB1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202</v>
      </c>
      <c r="B1" s="12" t="s">
        <v>27</v>
      </c>
      <c r="C1" s="12" t="s">
        <v>23</v>
      </c>
      <c r="D1" s="12" t="s">
        <v>97</v>
      </c>
      <c r="E1" s="12" t="s">
        <v>90</v>
      </c>
      <c r="F1" s="12" t="s">
        <v>71</v>
      </c>
      <c r="G1" s="12" t="s">
        <v>68</v>
      </c>
      <c r="H1" s="12" t="s">
        <v>49</v>
      </c>
      <c r="I1" s="12" t="s">
        <v>46</v>
      </c>
      <c r="J1" s="12" t="s">
        <v>114</v>
      </c>
      <c r="K1" s="12" t="s">
        <v>118</v>
      </c>
    </row>
    <row r="2">
      <c r="B2" s="25">
        <v>12.099999999999909</v>
      </c>
      <c r="C2" s="25">
        <v>10.419999999999982</v>
      </c>
      <c r="D2" s="25">
        <v>13.825000000000045</v>
      </c>
      <c r="E2" s="25">
        <v>16.09999999999987</v>
      </c>
      <c r="F2" s="25">
        <v>18.125000000000114</v>
      </c>
      <c r="G2" s="25">
        <v>17.283333333333378</v>
      </c>
      <c r="H2" s="25">
        <v>11.480000000000064</v>
      </c>
      <c r="I2" s="25">
        <v>11.880000000000019</v>
      </c>
      <c r="J2" s="25">
        <v>8.400000000000167</v>
      </c>
      <c r="K2" s="25">
        <v>13.574999999999818</v>
      </c>
      <c r="M2" s="12" t="s">
        <v>314</v>
      </c>
      <c r="N2" s="7" t="s">
        <v>27</v>
      </c>
      <c r="O2" s="7" t="s">
        <v>23</v>
      </c>
      <c r="P2" s="7" t="s">
        <v>97</v>
      </c>
      <c r="Q2" s="7" t="s">
        <v>90</v>
      </c>
      <c r="R2" s="7" t="s">
        <v>71</v>
      </c>
      <c r="S2" s="7" t="s">
        <v>68</v>
      </c>
      <c r="T2" s="7" t="s">
        <v>49</v>
      </c>
      <c r="U2" s="7" t="s">
        <v>46</v>
      </c>
      <c r="V2" s="7" t="s">
        <v>114</v>
      </c>
      <c r="W2" s="7" t="s">
        <v>118</v>
      </c>
    </row>
    <row r="3">
      <c r="B3" s="25">
        <v>11.940000000000055</v>
      </c>
      <c r="C3" s="25">
        <v>11.420000000000073</v>
      </c>
      <c r="D3" s="25">
        <v>21.42500000000001</v>
      </c>
      <c r="E3" s="25">
        <v>17.600000000000176</v>
      </c>
      <c r="F3" s="25">
        <v>12.650000000000034</v>
      </c>
      <c r="G3" s="25">
        <v>20.34999999999972</v>
      </c>
      <c r="H3" s="25">
        <v>15.92000000000021</v>
      </c>
      <c r="I3" s="25">
        <v>18.959999999999944</v>
      </c>
      <c r="J3" s="25">
        <v>9.749999999999849</v>
      </c>
      <c r="K3" s="25">
        <v>10.825000000000045</v>
      </c>
      <c r="N3" s="75">
        <v>0.6</v>
      </c>
      <c r="O3" s="75">
        <v>0.4</v>
      </c>
      <c r="P3" s="75">
        <v>1.0</v>
      </c>
      <c r="Q3" s="75">
        <v>0.6666666666666666</v>
      </c>
      <c r="R3" s="75">
        <v>1.0</v>
      </c>
      <c r="S3" s="75">
        <v>0.3333333333333333</v>
      </c>
      <c r="T3" s="75">
        <v>0.6</v>
      </c>
      <c r="U3" s="75">
        <v>0.4</v>
      </c>
      <c r="V3" s="75">
        <v>0.8333333333333334</v>
      </c>
      <c r="W3" s="75">
        <v>0.25</v>
      </c>
    </row>
    <row r="4">
      <c r="B4" s="25">
        <v>34.88000000000007</v>
      </c>
      <c r="C4" s="25">
        <v>28.480000000000153</v>
      </c>
      <c r="D4" s="25">
        <v>22.699999999999818</v>
      </c>
      <c r="E4" s="25">
        <v>35.74999999999977</v>
      </c>
      <c r="F4" s="25">
        <v>36.27499999999992</v>
      </c>
      <c r="G4" s="25">
        <v>42.7166666666667</v>
      </c>
      <c r="H4" s="25">
        <v>46.3599999999999</v>
      </c>
      <c r="I4" s="25">
        <v>42.74000000000001</v>
      </c>
      <c r="J4" s="25">
        <v>29.2333333333335</v>
      </c>
      <c r="K4" s="25">
        <v>35.30000000000024</v>
      </c>
      <c r="N4" s="75">
        <v>0.8</v>
      </c>
      <c r="O4" s="75">
        <v>0.8</v>
      </c>
      <c r="P4" s="75">
        <v>1.0</v>
      </c>
      <c r="Q4" s="75">
        <v>0.6666666666666666</v>
      </c>
      <c r="R4" s="75">
        <v>1.0</v>
      </c>
      <c r="S4" s="75">
        <v>0.6666666666666666</v>
      </c>
      <c r="T4" s="75">
        <v>0.6</v>
      </c>
      <c r="U4" s="75">
        <v>0.4</v>
      </c>
      <c r="V4" s="75">
        <v>0.8333333333333334</v>
      </c>
      <c r="W4" s="75">
        <v>0.25</v>
      </c>
    </row>
    <row r="5">
      <c r="B5" s="25">
        <v>16.34000000000019</v>
      </c>
      <c r="C5" s="25">
        <v>18.359999999999854</v>
      </c>
      <c r="D5" s="25">
        <v>18.19999999999976</v>
      </c>
      <c r="E5" s="25">
        <v>12.433333333333053</v>
      </c>
      <c r="F5" s="25">
        <v>31.02500000000009</v>
      </c>
      <c r="G5" s="25">
        <v>35.05000000000007</v>
      </c>
      <c r="H5" s="25">
        <v>25.439999999999873</v>
      </c>
      <c r="I5" s="25">
        <v>10.580000000000245</v>
      </c>
      <c r="J5" s="25">
        <v>8.78333333333338</v>
      </c>
      <c r="K5" s="25">
        <v>12.724999999999966</v>
      </c>
      <c r="N5" s="75">
        <v>1.0</v>
      </c>
      <c r="O5" s="75">
        <v>0.8</v>
      </c>
      <c r="P5" s="75">
        <v>1.0</v>
      </c>
      <c r="Q5" s="75">
        <v>1.0</v>
      </c>
      <c r="R5" s="75">
        <v>1.0</v>
      </c>
      <c r="S5" s="75">
        <v>0.6666666666666666</v>
      </c>
      <c r="T5" s="75">
        <v>0.8</v>
      </c>
      <c r="U5" s="75">
        <v>0.6</v>
      </c>
      <c r="V5" s="75">
        <v>0.8333333333333334</v>
      </c>
      <c r="W5" s="75">
        <v>0.75</v>
      </c>
    </row>
    <row r="6">
      <c r="B6" s="25">
        <v>14.88000000000011</v>
      </c>
      <c r="C6" s="25">
        <v>16.55999999999999</v>
      </c>
      <c r="D6" s="25">
        <v>14.724999999999682</v>
      </c>
      <c r="E6" s="25">
        <v>20.06666666666676</v>
      </c>
      <c r="F6" s="25">
        <v>21.00000000000017</v>
      </c>
      <c r="G6" s="25">
        <v>25.349999999999834</v>
      </c>
      <c r="H6" s="25">
        <v>10.519999999999891</v>
      </c>
      <c r="I6" s="25">
        <v>13.14000000000001</v>
      </c>
      <c r="J6" s="25">
        <v>10.03333333333353</v>
      </c>
      <c r="K6" s="25">
        <v>10.474999999999966</v>
      </c>
      <c r="N6" s="75">
        <v>0.8</v>
      </c>
      <c r="O6" s="75">
        <v>0.4</v>
      </c>
      <c r="P6" s="75">
        <v>1.0</v>
      </c>
      <c r="Q6" s="75">
        <v>0.5</v>
      </c>
      <c r="R6" s="75">
        <v>1.0</v>
      </c>
      <c r="S6" s="75">
        <v>0.16666666666666666</v>
      </c>
      <c r="T6" s="75">
        <v>0.8</v>
      </c>
      <c r="U6" s="75">
        <v>0.6</v>
      </c>
      <c r="V6" s="75">
        <v>0.16666666666666666</v>
      </c>
      <c r="W6" s="75">
        <v>0.25</v>
      </c>
    </row>
    <row r="7">
      <c r="B7" s="25">
        <v>11.459999999999763</v>
      </c>
      <c r="C7" s="25">
        <v>14.599999999999909</v>
      </c>
      <c r="D7" s="25">
        <v>15.97500000000008</v>
      </c>
      <c r="E7" s="25">
        <v>13.050000000000182</v>
      </c>
      <c r="F7" s="25">
        <v>17.425000000000125</v>
      </c>
      <c r="G7" s="25">
        <v>24.616666666666674</v>
      </c>
      <c r="H7" s="25">
        <v>9.64000000000001</v>
      </c>
      <c r="I7" s="25">
        <v>12.0599999999999</v>
      </c>
      <c r="J7" s="25">
        <v>7.666666666666667</v>
      </c>
      <c r="K7" s="25">
        <v>7.75</v>
      </c>
      <c r="N7" s="75">
        <v>0.6</v>
      </c>
      <c r="O7" s="75">
        <v>0.2</v>
      </c>
      <c r="P7" s="75">
        <v>0.75</v>
      </c>
      <c r="Q7" s="75">
        <v>0.8333333333333334</v>
      </c>
      <c r="R7" s="75">
        <v>1.0</v>
      </c>
      <c r="S7" s="75">
        <v>0.6666666666666666</v>
      </c>
      <c r="T7" s="75">
        <v>0.2</v>
      </c>
      <c r="U7" s="75">
        <v>0.6</v>
      </c>
      <c r="V7" s="75">
        <v>0.8333333333333334</v>
      </c>
      <c r="W7" s="75">
        <v>0.25</v>
      </c>
    </row>
    <row r="8">
      <c r="B8" s="25">
        <v>13.879999999999928</v>
      </c>
      <c r="C8" s="25">
        <v>16.3400000000001</v>
      </c>
      <c r="D8" s="25">
        <v>19.57499999999976</v>
      </c>
      <c r="E8" s="25">
        <v>19.233333333333576</v>
      </c>
      <c r="F8" s="25">
        <v>14.39999999999992</v>
      </c>
      <c r="G8" s="25">
        <v>26.316666666666606</v>
      </c>
      <c r="H8" s="25">
        <v>15.120000000000164</v>
      </c>
      <c r="I8" s="25">
        <v>13.07999999999979</v>
      </c>
      <c r="J8" s="25">
        <v>10.466666666666734</v>
      </c>
      <c r="K8" s="25">
        <v>11.250000000000114</v>
      </c>
      <c r="N8" s="75">
        <v>0.8</v>
      </c>
      <c r="O8" s="75">
        <v>1.0</v>
      </c>
      <c r="P8" s="75">
        <v>0.5</v>
      </c>
      <c r="Q8" s="75">
        <v>0.8333333333333334</v>
      </c>
      <c r="R8" s="75">
        <v>1.0</v>
      </c>
      <c r="S8" s="75">
        <v>0.8333333333333334</v>
      </c>
      <c r="T8" s="75">
        <v>0.8</v>
      </c>
      <c r="U8" s="75">
        <v>0.6</v>
      </c>
      <c r="V8" s="75">
        <v>1.0</v>
      </c>
      <c r="W8" s="75">
        <v>0.25</v>
      </c>
    </row>
    <row r="9">
      <c r="B9" s="25">
        <v>14.239999999999963</v>
      </c>
      <c r="C9" s="25">
        <v>11.879999999999995</v>
      </c>
      <c r="D9" s="25">
        <v>8.874999999999943</v>
      </c>
      <c r="E9" s="25">
        <v>10.200000000000045</v>
      </c>
      <c r="F9" s="25">
        <v>18.30000000000001</v>
      </c>
      <c r="G9" s="25">
        <v>14.950000000000122</v>
      </c>
      <c r="H9" s="25">
        <v>11.400000000000045</v>
      </c>
      <c r="I9" s="25">
        <v>13.919999999999892</v>
      </c>
      <c r="J9" s="25">
        <v>8.96666666666664</v>
      </c>
      <c r="K9" s="25">
        <v>7.900000000000034</v>
      </c>
      <c r="N9" s="75">
        <v>0.8</v>
      </c>
      <c r="O9" s="75">
        <v>0.6</v>
      </c>
      <c r="P9" s="75">
        <v>0.75</v>
      </c>
      <c r="Q9" s="75">
        <v>1.0</v>
      </c>
      <c r="R9" s="75">
        <v>1.0</v>
      </c>
      <c r="S9" s="75">
        <v>0.3333333333333333</v>
      </c>
      <c r="T9" s="75">
        <v>0.8</v>
      </c>
      <c r="U9" s="75">
        <v>0.6</v>
      </c>
      <c r="V9" s="75">
        <v>0.8333333333333334</v>
      </c>
      <c r="W9" s="75">
        <v>0.25</v>
      </c>
    </row>
    <row r="10">
      <c r="B10" s="25">
        <v>13.21999999999971</v>
      </c>
      <c r="C10" s="25">
        <v>17.67999999999997</v>
      </c>
      <c r="D10" s="25">
        <v>11.47500000000008</v>
      </c>
      <c r="E10" s="25">
        <v>15.733333333333386</v>
      </c>
      <c r="F10" s="25">
        <v>23.02500000000009</v>
      </c>
      <c r="G10" s="25">
        <v>28.000000000000266</v>
      </c>
      <c r="H10" s="25">
        <v>12.7599999999999</v>
      </c>
      <c r="I10" s="25">
        <v>17.099999999999817</v>
      </c>
      <c r="J10" s="25">
        <v>10.016666666666689</v>
      </c>
      <c r="K10" s="25">
        <v>6.725000000000136</v>
      </c>
      <c r="N10" s="75">
        <v>0.8</v>
      </c>
      <c r="O10" s="75">
        <v>1.0</v>
      </c>
      <c r="P10" s="75">
        <v>0.75</v>
      </c>
      <c r="Q10" s="75">
        <v>0.6666666666666666</v>
      </c>
      <c r="R10" s="75">
        <v>1.0</v>
      </c>
      <c r="S10" s="75">
        <v>0.3333333333333333</v>
      </c>
      <c r="T10" s="75">
        <v>0.4</v>
      </c>
      <c r="U10" s="75">
        <v>0.4</v>
      </c>
      <c r="V10" s="75">
        <v>0.8333333333333334</v>
      </c>
      <c r="W10" s="75">
        <v>0.5</v>
      </c>
    </row>
    <row r="11">
      <c r="B11" s="25">
        <v>18.839999999999918</v>
      </c>
      <c r="C11" s="25">
        <v>21.939999999999962</v>
      </c>
      <c r="D11" s="25">
        <v>28.049999999999898</v>
      </c>
      <c r="E11" s="25">
        <v>19.98333333333312</v>
      </c>
      <c r="F11" s="25">
        <v>25.925000000000068</v>
      </c>
      <c r="G11" s="25">
        <v>23.83333333333356</v>
      </c>
      <c r="H11" s="25">
        <v>29.559999999999945</v>
      </c>
      <c r="I11" s="25">
        <v>16.819999999999983</v>
      </c>
      <c r="J11" s="25">
        <v>12.06666666666672</v>
      </c>
      <c r="K11" s="25">
        <v>11.650000000000091</v>
      </c>
      <c r="N11" s="75">
        <v>0.8</v>
      </c>
      <c r="O11" s="75">
        <v>0.8</v>
      </c>
      <c r="P11" s="75">
        <v>0.75</v>
      </c>
      <c r="Q11" s="75">
        <v>0.8333333333333334</v>
      </c>
      <c r="R11" s="75">
        <v>0.5</v>
      </c>
      <c r="S11" s="75">
        <v>0.5</v>
      </c>
      <c r="T11" s="75">
        <v>0.8</v>
      </c>
      <c r="U11" s="75">
        <v>0.6</v>
      </c>
      <c r="V11" s="75">
        <v>0.8333333333333334</v>
      </c>
      <c r="W11" s="75">
        <v>0.25</v>
      </c>
    </row>
    <row r="12">
      <c r="B12" s="25">
        <v>12.020000000000005</v>
      </c>
      <c r="C12" s="25">
        <v>15.580000000000018</v>
      </c>
      <c r="D12" s="25">
        <v>15.399999999999977</v>
      </c>
      <c r="E12" s="25">
        <v>16.56000000000006</v>
      </c>
      <c r="F12" s="25">
        <v>16.775000000000006</v>
      </c>
      <c r="G12" s="25">
        <v>19.13333333333333</v>
      </c>
      <c r="H12" s="25">
        <v>12.13999999999994</v>
      </c>
      <c r="I12" s="25">
        <v>16.55999999999999</v>
      </c>
      <c r="J12" s="25">
        <v>9.083333333333371</v>
      </c>
      <c r="K12" s="25">
        <v>6.01999999999997</v>
      </c>
      <c r="N12" s="75">
        <v>0.8</v>
      </c>
      <c r="O12" s="75">
        <v>0.6</v>
      </c>
      <c r="P12" s="75">
        <v>0.75</v>
      </c>
      <c r="Q12" s="75">
        <v>1.0</v>
      </c>
      <c r="R12" s="75">
        <v>1.0</v>
      </c>
      <c r="S12" s="75">
        <v>0.3333333333333333</v>
      </c>
      <c r="T12" s="75">
        <v>0.4</v>
      </c>
      <c r="U12" s="75">
        <v>0.6</v>
      </c>
      <c r="V12" s="75">
        <v>0.6666666666666666</v>
      </c>
      <c r="W12" s="75">
        <v>0.75</v>
      </c>
    </row>
    <row r="13">
      <c r="B13" s="25">
        <v>30.71999999999996</v>
      </c>
      <c r="C13" s="25">
        <v>27.020000000000028</v>
      </c>
      <c r="D13" s="25">
        <v>29.974999999999937</v>
      </c>
      <c r="E13" s="25">
        <v>17.883333333333344</v>
      </c>
      <c r="F13" s="25">
        <v>37.325000000000045</v>
      </c>
      <c r="G13" s="25">
        <v>29.983333333333196</v>
      </c>
      <c r="H13" s="25">
        <v>25.279999999999973</v>
      </c>
      <c r="I13" s="25">
        <v>28.759999999999955</v>
      </c>
      <c r="J13" s="25">
        <v>13.033333333333388</v>
      </c>
      <c r="K13" s="25">
        <v>12.625000000000199</v>
      </c>
      <c r="N13" s="75">
        <v>0.6</v>
      </c>
      <c r="O13" s="75">
        <v>0.4</v>
      </c>
      <c r="P13" s="75">
        <v>1.0</v>
      </c>
      <c r="Q13" s="75">
        <v>0.6666666666666666</v>
      </c>
      <c r="R13" s="75">
        <v>1.0</v>
      </c>
      <c r="S13" s="75">
        <v>0.3333333333333333</v>
      </c>
      <c r="T13" s="75">
        <v>0.6</v>
      </c>
      <c r="U13" s="75">
        <v>0.2</v>
      </c>
      <c r="V13" s="75">
        <v>0.8333333333333334</v>
      </c>
      <c r="W13" s="75">
        <v>0.25</v>
      </c>
    </row>
    <row r="14">
      <c r="B14" s="25">
        <v>18.480000000000018</v>
      </c>
      <c r="C14" s="25">
        <v>35.58000000000006</v>
      </c>
      <c r="D14" s="25">
        <v>23.775000000000205</v>
      </c>
      <c r="E14" s="25">
        <v>33.533333333333225</v>
      </c>
      <c r="F14" s="25">
        <v>31.850000000000023</v>
      </c>
      <c r="G14" s="25">
        <v>34.40000000000017</v>
      </c>
      <c r="H14" s="25">
        <v>16.459999999999944</v>
      </c>
      <c r="I14" s="25">
        <v>27.219999999999708</v>
      </c>
      <c r="J14" s="25">
        <v>20.46666666666685</v>
      </c>
      <c r="K14" s="25">
        <v>16.949999999999818</v>
      </c>
      <c r="N14" s="75">
        <v>0.6</v>
      </c>
      <c r="O14" s="75">
        <v>0.4</v>
      </c>
      <c r="P14" s="75">
        <v>0.75</v>
      </c>
      <c r="Q14" s="75">
        <v>0.3333333333333333</v>
      </c>
      <c r="R14" s="75">
        <v>1.0</v>
      </c>
      <c r="S14" s="75">
        <v>0.5</v>
      </c>
      <c r="T14" s="75">
        <v>0.4</v>
      </c>
      <c r="U14" s="75">
        <v>0.2</v>
      </c>
      <c r="V14" s="75">
        <v>1.0</v>
      </c>
      <c r="W14" s="75">
        <v>0.25</v>
      </c>
    </row>
    <row r="15">
      <c r="B15" s="25">
        <v>15.899999999999931</v>
      </c>
      <c r="C15" s="25">
        <v>21.800000000000022</v>
      </c>
      <c r="D15" s="25">
        <v>15.374999999999972</v>
      </c>
      <c r="E15" s="25">
        <v>21.300000000000068</v>
      </c>
      <c r="F15" s="25">
        <v>28.200000000000017</v>
      </c>
      <c r="G15" s="25">
        <v>24.50000000000004</v>
      </c>
      <c r="H15" s="25">
        <v>12.959999999999933</v>
      </c>
      <c r="I15" s="25">
        <v>14.78000000000004</v>
      </c>
      <c r="J15" s="25">
        <v>15.149999999999958</v>
      </c>
      <c r="K15" s="25">
        <v>11.299999999999969</v>
      </c>
      <c r="N15" s="75">
        <v>0.6</v>
      </c>
      <c r="O15" s="75">
        <v>0.4</v>
      </c>
      <c r="P15" s="75">
        <v>1.0</v>
      </c>
      <c r="Q15" s="75">
        <v>0.6666666666666666</v>
      </c>
      <c r="R15" s="75">
        <v>0.75</v>
      </c>
      <c r="S15" s="75">
        <v>0.6666666666666666</v>
      </c>
      <c r="T15" s="75">
        <v>0.8</v>
      </c>
      <c r="U15" s="75">
        <v>0.6</v>
      </c>
      <c r="V15" s="75">
        <v>1.0</v>
      </c>
      <c r="W15" s="75">
        <v>0.25</v>
      </c>
    </row>
    <row r="16">
      <c r="B16" s="25">
        <v>18.880000000000017</v>
      </c>
      <c r="C16" s="25">
        <v>13.920000000000163</v>
      </c>
      <c r="D16" s="25">
        <v>16.799999999999898</v>
      </c>
      <c r="E16" s="25">
        <v>9.583333333333258</v>
      </c>
      <c r="F16" s="25">
        <v>20.250000000000114</v>
      </c>
      <c r="G16" s="25">
        <v>18.099999999999795</v>
      </c>
      <c r="H16" s="25">
        <v>11.1800000000002</v>
      </c>
      <c r="I16" s="25">
        <v>14.359999999999946</v>
      </c>
      <c r="J16" s="25">
        <v>9.816666666666569</v>
      </c>
      <c r="K16" s="25">
        <v>7.700000000000102</v>
      </c>
      <c r="N16" s="75">
        <v>0.6</v>
      </c>
      <c r="O16" s="75">
        <v>0.4</v>
      </c>
      <c r="P16" s="75">
        <v>1.0</v>
      </c>
      <c r="Q16" s="75">
        <v>1.0</v>
      </c>
      <c r="R16" s="75">
        <v>0.75</v>
      </c>
      <c r="S16" s="75">
        <v>0.3333333333333333</v>
      </c>
      <c r="T16" s="75">
        <v>0.8</v>
      </c>
      <c r="U16" s="75">
        <v>0.4</v>
      </c>
      <c r="V16" s="75">
        <v>0.8333333333333334</v>
      </c>
      <c r="W16" s="75">
        <v>0.0</v>
      </c>
    </row>
    <row r="17">
      <c r="B17" s="25">
        <v>16.979999999999745</v>
      </c>
      <c r="C17" s="25">
        <v>20.239999999999963</v>
      </c>
      <c r="D17" s="25">
        <v>20.400000000000034</v>
      </c>
      <c r="E17" s="25">
        <v>18.450000000000085</v>
      </c>
      <c r="F17" s="25">
        <v>21.30000000000024</v>
      </c>
      <c r="G17" s="25">
        <v>19.450000000000085</v>
      </c>
      <c r="H17" s="25">
        <v>15.300000000000272</v>
      </c>
      <c r="I17" s="25">
        <v>23.519999999999847</v>
      </c>
      <c r="J17" s="25">
        <v>15.583333333333107</v>
      </c>
      <c r="K17" s="25">
        <v>18.25</v>
      </c>
      <c r="N17" s="75">
        <v>0.8</v>
      </c>
      <c r="O17" s="75">
        <v>0.4</v>
      </c>
      <c r="P17" s="75">
        <v>0.5</v>
      </c>
      <c r="Q17" s="75">
        <v>0.6666666666666666</v>
      </c>
      <c r="R17" s="75">
        <v>1.0</v>
      </c>
      <c r="S17" s="75">
        <v>0.3333333333333333</v>
      </c>
      <c r="T17" s="75">
        <v>0.8</v>
      </c>
      <c r="U17" s="75">
        <v>0.6</v>
      </c>
      <c r="V17" s="75">
        <v>0.8333333333333334</v>
      </c>
      <c r="W17" s="75">
        <v>0.25</v>
      </c>
    </row>
    <row r="18">
      <c r="B18" s="25">
        <v>34.15999999999995</v>
      </c>
      <c r="C18" s="25">
        <v>10.580000000000108</v>
      </c>
      <c r="D18" s="25">
        <v>8.199999999999989</v>
      </c>
      <c r="E18" s="25">
        <v>8.766666666666575</v>
      </c>
      <c r="F18" s="25">
        <v>15.199999999999761</v>
      </c>
      <c r="G18" s="25">
        <v>20.699999999999932</v>
      </c>
      <c r="H18" s="25">
        <v>17.54000000000042</v>
      </c>
      <c r="I18" s="25">
        <v>18.68000000000011</v>
      </c>
      <c r="J18" s="25">
        <v>8.11666666666656</v>
      </c>
      <c r="K18" s="25">
        <v>8.89999999999992</v>
      </c>
      <c r="N18" s="75">
        <v>0.6</v>
      </c>
      <c r="O18" s="75">
        <v>0.8</v>
      </c>
      <c r="P18" s="75">
        <v>0.75</v>
      </c>
      <c r="Q18" s="75">
        <v>1.0</v>
      </c>
      <c r="R18" s="75">
        <v>1.0</v>
      </c>
      <c r="S18" s="75">
        <v>0.6666666666666666</v>
      </c>
      <c r="T18" s="75">
        <v>0.4</v>
      </c>
      <c r="U18" s="75">
        <v>0.6</v>
      </c>
      <c r="V18" s="75">
        <v>0.6666666666666666</v>
      </c>
      <c r="W18" s="75">
        <v>0.75</v>
      </c>
    </row>
    <row r="19">
      <c r="B19" s="25">
        <v>25.85999999999992</v>
      </c>
      <c r="C19" s="25">
        <v>28.500000000000092</v>
      </c>
      <c r="D19" s="25">
        <v>22.299999999999983</v>
      </c>
      <c r="E19" s="25">
        <v>23.18333333333328</v>
      </c>
      <c r="F19" s="25">
        <v>28.950000000000102</v>
      </c>
      <c r="G19" s="25">
        <v>29.266666666666747</v>
      </c>
      <c r="H19" s="25">
        <v>21.959999999999855</v>
      </c>
      <c r="I19" s="25">
        <v>24.859999999999946</v>
      </c>
      <c r="J19" s="25">
        <v>14.650000000000015</v>
      </c>
      <c r="K19" s="25">
        <v>12.450000000000017</v>
      </c>
      <c r="N19" s="75">
        <v>0.4</v>
      </c>
      <c r="O19" s="75">
        <v>0.6</v>
      </c>
      <c r="P19" s="75">
        <v>0.5</v>
      </c>
      <c r="Q19" s="75">
        <v>0.8333333333333334</v>
      </c>
      <c r="R19" s="75">
        <v>1.0</v>
      </c>
      <c r="S19" s="75">
        <v>0.16666666666666666</v>
      </c>
      <c r="T19" s="75">
        <v>0.6</v>
      </c>
      <c r="U19" s="75">
        <v>0.4</v>
      </c>
      <c r="V19" s="75">
        <v>0.6666666666666666</v>
      </c>
      <c r="W19" s="75">
        <v>0.5</v>
      </c>
    </row>
    <row r="20">
      <c r="B20" s="25">
        <v>18.919999999999753</v>
      </c>
      <c r="C20" s="25">
        <v>30.2</v>
      </c>
      <c r="D20" s="25">
        <v>18.950000000000045</v>
      </c>
      <c r="E20" s="25">
        <v>20.40000000000013</v>
      </c>
      <c r="F20" s="25">
        <v>23.57500000000016</v>
      </c>
      <c r="G20" s="25">
        <v>22.70000000000016</v>
      </c>
      <c r="H20" s="25">
        <v>19.579999999999973</v>
      </c>
      <c r="I20" s="25">
        <v>25.999999999999726</v>
      </c>
      <c r="J20" s="25">
        <v>18.166666666666554</v>
      </c>
      <c r="K20" s="25">
        <v>18.07500000000016</v>
      </c>
      <c r="N20" s="75">
        <v>0.8</v>
      </c>
      <c r="O20" s="75">
        <v>0.8</v>
      </c>
      <c r="P20" s="75">
        <v>0.75</v>
      </c>
      <c r="Q20" s="75">
        <v>0.3333333333333333</v>
      </c>
      <c r="R20" s="75">
        <v>1.0</v>
      </c>
      <c r="S20" s="75">
        <v>0.5</v>
      </c>
      <c r="T20" s="75">
        <v>0.6</v>
      </c>
      <c r="U20" s="75">
        <v>0.6</v>
      </c>
      <c r="V20" s="75">
        <v>1.0</v>
      </c>
      <c r="W20" s="75">
        <v>0.0</v>
      </c>
    </row>
    <row r="21">
      <c r="B21" s="25">
        <v>31.71999999999998</v>
      </c>
      <c r="C21" s="25">
        <v>31.439999999999962</v>
      </c>
      <c r="D21" s="25">
        <v>38.625000000000114</v>
      </c>
      <c r="E21" s="25">
        <v>39.18333333333336</v>
      </c>
      <c r="F21" s="25">
        <v>48.92499999999984</v>
      </c>
      <c r="G21" s="25">
        <v>57.93333333333328</v>
      </c>
      <c r="H21" s="25">
        <v>38.16000000000022</v>
      </c>
      <c r="I21" s="25">
        <v>37.099999999999866</v>
      </c>
      <c r="J21" s="25">
        <v>26.416666666666668</v>
      </c>
      <c r="K21" s="25">
        <v>18.775000000000034</v>
      </c>
      <c r="N21" s="75">
        <v>0.8</v>
      </c>
      <c r="O21" s="75">
        <v>0.6</v>
      </c>
      <c r="P21" s="75">
        <v>1.0</v>
      </c>
      <c r="Q21" s="75">
        <v>0.8333333333333334</v>
      </c>
      <c r="R21" s="75">
        <v>1.0</v>
      </c>
      <c r="S21" s="75">
        <v>0.3333333333333333</v>
      </c>
      <c r="T21" s="75">
        <v>0.6</v>
      </c>
      <c r="U21" s="75">
        <v>0.4</v>
      </c>
      <c r="V21" s="75">
        <v>1.0</v>
      </c>
      <c r="W21" s="75">
        <v>0.25</v>
      </c>
    </row>
    <row r="22">
      <c r="B22" s="25">
        <v>22.78000000000001</v>
      </c>
      <c r="C22" s="25">
        <v>22.620000000000005</v>
      </c>
      <c r="D22" s="25">
        <v>15.67500000000004</v>
      </c>
      <c r="E22" s="25">
        <v>14.266666666666595</v>
      </c>
      <c r="F22" s="25">
        <v>16.725000000000023</v>
      </c>
      <c r="G22" s="25">
        <v>18.249999999999925</v>
      </c>
      <c r="H22" s="25">
        <v>19.95999999999997</v>
      </c>
      <c r="I22" s="25">
        <v>35.86000000000007</v>
      </c>
      <c r="J22" s="25">
        <v>12.650000000000054</v>
      </c>
      <c r="K22" s="25">
        <v>13.000000000000028</v>
      </c>
      <c r="N22" s="75">
        <v>0.8</v>
      </c>
      <c r="O22" s="75">
        <v>1.0</v>
      </c>
      <c r="P22" s="75">
        <v>0.75</v>
      </c>
      <c r="Q22" s="75">
        <v>0.8333333333333334</v>
      </c>
      <c r="R22" s="75">
        <v>1.0</v>
      </c>
      <c r="S22" s="75">
        <v>0.6666666666666666</v>
      </c>
      <c r="T22" s="75">
        <v>0.2</v>
      </c>
      <c r="U22" s="75">
        <v>0.6</v>
      </c>
      <c r="V22" s="75">
        <v>0.8333333333333334</v>
      </c>
      <c r="W22" s="75">
        <v>0.25</v>
      </c>
    </row>
    <row r="23">
      <c r="B23" s="25">
        <v>13.619999999999981</v>
      </c>
      <c r="C23" s="25">
        <v>15.700000000000045</v>
      </c>
      <c r="D23" s="25">
        <v>16.050000000000068</v>
      </c>
      <c r="E23" s="25">
        <v>14.88333333333342</v>
      </c>
      <c r="F23" s="25">
        <v>14.475000000000023</v>
      </c>
      <c r="G23" s="25">
        <v>21.583333333333297</v>
      </c>
      <c r="H23" s="25">
        <v>16.819999999999936</v>
      </c>
      <c r="I23" s="25">
        <v>19.11999999999987</v>
      </c>
      <c r="J23" s="25">
        <v>10.200000000000045</v>
      </c>
      <c r="K23" s="25">
        <v>11.07499999999996</v>
      </c>
      <c r="N23" s="75">
        <v>0.8</v>
      </c>
      <c r="O23" s="75">
        <v>0.6</v>
      </c>
      <c r="P23" s="75">
        <v>1.0</v>
      </c>
      <c r="Q23" s="75">
        <v>0.8333333333333334</v>
      </c>
      <c r="R23" s="75">
        <v>1.0</v>
      </c>
      <c r="S23" s="75">
        <v>0.3333333333333333</v>
      </c>
      <c r="T23" s="75">
        <v>0.8</v>
      </c>
      <c r="U23" s="75">
        <v>0.6</v>
      </c>
      <c r="V23" s="75">
        <v>0.8333333333333334</v>
      </c>
      <c r="W23" s="75">
        <v>0.5</v>
      </c>
    </row>
    <row r="24">
      <c r="B24" s="25">
        <v>16.240000000000236</v>
      </c>
      <c r="C24" s="25">
        <v>15.99999999999991</v>
      </c>
      <c r="D24" s="25">
        <v>16.375</v>
      </c>
      <c r="E24" s="25">
        <v>19.483333333333274</v>
      </c>
      <c r="F24" s="25">
        <v>17.900000000000205</v>
      </c>
      <c r="G24" s="25">
        <v>29.650000000000016</v>
      </c>
      <c r="H24" s="25">
        <v>15.959999999999946</v>
      </c>
      <c r="I24" s="25">
        <v>20.479999999999926</v>
      </c>
      <c r="J24" s="25">
        <v>13.449999999999894</v>
      </c>
      <c r="K24" s="25">
        <v>19.149999999999864</v>
      </c>
      <c r="N24" s="75">
        <v>0.8</v>
      </c>
      <c r="O24" s="75">
        <v>0.4</v>
      </c>
      <c r="P24" s="75">
        <v>1.0</v>
      </c>
      <c r="Q24" s="75">
        <v>0.5</v>
      </c>
      <c r="R24" s="75">
        <v>1.0</v>
      </c>
      <c r="S24" s="75">
        <v>0.5</v>
      </c>
      <c r="T24" s="75">
        <v>0.8</v>
      </c>
      <c r="U24" s="75">
        <v>0.6</v>
      </c>
      <c r="V24" s="75">
        <v>0.8333333333333334</v>
      </c>
      <c r="W24" s="75">
        <v>0.25</v>
      </c>
    </row>
    <row r="25">
      <c r="B25" s="25">
        <v>25.539999999999964</v>
      </c>
      <c r="C25" s="25">
        <v>17.279999999999838</v>
      </c>
      <c r="D25" s="25">
        <v>23.200000000000387</v>
      </c>
      <c r="E25" s="25">
        <v>33.916666666666664</v>
      </c>
      <c r="F25" s="25">
        <v>22.625000000000114</v>
      </c>
      <c r="G25" s="25">
        <v>19.483333333333047</v>
      </c>
      <c r="H25" s="25">
        <v>33.96000000000013</v>
      </c>
      <c r="I25" s="25">
        <v>30.160000000000128</v>
      </c>
      <c r="J25" s="25">
        <v>12.050000000000031</v>
      </c>
      <c r="K25" s="25">
        <v>20.224999999999795</v>
      </c>
      <c r="N25" s="75">
        <v>1.0</v>
      </c>
      <c r="O25" s="75">
        <v>0.8</v>
      </c>
      <c r="P25" s="75">
        <v>1.0</v>
      </c>
      <c r="Q25" s="75">
        <v>0.8333333333333334</v>
      </c>
      <c r="R25" s="75">
        <v>1.0</v>
      </c>
      <c r="S25" s="75">
        <v>0.6666666666666666</v>
      </c>
      <c r="T25" s="75">
        <v>0.6</v>
      </c>
      <c r="U25" s="75">
        <v>0.8</v>
      </c>
      <c r="V25" s="75">
        <v>0.6666666666666666</v>
      </c>
      <c r="W25" s="75">
        <v>0.25</v>
      </c>
    </row>
    <row r="26">
      <c r="B26" s="25">
        <v>21.020000000000152</v>
      </c>
      <c r="C26" s="25">
        <v>19.26</v>
      </c>
      <c r="D26" s="25">
        <v>25.09999999999983</v>
      </c>
      <c r="E26" s="25">
        <v>19.50000000000001</v>
      </c>
      <c r="F26" s="25">
        <v>17.43333333333311</v>
      </c>
      <c r="G26" s="25">
        <v>18.750000000000004</v>
      </c>
      <c r="H26" s="25">
        <v>19.69999999999998</v>
      </c>
      <c r="I26" s="25">
        <v>29.6399999999999</v>
      </c>
      <c r="J26" s="25">
        <v>20.649999999999995</v>
      </c>
      <c r="K26" s="25">
        <v>20.025000000000055</v>
      </c>
      <c r="N26" s="75">
        <v>0.8</v>
      </c>
      <c r="O26" s="75">
        <v>0.8</v>
      </c>
      <c r="P26" s="75">
        <v>1.0</v>
      </c>
      <c r="Q26" s="75">
        <v>0.8333333333333334</v>
      </c>
      <c r="R26" s="75">
        <v>1.0</v>
      </c>
      <c r="S26" s="75">
        <v>0.3333333333333333</v>
      </c>
      <c r="T26" s="75">
        <v>0.4</v>
      </c>
      <c r="U26" s="75">
        <v>0.2</v>
      </c>
      <c r="V26" s="75">
        <v>0.8333333333333334</v>
      </c>
      <c r="W26" s="75">
        <v>0.5</v>
      </c>
    </row>
    <row r="27">
      <c r="B27" s="25">
        <v>16.98000000000038</v>
      </c>
      <c r="C27" s="25">
        <v>20.219999999999892</v>
      </c>
      <c r="D27" s="25">
        <v>17.875000000000114</v>
      </c>
      <c r="E27" s="25">
        <v>18.59999999999968</v>
      </c>
      <c r="F27" s="25">
        <v>17.100000000000023</v>
      </c>
      <c r="G27" s="25">
        <v>16.366666666666635</v>
      </c>
      <c r="H27" s="25">
        <v>13.679999999999927</v>
      </c>
      <c r="I27" s="25">
        <v>13.339999999999781</v>
      </c>
      <c r="J27" s="25">
        <v>11.033333333333607</v>
      </c>
      <c r="K27" s="25">
        <v>13.075000000000273</v>
      </c>
      <c r="N27" s="75">
        <v>0.8</v>
      </c>
      <c r="O27" s="75">
        <v>0.8</v>
      </c>
      <c r="P27" s="75">
        <v>1.0</v>
      </c>
      <c r="Q27" s="75">
        <v>0.5</v>
      </c>
      <c r="R27" s="75">
        <v>1.0</v>
      </c>
      <c r="S27" s="75">
        <v>0.3333333333333333</v>
      </c>
      <c r="T27" s="75">
        <v>0.8</v>
      </c>
      <c r="U27" s="75">
        <v>0.6</v>
      </c>
      <c r="V27" s="75">
        <v>0.8333333333333334</v>
      </c>
      <c r="W27" s="75">
        <v>0.25</v>
      </c>
    </row>
    <row r="28">
      <c r="B28" s="25">
        <v>18.359999999999946</v>
      </c>
      <c r="C28" s="25">
        <v>16.41999999999971</v>
      </c>
      <c r="D28" s="25">
        <v>19.27500000000009</v>
      </c>
      <c r="E28" s="25">
        <v>20.016666666666424</v>
      </c>
      <c r="F28" s="25">
        <v>24.42499999999984</v>
      </c>
      <c r="G28" s="25">
        <v>16.5</v>
      </c>
      <c r="H28" s="25">
        <v>11.020000000000255</v>
      </c>
      <c r="I28" s="25">
        <v>17.46000000000013</v>
      </c>
      <c r="J28" s="25">
        <v>10.866666666666712</v>
      </c>
      <c r="K28" s="25">
        <v>14.700000000000273</v>
      </c>
      <c r="N28" s="75">
        <v>0.8</v>
      </c>
      <c r="O28" s="75">
        <v>0.2</v>
      </c>
      <c r="P28" s="75">
        <v>0.75</v>
      </c>
      <c r="Q28" s="75">
        <v>1.0</v>
      </c>
      <c r="R28" s="75">
        <v>1.0</v>
      </c>
      <c r="S28" s="75">
        <v>0.3333333333333333</v>
      </c>
      <c r="T28" s="75">
        <v>0.8</v>
      </c>
      <c r="U28" s="75">
        <v>0.6</v>
      </c>
      <c r="V28" s="75">
        <v>0.8333333333333334</v>
      </c>
      <c r="W28" s="75">
        <v>0.25</v>
      </c>
    </row>
    <row r="29">
      <c r="B29" s="25">
        <v>15.60000000000009</v>
      </c>
      <c r="C29" s="25">
        <v>13.859999999999763</v>
      </c>
      <c r="D29" s="25">
        <v>17.32499999999976</v>
      </c>
      <c r="E29" s="25">
        <v>12.900000000000167</v>
      </c>
      <c r="F29" s="25">
        <v>14.224999999999909</v>
      </c>
      <c r="G29" s="25">
        <v>13.616666666666637</v>
      </c>
      <c r="H29" s="25">
        <v>11.479999999999928</v>
      </c>
      <c r="I29" s="25">
        <v>18.82000000000007</v>
      </c>
      <c r="J29" s="25">
        <v>10.316666666666833</v>
      </c>
      <c r="K29" s="25">
        <v>6.300000000000011</v>
      </c>
      <c r="N29" s="75">
        <v>0.6</v>
      </c>
      <c r="O29" s="75">
        <v>0.4</v>
      </c>
      <c r="P29" s="75">
        <v>1.0</v>
      </c>
      <c r="Q29" s="75">
        <v>0.0</v>
      </c>
      <c r="R29" s="75">
        <v>0.75</v>
      </c>
      <c r="S29" s="75">
        <v>0.16666666666666666</v>
      </c>
      <c r="T29" s="75">
        <v>0.4</v>
      </c>
      <c r="U29" s="75">
        <v>0.6</v>
      </c>
      <c r="V29" s="75">
        <v>1.0</v>
      </c>
      <c r="W29" s="75">
        <v>0.25</v>
      </c>
    </row>
    <row r="30">
      <c r="B30" s="25">
        <v>6.560000000000082</v>
      </c>
      <c r="C30" s="25">
        <v>13.54000000000001</v>
      </c>
      <c r="D30" s="25">
        <v>16.649999999999977</v>
      </c>
      <c r="E30" s="25">
        <v>23.53333333333349</v>
      </c>
      <c r="F30" s="25">
        <v>9.674999999999898</v>
      </c>
      <c r="G30" s="25">
        <v>13.066666666666569</v>
      </c>
      <c r="H30" s="25">
        <v>9.85999999999999</v>
      </c>
      <c r="I30" s="25">
        <v>12.899999999999773</v>
      </c>
      <c r="J30" s="25">
        <v>8.316666666666682</v>
      </c>
      <c r="K30" s="25">
        <v>8.82500000000016</v>
      </c>
      <c r="N30" s="75">
        <v>0.6</v>
      </c>
      <c r="O30" s="75">
        <v>0.0</v>
      </c>
      <c r="P30" s="75">
        <v>0.75</v>
      </c>
      <c r="Q30" s="75">
        <v>0.8333333333333334</v>
      </c>
      <c r="R30" s="75">
        <v>0.75</v>
      </c>
      <c r="S30" s="75">
        <v>0.5</v>
      </c>
      <c r="T30" s="75">
        <v>0.4</v>
      </c>
      <c r="U30" s="75">
        <v>0.4</v>
      </c>
      <c r="V30" s="75">
        <v>0.8333333333333334</v>
      </c>
      <c r="W30" s="75">
        <v>0.5</v>
      </c>
    </row>
    <row r="31">
      <c r="B31" s="25">
        <v>21.659999999999833</v>
      </c>
      <c r="C31" s="25">
        <v>19.440000000000055</v>
      </c>
      <c r="D31" s="25">
        <v>21.724999999999966</v>
      </c>
      <c r="E31" s="25">
        <v>18.433333333333337</v>
      </c>
      <c r="F31" s="25">
        <v>23.17500000000001</v>
      </c>
      <c r="G31" s="25">
        <v>21.400000000000148</v>
      </c>
      <c r="H31" s="25">
        <v>16.000000000000068</v>
      </c>
      <c r="I31" s="25">
        <v>19.239999999999917</v>
      </c>
      <c r="J31" s="25">
        <v>21.00000000000004</v>
      </c>
      <c r="K31" s="25">
        <v>10.249999999999886</v>
      </c>
      <c r="N31" s="75">
        <v>0.6</v>
      </c>
      <c r="O31" s="75">
        <v>0.6</v>
      </c>
      <c r="P31" s="75">
        <v>0.75</v>
      </c>
      <c r="Q31" s="75">
        <v>1.0</v>
      </c>
      <c r="R31" s="75">
        <v>0.75</v>
      </c>
      <c r="S31" s="75">
        <v>0.3333333333333333</v>
      </c>
      <c r="T31" s="75">
        <v>0.8</v>
      </c>
      <c r="U31" s="75">
        <v>0.6</v>
      </c>
      <c r="V31" s="75">
        <v>0.8333333333333334</v>
      </c>
      <c r="W31" s="75">
        <v>0.25</v>
      </c>
    </row>
    <row r="32">
      <c r="B32" s="25">
        <v>13.59999999999701</v>
      </c>
      <c r="C32" s="25">
        <v>14.599999999999724</v>
      </c>
      <c r="D32" s="25">
        <v>14.49999999999907</v>
      </c>
      <c r="E32" s="25">
        <v>12.500000000005151</v>
      </c>
      <c r="F32" s="25">
        <v>11.24999999999936</v>
      </c>
      <c r="G32" s="25">
        <v>13.333333333334352</v>
      </c>
      <c r="H32" s="25">
        <v>9.999999999998366</v>
      </c>
      <c r="I32" s="25">
        <v>19.399999999998556</v>
      </c>
      <c r="J32" s="25">
        <v>8.500000000001329</v>
      </c>
      <c r="K32" s="25">
        <v>10.499999999998657</v>
      </c>
      <c r="N32" s="75">
        <v>0.6</v>
      </c>
      <c r="O32" s="75">
        <v>0.8</v>
      </c>
      <c r="P32" s="75">
        <v>1.0</v>
      </c>
      <c r="Q32" s="75">
        <v>0.8333333333333334</v>
      </c>
      <c r="R32" s="75">
        <v>1.0</v>
      </c>
      <c r="S32" s="75">
        <v>0.3333333333333333</v>
      </c>
      <c r="T32" s="75">
        <v>0.8</v>
      </c>
      <c r="U32" s="75">
        <v>0.6</v>
      </c>
      <c r="V32" s="75">
        <v>0.6666666666666666</v>
      </c>
      <c r="W32" s="75">
        <v>0.25</v>
      </c>
    </row>
    <row r="33">
      <c r="B33" s="25">
        <v>15.20000005364418</v>
      </c>
      <c r="C33" s="25">
        <v>11.80000024382025</v>
      </c>
      <c r="D33" s="25">
        <v>14.999999734573066</v>
      </c>
      <c r="E33" s="25">
        <v>13.66666661342606</v>
      </c>
      <c r="F33" s="25">
        <v>16.250000026775524</v>
      </c>
      <c r="G33" s="25">
        <v>17.499999899882823</v>
      </c>
      <c r="H33" s="25">
        <v>9.800000027753413</v>
      </c>
      <c r="I33" s="25">
        <v>11.999999913387</v>
      </c>
      <c r="J33" s="25">
        <v>8.166666585020721</v>
      </c>
      <c r="K33" s="25">
        <v>6.000000302447006</v>
      </c>
      <c r="N33" s="75">
        <v>0.8</v>
      </c>
      <c r="O33" s="75">
        <v>0.6</v>
      </c>
      <c r="P33" s="75">
        <v>0.75</v>
      </c>
      <c r="Q33" s="75">
        <v>1.0</v>
      </c>
      <c r="R33" s="75">
        <v>1.0</v>
      </c>
      <c r="S33" s="75">
        <v>0.5</v>
      </c>
      <c r="T33" s="75">
        <v>0.8</v>
      </c>
      <c r="U33" s="75">
        <v>0.4</v>
      </c>
      <c r="V33" s="75">
        <v>0.8333333333333334</v>
      </c>
      <c r="W33" s="75">
        <v>0.5</v>
      </c>
    </row>
    <row r="34">
      <c r="N34" s="75">
        <v>1.0</v>
      </c>
      <c r="O34" s="75">
        <v>0.2</v>
      </c>
      <c r="P34" s="75">
        <v>1.0</v>
      </c>
      <c r="Q34" s="75">
        <v>0.8333333333333334</v>
      </c>
      <c r="R34" s="75">
        <v>0.75</v>
      </c>
      <c r="S34" s="75">
        <v>0.3333333333333333</v>
      </c>
      <c r="T34" s="75">
        <v>0.8</v>
      </c>
      <c r="U34" s="75">
        <v>0.6</v>
      </c>
      <c r="V34" s="75">
        <v>0.8333333333333334</v>
      </c>
      <c r="W34" s="75">
        <v>0.25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</cols>
  <sheetData>
    <row r="1">
      <c r="A1" s="83" t="s">
        <v>0</v>
      </c>
      <c r="B1" s="70" t="s">
        <v>2659</v>
      </c>
      <c r="C1" s="84" t="s">
        <v>2660</v>
      </c>
      <c r="D1" s="12" t="s">
        <v>2661</v>
      </c>
      <c r="E1" s="12" t="s">
        <v>202</v>
      </c>
      <c r="F1" s="12" t="s">
        <v>2662</v>
      </c>
      <c r="M1" s="12"/>
      <c r="R1" s="12" t="s">
        <v>2662</v>
      </c>
      <c r="U1" s="12" t="s">
        <v>2663</v>
      </c>
    </row>
    <row r="2">
      <c r="A2" s="85">
        <v>1.0</v>
      </c>
      <c r="B2" s="12">
        <v>2.0</v>
      </c>
      <c r="C2" s="86" t="str">
        <f t="shared" ref="C2:C33" si="1">if(B2&gt;= median($B$2:$B$31), "field independent", "field dependent")</f>
        <v>field dependent</v>
      </c>
      <c r="D2" s="16" t="str">
        <f t="shared" ref="D2:D33" si="2">IF(B2 &gt; PERCENTILE(B$2:B$31, 0.73), "field independent", IF(B2 &lt; PERCENTILE(B$2:B$31, 0.27), "field dependent", "neutral"))
</f>
        <v>field dependent</v>
      </c>
      <c r="F2" s="87" t="s">
        <v>0</v>
      </c>
      <c r="G2" s="88" t="s">
        <v>27</v>
      </c>
      <c r="H2" s="89" t="s">
        <v>23</v>
      </c>
      <c r="I2" s="89" t="s">
        <v>97</v>
      </c>
      <c r="J2" s="89" t="s">
        <v>90</v>
      </c>
      <c r="K2" s="89" t="s">
        <v>71</v>
      </c>
      <c r="L2" s="89" t="s">
        <v>68</v>
      </c>
      <c r="M2" s="89" t="s">
        <v>49</v>
      </c>
      <c r="N2" s="89" t="s">
        <v>46</v>
      </c>
      <c r="O2" s="89" t="s">
        <v>114</v>
      </c>
      <c r="P2" s="90" t="s">
        <v>118</v>
      </c>
      <c r="Q2" s="12"/>
      <c r="R2" s="13"/>
      <c r="S2" s="59" t="s">
        <v>2664</v>
      </c>
      <c r="T2" s="43" t="s">
        <v>2665</v>
      </c>
      <c r="U2" s="13"/>
      <c r="V2" s="59" t="s">
        <v>2666</v>
      </c>
      <c r="W2" s="43" t="s">
        <v>2667</v>
      </c>
    </row>
    <row r="3">
      <c r="A3" s="85">
        <v>2.0</v>
      </c>
      <c r="B3" s="12">
        <v>17.0</v>
      </c>
      <c r="C3" s="86" t="str">
        <f t="shared" si="1"/>
        <v>field independent</v>
      </c>
      <c r="D3" s="16" t="str">
        <f t="shared" si="2"/>
        <v>field independent</v>
      </c>
      <c r="F3" s="91">
        <f>IFERROR(__xludf.DUMMYFUNCTION("FILTER(A2:A33, C2:C33 = ""field independent"")"),2.0)</f>
        <v>2</v>
      </c>
      <c r="G3" s="25">
        <f>VLOOKUP(F3, Sheet1!$R$84:$AB$116, 2, FALSE)
</f>
        <v>11.94</v>
      </c>
      <c r="H3" s="25">
        <f>VLOOKUP(F3, Sheet1!$R$84:$AB$116, 3, FALSE)
</f>
        <v>11.42</v>
      </c>
      <c r="I3" s="25">
        <f>VLOOKUP(F3, Sheet1!$R$84:$AB$116, 4, FALSE)
</f>
        <v>21.425</v>
      </c>
      <c r="J3" s="25">
        <f>VLOOKUP(F3, Sheet1!$R$84:$AB$116, 5, FALSE)
</f>
        <v>17.6</v>
      </c>
      <c r="K3" s="25">
        <f>VLOOKUP(F3, Sheet1!$R$84:$AB$116, 6, FALSE)
</f>
        <v>12.65</v>
      </c>
      <c r="L3" s="25">
        <f>VLOOKUP(F3, Sheet1!$R$84:$AB$116, 7, FALSE)
</f>
        <v>20.35</v>
      </c>
      <c r="M3" s="25">
        <f>VLOOKUP(F3, Sheet1!$R$84:$AB$116, 8, FALSE)
</f>
        <v>15.92</v>
      </c>
      <c r="N3" s="25">
        <f>VLOOKUP(F3, Sheet1!$R$84:$AB$116, 9, FALSE)
</f>
        <v>18.96</v>
      </c>
      <c r="O3" s="25">
        <f>VLOOKUP(F3, Sheet1!$R$84:$AB$116, 10, FALSE)
</f>
        <v>9.75</v>
      </c>
      <c r="P3" s="92">
        <f>VLOOKUP(F3, Sheet1!$R$84:$AB$116,11, FALSE)
</f>
        <v>10.825</v>
      </c>
      <c r="R3" s="60" t="s">
        <v>294</v>
      </c>
      <c r="S3" s="93">
        <f t="shared" ref="S3:T3" si="3">AVERAGE(G3:G18)</f>
        <v>17.2425</v>
      </c>
      <c r="T3" s="93">
        <f t="shared" si="3"/>
        <v>18.65875</v>
      </c>
      <c r="U3" s="60" t="s">
        <v>294</v>
      </c>
      <c r="V3" s="93">
        <f t="shared" ref="V3:W3" si="4">average(G$24:G$38)</f>
        <v>20.1</v>
      </c>
      <c r="W3" s="93">
        <f t="shared" si="4"/>
        <v>19.52933333</v>
      </c>
    </row>
    <row r="4">
      <c r="A4" s="85">
        <v>3.0</v>
      </c>
      <c r="B4" s="12">
        <v>18.0</v>
      </c>
      <c r="C4" s="86" t="str">
        <f t="shared" si="1"/>
        <v>field independent</v>
      </c>
      <c r="D4" s="16" t="str">
        <f t="shared" si="2"/>
        <v>field independent</v>
      </c>
      <c r="F4" s="91">
        <f>IFERROR(__xludf.DUMMYFUNCTION("""COMPUTED_VALUE"""),3.0)</f>
        <v>3</v>
      </c>
      <c r="G4" s="25">
        <f>VLOOKUP(F4, Sheet1!$R$84:$AB$116, 2, FALSE)
</f>
        <v>34.88</v>
      </c>
      <c r="H4" s="25">
        <f>VLOOKUP(F4, Sheet1!$R$84:$AB$116, 3, FALSE)
</f>
        <v>28.48</v>
      </c>
      <c r="I4" s="25">
        <f>VLOOKUP(F4, Sheet1!$R$84:$AB$116, 4, FALSE)
</f>
        <v>22.7</v>
      </c>
      <c r="J4" s="25">
        <f>VLOOKUP(F4, Sheet1!$R$84:$AB$116, 5, FALSE)
</f>
        <v>35.75</v>
      </c>
      <c r="K4" s="25">
        <f>VLOOKUP(F4, Sheet1!$R$84:$AB$116, 6, FALSE)
</f>
        <v>36.275</v>
      </c>
      <c r="L4" s="25">
        <f>VLOOKUP(F4, Sheet1!$R$84:$AB$116, 7, FALSE)
</f>
        <v>42.71666667</v>
      </c>
      <c r="M4" s="25">
        <f>VLOOKUP(F4, Sheet1!$R$84:$AB$116, 8, FALSE)
</f>
        <v>46.36</v>
      </c>
      <c r="N4" s="25">
        <f>VLOOKUP(F4, Sheet1!$R$84:$AB$116, 9, FALSE)
</f>
        <v>42.74</v>
      </c>
      <c r="O4" s="25">
        <f>VLOOKUP(F4, Sheet1!$R$84:$AB$116, 10, FALSE)
</f>
        <v>29.23333333</v>
      </c>
      <c r="P4" s="92">
        <f>VLOOKUP(F4, Sheet1!$R$84:$AB$116,11, FALSE)
</f>
        <v>35.3</v>
      </c>
      <c r="R4" s="60" t="s">
        <v>297</v>
      </c>
      <c r="S4" s="93">
        <f>AVERAGE(I3:I18)</f>
        <v>17.5890625</v>
      </c>
      <c r="T4" s="94">
        <f>average(J3:J18)</f>
        <v>19.940625</v>
      </c>
      <c r="U4" s="60" t="s">
        <v>297</v>
      </c>
      <c r="V4" s="93">
        <f t="shared" ref="V4:W4" si="5">average(I$24:I$38)</f>
        <v>20.46333333</v>
      </c>
      <c r="W4" s="93">
        <f t="shared" si="5"/>
        <v>18.53177778</v>
      </c>
    </row>
    <row r="5">
      <c r="A5" s="85">
        <v>4.0</v>
      </c>
      <c r="B5" s="12">
        <v>1.0</v>
      </c>
      <c r="C5" s="86" t="str">
        <f t="shared" si="1"/>
        <v>field dependent</v>
      </c>
      <c r="D5" s="16" t="str">
        <f t="shared" si="2"/>
        <v>field dependent</v>
      </c>
      <c r="F5" s="91">
        <f>IFERROR(__xludf.DUMMYFUNCTION("""COMPUTED_VALUE"""),5.0)</f>
        <v>5</v>
      </c>
      <c r="G5" s="25">
        <f>VLOOKUP(F5, Sheet1!$R$84:$AB$116, 2, FALSE)
</f>
        <v>14.88</v>
      </c>
      <c r="H5" s="25">
        <f>VLOOKUP(F5, Sheet1!$R$84:$AB$116, 3, FALSE)
</f>
        <v>16.56</v>
      </c>
      <c r="I5" s="25">
        <f>VLOOKUP(F5, Sheet1!$R$84:$AB$116, 4, FALSE)
</f>
        <v>14.725</v>
      </c>
      <c r="J5" s="25">
        <f>VLOOKUP(F5, Sheet1!$R$84:$AB$116, 5, FALSE)
</f>
        <v>20.06666667</v>
      </c>
      <c r="K5" s="25">
        <f>VLOOKUP(F5, Sheet1!$R$84:$AB$116, 6, FALSE)
</f>
        <v>21</v>
      </c>
      <c r="L5" s="25">
        <f>VLOOKUP(F5, Sheet1!$R$84:$AB$116, 7, FALSE)
</f>
        <v>25.35</v>
      </c>
      <c r="M5" s="25">
        <f>VLOOKUP(F5, Sheet1!$R$84:$AB$116, 8, FALSE)
</f>
        <v>10.52</v>
      </c>
      <c r="N5" s="25">
        <f>VLOOKUP(F5, Sheet1!$R$84:$AB$116, 9, FALSE)
</f>
        <v>13.14</v>
      </c>
      <c r="O5" s="25">
        <f>VLOOKUP(F5, Sheet1!$R$84:$AB$116, 10, FALSE)
</f>
        <v>10.03333333</v>
      </c>
      <c r="P5" s="92">
        <f>VLOOKUP(F5, Sheet1!$R$84:$AB$116,11, FALSE)
</f>
        <v>10.475</v>
      </c>
      <c r="R5" s="60" t="s">
        <v>68</v>
      </c>
      <c r="S5" s="93">
        <f>average(K3:K18)</f>
        <v>19.853125</v>
      </c>
      <c r="T5" s="94">
        <f>AVERAGE(L3:L18)</f>
        <v>23.00520833</v>
      </c>
      <c r="U5" s="60" t="s">
        <v>68</v>
      </c>
      <c r="V5" s="93">
        <f t="shared" ref="V5:W5" si="6">average(K$24:K$38)</f>
        <v>24.12388889</v>
      </c>
      <c r="W5" s="93">
        <f t="shared" si="6"/>
        <v>24.57</v>
      </c>
    </row>
    <row r="6">
      <c r="A6" s="85">
        <v>5.0</v>
      </c>
      <c r="B6" s="12">
        <v>18.0</v>
      </c>
      <c r="C6" s="86" t="str">
        <f t="shared" si="1"/>
        <v>field independent</v>
      </c>
      <c r="D6" s="16" t="str">
        <f t="shared" si="2"/>
        <v>field independent</v>
      </c>
      <c r="F6" s="91">
        <f>IFERROR(__xludf.DUMMYFUNCTION("""COMPUTED_VALUE"""),6.0)</f>
        <v>6</v>
      </c>
      <c r="G6" s="25">
        <f>VLOOKUP(F6, Sheet1!$R$84:$AB$116, 2, FALSE)
</f>
        <v>11.46</v>
      </c>
      <c r="H6" s="25">
        <f>VLOOKUP(F6, Sheet1!$R$84:$AB$116, 3, FALSE)
</f>
        <v>14.6</v>
      </c>
      <c r="I6" s="25">
        <f>VLOOKUP(F6, Sheet1!$R$84:$AB$116, 4, FALSE)
</f>
        <v>15.975</v>
      </c>
      <c r="J6" s="25">
        <f>VLOOKUP(F6, Sheet1!$R$84:$AB$116, 5, FALSE)
</f>
        <v>13.05</v>
      </c>
      <c r="K6" s="25">
        <f>VLOOKUP(F6, Sheet1!$R$84:$AB$116, 6, FALSE)
</f>
        <v>17.425</v>
      </c>
      <c r="L6" s="25">
        <f>VLOOKUP(F6, Sheet1!$R$84:$AB$116, 7, FALSE)
</f>
        <v>24.61666667</v>
      </c>
      <c r="M6" s="25">
        <f>VLOOKUP(F6, Sheet1!$R$84:$AB$116, 8, FALSE)
</f>
        <v>9.64</v>
      </c>
      <c r="N6" s="25">
        <f>VLOOKUP(F6, Sheet1!$R$84:$AB$116, 9, FALSE)
</f>
        <v>12.06</v>
      </c>
      <c r="O6" s="25">
        <f>VLOOKUP(F6, Sheet1!$R$84:$AB$116, 10, FALSE)
</f>
        <v>7.666666667</v>
      </c>
      <c r="P6" s="92">
        <f>VLOOKUP(F6, Sheet1!$R$84:$AB$116,11, FALSE)
</f>
        <v>7.75</v>
      </c>
      <c r="R6" s="60" t="s">
        <v>302</v>
      </c>
      <c r="S6" s="93">
        <f t="shared" ref="S6:T6" si="7">AVERAGE(M3:M18)</f>
        <v>17.3975</v>
      </c>
      <c r="T6" s="94">
        <f t="shared" si="7"/>
        <v>21.89125</v>
      </c>
      <c r="U6" s="60" t="s">
        <v>302</v>
      </c>
      <c r="V6" s="93">
        <f t="shared" ref="V6:W6" si="8">average(M$24:M$38)</f>
        <v>18.58933333</v>
      </c>
      <c r="W6" s="93">
        <f t="shared" si="8"/>
        <v>19.21866667</v>
      </c>
    </row>
    <row r="7">
      <c r="A7" s="85">
        <v>7.0</v>
      </c>
      <c r="B7" s="12">
        <v>4.0</v>
      </c>
      <c r="C7" s="86" t="str">
        <f t="shared" si="1"/>
        <v>field dependent</v>
      </c>
      <c r="D7" s="16" t="str">
        <f t="shared" si="2"/>
        <v>field dependent</v>
      </c>
      <c r="F7" s="91">
        <f>IFERROR(__xludf.DUMMYFUNCTION("""COMPUTED_VALUE"""),8.0)</f>
        <v>8</v>
      </c>
      <c r="G7" s="25">
        <f>VLOOKUP(F7, Sheet1!$R$84:$AB$116, 2, FALSE)
</f>
        <v>14.24</v>
      </c>
      <c r="H7" s="25">
        <f>VLOOKUP(F7, Sheet1!$R$84:$AB$116, 3, FALSE)
</f>
        <v>11.88</v>
      </c>
      <c r="I7" s="25">
        <f>VLOOKUP(F7, Sheet1!$R$84:$AB$116, 4, FALSE)
</f>
        <v>8.875</v>
      </c>
      <c r="J7" s="25">
        <f>VLOOKUP(F7, Sheet1!$R$84:$AB$116, 5, FALSE)
</f>
        <v>10.2</v>
      </c>
      <c r="K7" s="25">
        <f>VLOOKUP(F7, Sheet1!$R$84:$AB$116, 6, FALSE)
</f>
        <v>18.3</v>
      </c>
      <c r="L7" s="25">
        <f>VLOOKUP(F7, Sheet1!$R$84:$AB$116, 7, FALSE)
</f>
        <v>14.95</v>
      </c>
      <c r="M7" s="25">
        <f>VLOOKUP(F7, Sheet1!$R$84:$AB$116, 8, FALSE)
</f>
        <v>11.4</v>
      </c>
      <c r="N7" s="25">
        <f>VLOOKUP(F7, Sheet1!$R$84:$AB$116, 9, FALSE)
</f>
        <v>13.92</v>
      </c>
      <c r="O7" s="25">
        <f>VLOOKUP(F7, Sheet1!$R$84:$AB$116, 10, FALSE)
</f>
        <v>8.966666667</v>
      </c>
      <c r="P7" s="92">
        <f>VLOOKUP(F7, Sheet1!$R$84:$AB$116,11, FALSE)
</f>
        <v>7.9</v>
      </c>
      <c r="R7" s="60" t="s">
        <v>118</v>
      </c>
      <c r="S7" s="93">
        <f>AVERAGE((O3:O87))</f>
        <v>6.350790245</v>
      </c>
      <c r="T7" s="94">
        <f>AVERAGE(P3:P18)</f>
        <v>13.48125</v>
      </c>
      <c r="U7" s="60" t="s">
        <v>118</v>
      </c>
      <c r="V7" s="93">
        <f t="shared" ref="V7:W7" si="9">average(O$24:O$38)</f>
        <v>13.53666667</v>
      </c>
      <c r="W7" s="93">
        <f t="shared" si="9"/>
        <v>12.70966667</v>
      </c>
    </row>
    <row r="8">
      <c r="A8" s="85">
        <v>6.0</v>
      </c>
      <c r="B8" s="12">
        <v>17.0</v>
      </c>
      <c r="C8" s="86" t="str">
        <f t="shared" si="1"/>
        <v>field independent</v>
      </c>
      <c r="D8" s="16" t="str">
        <f t="shared" si="2"/>
        <v>field independent</v>
      </c>
      <c r="F8" s="91">
        <f>IFERROR(__xludf.DUMMYFUNCTION("""COMPUTED_VALUE"""),16.0)</f>
        <v>16</v>
      </c>
      <c r="G8" s="25">
        <f>VLOOKUP(F8, Sheet1!$R$84:$AB$116, 2, FALSE)
</f>
        <v>16.98</v>
      </c>
      <c r="H8" s="25">
        <f>VLOOKUP(F8, Sheet1!$R$84:$AB$116, 3, FALSE)
</f>
        <v>20.24</v>
      </c>
      <c r="I8" s="25">
        <f>VLOOKUP(F8, Sheet1!$R$84:$AB$116, 4, FALSE)
</f>
        <v>20.4</v>
      </c>
      <c r="J8" s="25">
        <f>VLOOKUP(F8, Sheet1!$R$84:$AB$116, 5, FALSE)
</f>
        <v>18.45</v>
      </c>
      <c r="K8" s="25">
        <f>VLOOKUP(F8, Sheet1!$R$84:$AB$116, 6, FALSE)
</f>
        <v>21.3</v>
      </c>
      <c r="L8" s="25">
        <f>VLOOKUP(F8, Sheet1!$R$84:$AB$116, 7, FALSE)
</f>
        <v>19.45</v>
      </c>
      <c r="M8" s="25">
        <f>VLOOKUP(F8, Sheet1!$R$84:$AB$116, 8, FALSE)
</f>
        <v>15.3</v>
      </c>
      <c r="N8" s="25">
        <f>VLOOKUP(F8, Sheet1!$R$84:$AB$116, 9, FALSE)
</f>
        <v>23.52</v>
      </c>
      <c r="O8" s="25">
        <f>VLOOKUP(F8, Sheet1!$R$84:$AB$116, 10, FALSE)
</f>
        <v>15.58333333</v>
      </c>
      <c r="P8" s="92">
        <f>VLOOKUP(F8, Sheet1!$R$84:$AB$116,11, FALSE)
</f>
        <v>18.25</v>
      </c>
      <c r="R8" s="95" t="s">
        <v>307</v>
      </c>
      <c r="S8" s="96">
        <f t="shared" ref="S8:T8" si="10">AVERAGE(S3:S7)</f>
        <v>15.68659555</v>
      </c>
      <c r="T8" s="97">
        <f t="shared" si="10"/>
        <v>19.39541667</v>
      </c>
      <c r="U8" s="95" t="s">
        <v>307</v>
      </c>
      <c r="V8" s="98">
        <f t="shared" ref="V8:W8" si="11">AVERAGE(V3:V7)</f>
        <v>19.36264444</v>
      </c>
      <c r="W8" s="99">
        <f t="shared" si="11"/>
        <v>18.91188889</v>
      </c>
    </row>
    <row r="9">
      <c r="A9" s="85">
        <v>8.0</v>
      </c>
      <c r="B9" s="12">
        <v>18.0</v>
      </c>
      <c r="C9" s="86" t="str">
        <f t="shared" si="1"/>
        <v>field independent</v>
      </c>
      <c r="D9" s="16" t="str">
        <f t="shared" si="2"/>
        <v>field independent</v>
      </c>
      <c r="E9" s="12"/>
      <c r="F9" s="91">
        <f>IFERROR(__xludf.DUMMYFUNCTION("""COMPUTED_VALUE"""),9.0)</f>
        <v>9</v>
      </c>
      <c r="G9" s="25">
        <f>VLOOKUP(F9, Sheet1!$R$84:$AB$116, 2, FALSE)
</f>
        <v>13.22</v>
      </c>
      <c r="H9" s="25">
        <f>VLOOKUP(F9, Sheet1!$R$84:$AB$116, 3, FALSE)
</f>
        <v>17.68</v>
      </c>
      <c r="I9" s="25">
        <f>VLOOKUP(F9, Sheet1!$R$84:$AB$116, 4, FALSE)
</f>
        <v>11.475</v>
      </c>
      <c r="J9" s="25">
        <f>VLOOKUP(F9, Sheet1!$R$84:$AB$116, 5, FALSE)
</f>
        <v>15.73333333</v>
      </c>
      <c r="K9" s="25">
        <f>VLOOKUP(F9, Sheet1!$R$84:$AB$116, 6, FALSE)
</f>
        <v>23.025</v>
      </c>
      <c r="L9" s="25">
        <f>VLOOKUP(F9, Sheet1!$R$84:$AB$116, 7, FALSE)
</f>
        <v>28</v>
      </c>
      <c r="M9" s="25">
        <f>VLOOKUP(F9, Sheet1!$R$84:$AB$116, 8, FALSE)
</f>
        <v>12.76</v>
      </c>
      <c r="N9" s="25">
        <f>VLOOKUP(F9, Sheet1!$R$84:$AB$116, 9, FALSE)
</f>
        <v>17.1</v>
      </c>
      <c r="O9" s="25">
        <f>VLOOKUP(F9, Sheet1!$R$84:$AB$116, 10, FALSE)
</f>
        <v>10.01666667</v>
      </c>
      <c r="P9" s="92">
        <f>VLOOKUP(F9, Sheet1!$R$84:$AB$116,11, FALSE)
</f>
        <v>6.725</v>
      </c>
    </row>
    <row r="10">
      <c r="A10" s="85">
        <v>16.0</v>
      </c>
      <c r="B10" s="12">
        <v>17.0</v>
      </c>
      <c r="C10" s="86" t="str">
        <f t="shared" si="1"/>
        <v>field independent</v>
      </c>
      <c r="D10" s="16" t="str">
        <f t="shared" si="2"/>
        <v>field independent</v>
      </c>
      <c r="E10" s="12"/>
      <c r="F10" s="91">
        <f>IFERROR(__xludf.DUMMYFUNCTION("""COMPUTED_VALUE"""),13.0)</f>
        <v>13</v>
      </c>
      <c r="G10" s="25">
        <f>VLOOKUP(F10, Sheet1!$R$84:$AB$116, 2, FALSE)
</f>
        <v>18.48</v>
      </c>
      <c r="H10" s="25">
        <f>VLOOKUP(F10, Sheet1!$R$84:$AB$116, 3, FALSE)
</f>
        <v>35.58</v>
      </c>
      <c r="I10" s="25">
        <f>VLOOKUP(F10, Sheet1!$R$84:$AB$116, 4, FALSE)
</f>
        <v>23.775</v>
      </c>
      <c r="J10" s="25">
        <f>VLOOKUP(F10, Sheet1!$R$84:$AB$116, 5, FALSE)
</f>
        <v>33.53333333</v>
      </c>
      <c r="K10" s="25">
        <f>VLOOKUP(F10, Sheet1!$R$84:$AB$116, 6, FALSE)
</f>
        <v>31.85</v>
      </c>
      <c r="L10" s="25">
        <f>VLOOKUP(F10, Sheet1!$R$84:$AB$116, 7, FALSE)
</f>
        <v>34.4</v>
      </c>
      <c r="M10" s="25">
        <f>VLOOKUP(F10, Sheet1!$R$84:$AB$116, 8, FALSE)
</f>
        <v>16.46</v>
      </c>
      <c r="N10" s="25">
        <f>VLOOKUP(F10, Sheet1!$R$84:$AB$116, 9, FALSE)
</f>
        <v>27.22</v>
      </c>
      <c r="O10" s="25">
        <f>VLOOKUP(F10, Sheet1!$R$84:$AB$116, 10, FALSE)
</f>
        <v>20.46666667</v>
      </c>
      <c r="P10" s="92">
        <f>VLOOKUP(F10, Sheet1!$R$84:$AB$116,11, FALSE)
</f>
        <v>16.95</v>
      </c>
    </row>
    <row r="11">
      <c r="A11" s="85">
        <v>10.0</v>
      </c>
      <c r="B11" s="12">
        <v>12.0</v>
      </c>
      <c r="C11" s="86" t="str">
        <f t="shared" si="1"/>
        <v>field dependent</v>
      </c>
      <c r="D11" s="16" t="str">
        <f t="shared" si="2"/>
        <v>neutral</v>
      </c>
      <c r="E11" s="12"/>
      <c r="F11" s="91">
        <f>IFERROR(__xludf.DUMMYFUNCTION("""COMPUTED_VALUE"""),18.0)</f>
        <v>18</v>
      </c>
      <c r="G11" s="25">
        <f>VLOOKUP(F11, Sheet1!$R$84:$AB$116, 2, FALSE)
</f>
        <v>25.86</v>
      </c>
      <c r="H11" s="25">
        <f>VLOOKUP(F11, Sheet1!$R$84:$AB$116, 3, FALSE)
</f>
        <v>28.5</v>
      </c>
      <c r="I11" s="25">
        <f>VLOOKUP(F11, Sheet1!$R$84:$AB$116, 4, FALSE)
</f>
        <v>22.3</v>
      </c>
      <c r="J11" s="25">
        <f>VLOOKUP(F11, Sheet1!$R$84:$AB$116, 5, FALSE)
</f>
        <v>23.18333333</v>
      </c>
      <c r="K11" s="25">
        <f>VLOOKUP(F11, Sheet1!$R$84:$AB$116, 6, FALSE)
</f>
        <v>28.95</v>
      </c>
      <c r="L11" s="25">
        <f>VLOOKUP(F11, Sheet1!$R$84:$AB$116, 7, FALSE)
</f>
        <v>29.26666667</v>
      </c>
      <c r="M11" s="25">
        <f>VLOOKUP(F11, Sheet1!$R$84:$AB$116, 8, FALSE)
</f>
        <v>21.96</v>
      </c>
      <c r="N11" s="25">
        <f>VLOOKUP(F11, Sheet1!$R$84:$AB$116, 9, FALSE)
</f>
        <v>24.86</v>
      </c>
      <c r="O11" s="25">
        <f>VLOOKUP(F11, Sheet1!$R$84:$AB$116, 10, FALSE)
</f>
        <v>14.65</v>
      </c>
      <c r="P11" s="92">
        <f>VLOOKUP(F11, Sheet1!$R$84:$AB$116,11, FALSE)
</f>
        <v>12.45</v>
      </c>
    </row>
    <row r="12">
      <c r="A12" s="85">
        <v>9.0</v>
      </c>
      <c r="B12" s="12">
        <v>17.0</v>
      </c>
      <c r="C12" s="86" t="str">
        <f t="shared" si="1"/>
        <v>field independent</v>
      </c>
      <c r="D12" s="16" t="str">
        <f t="shared" si="2"/>
        <v>field independent</v>
      </c>
      <c r="E12" s="12"/>
      <c r="F12" s="91">
        <f>IFERROR(__xludf.DUMMYFUNCTION("""COMPUTED_VALUE"""),21.0)</f>
        <v>21</v>
      </c>
      <c r="G12" s="25">
        <f>VLOOKUP(F12, Sheet1!$R$84:$AB$116, 2, FALSE)
</f>
        <v>22.78</v>
      </c>
      <c r="H12" s="25">
        <f>VLOOKUP(F12, Sheet1!$R$84:$AB$116, 3, FALSE)
</f>
        <v>22.62</v>
      </c>
      <c r="I12" s="25">
        <f>VLOOKUP(F12, Sheet1!$R$84:$AB$116, 4, FALSE)
</f>
        <v>15.675</v>
      </c>
      <c r="J12" s="25">
        <f>VLOOKUP(F12, Sheet1!$R$84:$AB$116, 5, FALSE)
</f>
        <v>14.26666667</v>
      </c>
      <c r="K12" s="25">
        <f>VLOOKUP(F12, Sheet1!$R$84:$AB$116, 6, FALSE)
</f>
        <v>16.725</v>
      </c>
      <c r="L12" s="25">
        <f>VLOOKUP(F12, Sheet1!$R$84:$AB$116, 7, FALSE)
</f>
        <v>18.25</v>
      </c>
      <c r="M12" s="25">
        <f>VLOOKUP(F12, Sheet1!$R$84:$AB$116, 8, FALSE)
</f>
        <v>19.96</v>
      </c>
      <c r="N12" s="25">
        <f>VLOOKUP(F12, Sheet1!$R$84:$AB$116, 9, FALSE)
</f>
        <v>35.86</v>
      </c>
      <c r="O12" s="25">
        <f>VLOOKUP(F12, Sheet1!$R$84:$AB$116, 10, FALSE)
</f>
        <v>12.65</v>
      </c>
      <c r="P12" s="92">
        <f>VLOOKUP(F12, Sheet1!$R$84:$AB$116,11, FALSE)
</f>
        <v>13</v>
      </c>
    </row>
    <row r="13">
      <c r="A13" s="85">
        <v>11.0</v>
      </c>
      <c r="B13" s="12">
        <v>12.0</v>
      </c>
      <c r="C13" s="86" t="str">
        <f t="shared" si="1"/>
        <v>field dependent</v>
      </c>
      <c r="D13" s="16" t="str">
        <f t="shared" si="2"/>
        <v>neutral</v>
      </c>
      <c r="E13" s="12"/>
      <c r="F13" s="91">
        <f>IFERROR(__xludf.DUMMYFUNCTION("""COMPUTED_VALUE"""),22.0)</f>
        <v>22</v>
      </c>
      <c r="G13" s="25">
        <f>VLOOKUP(F13, Sheet1!$R$84:$AB$116, 2, FALSE)
</f>
        <v>13.62</v>
      </c>
      <c r="H13" s="25">
        <f>VLOOKUP(F13, Sheet1!$R$84:$AB$116, 3, FALSE)
</f>
        <v>15.7</v>
      </c>
      <c r="I13" s="25">
        <f>VLOOKUP(F13, Sheet1!$R$84:$AB$116, 4, FALSE)
</f>
        <v>16.05</v>
      </c>
      <c r="J13" s="25">
        <f>VLOOKUP(F13, Sheet1!$R$84:$AB$116, 5, FALSE)
</f>
        <v>14.88333333</v>
      </c>
      <c r="K13" s="25">
        <f>VLOOKUP(F13, Sheet1!$R$84:$AB$116, 6, FALSE)
</f>
        <v>14.475</v>
      </c>
      <c r="L13" s="25">
        <f>VLOOKUP(F13, Sheet1!$R$84:$AB$116, 7, FALSE)
</f>
        <v>21.58333333</v>
      </c>
      <c r="M13" s="25">
        <f>VLOOKUP(F13, Sheet1!$R$84:$AB$116, 8, FALSE)
</f>
        <v>16.82</v>
      </c>
      <c r="N13" s="25">
        <f>VLOOKUP(F13, Sheet1!$R$84:$AB$116, 9, FALSE)
</f>
        <v>19.12</v>
      </c>
      <c r="O13" s="25">
        <f>VLOOKUP(F13, Sheet1!$R$84:$AB$116, 10, FALSE)
</f>
        <v>10.2</v>
      </c>
      <c r="P13" s="92">
        <f>VLOOKUP(F13, Sheet1!$R$84:$AB$116,11, FALSE)
</f>
        <v>11.075</v>
      </c>
    </row>
    <row r="14">
      <c r="A14" s="85">
        <v>12.0</v>
      </c>
      <c r="B14" s="12">
        <v>6.0</v>
      </c>
      <c r="C14" s="86" t="str">
        <f t="shared" si="1"/>
        <v>field dependent</v>
      </c>
      <c r="D14" s="16" t="str">
        <f t="shared" si="2"/>
        <v>field dependent</v>
      </c>
      <c r="E14" s="12"/>
      <c r="F14" s="91">
        <f>IFERROR(__xludf.DUMMYFUNCTION("""COMPUTED_VALUE"""),23.0)</f>
        <v>23</v>
      </c>
      <c r="G14" s="25">
        <f>VLOOKUP(F14, Sheet1!$R$84:$AB$116, 2, FALSE)
</f>
        <v>16.24</v>
      </c>
      <c r="H14" s="25">
        <f>VLOOKUP(F14, Sheet1!$R$84:$AB$116, 3, FALSE)
</f>
        <v>16</v>
      </c>
      <c r="I14" s="25">
        <f>VLOOKUP(F14, Sheet1!$R$84:$AB$116, 4, FALSE)
</f>
        <v>16.375</v>
      </c>
      <c r="J14" s="25">
        <f>VLOOKUP(F14, Sheet1!$R$84:$AB$116, 5, FALSE)
</f>
        <v>19.48333333</v>
      </c>
      <c r="K14" s="25">
        <f>VLOOKUP(F14, Sheet1!$R$84:$AB$116, 6, FALSE)
</f>
        <v>17.9</v>
      </c>
      <c r="L14" s="25">
        <f>VLOOKUP(F14, Sheet1!$R$84:$AB$116, 7, FALSE)
</f>
        <v>29.65</v>
      </c>
      <c r="M14" s="25">
        <f>VLOOKUP(F14, Sheet1!$R$84:$AB$116, 8, FALSE)
</f>
        <v>15.96</v>
      </c>
      <c r="N14" s="25">
        <f>VLOOKUP(F14, Sheet1!$R$84:$AB$116, 9, FALSE)
</f>
        <v>20.48</v>
      </c>
      <c r="O14" s="25">
        <f>VLOOKUP(F14, Sheet1!$R$84:$AB$116, 10, FALSE)
</f>
        <v>13.45</v>
      </c>
      <c r="P14" s="92">
        <f>VLOOKUP(F14, Sheet1!$R$84:$AB$116,11, FALSE)
</f>
        <v>19.15</v>
      </c>
    </row>
    <row r="15">
      <c r="A15" s="85">
        <v>14.0</v>
      </c>
      <c r="B15" s="12">
        <v>12.0</v>
      </c>
      <c r="C15" s="86" t="str">
        <f t="shared" si="1"/>
        <v>field dependent</v>
      </c>
      <c r="D15" s="16" t="str">
        <f t="shared" si="2"/>
        <v>neutral</v>
      </c>
      <c r="E15" s="12"/>
      <c r="F15" s="91">
        <f>IFERROR(__xludf.DUMMYFUNCTION("""COMPUTED_VALUE"""),24.0)</f>
        <v>24</v>
      </c>
      <c r="G15" s="25">
        <f>VLOOKUP(F15, Sheet1!$R$84:$AB$116, 2, FALSE)
</f>
        <v>25.54</v>
      </c>
      <c r="H15" s="25">
        <f>VLOOKUP(F15, Sheet1!$R$84:$AB$116, 3, FALSE)
</f>
        <v>17.28</v>
      </c>
      <c r="I15" s="25">
        <f>VLOOKUP(F15, Sheet1!$R$84:$AB$116, 4, FALSE)
</f>
        <v>23.2</v>
      </c>
      <c r="J15" s="25">
        <f>VLOOKUP(F15, Sheet1!$R$84:$AB$116, 5, FALSE)
</f>
        <v>33.91666667</v>
      </c>
      <c r="K15" s="25">
        <f>VLOOKUP(F15, Sheet1!$R$84:$AB$116, 6, FALSE)
</f>
        <v>22.625</v>
      </c>
      <c r="L15" s="25">
        <f>VLOOKUP(F15, Sheet1!$R$84:$AB$116, 7, FALSE)
</f>
        <v>19.48333333</v>
      </c>
      <c r="M15" s="25">
        <f>VLOOKUP(F15, Sheet1!$R$84:$AB$116, 8, FALSE)
</f>
        <v>33.96</v>
      </c>
      <c r="N15" s="25">
        <f>VLOOKUP(F15, Sheet1!$R$84:$AB$116, 9, FALSE)
</f>
        <v>30.16</v>
      </c>
      <c r="O15" s="25">
        <f>VLOOKUP(F15, Sheet1!$R$84:$AB$116, 10, FALSE)
</f>
        <v>12.05</v>
      </c>
      <c r="P15" s="92">
        <f>VLOOKUP(F15, Sheet1!$R$84:$AB$116,11, FALSE)
</f>
        <v>20.225</v>
      </c>
    </row>
    <row r="16">
      <c r="A16" s="85">
        <v>13.0</v>
      </c>
      <c r="B16" s="12">
        <v>16.0</v>
      </c>
      <c r="C16" s="86" t="str">
        <f t="shared" si="1"/>
        <v>field independent</v>
      </c>
      <c r="D16" s="16" t="str">
        <f t="shared" si="2"/>
        <v>neutral</v>
      </c>
      <c r="E16" s="12"/>
      <c r="F16" s="91">
        <f>IFERROR(__xludf.DUMMYFUNCTION("""COMPUTED_VALUE"""),28.0)</f>
        <v>28</v>
      </c>
      <c r="G16" s="25">
        <f>VLOOKUP(F16, Sheet1!$R$84:$AB$116, 2, FALSE)
</f>
        <v>15.6</v>
      </c>
      <c r="H16" s="25">
        <f>VLOOKUP(F16, Sheet1!$R$84:$AB$116, 3, FALSE)
</f>
        <v>13.86</v>
      </c>
      <c r="I16" s="25">
        <f>VLOOKUP(F16, Sheet1!$R$84:$AB$116, 4, FALSE)
</f>
        <v>17.325</v>
      </c>
      <c r="J16" s="25">
        <f>VLOOKUP(F16, Sheet1!$R$84:$AB$116, 5, FALSE)
</f>
        <v>12.9</v>
      </c>
      <c r="K16" s="25">
        <f>VLOOKUP(F16, Sheet1!$R$84:$AB$116, 6, FALSE)
</f>
        <v>14.225</v>
      </c>
      <c r="L16" s="25">
        <f>VLOOKUP(F16, Sheet1!$R$84:$AB$116, 7, FALSE)
</f>
        <v>13.61666667</v>
      </c>
      <c r="M16" s="25">
        <f>VLOOKUP(F16, Sheet1!$R$84:$AB$116, 8, FALSE)
</f>
        <v>11.48</v>
      </c>
      <c r="N16" s="25">
        <f>VLOOKUP(F16, Sheet1!$R$84:$AB$116, 9, FALSE)
</f>
        <v>18.82</v>
      </c>
      <c r="O16" s="25">
        <f>VLOOKUP(F16, Sheet1!$R$84:$AB$116, 10, FALSE)
</f>
        <v>10.31666667</v>
      </c>
      <c r="P16" s="92">
        <f>VLOOKUP(F16, Sheet1!$R$84:$AB$116,11, FALSE)
</f>
        <v>6.3</v>
      </c>
    </row>
    <row r="17">
      <c r="A17" s="85">
        <v>15.0</v>
      </c>
      <c r="B17" s="12">
        <v>13.0</v>
      </c>
      <c r="C17" s="86" t="str">
        <f t="shared" si="1"/>
        <v>field dependent</v>
      </c>
      <c r="D17" s="16" t="str">
        <f t="shared" si="2"/>
        <v>neutral</v>
      </c>
      <c r="E17" s="12"/>
      <c r="F17" s="100">
        <f>IFERROR(__xludf.DUMMYFUNCTION("""COMPUTED_VALUE"""),29.0)</f>
        <v>29</v>
      </c>
      <c r="G17" s="25">
        <f>VLOOKUP(F17, Sheet1!$R$84:$AB$116, 2, FALSE)
</f>
        <v>6.56</v>
      </c>
      <c r="H17" s="25">
        <f>VLOOKUP(F17, Sheet1!$R$84:$AB$116, 3, FALSE)
</f>
        <v>13.54</v>
      </c>
      <c r="I17" s="25">
        <f>VLOOKUP(F17, Sheet1!$R$84:$AB$116, 4, FALSE)
</f>
        <v>16.65</v>
      </c>
      <c r="J17" s="25">
        <f>VLOOKUP(F17, Sheet1!$R$84:$AB$116, 5, FALSE)
</f>
        <v>23.53333333</v>
      </c>
      <c r="K17" s="25">
        <f>VLOOKUP(F17, Sheet1!$R$84:$AB$116, 6, FALSE)
</f>
        <v>9.675</v>
      </c>
      <c r="L17" s="25">
        <f>VLOOKUP(F17, Sheet1!$R$84:$AB$116, 7, FALSE)
</f>
        <v>13.06666667</v>
      </c>
      <c r="M17" s="25">
        <f>VLOOKUP(F17, Sheet1!$R$84:$AB$116, 8, FALSE)
</f>
        <v>9.86</v>
      </c>
      <c r="N17" s="25">
        <f>VLOOKUP(F17, Sheet1!$R$84:$AB$116, 9, FALSE)
</f>
        <v>12.9</v>
      </c>
      <c r="O17" s="25">
        <f>VLOOKUP(F17, Sheet1!$R$84:$AB$116, 10, FALSE)
</f>
        <v>8.316666667</v>
      </c>
      <c r="P17" s="92">
        <f>VLOOKUP(F17, Sheet1!$R$84:$AB$116,11, FALSE)
</f>
        <v>8.825</v>
      </c>
    </row>
    <row r="18">
      <c r="A18" s="85">
        <v>17.0</v>
      </c>
      <c r="B18" s="12">
        <v>2.0</v>
      </c>
      <c r="C18" s="86" t="str">
        <f t="shared" si="1"/>
        <v>field dependent</v>
      </c>
      <c r="D18" s="16" t="str">
        <f t="shared" si="2"/>
        <v>field dependent</v>
      </c>
      <c r="E18" s="12"/>
      <c r="F18" s="16">
        <f>IFERROR(__xludf.DUMMYFUNCTION("""COMPUTED_VALUE"""),31.0)</f>
        <v>31</v>
      </c>
      <c r="G18" s="25">
        <f>VLOOKUP(F18, Sheet1!$R$84:$AB$116, 2, FALSE)
</f>
        <v>13.6</v>
      </c>
      <c r="H18" s="25">
        <f>VLOOKUP(F18, Sheet1!$R$84:$AB$116, 3, FALSE)
</f>
        <v>14.6</v>
      </c>
      <c r="I18" s="25">
        <f>VLOOKUP(F18, Sheet1!$R$84:$AB$116, 4, FALSE)
</f>
        <v>14.5</v>
      </c>
      <c r="J18" s="25">
        <f>VLOOKUP(F18, Sheet1!$R$84:$AB$116, 5, FALSE)
</f>
        <v>12.5</v>
      </c>
      <c r="K18" s="25">
        <f>VLOOKUP(F18, Sheet1!$R$84:$AB$116, 6, FALSE)
</f>
        <v>11.25</v>
      </c>
      <c r="L18" s="25">
        <f>VLOOKUP(F18, Sheet1!$R$84:$AB$116, 7, FALSE)
</f>
        <v>13.33333333</v>
      </c>
      <c r="M18" s="25">
        <f>VLOOKUP(F18, Sheet1!$R$84:$AB$116, 8, FALSE)
</f>
        <v>10</v>
      </c>
      <c r="N18" s="25">
        <f>VLOOKUP(F18, Sheet1!$R$84:$AB$116, 9, FALSE)
</f>
        <v>19.4</v>
      </c>
      <c r="O18" s="25">
        <f>VLOOKUP(F18, Sheet1!$R$84:$AB$116, 10, FALSE)
</f>
        <v>8.5</v>
      </c>
      <c r="P18" s="92">
        <f>VLOOKUP(F18, Sheet1!$R$84:$AB$116,11, FALSE)
</f>
        <v>10.5</v>
      </c>
    </row>
    <row r="19">
      <c r="A19" s="85">
        <v>18.0</v>
      </c>
      <c r="B19" s="12">
        <v>14.0</v>
      </c>
      <c r="C19" s="86" t="str">
        <f t="shared" si="1"/>
        <v>field independent</v>
      </c>
      <c r="D19" s="16" t="str">
        <f t="shared" si="2"/>
        <v>neutral</v>
      </c>
      <c r="E19" s="12"/>
      <c r="F19" s="12" t="s">
        <v>269</v>
      </c>
      <c r="G19" s="16">
        <f>ttest(G3:G18,H3:H18,2,1)</f>
        <v>0.3337968926</v>
      </c>
      <c r="I19" s="16">
        <f>ttest(I3:I18,J3:J18,2,1)</f>
        <v>0.107218333</v>
      </c>
      <c r="K19" s="16">
        <f>ttest(K3:K18,L3:L18,2,1)</f>
        <v>0.01009145566</v>
      </c>
      <c r="M19" s="16">
        <f>ttest(M3:M18,N3:N18,2,1)</f>
        <v>0.002610053487</v>
      </c>
      <c r="O19" s="16">
        <f>ttest(O3:O18,P3:P18,2,1)</f>
        <v>0.3373394401</v>
      </c>
    </row>
    <row r="20">
      <c r="A20" s="85">
        <v>19.0</v>
      </c>
      <c r="B20" s="12">
        <v>11.0</v>
      </c>
      <c r="C20" s="86" t="str">
        <f t="shared" si="1"/>
        <v>field dependent</v>
      </c>
      <c r="D20" s="16" t="str">
        <f t="shared" si="2"/>
        <v>neutral</v>
      </c>
      <c r="E20" s="12"/>
    </row>
    <row r="21">
      <c r="A21" s="85">
        <v>20.0</v>
      </c>
      <c r="B21" s="12">
        <v>8.0</v>
      </c>
      <c r="C21" s="86" t="str">
        <f t="shared" si="1"/>
        <v>field dependent</v>
      </c>
      <c r="D21" s="16" t="str">
        <f t="shared" si="2"/>
        <v>field dependent</v>
      </c>
      <c r="E21" s="12"/>
      <c r="F21" s="12" t="s">
        <v>2668</v>
      </c>
      <c r="G21" s="22">
        <f t="shared" ref="G21:P21" si="12">ttest(G3:G18,G24:G39,2,1)</f>
        <v>0.2796815849</v>
      </c>
      <c r="H21" s="22">
        <f t="shared" si="12"/>
        <v>0.8744762549</v>
      </c>
      <c r="I21" s="22">
        <f t="shared" si="12"/>
        <v>0.2744009711</v>
      </c>
      <c r="J21" s="22">
        <f t="shared" si="12"/>
        <v>0.5915016303</v>
      </c>
      <c r="K21" s="22">
        <f t="shared" si="12"/>
        <v>0.2240113514</v>
      </c>
      <c r="L21" s="22">
        <f t="shared" si="12"/>
        <v>0.709163406</v>
      </c>
      <c r="M21" s="22">
        <f t="shared" si="12"/>
        <v>0.8240449625</v>
      </c>
      <c r="N21" s="22">
        <f t="shared" si="12"/>
        <v>0.3052620751</v>
      </c>
      <c r="O21" s="22">
        <f t="shared" si="12"/>
        <v>0.7910522971</v>
      </c>
      <c r="P21" s="22">
        <f t="shared" si="12"/>
        <v>0.5465284311</v>
      </c>
    </row>
    <row r="22">
      <c r="A22" s="85">
        <v>21.0</v>
      </c>
      <c r="B22" s="12">
        <v>15.0</v>
      </c>
      <c r="C22" s="86" t="str">
        <f t="shared" si="1"/>
        <v>field independent</v>
      </c>
      <c r="D22" s="16" t="str">
        <f t="shared" si="2"/>
        <v>neutral</v>
      </c>
      <c r="E22" s="12"/>
      <c r="F22" s="12" t="s">
        <v>2663</v>
      </c>
      <c r="I22" s="12"/>
      <c r="J22" s="12"/>
      <c r="R22" s="12" t="s">
        <v>2663</v>
      </c>
    </row>
    <row r="23">
      <c r="A23" s="85">
        <v>22.0</v>
      </c>
      <c r="B23" s="12">
        <v>14.0</v>
      </c>
      <c r="C23" s="86" t="str">
        <f t="shared" si="1"/>
        <v>field independent</v>
      </c>
      <c r="D23" s="16" t="str">
        <f t="shared" si="2"/>
        <v>neutral</v>
      </c>
      <c r="E23" s="12"/>
      <c r="F23" s="87" t="s">
        <v>0</v>
      </c>
      <c r="G23" s="88" t="s">
        <v>27</v>
      </c>
      <c r="H23" s="89" t="s">
        <v>23</v>
      </c>
      <c r="I23" s="89" t="s">
        <v>97</v>
      </c>
      <c r="J23" s="89" t="s">
        <v>90</v>
      </c>
      <c r="K23" s="89" t="s">
        <v>71</v>
      </c>
      <c r="L23" s="89" t="s">
        <v>68</v>
      </c>
      <c r="M23" s="89" t="s">
        <v>49</v>
      </c>
      <c r="N23" s="89" t="s">
        <v>46</v>
      </c>
      <c r="O23" s="89" t="s">
        <v>114</v>
      </c>
      <c r="P23" s="90" t="s">
        <v>118</v>
      </c>
      <c r="R23" s="13"/>
      <c r="S23" s="59" t="s">
        <v>20</v>
      </c>
      <c r="T23" s="43" t="s">
        <v>19</v>
      </c>
    </row>
    <row r="24">
      <c r="A24" s="85">
        <v>23.0</v>
      </c>
      <c r="B24" s="12">
        <v>15.0</v>
      </c>
      <c r="C24" s="86" t="str">
        <f t="shared" si="1"/>
        <v>field independent</v>
      </c>
      <c r="D24" s="16" t="str">
        <f t="shared" si="2"/>
        <v>neutral</v>
      </c>
      <c r="E24" s="12"/>
      <c r="F24" s="91">
        <f>IFERROR(__xludf.DUMMYFUNCTION("FILTER(A2:A31, C2:C31 = ""field dependent"")"),1.0)</f>
        <v>1</v>
      </c>
      <c r="G24" s="25">
        <f>VLOOKUP(F24, Sheet1!$R$84:$AB$116, 2, FALSE)
</f>
        <v>12.1</v>
      </c>
      <c r="H24" s="25">
        <f>VLOOKUP(F24, Sheet1!$R$84:$AB$116, 3, FALSE)
</f>
        <v>10.42</v>
      </c>
      <c r="I24" s="25">
        <f>VLOOKUP(F24, Sheet1!$R$84:$AB$116, 4, FALSE)
</f>
        <v>13.825</v>
      </c>
      <c r="J24" s="25">
        <f>VLOOKUP(F24, Sheet1!$R$84:$AB$116, 5, FALSE)
</f>
        <v>16.1</v>
      </c>
      <c r="K24" s="25">
        <f>VLOOKUP(F24, Sheet1!$R$84:$AB$116, 6, FALSE)
</f>
        <v>18.125</v>
      </c>
      <c r="L24" s="25">
        <f>VLOOKUP(F24, Sheet1!$R$84:$AB$116, 7, FALSE)
</f>
        <v>17.28333333</v>
      </c>
      <c r="M24" s="25">
        <f>VLOOKUP(F24, Sheet1!$R$84:$AB$116, 8, FALSE)
</f>
        <v>11.48</v>
      </c>
      <c r="N24" s="25">
        <f>VLOOKUP(F24, Sheet1!$R$84:$AB$116, 9, FALSE)
</f>
        <v>11.88</v>
      </c>
      <c r="O24" s="25">
        <f>VLOOKUP(F24, Sheet1!$R$84:$AB$116, 10, FALSE)
</f>
        <v>8.4</v>
      </c>
      <c r="P24" s="92">
        <f>VLOOKUP(F24, Sheet1!$R$84:$AB$116,11, FALSE)
</f>
        <v>13.575</v>
      </c>
      <c r="R24" s="60" t="s">
        <v>294</v>
      </c>
      <c r="S24" s="93">
        <f>AVERAGE(G24:G38)</f>
        <v>20.1</v>
      </c>
      <c r="T24" s="94">
        <f>average(H24:H38)</f>
        <v>19.52933333</v>
      </c>
    </row>
    <row r="25">
      <c r="A25" s="85">
        <v>24.0</v>
      </c>
      <c r="B25" s="12">
        <v>18.0</v>
      </c>
      <c r="C25" s="86" t="str">
        <f t="shared" si="1"/>
        <v>field independent</v>
      </c>
      <c r="D25" s="16" t="str">
        <f t="shared" si="2"/>
        <v>field independent</v>
      </c>
      <c r="E25" s="12"/>
      <c r="F25" s="91">
        <f>IFERROR(__xludf.DUMMYFUNCTION("""COMPUTED_VALUE"""),4.0)</f>
        <v>4</v>
      </c>
      <c r="G25" s="25">
        <f>VLOOKUP(F25, Sheet1!$R$84:$AB$116, 2, FALSE)
</f>
        <v>16.34</v>
      </c>
      <c r="H25" s="25">
        <f>VLOOKUP(F25, Sheet1!$R$84:$AB$116, 3, FALSE)
</f>
        <v>18.36</v>
      </c>
      <c r="I25" s="25">
        <f>VLOOKUP(F25, Sheet1!$R$84:$AB$116, 4, FALSE)
</f>
        <v>18.2</v>
      </c>
      <c r="J25" s="25">
        <f>VLOOKUP(F25, Sheet1!$R$84:$AB$116, 5, FALSE)
</f>
        <v>12.43333333</v>
      </c>
      <c r="K25" s="25">
        <f>VLOOKUP(F25, Sheet1!$R$84:$AB$116, 6, FALSE)
</f>
        <v>31.025</v>
      </c>
      <c r="L25" s="25">
        <f>VLOOKUP(F25, Sheet1!$R$84:$AB$116, 7, FALSE)
</f>
        <v>35.05</v>
      </c>
      <c r="M25" s="25">
        <f>VLOOKUP(F25, Sheet1!$R$84:$AB$116, 8, FALSE)
</f>
        <v>25.44</v>
      </c>
      <c r="N25" s="25">
        <f>VLOOKUP(F25, Sheet1!$R$84:$AB$116, 9, FALSE)
</f>
        <v>10.58</v>
      </c>
      <c r="O25" s="25">
        <f>VLOOKUP(F25, Sheet1!$R$84:$AB$116, 10, FALSE)
</f>
        <v>8.783333333</v>
      </c>
      <c r="P25" s="92">
        <f>VLOOKUP(F25, Sheet1!$R$84:$AB$116,11, FALSE)
</f>
        <v>12.725</v>
      </c>
      <c r="R25" s="60" t="s">
        <v>297</v>
      </c>
      <c r="S25" s="93">
        <f>AVERAGE(I24:I38)</f>
        <v>20.46333333</v>
      </c>
      <c r="T25" s="94">
        <f>average(J24:J38)</f>
        <v>18.53177778</v>
      </c>
    </row>
    <row r="26">
      <c r="A26" s="85">
        <v>25.0</v>
      </c>
      <c r="B26" s="12">
        <v>2.0</v>
      </c>
      <c r="C26" s="86" t="str">
        <f t="shared" si="1"/>
        <v>field dependent</v>
      </c>
      <c r="D26" s="16" t="str">
        <f t="shared" si="2"/>
        <v>field dependent</v>
      </c>
      <c r="E26" s="12"/>
      <c r="F26" s="91">
        <f>IFERROR(__xludf.DUMMYFUNCTION("""COMPUTED_VALUE"""),7.0)</f>
        <v>7</v>
      </c>
      <c r="G26" s="25">
        <f>VLOOKUP(F26, Sheet1!$R$84:$AB$116, 2, FALSE)
</f>
        <v>13.88</v>
      </c>
      <c r="H26" s="25">
        <f>VLOOKUP(F26, Sheet1!$R$84:$AB$116, 3, FALSE)
</f>
        <v>16.34</v>
      </c>
      <c r="I26" s="25">
        <f>VLOOKUP(F26, Sheet1!$R$84:$AB$116, 4, FALSE)
</f>
        <v>19.575</v>
      </c>
      <c r="J26" s="25">
        <f>VLOOKUP(F26, Sheet1!$R$84:$AB$116, 5, FALSE)
</f>
        <v>19.23333333</v>
      </c>
      <c r="K26" s="25">
        <f>VLOOKUP(F26, Sheet1!$R$84:$AB$116, 6, FALSE)
</f>
        <v>14.4</v>
      </c>
      <c r="L26" s="25">
        <f>VLOOKUP(F26, Sheet1!$R$84:$AB$116, 7, FALSE)
</f>
        <v>26.31666667</v>
      </c>
      <c r="M26" s="25">
        <f>VLOOKUP(F26, Sheet1!$R$84:$AB$116, 8, FALSE)
</f>
        <v>15.12</v>
      </c>
      <c r="N26" s="25">
        <f>VLOOKUP(F26, Sheet1!$R$84:$AB$116, 9, FALSE)
</f>
        <v>13.08</v>
      </c>
      <c r="O26" s="25">
        <f>VLOOKUP(F26, Sheet1!$R$84:$AB$116, 10, FALSE)
</f>
        <v>10.46666667</v>
      </c>
      <c r="P26" s="92">
        <f>VLOOKUP(F26, Sheet1!$R$84:$AB$116,11, FALSE)
</f>
        <v>11.25</v>
      </c>
      <c r="R26" s="60" t="s">
        <v>68</v>
      </c>
      <c r="S26" s="93">
        <f>average(K24:K38)</f>
        <v>24.12388889</v>
      </c>
      <c r="T26" s="94">
        <f>AVERAGE(L24:L38)</f>
        <v>24.57</v>
      </c>
    </row>
    <row r="27">
      <c r="A27" s="85">
        <v>26.0</v>
      </c>
      <c r="B27" s="12">
        <v>5.0</v>
      </c>
      <c r="C27" s="86" t="str">
        <f t="shared" si="1"/>
        <v>field dependent</v>
      </c>
      <c r="D27" s="16" t="str">
        <f t="shared" si="2"/>
        <v>field dependent</v>
      </c>
      <c r="E27" s="12"/>
      <c r="F27" s="91">
        <f>IFERROR(__xludf.DUMMYFUNCTION("""COMPUTED_VALUE"""),10.0)</f>
        <v>10</v>
      </c>
      <c r="G27" s="25">
        <f>VLOOKUP(F27, Sheet1!$R$84:$AB$116, 2, FALSE)
</f>
        <v>18.84</v>
      </c>
      <c r="H27" s="25">
        <f>VLOOKUP(F27, Sheet1!$R$84:$AB$116, 3, FALSE)
</f>
        <v>21.94</v>
      </c>
      <c r="I27" s="25">
        <f>VLOOKUP(F27, Sheet1!$R$84:$AB$116, 4, FALSE)
</f>
        <v>28.05</v>
      </c>
      <c r="J27" s="25">
        <f>VLOOKUP(F27, Sheet1!$R$84:$AB$116, 5, FALSE)
</f>
        <v>19.98333333</v>
      </c>
      <c r="K27" s="25">
        <f>VLOOKUP(F27, Sheet1!$R$84:$AB$116, 6, FALSE)
</f>
        <v>25.925</v>
      </c>
      <c r="L27" s="25">
        <f>VLOOKUP(F27, Sheet1!$R$84:$AB$116, 7, FALSE)
</f>
        <v>23.83333333</v>
      </c>
      <c r="M27" s="25">
        <f>VLOOKUP(F27, Sheet1!$R$84:$AB$116, 8, FALSE)
</f>
        <v>29.56</v>
      </c>
      <c r="N27" s="25">
        <f>VLOOKUP(F27, Sheet1!$R$84:$AB$116, 9, FALSE)
</f>
        <v>16.82</v>
      </c>
      <c r="O27" s="25">
        <f>VLOOKUP(F27, Sheet1!$R$84:$AB$116, 10, FALSE)
</f>
        <v>12.06666667</v>
      </c>
      <c r="P27" s="92">
        <f>VLOOKUP(F27, Sheet1!$R$84:$AB$116,11, FALSE)
</f>
        <v>11.65</v>
      </c>
      <c r="R27" s="60" t="s">
        <v>2669</v>
      </c>
      <c r="S27" s="93">
        <f t="shared" ref="S27:T27" si="13">AVERAGE(M24:M38)</f>
        <v>18.58933333</v>
      </c>
      <c r="T27" s="94">
        <f t="shared" si="13"/>
        <v>19.21866667</v>
      </c>
    </row>
    <row r="28">
      <c r="A28" s="85">
        <v>27.0</v>
      </c>
      <c r="B28" s="12">
        <v>9.0</v>
      </c>
      <c r="C28" s="86" t="str">
        <f t="shared" si="1"/>
        <v>field dependent</v>
      </c>
      <c r="D28" s="16" t="str">
        <f t="shared" si="2"/>
        <v>neutral</v>
      </c>
      <c r="E28" s="12"/>
      <c r="F28" s="91">
        <f>IFERROR(__xludf.DUMMYFUNCTION("""COMPUTED_VALUE"""),11.0)</f>
        <v>11</v>
      </c>
      <c r="G28" s="25">
        <f>VLOOKUP(F28, Sheet1!$R$84:$AB$116, 2, FALSE)
</f>
        <v>12.02</v>
      </c>
      <c r="H28" s="25">
        <f>VLOOKUP(F28, Sheet1!$R$84:$AB$116, 3, FALSE)
</f>
        <v>15.58</v>
      </c>
      <c r="I28" s="25">
        <f>VLOOKUP(F28, Sheet1!$R$84:$AB$116, 4, FALSE)
</f>
        <v>15.4</v>
      </c>
      <c r="J28" s="25">
        <f>VLOOKUP(F28, Sheet1!$R$84:$AB$116, 5, FALSE)
</f>
        <v>16.56</v>
      </c>
      <c r="K28" s="25">
        <f>VLOOKUP(F28, Sheet1!$R$84:$AB$116, 6, FALSE)
</f>
        <v>16.775</v>
      </c>
      <c r="L28" s="25">
        <f>VLOOKUP(F28, Sheet1!$R$84:$AB$116, 7, FALSE)
</f>
        <v>19.13333333</v>
      </c>
      <c r="M28" s="25">
        <f>VLOOKUP(F28, Sheet1!$R$84:$AB$116, 8, FALSE)
</f>
        <v>12.14</v>
      </c>
      <c r="N28" s="25">
        <f>VLOOKUP(F28, Sheet1!$R$84:$AB$116, 9, FALSE)
</f>
        <v>16.56</v>
      </c>
      <c r="O28" s="25">
        <f>VLOOKUP(F28, Sheet1!$R$84:$AB$116, 10, FALSE)
</f>
        <v>9.083333333</v>
      </c>
      <c r="P28" s="92">
        <f>VLOOKUP(F28, Sheet1!$R$84:$AB$116,11, FALSE)
</f>
        <v>6.02</v>
      </c>
      <c r="R28" s="63" t="s">
        <v>118</v>
      </c>
      <c r="S28" s="101">
        <f>AVERAGE((O24:O38))</f>
        <v>13.53666667</v>
      </c>
      <c r="T28" s="102">
        <f>AVERAGE(P24:P38)</f>
        <v>12.70966667</v>
      </c>
    </row>
    <row r="29">
      <c r="A29" s="85">
        <v>28.0</v>
      </c>
      <c r="B29" s="12">
        <v>16.0</v>
      </c>
      <c r="C29" s="86" t="str">
        <f t="shared" si="1"/>
        <v>field independent</v>
      </c>
      <c r="D29" s="16" t="str">
        <f t="shared" si="2"/>
        <v>neutral</v>
      </c>
      <c r="E29" s="12"/>
      <c r="F29" s="91">
        <f>IFERROR(__xludf.DUMMYFUNCTION("""COMPUTED_VALUE"""),12.0)</f>
        <v>12</v>
      </c>
      <c r="G29" s="25">
        <f>VLOOKUP(F29, Sheet1!$R$84:$AB$116, 2, FALSE)
</f>
        <v>30.72</v>
      </c>
      <c r="H29" s="25">
        <f>VLOOKUP(F29, Sheet1!$R$84:$AB$116, 3, FALSE)
</f>
        <v>27.02</v>
      </c>
      <c r="I29" s="25">
        <f>VLOOKUP(F29, Sheet1!$R$84:$AB$116, 4, FALSE)
</f>
        <v>29.975</v>
      </c>
      <c r="J29" s="25">
        <f>VLOOKUP(F29, Sheet1!$R$84:$AB$116, 5, FALSE)
</f>
        <v>17.88333333</v>
      </c>
      <c r="K29" s="25">
        <f>VLOOKUP(F29, Sheet1!$R$84:$AB$116, 6, FALSE)
</f>
        <v>37.325</v>
      </c>
      <c r="L29" s="25">
        <f>VLOOKUP(F29, Sheet1!$R$84:$AB$116, 7, FALSE)
</f>
        <v>29.98333333</v>
      </c>
      <c r="M29" s="25">
        <f>VLOOKUP(F29, Sheet1!$R$84:$AB$116, 8, FALSE)
</f>
        <v>25.28</v>
      </c>
      <c r="N29" s="25">
        <f>VLOOKUP(F29, Sheet1!$R$84:$AB$116, 9, FALSE)
</f>
        <v>28.76</v>
      </c>
      <c r="O29" s="25">
        <f>VLOOKUP(F29, Sheet1!$R$84:$AB$116, 10, FALSE)
</f>
        <v>13.03333333</v>
      </c>
      <c r="P29" s="92">
        <f>VLOOKUP(F29, Sheet1!$R$84:$AB$116,11, FALSE)
</f>
        <v>12.625</v>
      </c>
      <c r="R29" s="95" t="s">
        <v>307</v>
      </c>
      <c r="S29" s="96">
        <f t="shared" ref="S29:T29" si="14">AVERAGE(S24:S28)</f>
        <v>19.36264444</v>
      </c>
      <c r="T29" s="97">
        <f t="shared" si="14"/>
        <v>18.91188889</v>
      </c>
    </row>
    <row r="30">
      <c r="A30" s="85">
        <v>29.0</v>
      </c>
      <c r="B30" s="12">
        <v>16.0</v>
      </c>
      <c r="C30" s="86" t="str">
        <f t="shared" si="1"/>
        <v>field independent</v>
      </c>
      <c r="D30" s="16" t="str">
        <f t="shared" si="2"/>
        <v>neutral</v>
      </c>
      <c r="E30" s="12"/>
      <c r="F30" s="91">
        <f>IFERROR(__xludf.DUMMYFUNCTION("""COMPUTED_VALUE"""),14.0)</f>
        <v>14</v>
      </c>
      <c r="G30" s="25">
        <f>VLOOKUP(F30, Sheet1!$R$84:$AB$116, 2, FALSE)
</f>
        <v>15.9</v>
      </c>
      <c r="H30" s="25">
        <f>VLOOKUP(F30, Sheet1!$R$84:$AB$116, 3, FALSE)
</f>
        <v>21.8</v>
      </c>
      <c r="I30" s="25">
        <f>VLOOKUP(F30, Sheet1!$R$84:$AB$116, 4, FALSE)
</f>
        <v>15.375</v>
      </c>
      <c r="J30" s="25">
        <f>VLOOKUP(F30, Sheet1!$R$84:$AB$116, 5, FALSE)
</f>
        <v>21.3</v>
      </c>
      <c r="K30" s="25">
        <f>VLOOKUP(F30, Sheet1!$R$84:$AB$116, 6, FALSE)
</f>
        <v>28.2</v>
      </c>
      <c r="L30" s="25">
        <f>VLOOKUP(F30, Sheet1!$R$84:$AB$116, 7, FALSE)
</f>
        <v>24.5</v>
      </c>
      <c r="M30" s="25">
        <f>VLOOKUP(F30, Sheet1!$R$84:$AB$116, 8, FALSE)
</f>
        <v>12.96</v>
      </c>
      <c r="N30" s="25">
        <f>VLOOKUP(F30, Sheet1!$R$84:$AB$116, 9, FALSE)
</f>
        <v>14.78</v>
      </c>
      <c r="O30" s="25">
        <f>VLOOKUP(F30, Sheet1!$R$84:$AB$116, 10, FALSE)
</f>
        <v>15.15</v>
      </c>
      <c r="P30" s="92">
        <f>VLOOKUP(F30, Sheet1!$R$84:$AB$116,11, FALSE)
</f>
        <v>11.3</v>
      </c>
    </row>
    <row r="31">
      <c r="A31" s="103">
        <v>30.0</v>
      </c>
      <c r="B31" s="104">
        <v>13.0</v>
      </c>
      <c r="C31" s="86" t="str">
        <f t="shared" si="1"/>
        <v>field dependent</v>
      </c>
      <c r="D31" s="16" t="str">
        <f t="shared" si="2"/>
        <v>neutral</v>
      </c>
      <c r="E31" s="12"/>
      <c r="F31" s="91">
        <f>IFERROR(__xludf.DUMMYFUNCTION("""COMPUTED_VALUE"""),15.0)</f>
        <v>15</v>
      </c>
      <c r="G31" s="25">
        <f>VLOOKUP(F31, Sheet1!$R$84:$AB$116, 2, FALSE)
</f>
        <v>18.88</v>
      </c>
      <c r="H31" s="25">
        <f>VLOOKUP(F31, Sheet1!$R$84:$AB$116, 3, FALSE)
</f>
        <v>13.92</v>
      </c>
      <c r="I31" s="25">
        <f>VLOOKUP(F31, Sheet1!$R$84:$AB$116, 4, FALSE)
</f>
        <v>16.8</v>
      </c>
      <c r="J31" s="25">
        <f>VLOOKUP(F31, Sheet1!$R$84:$AB$116, 5, FALSE)
</f>
        <v>9.583333333</v>
      </c>
      <c r="K31" s="25">
        <f>VLOOKUP(F31, Sheet1!$R$84:$AB$116, 6, FALSE)
</f>
        <v>20.25</v>
      </c>
      <c r="L31" s="25">
        <f>VLOOKUP(F31, Sheet1!$R$84:$AB$116, 7, FALSE)
</f>
        <v>18.1</v>
      </c>
      <c r="M31" s="25">
        <f>VLOOKUP(F31, Sheet1!$R$84:$AB$116, 8, FALSE)
</f>
        <v>11.18</v>
      </c>
      <c r="N31" s="25">
        <f>VLOOKUP(F31, Sheet1!$R$84:$AB$116, 9, FALSE)
</f>
        <v>14.36</v>
      </c>
      <c r="O31" s="25">
        <f>VLOOKUP(F31, Sheet1!$R$84:$AB$116, 10, FALSE)
</f>
        <v>9.816666667</v>
      </c>
      <c r="P31" s="92">
        <f>VLOOKUP(F31, Sheet1!$R$84:$AB$116,11, FALSE)
</f>
        <v>7.7</v>
      </c>
    </row>
    <row r="32">
      <c r="A32" s="12">
        <v>31.0</v>
      </c>
      <c r="B32" s="12">
        <v>18.0</v>
      </c>
      <c r="C32" s="12" t="str">
        <f t="shared" si="1"/>
        <v>field independent</v>
      </c>
      <c r="D32" s="16" t="str">
        <f t="shared" si="2"/>
        <v>field independent</v>
      </c>
      <c r="E32" s="12"/>
      <c r="F32" s="91">
        <f>IFERROR(__xludf.DUMMYFUNCTION("""COMPUTED_VALUE"""),17.0)</f>
        <v>17</v>
      </c>
      <c r="G32" s="25">
        <f>VLOOKUP(F32, Sheet1!$R$84:$AB$116, 2, FALSE)
</f>
        <v>34.16</v>
      </c>
      <c r="H32" s="25">
        <f>VLOOKUP(F32, Sheet1!$R$84:$AB$116, 3, FALSE)
</f>
        <v>10.58</v>
      </c>
      <c r="I32" s="25">
        <f>VLOOKUP(F32, Sheet1!$R$84:$AB$116, 4, FALSE)
</f>
        <v>8.2</v>
      </c>
      <c r="J32" s="25">
        <f>VLOOKUP(F32, Sheet1!$R$84:$AB$116, 5, FALSE)
</f>
        <v>8.766666667</v>
      </c>
      <c r="K32" s="25">
        <f>VLOOKUP(F32, Sheet1!$R$84:$AB$116, 6, FALSE)
</f>
        <v>15.2</v>
      </c>
      <c r="L32" s="25">
        <f>VLOOKUP(F32, Sheet1!$R$84:$AB$116, 7, FALSE)
</f>
        <v>20.7</v>
      </c>
      <c r="M32" s="25">
        <f>VLOOKUP(F32, Sheet1!$R$84:$AB$116, 8, FALSE)
</f>
        <v>17.54</v>
      </c>
      <c r="N32" s="25">
        <f>VLOOKUP(F32, Sheet1!$R$84:$AB$116, 9, FALSE)
</f>
        <v>18.68</v>
      </c>
      <c r="O32" s="25">
        <f>VLOOKUP(F32, Sheet1!$R$84:$AB$116, 10, FALSE)
</f>
        <v>8.116666667</v>
      </c>
      <c r="P32" s="92">
        <f>VLOOKUP(F32, Sheet1!$R$84:$AB$116,11, FALSE)
</f>
        <v>8.9</v>
      </c>
    </row>
    <row r="33">
      <c r="A33" s="12">
        <v>32.0</v>
      </c>
      <c r="B33" s="12">
        <v>12.0</v>
      </c>
      <c r="C33" s="12" t="str">
        <f t="shared" si="1"/>
        <v>field dependent</v>
      </c>
      <c r="D33" s="16" t="str">
        <f t="shared" si="2"/>
        <v>neutral</v>
      </c>
      <c r="E33" s="12"/>
      <c r="F33" s="91">
        <f>IFERROR(__xludf.DUMMYFUNCTION("""COMPUTED_VALUE"""),19.0)</f>
        <v>19</v>
      </c>
      <c r="G33" s="25">
        <f>VLOOKUP(F33, Sheet1!$R$84:$AB$116, 2, FALSE)
</f>
        <v>18.92</v>
      </c>
      <c r="H33" s="25">
        <f>VLOOKUP(F33, Sheet1!$R$84:$AB$116, 3, FALSE)
</f>
        <v>30.2</v>
      </c>
      <c r="I33" s="25">
        <f>VLOOKUP(F33, Sheet1!$R$84:$AB$116, 4, FALSE)
</f>
        <v>18.95</v>
      </c>
      <c r="J33" s="25">
        <f>VLOOKUP(F33, Sheet1!$R$84:$AB$116, 5, FALSE)
</f>
        <v>20.4</v>
      </c>
      <c r="K33" s="25">
        <f>VLOOKUP(F33, Sheet1!$R$84:$AB$116, 6, FALSE)
</f>
        <v>23.575</v>
      </c>
      <c r="L33" s="25">
        <f>VLOOKUP(F33, Sheet1!$R$84:$AB$116, 7, FALSE)
</f>
        <v>22.7</v>
      </c>
      <c r="M33" s="25">
        <f>VLOOKUP(F33, Sheet1!$R$84:$AB$116, 8, FALSE)
</f>
        <v>19.58</v>
      </c>
      <c r="N33" s="25">
        <f>VLOOKUP(F33, Sheet1!$R$84:$AB$116, 9, FALSE)
</f>
        <v>26</v>
      </c>
      <c r="O33" s="25">
        <f>VLOOKUP(F33, Sheet1!$R$84:$AB$116, 10, FALSE)
</f>
        <v>18.16666667</v>
      </c>
      <c r="P33" s="92">
        <f>VLOOKUP(F33, Sheet1!$R$84:$AB$116,11, FALSE)
</f>
        <v>18.075</v>
      </c>
    </row>
    <row r="34">
      <c r="D34" s="12"/>
      <c r="E34" s="12"/>
      <c r="F34" s="91">
        <f>IFERROR(__xludf.DUMMYFUNCTION("""COMPUTED_VALUE"""),20.0)</f>
        <v>20</v>
      </c>
      <c r="G34" s="25">
        <f>VLOOKUP(F34, Sheet1!$R$84:$AB$116, 2, FALSE)
</f>
        <v>31.72</v>
      </c>
      <c r="H34" s="25">
        <f>VLOOKUP(F34, Sheet1!$R$84:$AB$116, 3, FALSE)
</f>
        <v>31.44</v>
      </c>
      <c r="I34" s="25">
        <f>VLOOKUP(F34, Sheet1!$R$84:$AB$116, 4, FALSE)
</f>
        <v>38.625</v>
      </c>
      <c r="J34" s="25">
        <f>VLOOKUP(F34, Sheet1!$R$84:$AB$116, 5, FALSE)
</f>
        <v>39.18333333</v>
      </c>
      <c r="K34" s="25">
        <f>VLOOKUP(F34, Sheet1!$R$84:$AB$116, 6, FALSE)
</f>
        <v>48.925</v>
      </c>
      <c r="L34" s="25">
        <f>VLOOKUP(F34, Sheet1!$R$84:$AB$116, 7, FALSE)
</f>
        <v>57.93333333</v>
      </c>
      <c r="M34" s="25">
        <f>VLOOKUP(F34, Sheet1!$R$84:$AB$116, 8, FALSE)
</f>
        <v>38.16</v>
      </c>
      <c r="N34" s="25">
        <f>VLOOKUP(F34, Sheet1!$R$84:$AB$116, 9, FALSE)
</f>
        <v>37.1</v>
      </c>
      <c r="O34" s="25">
        <f>VLOOKUP(F34, Sheet1!$R$84:$AB$116, 10, FALSE)
</f>
        <v>26.41666667</v>
      </c>
      <c r="P34" s="92">
        <f>VLOOKUP(F34, Sheet1!$R$84:$AB$116,11, FALSE)
</f>
        <v>18.775</v>
      </c>
      <c r="R34" s="29"/>
      <c r="S34" s="93"/>
    </row>
    <row r="35">
      <c r="D35" s="12"/>
      <c r="E35" s="12"/>
      <c r="F35" s="91">
        <f>IFERROR(__xludf.DUMMYFUNCTION("""COMPUTED_VALUE"""),25.0)</f>
        <v>25</v>
      </c>
      <c r="G35" s="25">
        <f>VLOOKUP(F35, Sheet1!$R$84:$AB$116, 2, FALSE)
</f>
        <v>21.02</v>
      </c>
      <c r="H35" s="25">
        <f>VLOOKUP(F35, Sheet1!$R$84:$AB$116, 3, FALSE)
</f>
        <v>19.26</v>
      </c>
      <c r="I35" s="25">
        <f>VLOOKUP(F35, Sheet1!$R$84:$AB$116, 4, FALSE)
</f>
        <v>25.1</v>
      </c>
      <c r="J35" s="25">
        <f>VLOOKUP(F35, Sheet1!$R$84:$AB$116, 5, FALSE)
</f>
        <v>19.5</v>
      </c>
      <c r="K35" s="25">
        <f>VLOOKUP(F35, Sheet1!$R$84:$AB$116, 6, FALSE)
</f>
        <v>17.43333333</v>
      </c>
      <c r="L35" s="25">
        <f>VLOOKUP(F35, Sheet1!$R$84:$AB$116, 7, FALSE)
</f>
        <v>18.75</v>
      </c>
      <c r="M35" s="25">
        <f>VLOOKUP(F35, Sheet1!$R$84:$AB$116, 8, FALSE)
</f>
        <v>19.7</v>
      </c>
      <c r="N35" s="25">
        <f>VLOOKUP(F35, Sheet1!$R$84:$AB$116, 9, FALSE)
</f>
        <v>29.64</v>
      </c>
      <c r="O35" s="25">
        <f>VLOOKUP(F35, Sheet1!$R$84:$AB$116, 10, FALSE)
</f>
        <v>20.65</v>
      </c>
      <c r="P35" s="92">
        <f>VLOOKUP(F35, Sheet1!$R$84:$AB$116,11, FALSE)
</f>
        <v>20.025</v>
      </c>
      <c r="R35" s="29"/>
    </row>
    <row r="36">
      <c r="D36" s="12"/>
      <c r="E36" s="12"/>
      <c r="F36" s="91">
        <f>IFERROR(__xludf.DUMMYFUNCTION("""COMPUTED_VALUE"""),26.0)</f>
        <v>26</v>
      </c>
      <c r="G36" s="25">
        <f>VLOOKUP(F36, Sheet1!$R$84:$AB$116, 2, FALSE)
</f>
        <v>16.98</v>
      </c>
      <c r="H36" s="25">
        <f>VLOOKUP(F36, Sheet1!$R$84:$AB$116, 3, FALSE)
</f>
        <v>20.22</v>
      </c>
      <c r="I36" s="25">
        <f>VLOOKUP(F36, Sheet1!$R$84:$AB$116, 4, FALSE)
</f>
        <v>17.875</v>
      </c>
      <c r="J36" s="25">
        <f>VLOOKUP(F36, Sheet1!$R$84:$AB$116, 5, FALSE)
</f>
        <v>18.6</v>
      </c>
      <c r="K36" s="25">
        <f>VLOOKUP(F36, Sheet1!$R$84:$AB$116, 6, FALSE)
</f>
        <v>17.1</v>
      </c>
      <c r="L36" s="25">
        <f>VLOOKUP(F36, Sheet1!$R$84:$AB$116, 7, FALSE)
</f>
        <v>16.36666667</v>
      </c>
      <c r="M36" s="25">
        <f>VLOOKUP(F36, Sheet1!$R$84:$AB$116, 8, FALSE)
</f>
        <v>13.68</v>
      </c>
      <c r="N36" s="25">
        <f>VLOOKUP(F36, Sheet1!$R$84:$AB$116, 9, FALSE)
</f>
        <v>13.34</v>
      </c>
      <c r="O36" s="25">
        <f>VLOOKUP(F36, Sheet1!$R$84:$AB$116, 10, FALSE)
</f>
        <v>11.03333333</v>
      </c>
      <c r="P36" s="92">
        <f>VLOOKUP(F36, Sheet1!$R$84:$AB$116,11, FALSE)
</f>
        <v>13.075</v>
      </c>
      <c r="R36" s="29"/>
    </row>
    <row r="37">
      <c r="D37" s="12"/>
      <c r="E37" s="12"/>
      <c r="F37" s="91">
        <f>IFERROR(__xludf.DUMMYFUNCTION("""COMPUTED_VALUE"""),27.0)</f>
        <v>27</v>
      </c>
      <c r="G37" s="25">
        <f>VLOOKUP(F37, Sheet1!$R$84:$AB$116, 2, FALSE)
</f>
        <v>18.36</v>
      </c>
      <c r="H37" s="25">
        <f>VLOOKUP(F37, Sheet1!$R$84:$AB$116, 3, FALSE)
</f>
        <v>16.42</v>
      </c>
      <c r="I37" s="25">
        <f>VLOOKUP(F37, Sheet1!$R$84:$AB$116, 4, FALSE)
</f>
        <v>19.275</v>
      </c>
      <c r="J37" s="25">
        <f>VLOOKUP(F37, Sheet1!$R$84:$AB$116, 5, FALSE)
</f>
        <v>20.01666667</v>
      </c>
      <c r="K37" s="25">
        <f>VLOOKUP(F37, Sheet1!$R$84:$AB$116, 6, FALSE)
</f>
        <v>24.425</v>
      </c>
      <c r="L37" s="25">
        <f>VLOOKUP(F37, Sheet1!$R$84:$AB$116, 7, FALSE)
</f>
        <v>16.5</v>
      </c>
      <c r="M37" s="25">
        <f>VLOOKUP(F37, Sheet1!$R$84:$AB$116, 8, FALSE)
</f>
        <v>11.02</v>
      </c>
      <c r="N37" s="25">
        <f>VLOOKUP(F37, Sheet1!$R$84:$AB$116, 9, FALSE)
</f>
        <v>17.46</v>
      </c>
      <c r="O37" s="25">
        <f>VLOOKUP(F37, Sheet1!$R$84:$AB$116, 10, FALSE)
</f>
        <v>10.86666667</v>
      </c>
      <c r="P37" s="92">
        <f>VLOOKUP(F37, Sheet1!$R$84:$AB$116,11, FALSE)
</f>
        <v>14.7</v>
      </c>
      <c r="R37" s="29"/>
    </row>
    <row r="38">
      <c r="D38" s="12"/>
      <c r="E38" s="12"/>
      <c r="F38" s="100">
        <f>IFERROR(__xludf.DUMMYFUNCTION("""COMPUTED_VALUE"""),30.0)</f>
        <v>30</v>
      </c>
      <c r="G38" s="25">
        <f>VLOOKUP(F38, Sheet1!$R$84:$AB$116, 2, FALSE)
</f>
        <v>21.66</v>
      </c>
      <c r="H38" s="25">
        <f>VLOOKUP(F38, Sheet1!$R$84:$AB$116, 3, FALSE)
</f>
        <v>19.44</v>
      </c>
      <c r="I38" s="25">
        <f>VLOOKUP(F38, Sheet1!$R$84:$AB$116, 4, FALSE)
</f>
        <v>21.725</v>
      </c>
      <c r="J38" s="25">
        <f>VLOOKUP(F38, Sheet1!$R$84:$AB$116, 5, FALSE)
</f>
        <v>18.43333333</v>
      </c>
      <c r="K38" s="25">
        <f>VLOOKUP(F38, Sheet1!$R$84:$AB$116, 6, FALSE)
</f>
        <v>23.175</v>
      </c>
      <c r="L38" s="25">
        <f>VLOOKUP(F38, Sheet1!$R$84:$AB$116, 7, FALSE)
</f>
        <v>21.4</v>
      </c>
      <c r="M38" s="25">
        <f>VLOOKUP(F38, Sheet1!$R$84:$AB$116, 8, FALSE)
</f>
        <v>16</v>
      </c>
      <c r="N38" s="25">
        <f>VLOOKUP(F38, Sheet1!$R$84:$AB$116, 9, FALSE)
</f>
        <v>19.24</v>
      </c>
      <c r="O38" s="25">
        <f>VLOOKUP(F38, Sheet1!$R$84:$AB$116, 10, FALSE)
</f>
        <v>21</v>
      </c>
      <c r="P38" s="92">
        <f>VLOOKUP(F38, Sheet1!$R$84:$AB$116,11, FALSE)
</f>
        <v>10.25</v>
      </c>
      <c r="R38" s="29"/>
    </row>
    <row r="39">
      <c r="F39" s="12">
        <v>32.0</v>
      </c>
      <c r="G39" s="25">
        <f>VLOOKUP(F39, Sheet1!$R$84:$AB$116, 2, FALSE)
</f>
        <v>15.20000005</v>
      </c>
      <c r="H39" s="25">
        <f>VLOOKUP(F39, Sheet1!$R$84:$AB$116, 3, FALSE)
</f>
        <v>11.80000024</v>
      </c>
      <c r="I39" s="25">
        <f>VLOOKUP(F39, Sheet1!$R$84:$AB$116, 4, FALSE)
</f>
        <v>14.99999973</v>
      </c>
      <c r="J39" s="25">
        <f>VLOOKUP(F39, Sheet1!$R$84:$AB$116, 5, FALSE)
</f>
        <v>13.66666661</v>
      </c>
      <c r="K39" s="25">
        <f>VLOOKUP(F39, Sheet1!$R$84:$AB$116, 6, FALSE)
</f>
        <v>16.25000003</v>
      </c>
      <c r="L39" s="25">
        <f>VLOOKUP(F39, Sheet1!$R$84:$AB$116, 7, FALSE)
</f>
        <v>17.4999999</v>
      </c>
      <c r="M39" s="25">
        <f>VLOOKUP(F39, Sheet1!$R$84:$AB$116, 8, FALSE)
</f>
        <v>9.800000028</v>
      </c>
      <c r="N39" s="25">
        <f>VLOOKUP(F39, Sheet1!$R$84:$AB$116, 9, FALSE)
</f>
        <v>11.99999991</v>
      </c>
      <c r="O39" s="25">
        <f>VLOOKUP(F39, Sheet1!$R$84:$AB$116, 10, FALSE)
</f>
        <v>8.166666585</v>
      </c>
      <c r="P39" s="92">
        <f>VLOOKUP(F39, Sheet1!$R$84:$AB$116,11, FALSE)
</f>
        <v>6.000000302</v>
      </c>
    </row>
    <row r="40">
      <c r="F40" s="12" t="s">
        <v>269</v>
      </c>
      <c r="G40" s="16">
        <f>ttest(G24:G39,H24:H39,2,1)</f>
        <v>0.6910184214</v>
      </c>
      <c r="I40" s="16">
        <f>ttest(I24:I39,J24:J39,2,1)</f>
        <v>0.1263947827</v>
      </c>
      <c r="K40" s="16">
        <f>ttest(K24:K39,L24:L39,2,1)</f>
        <v>0.7124578466</v>
      </c>
      <c r="M40" s="16">
        <f>ttest(M24:M39,N24:N39,2,1)</f>
        <v>0.6581693289</v>
      </c>
      <c r="O40" s="16">
        <f>ttest(O24:O39,P24:P39,2,1)</f>
        <v>0.3928843832</v>
      </c>
    </row>
    <row r="43">
      <c r="D43" s="12"/>
      <c r="E43" s="12" t="s">
        <v>314</v>
      </c>
      <c r="F43" s="12" t="s">
        <v>2662</v>
      </c>
      <c r="M43" s="12"/>
      <c r="R43" s="12" t="s">
        <v>2662</v>
      </c>
      <c r="U43" s="12" t="s">
        <v>2663</v>
      </c>
    </row>
    <row r="44">
      <c r="F44" s="87" t="s">
        <v>0</v>
      </c>
      <c r="G44" s="88" t="s">
        <v>27</v>
      </c>
      <c r="H44" s="89" t="s">
        <v>23</v>
      </c>
      <c r="I44" s="89" t="s">
        <v>97</v>
      </c>
      <c r="J44" s="89" t="s">
        <v>90</v>
      </c>
      <c r="K44" s="89" t="s">
        <v>71</v>
      </c>
      <c r="L44" s="89" t="s">
        <v>68</v>
      </c>
      <c r="M44" s="89" t="s">
        <v>49</v>
      </c>
      <c r="N44" s="89" t="s">
        <v>46</v>
      </c>
      <c r="O44" s="89" t="s">
        <v>114</v>
      </c>
      <c r="P44" s="90" t="s">
        <v>118</v>
      </c>
      <c r="R44" s="13"/>
      <c r="S44" s="59" t="s">
        <v>2664</v>
      </c>
      <c r="T44" s="43" t="s">
        <v>2665</v>
      </c>
      <c r="U44" s="13"/>
      <c r="V44" s="59" t="s">
        <v>2666</v>
      </c>
      <c r="W44" s="43" t="s">
        <v>2667</v>
      </c>
    </row>
    <row r="45">
      <c r="F45" s="22">
        <f>IFERROR(__xludf.DUMMYFUNCTION("FILTER(A2:A31, C2:C31 = ""field independent"")"),2.0)</f>
        <v>2</v>
      </c>
      <c r="G45" s="105">
        <f>VLOOKUP(F45, Sheet1!$R$140:$AB$171, 2, FALSE)/5
</f>
        <v>0.8</v>
      </c>
      <c r="H45" s="105">
        <f>VLOOKUP(F45, Sheet1!$R$140:$AB$171, 3, FALSE)/5
</f>
        <v>0.8</v>
      </c>
      <c r="I45" s="105">
        <f>VLOOKUP(F45, Sheet1!$R$140:$AB$171, 4, FALSE)/4
</f>
        <v>1</v>
      </c>
      <c r="J45" s="105">
        <f>VLOOKUP(F45, Sheet1!$R$140:$AB$171, 5, FALSE)/6
</f>
        <v>0.6666666667</v>
      </c>
      <c r="K45" s="105">
        <f>VLOOKUP(F45, Sheet1!$R$140:$AB$171, 6, FALSE)/4
</f>
        <v>1</v>
      </c>
      <c r="L45" s="105">
        <f>VLOOKUP(F45, Sheet1!$R$140:$AB$171, 7, FALSE)/6
</f>
        <v>0.6666666667</v>
      </c>
      <c r="M45" s="105">
        <f>VLOOKUP(F45, Sheet1!$R$140:$AB$171, 8, FALSE)/5
</f>
        <v>0.6</v>
      </c>
      <c r="N45" s="105">
        <f>VLOOKUP(F45, Sheet1!$R$140:$AB$171, 9, FALSE)/5
</f>
        <v>0.4</v>
      </c>
      <c r="O45" s="105">
        <f>VLOOKUP(F45, Sheet1!$R$140:$AB$171, 10, FALSE)/6
</f>
        <v>0.8333333333</v>
      </c>
      <c r="P45" s="105">
        <f>VLOOKUP(F45, Sheet1!$R$140:$AB$171,11, FALSE)/4
</f>
        <v>0.25</v>
      </c>
      <c r="R45" s="60" t="s">
        <v>294</v>
      </c>
      <c r="S45" s="79">
        <f t="shared" ref="S45:T45" si="15">average(G45:G60)</f>
        <v>0.7625</v>
      </c>
      <c r="T45" s="79">
        <f t="shared" si="15"/>
        <v>0.65</v>
      </c>
      <c r="U45" s="60" t="s">
        <v>294</v>
      </c>
      <c r="V45" s="106">
        <f t="shared" ref="V45:W45" si="16">average(G66:G81)</f>
        <v>0.7125</v>
      </c>
      <c r="W45" s="106">
        <f t="shared" si="16"/>
        <v>0.5125</v>
      </c>
    </row>
    <row r="46">
      <c r="F46" s="91">
        <f>IFERROR(__xludf.DUMMYFUNCTION("""COMPUTED_VALUE"""),3.0)</f>
        <v>3</v>
      </c>
      <c r="G46" s="105">
        <f>VLOOKUP(F46, Sheet1!$R$140:$AB$171, 2, FALSE)/5
</f>
        <v>1</v>
      </c>
      <c r="H46" s="105">
        <f>VLOOKUP(F46, Sheet1!$R$140:$AB$171, 3, FALSE)/5
</f>
        <v>0.8</v>
      </c>
      <c r="I46" s="105">
        <f>VLOOKUP(F46, Sheet1!$R$140:$AB$171, 4, FALSE)/4
</f>
        <v>1</v>
      </c>
      <c r="J46" s="105">
        <f>VLOOKUP(F46, Sheet1!$R$140:$AB$171, 5, FALSE)/6
</f>
        <v>1</v>
      </c>
      <c r="K46" s="105">
        <f>VLOOKUP(F46, Sheet1!$R$140:$AB$171, 6, FALSE)/4
</f>
        <v>1</v>
      </c>
      <c r="L46" s="105">
        <f>VLOOKUP(F46, Sheet1!$R$140:$AB$171, 7, FALSE)/6
</f>
        <v>0.6666666667</v>
      </c>
      <c r="M46" s="105">
        <f>VLOOKUP(F46, Sheet1!$R$140:$AB$171, 8, FALSE)/5
</f>
        <v>0.8</v>
      </c>
      <c r="N46" s="105">
        <f>VLOOKUP(F46, Sheet1!$R$140:$AB$171, 9, FALSE)/5
</f>
        <v>0.6</v>
      </c>
      <c r="O46" s="105">
        <f>VLOOKUP(F46, Sheet1!$R$140:$AB$171, 10, FALSE)/6
</f>
        <v>0.8333333333</v>
      </c>
      <c r="P46" s="105">
        <f>VLOOKUP(F46, Sheet1!$R$140:$AB$171,11, FALSE)/4
</f>
        <v>0.75</v>
      </c>
      <c r="R46" s="60" t="s">
        <v>297</v>
      </c>
      <c r="S46" s="79">
        <f t="shared" ref="S46:T46" si="17">average(I45:I60)</f>
        <v>0.84375</v>
      </c>
      <c r="T46" s="79">
        <f t="shared" si="17"/>
        <v>0.7916666667</v>
      </c>
      <c r="U46" s="60" t="s">
        <v>297</v>
      </c>
      <c r="V46" s="106">
        <f t="shared" ref="V46:W46" si="18">average(I66:I81)</f>
        <v>0.859375</v>
      </c>
      <c r="W46" s="106">
        <f t="shared" si="18"/>
        <v>0.71875</v>
      </c>
    </row>
    <row r="47">
      <c r="F47" s="91">
        <f>IFERROR(__xludf.DUMMYFUNCTION("""COMPUTED_VALUE"""),5.0)</f>
        <v>5</v>
      </c>
      <c r="G47" s="105">
        <f>VLOOKUP(F47, Sheet1!$R$140:$AB$171, 2, FALSE)/5
</f>
        <v>0.6</v>
      </c>
      <c r="H47" s="105">
        <f>VLOOKUP(F47, Sheet1!$R$140:$AB$171, 3, FALSE)/5
</f>
        <v>0.2</v>
      </c>
      <c r="I47" s="105">
        <f>VLOOKUP(F47, Sheet1!$R$140:$AB$171, 4, FALSE)/4
</f>
        <v>0.75</v>
      </c>
      <c r="J47" s="105">
        <f>VLOOKUP(F47, Sheet1!$R$140:$AB$171, 5, FALSE)/6
</f>
        <v>0.8333333333</v>
      </c>
      <c r="K47" s="105">
        <f>VLOOKUP(F47, Sheet1!$R$140:$AB$171, 6, FALSE)/4
</f>
        <v>1</v>
      </c>
      <c r="L47" s="105">
        <f>VLOOKUP(F47, Sheet1!$R$140:$AB$171, 7, FALSE)/6
</f>
        <v>0.6666666667</v>
      </c>
      <c r="M47" s="105">
        <f>VLOOKUP(F47, Sheet1!$R$140:$AB$171, 8, FALSE)/5
</f>
        <v>0.2</v>
      </c>
      <c r="N47" s="105">
        <f>VLOOKUP(F47, Sheet1!$R$140:$AB$171, 9, FALSE)/5
</f>
        <v>0.6</v>
      </c>
      <c r="O47" s="105">
        <f>VLOOKUP(F47, Sheet1!$R$140:$AB$171, 10, FALSE)/6
</f>
        <v>0.8333333333</v>
      </c>
      <c r="P47" s="105">
        <f>VLOOKUP(F47, Sheet1!$R$140:$AB$171,11, FALSE)/4
</f>
        <v>0.25</v>
      </c>
      <c r="R47" s="60" t="s">
        <v>68</v>
      </c>
      <c r="S47" s="79">
        <f t="shared" ref="S47:T47" si="19">average(K45:K60)</f>
        <v>0.921875</v>
      </c>
      <c r="T47" s="79">
        <f t="shared" si="19"/>
        <v>0.5416666667</v>
      </c>
      <c r="U47" s="60" t="s">
        <v>68</v>
      </c>
      <c r="V47" s="106">
        <f t="shared" ref="V47:W47" si="20">average(K66:K81)</f>
        <v>0.953125</v>
      </c>
      <c r="W47" s="106">
        <f t="shared" si="20"/>
        <v>0.3333333333</v>
      </c>
    </row>
    <row r="48">
      <c r="F48" s="91">
        <f>IFERROR(__xludf.DUMMYFUNCTION("""COMPUTED_VALUE"""),6.0)</f>
        <v>6</v>
      </c>
      <c r="G48" s="105">
        <f>VLOOKUP(F48, Sheet1!$R$140:$AB$171, 2, FALSE)/5
</f>
        <v>0.8</v>
      </c>
      <c r="H48" s="105">
        <f>VLOOKUP(F48, Sheet1!$R$140:$AB$171, 3, FALSE)/5
</f>
        <v>1</v>
      </c>
      <c r="I48" s="105">
        <f>VLOOKUP(F48, Sheet1!$R$140:$AB$171, 4, FALSE)/4
</f>
        <v>0.5</v>
      </c>
      <c r="J48" s="105">
        <f>VLOOKUP(F48, Sheet1!$R$140:$AB$171, 5, FALSE)/6
</f>
        <v>0.8333333333</v>
      </c>
      <c r="K48" s="105">
        <f>VLOOKUP(F48, Sheet1!$R$140:$AB$171, 6, FALSE)/4
</f>
        <v>1</v>
      </c>
      <c r="L48" s="105">
        <f>VLOOKUP(F48, Sheet1!$R$140:$AB$171, 7, FALSE)/6
</f>
        <v>0.8333333333</v>
      </c>
      <c r="M48" s="105">
        <f>VLOOKUP(F48, Sheet1!$R$140:$AB$171, 8, FALSE)/5
</f>
        <v>0.8</v>
      </c>
      <c r="N48" s="105">
        <f>VLOOKUP(F48, Sheet1!$R$140:$AB$171, 9, FALSE)/5
</f>
        <v>0.6</v>
      </c>
      <c r="O48" s="105">
        <f>VLOOKUP(F48, Sheet1!$R$140:$AB$171, 10, FALSE)/6
</f>
        <v>1</v>
      </c>
      <c r="P48" s="105">
        <f>VLOOKUP(F48, Sheet1!$R$140:$AB$171,11, FALSE)/4
</f>
        <v>0.25</v>
      </c>
      <c r="R48" s="60" t="s">
        <v>302</v>
      </c>
      <c r="S48" s="79">
        <f t="shared" ref="S48:T48" si="21">average(M45:M60)</f>
        <v>0.625</v>
      </c>
      <c r="T48" s="79">
        <f t="shared" si="21"/>
        <v>0.5375</v>
      </c>
      <c r="U48" s="60" t="s">
        <v>302</v>
      </c>
      <c r="V48" s="106">
        <f t="shared" ref="V48:W48" si="22">average(M66:M81)</f>
        <v>0.6375</v>
      </c>
      <c r="W48" s="106">
        <f t="shared" si="22"/>
        <v>0.5</v>
      </c>
    </row>
    <row r="49">
      <c r="F49" s="91">
        <f>IFERROR(__xludf.DUMMYFUNCTION("""COMPUTED_VALUE"""),8.0)</f>
        <v>8</v>
      </c>
      <c r="G49" s="105">
        <f>VLOOKUP(F49, Sheet1!$R$140:$AB$171, 2, FALSE)/5
</f>
        <v>0.8</v>
      </c>
      <c r="H49" s="105">
        <f>VLOOKUP(F49, Sheet1!$R$140:$AB$171, 3, FALSE)/5
</f>
        <v>1</v>
      </c>
      <c r="I49" s="105">
        <f>VLOOKUP(F49, Sheet1!$R$140:$AB$171, 4, FALSE)/4
</f>
        <v>0.75</v>
      </c>
      <c r="J49" s="105">
        <f>VLOOKUP(F49, Sheet1!$R$140:$AB$171, 5, FALSE)/6
</f>
        <v>0.6666666667</v>
      </c>
      <c r="K49" s="105">
        <f>VLOOKUP(F49, Sheet1!$R$140:$AB$171, 6, FALSE)/4
</f>
        <v>1</v>
      </c>
      <c r="L49" s="105">
        <f>VLOOKUP(F49, Sheet1!$R$140:$AB$171, 7, FALSE)/6
</f>
        <v>0.3333333333</v>
      </c>
      <c r="M49" s="105">
        <f>VLOOKUP(F49, Sheet1!$R$140:$AB$171, 8, FALSE)/5
</f>
        <v>0.4</v>
      </c>
      <c r="N49" s="105">
        <f>VLOOKUP(F49, Sheet1!$R$140:$AB$171, 9, FALSE)/5
</f>
        <v>0.4</v>
      </c>
      <c r="O49" s="105">
        <f>VLOOKUP(F49, Sheet1!$R$140:$AB$171, 10, FALSE)/6
</f>
        <v>0.8333333333</v>
      </c>
      <c r="P49" s="105">
        <f>VLOOKUP(F49, Sheet1!$R$140:$AB$171,11, FALSE)/4
</f>
        <v>0.5</v>
      </c>
      <c r="R49" s="60" t="s">
        <v>118</v>
      </c>
      <c r="S49" s="79">
        <f t="shared" ref="S49:T49" si="23">average(O45:O60)</f>
        <v>0.84375</v>
      </c>
      <c r="T49" s="79">
        <f t="shared" si="23"/>
        <v>0.375</v>
      </c>
      <c r="U49" s="60" t="s">
        <v>118</v>
      </c>
      <c r="V49" s="106">
        <f t="shared" ref="V49:W49" si="24">average(O66:O81)</f>
        <v>0.7916666667</v>
      </c>
      <c r="W49" s="106">
        <f t="shared" si="24"/>
        <v>0.28125</v>
      </c>
    </row>
    <row r="50">
      <c r="F50" s="91">
        <f>IFERROR(__xludf.DUMMYFUNCTION("""COMPUTED_VALUE"""),16.0)</f>
        <v>16</v>
      </c>
      <c r="G50" s="105">
        <f>VLOOKUP(F50, Sheet1!$R$140:$AB$171, 2, FALSE)/5
</f>
        <v>0.6</v>
      </c>
      <c r="H50" s="105">
        <f>VLOOKUP(F50, Sheet1!$R$140:$AB$171, 3, FALSE)/5
</f>
        <v>0.8</v>
      </c>
      <c r="I50" s="105">
        <f>VLOOKUP(F50, Sheet1!$R$140:$AB$171, 4, FALSE)/4
</f>
        <v>0.75</v>
      </c>
      <c r="J50" s="105">
        <f>VLOOKUP(F50, Sheet1!$R$140:$AB$171, 5, FALSE)/6
</f>
        <v>1</v>
      </c>
      <c r="K50" s="105">
        <f>VLOOKUP(F50, Sheet1!$R$140:$AB$171, 6, FALSE)/4
</f>
        <v>1</v>
      </c>
      <c r="L50" s="105">
        <f>VLOOKUP(F50, Sheet1!$R$140:$AB$171, 7, FALSE)/6
</f>
        <v>0.6666666667</v>
      </c>
      <c r="M50" s="105">
        <f>VLOOKUP(F50, Sheet1!$R$140:$AB$171, 8, FALSE)/5
</f>
        <v>0.4</v>
      </c>
      <c r="N50" s="105">
        <f>VLOOKUP(F50, Sheet1!$R$140:$AB$171, 9, FALSE)/5
</f>
        <v>0.6</v>
      </c>
      <c r="O50" s="105">
        <f>VLOOKUP(F50, Sheet1!$R$140:$AB$171, 10, FALSE)/6
</f>
        <v>0.6666666667</v>
      </c>
      <c r="P50" s="105">
        <f>VLOOKUP(F50, Sheet1!$R$140:$AB$171,11, FALSE)/4
</f>
        <v>0.75</v>
      </c>
      <c r="R50" s="95" t="s">
        <v>307</v>
      </c>
      <c r="S50" s="107">
        <f t="shared" ref="S50:T50" si="25">average(S45:S49)</f>
        <v>0.799375</v>
      </c>
      <c r="T50" s="107">
        <f t="shared" si="25"/>
        <v>0.5791666667</v>
      </c>
      <c r="U50" s="95" t="s">
        <v>307</v>
      </c>
      <c r="V50" s="107">
        <f t="shared" ref="V50:W50" si="26">AVERAGE(V45:V49)</f>
        <v>0.7908333333</v>
      </c>
      <c r="W50" s="108">
        <f t="shared" si="26"/>
        <v>0.4691666667</v>
      </c>
    </row>
    <row r="51">
      <c r="F51" s="91">
        <f>IFERROR(__xludf.DUMMYFUNCTION("""COMPUTED_VALUE"""),9.0)</f>
        <v>9</v>
      </c>
      <c r="G51" s="105">
        <f>VLOOKUP(F51, Sheet1!$R$140:$AB$171, 2, FALSE)/5
</f>
        <v>0.8</v>
      </c>
      <c r="H51" s="105">
        <f>VLOOKUP(F51, Sheet1!$R$140:$AB$171, 3, FALSE)/5
</f>
        <v>0.8</v>
      </c>
      <c r="I51" s="105">
        <f>VLOOKUP(F51, Sheet1!$R$140:$AB$171, 4, FALSE)/4
</f>
        <v>0.75</v>
      </c>
      <c r="J51" s="105">
        <f>VLOOKUP(F51, Sheet1!$R$140:$AB$171, 5, FALSE)/6
</f>
        <v>0.8333333333</v>
      </c>
      <c r="K51" s="105">
        <f>VLOOKUP(F51, Sheet1!$R$140:$AB$171, 6, FALSE)/4
</f>
        <v>0.5</v>
      </c>
      <c r="L51" s="105">
        <f>VLOOKUP(F51, Sheet1!$R$140:$AB$171, 7, FALSE)/6
</f>
        <v>0.5</v>
      </c>
      <c r="M51" s="105">
        <f>VLOOKUP(F51, Sheet1!$R$140:$AB$171, 8, FALSE)/5
</f>
        <v>0.8</v>
      </c>
      <c r="N51" s="105">
        <f>VLOOKUP(F51, Sheet1!$R$140:$AB$171, 9, FALSE)/5
</f>
        <v>0.6</v>
      </c>
      <c r="O51" s="105">
        <f>VLOOKUP(F51, Sheet1!$R$140:$AB$171, 10, FALSE)/6
</f>
        <v>0.8333333333</v>
      </c>
      <c r="P51" s="105">
        <f>VLOOKUP(F51, Sheet1!$R$140:$AB$171,11, FALSE)/4
</f>
        <v>0.25</v>
      </c>
    </row>
    <row r="52">
      <c r="F52" s="91">
        <f>IFERROR(__xludf.DUMMYFUNCTION("""COMPUTED_VALUE"""),13.0)</f>
        <v>13</v>
      </c>
      <c r="G52" s="105">
        <f>VLOOKUP(F52, Sheet1!$R$140:$AB$171, 2, FALSE)/5
</f>
        <v>0.6</v>
      </c>
      <c r="H52" s="105">
        <f>VLOOKUP(F52, Sheet1!$R$140:$AB$171, 3, FALSE)/5
</f>
        <v>0.4</v>
      </c>
      <c r="I52" s="105">
        <f>VLOOKUP(F52, Sheet1!$R$140:$AB$171, 4, FALSE)/4
</f>
        <v>1</v>
      </c>
      <c r="J52" s="105">
        <f>VLOOKUP(F52, Sheet1!$R$140:$AB$171, 5, FALSE)/6
</f>
        <v>0.6666666667</v>
      </c>
      <c r="K52" s="105">
        <f>VLOOKUP(F52, Sheet1!$R$140:$AB$171, 6, FALSE)/4
</f>
        <v>0.75</v>
      </c>
      <c r="L52" s="105">
        <f>VLOOKUP(F52, Sheet1!$R$140:$AB$171, 7, FALSE)/6
</f>
        <v>0.6666666667</v>
      </c>
      <c r="M52" s="105">
        <f>VLOOKUP(F52, Sheet1!$R$140:$AB$171, 8, FALSE)/5
</f>
        <v>0.8</v>
      </c>
      <c r="N52" s="105">
        <f>VLOOKUP(F52, Sheet1!$R$140:$AB$171, 9, FALSE)/5
</f>
        <v>0.6</v>
      </c>
      <c r="O52" s="105">
        <f>VLOOKUP(F52, Sheet1!$R$140:$AB$171, 10, FALSE)/6
</f>
        <v>1</v>
      </c>
      <c r="P52" s="105">
        <f>VLOOKUP(F52, Sheet1!$R$140:$AB$171,11, FALSE)/4
</f>
        <v>0.25</v>
      </c>
    </row>
    <row r="53">
      <c r="F53" s="91">
        <f>IFERROR(__xludf.DUMMYFUNCTION("""COMPUTED_VALUE"""),18.0)</f>
        <v>18</v>
      </c>
      <c r="G53" s="105">
        <f>VLOOKUP(F53, Sheet1!$R$140:$AB$171, 2, FALSE)/5
</f>
        <v>0.8</v>
      </c>
      <c r="H53" s="105">
        <f>VLOOKUP(F53, Sheet1!$R$140:$AB$171, 3, FALSE)/5
</f>
        <v>0.8</v>
      </c>
      <c r="I53" s="105">
        <f>VLOOKUP(F53, Sheet1!$R$140:$AB$171, 4, FALSE)/4
</f>
        <v>0.75</v>
      </c>
      <c r="J53" s="105">
        <f>VLOOKUP(F53, Sheet1!$R$140:$AB$171, 5, FALSE)/6
</f>
        <v>0.3333333333</v>
      </c>
      <c r="K53" s="105">
        <f>VLOOKUP(F53, Sheet1!$R$140:$AB$171, 6, FALSE)/4
</f>
        <v>1</v>
      </c>
      <c r="L53" s="105">
        <f>VLOOKUP(F53, Sheet1!$R$140:$AB$171, 7, FALSE)/6
</f>
        <v>0.5</v>
      </c>
      <c r="M53" s="105">
        <f>VLOOKUP(F53, Sheet1!$R$140:$AB$171, 8, FALSE)/5
</f>
        <v>0.6</v>
      </c>
      <c r="N53" s="105">
        <f>VLOOKUP(F53, Sheet1!$R$140:$AB$171, 9, FALSE)/5
</f>
        <v>0.6</v>
      </c>
      <c r="O53" s="105">
        <f>VLOOKUP(F53, Sheet1!$R$140:$AB$171, 10, FALSE)/6
</f>
        <v>1</v>
      </c>
      <c r="P53" s="105">
        <f>VLOOKUP(F53, Sheet1!$R$140:$AB$171,11, FALSE)/4
</f>
        <v>0</v>
      </c>
    </row>
    <row r="54">
      <c r="F54" s="91">
        <f>IFERROR(__xludf.DUMMYFUNCTION("""COMPUTED_VALUE"""),21.0)</f>
        <v>21</v>
      </c>
      <c r="G54" s="105">
        <f>VLOOKUP(F54, Sheet1!$R$140:$AB$171, 2, FALSE)/5
</f>
        <v>0.8</v>
      </c>
      <c r="H54" s="105">
        <f>VLOOKUP(F54, Sheet1!$R$140:$AB$171, 3, FALSE)/5
</f>
        <v>0.6</v>
      </c>
      <c r="I54" s="105">
        <f>VLOOKUP(F54, Sheet1!$R$140:$AB$171, 4, FALSE)/4
</f>
        <v>1</v>
      </c>
      <c r="J54" s="105">
        <f>VLOOKUP(F54, Sheet1!$R$140:$AB$171, 5, FALSE)/6
</f>
        <v>0.8333333333</v>
      </c>
      <c r="K54" s="105">
        <f>VLOOKUP(F54, Sheet1!$R$140:$AB$171, 6, FALSE)/4
</f>
        <v>1</v>
      </c>
      <c r="L54" s="105">
        <f>VLOOKUP(F54, Sheet1!$R$140:$AB$171, 7, FALSE)/6
</f>
        <v>0.3333333333</v>
      </c>
      <c r="M54" s="105">
        <f>VLOOKUP(F54, Sheet1!$R$140:$AB$171, 8, FALSE)/5
</f>
        <v>0.8</v>
      </c>
      <c r="N54" s="105">
        <f>VLOOKUP(F54, Sheet1!$R$140:$AB$171, 9, FALSE)/5
</f>
        <v>0.6</v>
      </c>
      <c r="O54" s="105">
        <f>VLOOKUP(F54, Sheet1!$R$140:$AB$171, 10, FALSE)/6
</f>
        <v>0.8333333333</v>
      </c>
      <c r="P54" s="105">
        <f>VLOOKUP(F54, Sheet1!$R$140:$AB$171,11, FALSE)/4
</f>
        <v>0.5</v>
      </c>
    </row>
    <row r="55">
      <c r="F55" s="91">
        <f>IFERROR(__xludf.DUMMYFUNCTION("""COMPUTED_VALUE"""),22.0)</f>
        <v>22</v>
      </c>
      <c r="G55" s="105">
        <f>VLOOKUP(F55, Sheet1!$R$140:$AB$171, 2, FALSE)/5
</f>
        <v>0.8</v>
      </c>
      <c r="H55" s="105">
        <f>VLOOKUP(F55, Sheet1!$R$140:$AB$171, 3, FALSE)/5
</f>
        <v>0.4</v>
      </c>
      <c r="I55" s="105">
        <f>VLOOKUP(F55, Sheet1!$R$140:$AB$171, 4, FALSE)/4
</f>
        <v>1</v>
      </c>
      <c r="J55" s="105">
        <f>VLOOKUP(F55, Sheet1!$R$140:$AB$171, 5, FALSE)/6
</f>
        <v>0.5</v>
      </c>
      <c r="K55" s="105">
        <f>VLOOKUP(F55, Sheet1!$R$140:$AB$171, 6, FALSE)/4
</f>
        <v>1</v>
      </c>
      <c r="L55" s="105">
        <f>VLOOKUP(F55, Sheet1!$R$140:$AB$171, 7, FALSE)/6
</f>
        <v>0.5</v>
      </c>
      <c r="M55" s="105">
        <f>VLOOKUP(F55, Sheet1!$R$140:$AB$171, 8, FALSE)/5
</f>
        <v>0.8</v>
      </c>
      <c r="N55" s="105">
        <f>VLOOKUP(F55, Sheet1!$R$140:$AB$171, 9, FALSE)/5
</f>
        <v>0.6</v>
      </c>
      <c r="O55" s="105">
        <f>VLOOKUP(F55, Sheet1!$R$140:$AB$171, 10, FALSE)/6
</f>
        <v>0.8333333333</v>
      </c>
      <c r="P55" s="105">
        <f>VLOOKUP(F55, Sheet1!$R$140:$AB$171,11, FALSE)/4
</f>
        <v>0.25</v>
      </c>
    </row>
    <row r="56">
      <c r="F56" s="91">
        <f>IFERROR(__xludf.DUMMYFUNCTION("""COMPUTED_VALUE"""),23.0)</f>
        <v>23</v>
      </c>
      <c r="G56" s="105">
        <f>VLOOKUP(F56, Sheet1!$R$140:$AB$171, 2, FALSE)/5
</f>
        <v>1</v>
      </c>
      <c r="H56" s="105">
        <f>VLOOKUP(F56, Sheet1!$R$140:$AB$171, 3, FALSE)/5
</f>
        <v>0.8</v>
      </c>
      <c r="I56" s="105">
        <f>VLOOKUP(F56, Sheet1!$R$140:$AB$171, 4, FALSE)/4
</f>
        <v>1</v>
      </c>
      <c r="J56" s="105">
        <f>VLOOKUP(F56, Sheet1!$R$140:$AB$171, 5, FALSE)/6
</f>
        <v>0.8333333333</v>
      </c>
      <c r="K56" s="105">
        <f>VLOOKUP(F56, Sheet1!$R$140:$AB$171, 6, FALSE)/4
</f>
        <v>1</v>
      </c>
      <c r="L56" s="105">
        <f>VLOOKUP(F56, Sheet1!$R$140:$AB$171, 7, FALSE)/6
</f>
        <v>0.6666666667</v>
      </c>
      <c r="M56" s="105">
        <f>VLOOKUP(F56, Sheet1!$R$140:$AB$171, 8, FALSE)/5
</f>
        <v>0.6</v>
      </c>
      <c r="N56" s="105">
        <f>VLOOKUP(F56, Sheet1!$R$140:$AB$171, 9, FALSE)/5
</f>
        <v>0.8</v>
      </c>
      <c r="O56" s="105">
        <f>VLOOKUP(F56, Sheet1!$R$140:$AB$171, 10, FALSE)/6
</f>
        <v>0.6666666667</v>
      </c>
      <c r="P56" s="105">
        <f>VLOOKUP(F56, Sheet1!$R$140:$AB$171,11, FALSE)/4
</f>
        <v>0.25</v>
      </c>
    </row>
    <row r="57">
      <c r="F57" s="91">
        <f>IFERROR(__xludf.DUMMYFUNCTION("""COMPUTED_VALUE"""),24.0)</f>
        <v>24</v>
      </c>
      <c r="G57" s="105">
        <f>VLOOKUP(F57, Sheet1!$R$140:$AB$171, 2, FALSE)/5
</f>
        <v>0.8</v>
      </c>
      <c r="H57" s="105">
        <f>VLOOKUP(F57, Sheet1!$R$140:$AB$171, 3, FALSE)/5
</f>
        <v>0.8</v>
      </c>
      <c r="I57" s="105">
        <f>VLOOKUP(F57, Sheet1!$R$140:$AB$171, 4, FALSE)/4
</f>
        <v>1</v>
      </c>
      <c r="J57" s="105">
        <f>VLOOKUP(F57, Sheet1!$R$140:$AB$171, 5, FALSE)/6
</f>
        <v>0.8333333333</v>
      </c>
      <c r="K57" s="105">
        <f>VLOOKUP(F57, Sheet1!$R$140:$AB$171, 6, FALSE)/4
</f>
        <v>1</v>
      </c>
      <c r="L57" s="105">
        <f>VLOOKUP(F57, Sheet1!$R$140:$AB$171, 7, FALSE)/6
</f>
        <v>0.3333333333</v>
      </c>
      <c r="M57" s="105">
        <f>VLOOKUP(F57, Sheet1!$R$140:$AB$171, 8, FALSE)/5
</f>
        <v>0.4</v>
      </c>
      <c r="N57" s="105">
        <f>VLOOKUP(F57, Sheet1!$R$140:$AB$171, 9, FALSE)/5
</f>
        <v>0.2</v>
      </c>
      <c r="O57" s="105">
        <f>VLOOKUP(F57, Sheet1!$R$140:$AB$171, 10, FALSE)/6
</f>
        <v>0.8333333333</v>
      </c>
      <c r="P57" s="105">
        <f>VLOOKUP(F57, Sheet1!$R$140:$AB$171,11, FALSE)/4
</f>
        <v>0.5</v>
      </c>
    </row>
    <row r="58">
      <c r="F58" s="91">
        <f>IFERROR(__xludf.DUMMYFUNCTION("""COMPUTED_VALUE"""),28.0)</f>
        <v>28</v>
      </c>
      <c r="G58" s="105">
        <f>VLOOKUP(F58, Sheet1!$R$140:$AB$171, 2, FALSE)/5
</f>
        <v>0.6</v>
      </c>
      <c r="H58" s="105">
        <f>VLOOKUP(F58, Sheet1!$R$140:$AB$171, 3, FALSE)/5
</f>
        <v>0</v>
      </c>
      <c r="I58" s="105">
        <f>VLOOKUP(F58, Sheet1!$R$140:$AB$171, 4, FALSE)/4
</f>
        <v>0.75</v>
      </c>
      <c r="J58" s="105">
        <f>VLOOKUP(F58, Sheet1!$R$140:$AB$171, 5, FALSE)/6
</f>
        <v>0.8333333333</v>
      </c>
      <c r="K58" s="105">
        <f>VLOOKUP(F58, Sheet1!$R$140:$AB$171, 6, FALSE)/4
</f>
        <v>0.75</v>
      </c>
      <c r="L58" s="105">
        <f>VLOOKUP(F58, Sheet1!$R$140:$AB$171, 7, FALSE)/6
</f>
        <v>0.5</v>
      </c>
      <c r="M58" s="105">
        <f>VLOOKUP(F58, Sheet1!$R$140:$AB$171, 8, FALSE)/5
</f>
        <v>0.4</v>
      </c>
      <c r="N58" s="105">
        <f>VLOOKUP(F58, Sheet1!$R$140:$AB$171, 9, FALSE)/5
</f>
        <v>0.4</v>
      </c>
      <c r="O58" s="105">
        <f>VLOOKUP(F58, Sheet1!$R$140:$AB$171, 10, FALSE)/6
</f>
        <v>0.8333333333</v>
      </c>
      <c r="P58" s="105">
        <f>VLOOKUP(F58, Sheet1!$R$140:$AB$171,11, FALSE)/4
</f>
        <v>0.5</v>
      </c>
    </row>
    <row r="59">
      <c r="F59" s="100">
        <f>IFERROR(__xludf.DUMMYFUNCTION("""COMPUTED_VALUE"""),29.0)</f>
        <v>29</v>
      </c>
      <c r="G59" s="105">
        <f>VLOOKUP(F59, Sheet1!$R$140:$AB$171, 2, FALSE)/5
</f>
        <v>0.6</v>
      </c>
      <c r="H59" s="105">
        <f>VLOOKUP(F59, Sheet1!$R$140:$AB$171, 3, FALSE)/5
</f>
        <v>0.6</v>
      </c>
      <c r="I59" s="105">
        <f>VLOOKUP(F59, Sheet1!$R$140:$AB$171, 4, FALSE)/4
</f>
        <v>0.75</v>
      </c>
      <c r="J59" s="105">
        <f>VLOOKUP(F59, Sheet1!$R$140:$AB$171, 5, FALSE)/6
</f>
        <v>1</v>
      </c>
      <c r="K59" s="105">
        <f>VLOOKUP(F59, Sheet1!$R$140:$AB$171, 6, FALSE)/4
</f>
        <v>0.75</v>
      </c>
      <c r="L59" s="105">
        <f>VLOOKUP(F59, Sheet1!$R$140:$AB$171, 7, FALSE)/6
</f>
        <v>0.3333333333</v>
      </c>
      <c r="M59" s="105">
        <f>VLOOKUP(F59, Sheet1!$R$140:$AB$171, 8, FALSE)/5
</f>
        <v>0.8</v>
      </c>
      <c r="N59" s="105">
        <f>VLOOKUP(F59, Sheet1!$R$140:$AB$171, 9, FALSE)/5
</f>
        <v>0.6</v>
      </c>
      <c r="O59" s="105">
        <f>VLOOKUP(F59, Sheet1!$R$140:$AB$171, 10, FALSE)/6
</f>
        <v>0.8333333333</v>
      </c>
      <c r="P59" s="105">
        <f>VLOOKUP(F59, Sheet1!$R$140:$AB$171,11, FALSE)/4
</f>
        <v>0.25</v>
      </c>
    </row>
    <row r="60">
      <c r="F60" s="12">
        <v>31.0</v>
      </c>
      <c r="G60" s="105">
        <f>VLOOKUP(F60, Sheet1!$R$140:$AB$171, 2, FALSE)/5
</f>
        <v>0.8</v>
      </c>
      <c r="H60" s="105">
        <f>VLOOKUP(F60, Sheet1!$R$140:$AB$171, 3, FALSE)/5
</f>
        <v>0.6</v>
      </c>
      <c r="I60" s="105">
        <f>VLOOKUP(F60, Sheet1!$R$140:$AB$171, 4, FALSE)/4
</f>
        <v>0.75</v>
      </c>
      <c r="J60" s="105">
        <f>VLOOKUP(F60, Sheet1!$R$140:$AB$171, 5, FALSE)/6
</f>
        <v>1</v>
      </c>
      <c r="K60" s="105">
        <f>VLOOKUP(F60, Sheet1!$R$140:$AB$171, 6, FALSE)/4
</f>
        <v>1</v>
      </c>
      <c r="L60" s="105">
        <f>VLOOKUP(F60, Sheet1!$R$140:$AB$171, 7, FALSE)/6
</f>
        <v>0.5</v>
      </c>
      <c r="M60" s="105">
        <f>VLOOKUP(F60, Sheet1!$R$140:$AB$171, 8, FALSE)/5
</f>
        <v>0.8</v>
      </c>
      <c r="N60" s="105">
        <f>VLOOKUP(F60, Sheet1!$R$140:$AB$171, 9, FALSE)/5
</f>
        <v>0.4</v>
      </c>
      <c r="O60" s="105">
        <f>VLOOKUP(F60, Sheet1!$R$140:$AB$171, 10, FALSE)/6
</f>
        <v>0.8333333333</v>
      </c>
      <c r="P60" s="105">
        <f>VLOOKUP(F60, Sheet1!$R$140:$AB$171,11, FALSE)/4
</f>
        <v>0.5</v>
      </c>
    </row>
    <row r="61">
      <c r="F61" s="12" t="s">
        <v>269</v>
      </c>
      <c r="G61" s="16">
        <f>ttest(G45:G60,H45:H60,2,1)</f>
        <v>0.06991407274</v>
      </c>
      <c r="I61" s="16">
        <f>ttest(I45:I60,J45:J60,2,1)</f>
        <v>0.435068121</v>
      </c>
      <c r="K61" s="16">
        <f>ttest(K45:K60,L45:L60,2,1)</f>
        <v>0.000001548409271</v>
      </c>
      <c r="M61" s="16">
        <f>ttest(M45:M60,N45:N60,2,1)</f>
        <v>0.1101983273</v>
      </c>
      <c r="O61" s="16">
        <f>ttest(O45:O60,P45:P60,2,1)</f>
        <v>0.000003784265627</v>
      </c>
    </row>
    <row r="62">
      <c r="F62" s="12" t="s">
        <v>2668</v>
      </c>
      <c r="G62" s="22">
        <f t="shared" ref="G62:P62" si="27">ttest(G45:G60,G66:G81,2,1)</f>
        <v>0.2611353942</v>
      </c>
      <c r="H62" s="22">
        <f t="shared" si="27"/>
        <v>0.1657352041</v>
      </c>
      <c r="I62" s="22">
        <f t="shared" si="27"/>
        <v>0.7914503023</v>
      </c>
      <c r="J62" s="22">
        <f t="shared" si="27"/>
        <v>0.4303502864</v>
      </c>
      <c r="K62" s="22">
        <f t="shared" si="27"/>
        <v>0.3331701359</v>
      </c>
      <c r="L62" s="22">
        <f t="shared" si="27"/>
        <v>0.0007337198474</v>
      </c>
      <c r="M62" s="22">
        <f t="shared" si="27"/>
        <v>0.8595672772</v>
      </c>
      <c r="N62" s="22">
        <f t="shared" si="27"/>
        <v>0.4564454464</v>
      </c>
      <c r="O62" s="22">
        <f t="shared" si="27"/>
        <v>0.4014918811</v>
      </c>
      <c r="P62" s="22">
        <f t="shared" si="27"/>
        <v>0.2108178142</v>
      </c>
    </row>
    <row r="64">
      <c r="F64" s="12" t="s">
        <v>2663</v>
      </c>
      <c r="R64" s="12" t="s">
        <v>2663</v>
      </c>
    </row>
    <row r="65">
      <c r="F65" s="87" t="s">
        <v>0</v>
      </c>
      <c r="G65" s="88" t="s">
        <v>27</v>
      </c>
      <c r="H65" s="89" t="s">
        <v>23</v>
      </c>
      <c r="I65" s="89" t="s">
        <v>97</v>
      </c>
      <c r="J65" s="89" t="s">
        <v>90</v>
      </c>
      <c r="K65" s="89" t="s">
        <v>71</v>
      </c>
      <c r="L65" s="89" t="s">
        <v>68</v>
      </c>
      <c r="M65" s="89" t="s">
        <v>49</v>
      </c>
      <c r="N65" s="89" t="s">
        <v>46</v>
      </c>
      <c r="O65" s="89" t="s">
        <v>114</v>
      </c>
      <c r="P65" s="90" t="s">
        <v>118</v>
      </c>
      <c r="R65" s="13"/>
      <c r="S65" s="59" t="s">
        <v>20</v>
      </c>
      <c r="T65" s="43" t="s">
        <v>19</v>
      </c>
    </row>
    <row r="66">
      <c r="F66" s="109">
        <f>IFERROR(__xludf.DUMMYFUNCTION("FILTER(A2:A31, C2:C31 = ""field dependent"")"),1.0)</f>
        <v>1</v>
      </c>
      <c r="G66" s="105">
        <f>VLOOKUP(F66, Sheet1!$R$140:$AB$171, 2, FALSE)/5
</f>
        <v>0.6</v>
      </c>
      <c r="H66" s="105">
        <f>VLOOKUP(F66, Sheet1!$R$140:$AB$171, 3, FALSE)/5
</f>
        <v>0.4</v>
      </c>
      <c r="I66" s="105">
        <f>VLOOKUP(F66, Sheet1!$R$140:$AB$171, 4, FALSE)/4
</f>
        <v>1</v>
      </c>
      <c r="J66" s="105">
        <f>VLOOKUP(F66, Sheet1!$R$140:$AB$171, 5, FALSE)/6
</f>
        <v>0.6666666667</v>
      </c>
      <c r="K66" s="105">
        <f>VLOOKUP(F66, Sheet1!$R$140:$AB$171, 6, FALSE)/4
</f>
        <v>1</v>
      </c>
      <c r="L66" s="105">
        <f>VLOOKUP(F66, Sheet1!$R$140:$AB$171, 7, FALSE)/6
</f>
        <v>0.3333333333</v>
      </c>
      <c r="M66" s="105">
        <f>VLOOKUP(F66, Sheet1!$R$140:$AB$171, 8, FALSE)/5
</f>
        <v>0.6</v>
      </c>
      <c r="N66" s="105">
        <f>VLOOKUP(F66, Sheet1!$R$140:$AB$171, 9, FALSE)/5
</f>
        <v>0.4</v>
      </c>
      <c r="O66" s="105">
        <f>VLOOKUP(F66, Sheet1!$R$140:$AB$171, 10, FALSE)/6
</f>
        <v>0.8333333333</v>
      </c>
      <c r="P66" s="105">
        <f>VLOOKUP(F66, Sheet1!$R$140:$AB$171,11, FALSE)/4
</f>
        <v>0.25</v>
      </c>
      <c r="R66" s="60" t="s">
        <v>294</v>
      </c>
      <c r="S66" s="79">
        <f t="shared" ref="S66:T66" si="28">average(G66:G80)/5</f>
        <v>0.1386666667</v>
      </c>
      <c r="T66" s="79">
        <f t="shared" si="28"/>
        <v>0.1066666667</v>
      </c>
    </row>
    <row r="67">
      <c r="F67" s="91">
        <f>IFERROR(__xludf.DUMMYFUNCTION("""COMPUTED_VALUE"""),4.0)</f>
        <v>4</v>
      </c>
      <c r="G67" s="105">
        <f>VLOOKUP(F67, Sheet1!$R$140:$AB$171, 2, FALSE)/5
</f>
        <v>0.8</v>
      </c>
      <c r="H67" s="105">
        <f>VLOOKUP(F67, Sheet1!$R$140:$AB$171, 3, FALSE)/5
</f>
        <v>0.4</v>
      </c>
      <c r="I67" s="105">
        <f>VLOOKUP(F67, Sheet1!$R$140:$AB$171, 4, FALSE)/4
</f>
        <v>1</v>
      </c>
      <c r="J67" s="105">
        <f>VLOOKUP(F67, Sheet1!$R$140:$AB$171, 5, FALSE)/6
</f>
        <v>0.5</v>
      </c>
      <c r="K67" s="105">
        <f>VLOOKUP(F67, Sheet1!$R$140:$AB$171, 6, FALSE)/4
</f>
        <v>1</v>
      </c>
      <c r="L67" s="105">
        <f>VLOOKUP(F67, Sheet1!$R$140:$AB$171, 7, FALSE)/6
</f>
        <v>0.1666666667</v>
      </c>
      <c r="M67" s="105">
        <f>VLOOKUP(F67, Sheet1!$R$140:$AB$171, 8, FALSE)/5
</f>
        <v>0.8</v>
      </c>
      <c r="N67" s="105">
        <f>VLOOKUP(F67, Sheet1!$R$140:$AB$171, 9, FALSE)/5
</f>
        <v>0.6</v>
      </c>
      <c r="O67" s="105">
        <f>VLOOKUP(F67, Sheet1!$R$140:$AB$171, 10, FALSE)/6
</f>
        <v>0.1666666667</v>
      </c>
      <c r="P67" s="105">
        <f>VLOOKUP(F67, Sheet1!$R$140:$AB$171,11, FALSE)/4
</f>
        <v>0.25</v>
      </c>
      <c r="R67" s="60" t="s">
        <v>297</v>
      </c>
      <c r="S67" s="79">
        <f>average(I66:I80)/4</f>
        <v>0.2125</v>
      </c>
      <c r="T67" s="79">
        <f>average(J66:J80)/6</f>
        <v>0.1185185185</v>
      </c>
    </row>
    <row r="68">
      <c r="F68" s="91">
        <f>IFERROR(__xludf.DUMMYFUNCTION("""COMPUTED_VALUE"""),7.0)</f>
        <v>7</v>
      </c>
      <c r="G68" s="105">
        <f>VLOOKUP(F68, Sheet1!$R$140:$AB$171, 2, FALSE)/5
</f>
        <v>0.8</v>
      </c>
      <c r="H68" s="105">
        <f>VLOOKUP(F68, Sheet1!$R$140:$AB$171, 3, FALSE)/5
</f>
        <v>0.6</v>
      </c>
      <c r="I68" s="105">
        <f>VLOOKUP(F68, Sheet1!$R$140:$AB$171, 4, FALSE)/4
</f>
        <v>0.75</v>
      </c>
      <c r="J68" s="105">
        <f>VLOOKUP(F68, Sheet1!$R$140:$AB$171, 5, FALSE)/6
</f>
        <v>1</v>
      </c>
      <c r="K68" s="105">
        <f>VLOOKUP(F68, Sheet1!$R$140:$AB$171, 6, FALSE)/4
</f>
        <v>1</v>
      </c>
      <c r="L68" s="105">
        <f>VLOOKUP(F68, Sheet1!$R$140:$AB$171, 7, FALSE)/6
</f>
        <v>0.3333333333</v>
      </c>
      <c r="M68" s="105">
        <f>VLOOKUP(F68, Sheet1!$R$140:$AB$171, 8, FALSE)/5
</f>
        <v>0.8</v>
      </c>
      <c r="N68" s="105">
        <f>VLOOKUP(F68, Sheet1!$R$140:$AB$171, 9, FALSE)/5
</f>
        <v>0.6</v>
      </c>
      <c r="O68" s="105">
        <f>VLOOKUP(F68, Sheet1!$R$140:$AB$171, 10, FALSE)/6
</f>
        <v>0.8333333333</v>
      </c>
      <c r="P68" s="105">
        <f>VLOOKUP(F68, Sheet1!$R$140:$AB$171,11, FALSE)/4
</f>
        <v>0.25</v>
      </c>
      <c r="R68" s="60" t="s">
        <v>68</v>
      </c>
      <c r="S68" s="79">
        <f>average(K66:K80)/4</f>
        <v>0.2416666667</v>
      </c>
      <c r="T68" s="79">
        <f>average(L66:L80)/6</f>
        <v>0.05555555556</v>
      </c>
    </row>
    <row r="69">
      <c r="F69" s="91">
        <f>IFERROR(__xludf.DUMMYFUNCTION("""COMPUTED_VALUE"""),10.0)</f>
        <v>10</v>
      </c>
      <c r="G69" s="105">
        <f>VLOOKUP(F69, Sheet1!$R$140:$AB$171, 2, FALSE)/5
</f>
        <v>0.8</v>
      </c>
      <c r="H69" s="105">
        <f>VLOOKUP(F69, Sheet1!$R$140:$AB$171, 3, FALSE)/5
</f>
        <v>0.6</v>
      </c>
      <c r="I69" s="105">
        <f>VLOOKUP(F69, Sheet1!$R$140:$AB$171, 4, FALSE)/4
</f>
        <v>0.75</v>
      </c>
      <c r="J69" s="105">
        <f>VLOOKUP(F69, Sheet1!$R$140:$AB$171, 5, FALSE)/6
</f>
        <v>1</v>
      </c>
      <c r="K69" s="105">
        <f>VLOOKUP(F69, Sheet1!$R$140:$AB$171, 6, FALSE)/4
</f>
        <v>1</v>
      </c>
      <c r="L69" s="105">
        <f>VLOOKUP(F69, Sheet1!$R$140:$AB$171, 7, FALSE)/6
</f>
        <v>0.3333333333</v>
      </c>
      <c r="M69" s="105">
        <f>VLOOKUP(F69, Sheet1!$R$140:$AB$171, 8, FALSE)/5
</f>
        <v>0.4</v>
      </c>
      <c r="N69" s="105">
        <f>VLOOKUP(F69, Sheet1!$R$140:$AB$171, 9, FALSE)/5
</f>
        <v>0.6</v>
      </c>
      <c r="O69" s="105">
        <f>VLOOKUP(F69, Sheet1!$R$140:$AB$171, 10, FALSE)/6
</f>
        <v>0.6666666667</v>
      </c>
      <c r="P69" s="105">
        <f>VLOOKUP(F69, Sheet1!$R$140:$AB$171,11, FALSE)/4
</f>
        <v>0.75</v>
      </c>
      <c r="R69" s="60" t="s">
        <v>2669</v>
      </c>
      <c r="S69" s="79">
        <f t="shared" ref="S69:T69" si="29">average(M66:M80)/5</f>
        <v>0.1253333333</v>
      </c>
      <c r="T69" s="79">
        <f t="shared" si="29"/>
        <v>0.09866666667</v>
      </c>
    </row>
    <row r="70">
      <c r="F70" s="91">
        <f>IFERROR(__xludf.DUMMYFUNCTION("""COMPUTED_VALUE"""),11.0)</f>
        <v>11</v>
      </c>
      <c r="G70" s="105">
        <f>VLOOKUP(F70, Sheet1!$R$140:$AB$171, 2, FALSE)/5
</f>
        <v>0.6</v>
      </c>
      <c r="H70" s="105">
        <f>VLOOKUP(F70, Sheet1!$R$140:$AB$171, 3, FALSE)/5
</f>
        <v>0.4</v>
      </c>
      <c r="I70" s="105">
        <f>VLOOKUP(F70, Sheet1!$R$140:$AB$171, 4, FALSE)/4
</f>
        <v>1</v>
      </c>
      <c r="J70" s="105">
        <f>VLOOKUP(F70, Sheet1!$R$140:$AB$171, 5, FALSE)/6
</f>
        <v>0.6666666667</v>
      </c>
      <c r="K70" s="105">
        <f>VLOOKUP(F70, Sheet1!$R$140:$AB$171, 6, FALSE)/4
</f>
        <v>1</v>
      </c>
      <c r="L70" s="105">
        <f>VLOOKUP(F70, Sheet1!$R$140:$AB$171, 7, FALSE)/6
</f>
        <v>0.3333333333</v>
      </c>
      <c r="M70" s="105">
        <f>VLOOKUP(F70, Sheet1!$R$140:$AB$171, 8, FALSE)/5
</f>
        <v>0.6</v>
      </c>
      <c r="N70" s="105">
        <f>VLOOKUP(F70, Sheet1!$R$140:$AB$171, 9, FALSE)/5
</f>
        <v>0.2</v>
      </c>
      <c r="O70" s="105">
        <f>VLOOKUP(F70, Sheet1!$R$140:$AB$171, 10, FALSE)/6
</f>
        <v>0.8333333333</v>
      </c>
      <c r="P70" s="105">
        <f>VLOOKUP(F70, Sheet1!$R$140:$AB$171,11, FALSE)/4
</f>
        <v>0.25</v>
      </c>
      <c r="R70" s="60" t="s">
        <v>118</v>
      </c>
      <c r="S70" s="79">
        <f>average(O66:O80)/6</f>
        <v>0.1314814815</v>
      </c>
      <c r="T70" s="79">
        <f>average(P66:P80)/4</f>
        <v>0.07083333333</v>
      </c>
    </row>
    <row r="71">
      <c r="F71" s="91">
        <f>IFERROR(__xludf.DUMMYFUNCTION("""COMPUTED_VALUE"""),12.0)</f>
        <v>12</v>
      </c>
      <c r="G71" s="105">
        <f>VLOOKUP(F71, Sheet1!$R$140:$AB$171, 2, FALSE)/5
</f>
        <v>0.6</v>
      </c>
      <c r="H71" s="105">
        <f>VLOOKUP(F71, Sheet1!$R$140:$AB$171, 3, FALSE)/5
</f>
        <v>0.4</v>
      </c>
      <c r="I71" s="105">
        <f>VLOOKUP(F71, Sheet1!$R$140:$AB$171, 4, FALSE)/4
</f>
        <v>0.75</v>
      </c>
      <c r="J71" s="105">
        <f>VLOOKUP(F71, Sheet1!$R$140:$AB$171, 5, FALSE)/6
</f>
        <v>0.3333333333</v>
      </c>
      <c r="K71" s="105">
        <f>VLOOKUP(F71, Sheet1!$R$140:$AB$171, 6, FALSE)/4
</f>
        <v>1</v>
      </c>
      <c r="L71" s="105">
        <f>VLOOKUP(F71, Sheet1!$R$140:$AB$171, 7, FALSE)/6
</f>
        <v>0.5</v>
      </c>
      <c r="M71" s="105">
        <f>VLOOKUP(F71, Sheet1!$R$140:$AB$171, 8, FALSE)/5
</f>
        <v>0.4</v>
      </c>
      <c r="N71" s="105">
        <f>VLOOKUP(F71, Sheet1!$R$140:$AB$171, 9, FALSE)/5
</f>
        <v>0.2</v>
      </c>
      <c r="O71" s="105">
        <f>VLOOKUP(F71, Sheet1!$R$140:$AB$171, 10, FALSE)/6
</f>
        <v>1</v>
      </c>
      <c r="P71" s="105">
        <f>VLOOKUP(F71, Sheet1!$R$140:$AB$171,11, FALSE)/4
</f>
        <v>0.25</v>
      </c>
      <c r="R71" s="95" t="s">
        <v>307</v>
      </c>
      <c r="S71" s="79">
        <f t="shared" ref="S71:T71" si="30">average(S66:S70)</f>
        <v>0.1699296296</v>
      </c>
      <c r="T71" s="79">
        <f t="shared" si="30"/>
        <v>0.09004814815</v>
      </c>
    </row>
    <row r="72">
      <c r="F72" s="91">
        <f>IFERROR(__xludf.DUMMYFUNCTION("""COMPUTED_VALUE"""),14.0)</f>
        <v>14</v>
      </c>
      <c r="G72" s="105">
        <f>VLOOKUP(F72, Sheet1!$R$140:$AB$171, 2, FALSE)/5
</f>
        <v>0.6</v>
      </c>
      <c r="H72" s="105">
        <f>VLOOKUP(F72, Sheet1!$R$140:$AB$171, 3, FALSE)/5
</f>
        <v>0.4</v>
      </c>
      <c r="I72" s="105">
        <f>VLOOKUP(F72, Sheet1!$R$140:$AB$171, 4, FALSE)/4
</f>
        <v>1</v>
      </c>
      <c r="J72" s="105">
        <f>VLOOKUP(F72, Sheet1!$R$140:$AB$171, 5, FALSE)/6
</f>
        <v>1</v>
      </c>
      <c r="K72" s="105">
        <f>VLOOKUP(F72, Sheet1!$R$140:$AB$171, 6, FALSE)/4
</f>
        <v>0.75</v>
      </c>
      <c r="L72" s="105">
        <f>VLOOKUP(F72, Sheet1!$R$140:$AB$171, 7, FALSE)/6
</f>
        <v>0.3333333333</v>
      </c>
      <c r="M72" s="105">
        <f>VLOOKUP(F72, Sheet1!$R$140:$AB$171, 8, FALSE)/5
</f>
        <v>0.8</v>
      </c>
      <c r="N72" s="105">
        <f>VLOOKUP(F72, Sheet1!$R$140:$AB$171, 9, FALSE)/5
</f>
        <v>0.4</v>
      </c>
      <c r="O72" s="105">
        <f>VLOOKUP(F72, Sheet1!$R$140:$AB$171, 10, FALSE)/6
</f>
        <v>0.8333333333</v>
      </c>
      <c r="P72" s="105">
        <f>VLOOKUP(F72, Sheet1!$R$140:$AB$171,11, FALSE)/4
</f>
        <v>0</v>
      </c>
    </row>
    <row r="73">
      <c r="F73" s="91">
        <f>IFERROR(__xludf.DUMMYFUNCTION("""COMPUTED_VALUE"""),15.0)</f>
        <v>15</v>
      </c>
      <c r="G73" s="105">
        <f>VLOOKUP(F73, Sheet1!$R$140:$AB$171, 2, FALSE)/5
</f>
        <v>0.8</v>
      </c>
      <c r="H73" s="105">
        <f>VLOOKUP(F73, Sheet1!$R$140:$AB$171, 3, FALSE)/5
</f>
        <v>0.4</v>
      </c>
      <c r="I73" s="105">
        <f>VLOOKUP(F73, Sheet1!$R$140:$AB$171, 4, FALSE)/4
</f>
        <v>0.5</v>
      </c>
      <c r="J73" s="105">
        <f>VLOOKUP(F73, Sheet1!$R$140:$AB$171, 5, FALSE)/6
</f>
        <v>0.6666666667</v>
      </c>
      <c r="K73" s="105">
        <f>VLOOKUP(F73, Sheet1!$R$140:$AB$171, 6, FALSE)/4
</f>
        <v>1</v>
      </c>
      <c r="L73" s="105">
        <f>VLOOKUP(F73, Sheet1!$R$140:$AB$171, 7, FALSE)/6
</f>
        <v>0.3333333333</v>
      </c>
      <c r="M73" s="105">
        <f>VLOOKUP(F73, Sheet1!$R$140:$AB$171, 8, FALSE)/5
</f>
        <v>0.8</v>
      </c>
      <c r="N73" s="105">
        <f>VLOOKUP(F73, Sheet1!$R$140:$AB$171, 9, FALSE)/5
</f>
        <v>0.6</v>
      </c>
      <c r="O73" s="105">
        <f>VLOOKUP(F73, Sheet1!$R$140:$AB$171, 10, FALSE)/6
</f>
        <v>0.8333333333</v>
      </c>
      <c r="P73" s="105">
        <f>VLOOKUP(F73, Sheet1!$R$140:$AB$171,11, FALSE)/4
</f>
        <v>0.25</v>
      </c>
    </row>
    <row r="74">
      <c r="F74" s="91">
        <f>IFERROR(__xludf.DUMMYFUNCTION("""COMPUTED_VALUE"""),17.0)</f>
        <v>17</v>
      </c>
      <c r="G74" s="105">
        <f>VLOOKUP(F74, Sheet1!$R$140:$AB$171, 2, FALSE)/5
</f>
        <v>0.4</v>
      </c>
      <c r="H74" s="105">
        <f>VLOOKUP(F74, Sheet1!$R$140:$AB$171, 3, FALSE)/5
</f>
        <v>0.6</v>
      </c>
      <c r="I74" s="105">
        <f>VLOOKUP(F74, Sheet1!$R$140:$AB$171, 4, FALSE)/4
</f>
        <v>0.5</v>
      </c>
      <c r="J74" s="105">
        <f>VLOOKUP(F74, Sheet1!$R$140:$AB$171, 5, FALSE)/6
</f>
        <v>0.8333333333</v>
      </c>
      <c r="K74" s="105">
        <f>VLOOKUP(F74, Sheet1!$R$140:$AB$171, 6, FALSE)/4
</f>
        <v>1</v>
      </c>
      <c r="L74" s="105">
        <f>VLOOKUP(F74, Sheet1!$R$140:$AB$171, 7, FALSE)/6
</f>
        <v>0.1666666667</v>
      </c>
      <c r="M74" s="105">
        <f>VLOOKUP(F74, Sheet1!$R$140:$AB$171, 8, FALSE)/5
</f>
        <v>0.6</v>
      </c>
      <c r="N74" s="105">
        <f>VLOOKUP(F74, Sheet1!$R$140:$AB$171, 9, FALSE)/5
</f>
        <v>0.4</v>
      </c>
      <c r="O74" s="105">
        <f>VLOOKUP(F74, Sheet1!$R$140:$AB$171, 10, FALSE)/6
</f>
        <v>0.6666666667</v>
      </c>
      <c r="P74" s="105">
        <f>VLOOKUP(F74, Sheet1!$R$140:$AB$171,11, FALSE)/4
</f>
        <v>0.5</v>
      </c>
    </row>
    <row r="75">
      <c r="F75" s="91">
        <f>IFERROR(__xludf.DUMMYFUNCTION("""COMPUTED_VALUE"""),19.0)</f>
        <v>19</v>
      </c>
      <c r="G75" s="105">
        <f>VLOOKUP(F75, Sheet1!$R$140:$AB$171, 2, FALSE)/5
</f>
        <v>0.8</v>
      </c>
      <c r="H75" s="105">
        <f>VLOOKUP(F75, Sheet1!$R$140:$AB$171, 3, FALSE)/5
</f>
        <v>0.6</v>
      </c>
      <c r="I75" s="105">
        <f>VLOOKUP(F75, Sheet1!$R$140:$AB$171, 4, FALSE)/4
</f>
        <v>1</v>
      </c>
      <c r="J75" s="105">
        <f>VLOOKUP(F75, Sheet1!$R$140:$AB$171, 5, FALSE)/6
</f>
        <v>0.8333333333</v>
      </c>
      <c r="K75" s="105">
        <f>VLOOKUP(F75, Sheet1!$R$140:$AB$171, 6, FALSE)/4
</f>
        <v>1</v>
      </c>
      <c r="L75" s="105">
        <f>VLOOKUP(F75, Sheet1!$R$140:$AB$171, 7, FALSE)/6
</f>
        <v>0.3333333333</v>
      </c>
      <c r="M75" s="105">
        <f>VLOOKUP(F75, Sheet1!$R$140:$AB$171, 8, FALSE)/5
</f>
        <v>0.6</v>
      </c>
      <c r="N75" s="105">
        <f>VLOOKUP(F75, Sheet1!$R$140:$AB$171, 9, FALSE)/5
</f>
        <v>0.4</v>
      </c>
      <c r="O75" s="105">
        <f>VLOOKUP(F75, Sheet1!$R$140:$AB$171, 10, FALSE)/6
</f>
        <v>1</v>
      </c>
      <c r="P75" s="105">
        <f>VLOOKUP(F75, Sheet1!$R$140:$AB$171,11, FALSE)/4
</f>
        <v>0.25</v>
      </c>
    </row>
    <row r="76">
      <c r="F76" s="91">
        <f>IFERROR(__xludf.DUMMYFUNCTION("""COMPUTED_VALUE"""),20.0)</f>
        <v>20</v>
      </c>
      <c r="G76" s="105">
        <f>VLOOKUP(F76, Sheet1!$R$140:$AB$171, 2, FALSE)/5
</f>
        <v>0.8</v>
      </c>
      <c r="H76" s="105">
        <f>VLOOKUP(F76, Sheet1!$R$140:$AB$171, 3, FALSE)/5
</f>
        <v>1</v>
      </c>
      <c r="I76" s="105">
        <f>VLOOKUP(F76, Sheet1!$R$140:$AB$171, 4, FALSE)/4
</f>
        <v>0.75</v>
      </c>
      <c r="J76" s="105">
        <f>VLOOKUP(F76, Sheet1!$R$140:$AB$171, 5, FALSE)/6
</f>
        <v>0.8333333333</v>
      </c>
      <c r="K76" s="105">
        <f>VLOOKUP(F76, Sheet1!$R$140:$AB$171, 6, FALSE)/4
</f>
        <v>1</v>
      </c>
      <c r="L76" s="105">
        <f>VLOOKUP(F76, Sheet1!$R$140:$AB$171, 7, FALSE)/6
</f>
        <v>0.6666666667</v>
      </c>
      <c r="M76" s="105">
        <f>VLOOKUP(F76, Sheet1!$R$140:$AB$171, 8, FALSE)/5
</f>
        <v>0.2</v>
      </c>
      <c r="N76" s="105">
        <f>VLOOKUP(F76, Sheet1!$R$140:$AB$171, 9, FALSE)/5
</f>
        <v>0.6</v>
      </c>
      <c r="O76" s="105">
        <f>VLOOKUP(F76, Sheet1!$R$140:$AB$171, 10, FALSE)/6
</f>
        <v>0.8333333333</v>
      </c>
      <c r="P76" s="105">
        <f>VLOOKUP(F76, Sheet1!$R$140:$AB$171,11, FALSE)/4
</f>
        <v>0.25</v>
      </c>
      <c r="U76" s="7"/>
      <c r="V76" s="29"/>
      <c r="W76" s="29"/>
    </row>
    <row r="77">
      <c r="F77" s="91">
        <f>IFERROR(__xludf.DUMMYFUNCTION("""COMPUTED_VALUE"""),25.0)</f>
        <v>25</v>
      </c>
      <c r="G77" s="105">
        <f>VLOOKUP(F77, Sheet1!$R$140:$AB$171, 2, FALSE)/5
</f>
        <v>0.8</v>
      </c>
      <c r="H77" s="105">
        <f>VLOOKUP(F77, Sheet1!$R$140:$AB$171, 3, FALSE)/5
</f>
        <v>0.8</v>
      </c>
      <c r="I77" s="105">
        <f>VLOOKUP(F77, Sheet1!$R$140:$AB$171, 4, FALSE)/4
</f>
        <v>1</v>
      </c>
      <c r="J77" s="105">
        <f>VLOOKUP(F77, Sheet1!$R$140:$AB$171, 5, FALSE)/6
</f>
        <v>0.5</v>
      </c>
      <c r="K77" s="105">
        <f>VLOOKUP(F77, Sheet1!$R$140:$AB$171, 6, FALSE)/4
</f>
        <v>1</v>
      </c>
      <c r="L77" s="105">
        <f>VLOOKUP(F77, Sheet1!$R$140:$AB$171, 7, FALSE)/6
</f>
        <v>0.3333333333</v>
      </c>
      <c r="M77" s="105">
        <f>VLOOKUP(F77, Sheet1!$R$140:$AB$171, 8, FALSE)/5
</f>
        <v>0.8</v>
      </c>
      <c r="N77" s="105">
        <f>VLOOKUP(F77, Sheet1!$R$140:$AB$171, 9, FALSE)/5
</f>
        <v>0.6</v>
      </c>
      <c r="O77" s="105">
        <f>VLOOKUP(F77, Sheet1!$R$140:$AB$171, 10, FALSE)/6
</f>
        <v>0.8333333333</v>
      </c>
      <c r="P77" s="105">
        <f>VLOOKUP(F77, Sheet1!$R$140:$AB$171,11, FALSE)/4
</f>
        <v>0.25</v>
      </c>
      <c r="U77" s="29"/>
      <c r="V77" s="110"/>
      <c r="W77" s="93"/>
    </row>
    <row r="78">
      <c r="F78" s="91">
        <f>IFERROR(__xludf.DUMMYFUNCTION("""COMPUTED_VALUE"""),26.0)</f>
        <v>26</v>
      </c>
      <c r="G78" s="105">
        <f>VLOOKUP(F78, Sheet1!$R$140:$AB$171, 2, FALSE)/5
</f>
        <v>0.8</v>
      </c>
      <c r="H78" s="105">
        <f>VLOOKUP(F78, Sheet1!$R$140:$AB$171, 3, FALSE)/5
</f>
        <v>0.2</v>
      </c>
      <c r="I78" s="105">
        <f>VLOOKUP(F78, Sheet1!$R$140:$AB$171, 4, FALSE)/4
</f>
        <v>0.75</v>
      </c>
      <c r="J78" s="105">
        <f>VLOOKUP(F78, Sheet1!$R$140:$AB$171, 5, FALSE)/6
</f>
        <v>1</v>
      </c>
      <c r="K78" s="105">
        <f>VLOOKUP(F78, Sheet1!$R$140:$AB$171, 6, FALSE)/4
</f>
        <v>1</v>
      </c>
      <c r="L78" s="105">
        <f>VLOOKUP(F78, Sheet1!$R$140:$AB$171, 7, FALSE)/6
</f>
        <v>0.3333333333</v>
      </c>
      <c r="M78" s="105">
        <f>VLOOKUP(F78, Sheet1!$R$140:$AB$171, 8, FALSE)/5
</f>
        <v>0.8</v>
      </c>
      <c r="N78" s="105">
        <f>VLOOKUP(F78, Sheet1!$R$140:$AB$171, 9, FALSE)/5
</f>
        <v>0.6</v>
      </c>
      <c r="O78" s="105">
        <f>VLOOKUP(F78, Sheet1!$R$140:$AB$171, 10, FALSE)/6
</f>
        <v>0.8333333333</v>
      </c>
      <c r="P78" s="105">
        <f>VLOOKUP(F78, Sheet1!$R$140:$AB$171,11, FALSE)/4
</f>
        <v>0.25</v>
      </c>
      <c r="U78" s="29"/>
      <c r="V78" s="93"/>
      <c r="W78" s="93"/>
    </row>
    <row r="79">
      <c r="F79" s="91">
        <f>IFERROR(__xludf.DUMMYFUNCTION("""COMPUTED_VALUE"""),27.0)</f>
        <v>27</v>
      </c>
      <c r="G79" s="105">
        <f>VLOOKUP(F79, Sheet1!$R$140:$AB$171, 2, FALSE)/5
</f>
        <v>0.6</v>
      </c>
      <c r="H79" s="105">
        <f>VLOOKUP(F79, Sheet1!$R$140:$AB$171, 3, FALSE)/5
</f>
        <v>0.4</v>
      </c>
      <c r="I79" s="105">
        <f>VLOOKUP(F79, Sheet1!$R$140:$AB$171, 4, FALSE)/4
</f>
        <v>1</v>
      </c>
      <c r="J79" s="105">
        <f>VLOOKUP(F79, Sheet1!$R$140:$AB$171, 5, FALSE)/6
</f>
        <v>0</v>
      </c>
      <c r="K79" s="105">
        <f>VLOOKUP(F79, Sheet1!$R$140:$AB$171, 6, FALSE)/4
</f>
        <v>0.75</v>
      </c>
      <c r="L79" s="105">
        <f>VLOOKUP(F79, Sheet1!$R$140:$AB$171, 7, FALSE)/6
</f>
        <v>0.1666666667</v>
      </c>
      <c r="M79" s="105">
        <f>VLOOKUP(F79, Sheet1!$R$140:$AB$171, 8, FALSE)/5
</f>
        <v>0.4</v>
      </c>
      <c r="N79" s="105">
        <f>VLOOKUP(F79, Sheet1!$R$140:$AB$171, 9, FALSE)/5
</f>
        <v>0.6</v>
      </c>
      <c r="O79" s="105">
        <f>VLOOKUP(F79, Sheet1!$R$140:$AB$171, 10, FALSE)/6
</f>
        <v>1</v>
      </c>
      <c r="P79" s="105">
        <f>VLOOKUP(F79, Sheet1!$R$140:$AB$171,11, FALSE)/4
</f>
        <v>0.25</v>
      </c>
      <c r="U79" s="29"/>
      <c r="V79" s="93"/>
      <c r="W79" s="93"/>
    </row>
    <row r="80">
      <c r="F80" s="100">
        <f>IFERROR(__xludf.DUMMYFUNCTION("""COMPUTED_VALUE"""),30.0)</f>
        <v>30</v>
      </c>
      <c r="G80" s="105">
        <f>VLOOKUP(F80, Sheet1!$R$140:$AB$171, 2, FALSE)/5
</f>
        <v>0.6</v>
      </c>
      <c r="H80" s="105">
        <f>VLOOKUP(F80, Sheet1!$R$140:$AB$171, 3, FALSE)/5
</f>
        <v>0.8</v>
      </c>
      <c r="I80" s="105">
        <f>VLOOKUP(F80, Sheet1!$R$140:$AB$171, 4, FALSE)/4
</f>
        <v>1</v>
      </c>
      <c r="J80" s="105">
        <f>VLOOKUP(F80, Sheet1!$R$140:$AB$171, 5, FALSE)/6
</f>
        <v>0.8333333333</v>
      </c>
      <c r="K80" s="105">
        <f>VLOOKUP(F80, Sheet1!$R$140:$AB$171, 6, FALSE)/4
</f>
        <v>1</v>
      </c>
      <c r="L80" s="105">
        <f>VLOOKUP(F80, Sheet1!$R$140:$AB$171, 7, FALSE)/6
</f>
        <v>0.3333333333</v>
      </c>
      <c r="M80" s="105">
        <f>VLOOKUP(F80, Sheet1!$R$140:$AB$171, 8, FALSE)/5
</f>
        <v>0.8</v>
      </c>
      <c r="N80" s="105">
        <f>VLOOKUP(F80, Sheet1!$R$140:$AB$171, 9, FALSE)/5
</f>
        <v>0.6</v>
      </c>
      <c r="O80" s="105">
        <f>VLOOKUP(F80, Sheet1!$R$140:$AB$171, 10, FALSE)/6
</f>
        <v>0.6666666667</v>
      </c>
      <c r="P80" s="105">
        <f>VLOOKUP(F80, Sheet1!$R$140:$AB$171,11, FALSE)/4
</f>
        <v>0.25</v>
      </c>
      <c r="U80" s="29"/>
      <c r="V80" s="93"/>
      <c r="W80" s="93"/>
    </row>
    <row r="81">
      <c r="F81" s="12">
        <v>32.0</v>
      </c>
      <c r="G81" s="105">
        <f>VLOOKUP(F81, Sheet1!$R$140:$AB$171, 2, FALSE)/5
</f>
        <v>1</v>
      </c>
      <c r="H81" s="105">
        <f>VLOOKUP(F81, Sheet1!$R$140:$AB$171, 3, FALSE)/5
</f>
        <v>0.2</v>
      </c>
      <c r="I81" s="105">
        <f>VLOOKUP(F81, Sheet1!$R$140:$AB$171, 4, FALSE)/4
</f>
        <v>1</v>
      </c>
      <c r="J81" s="105">
        <f>VLOOKUP(F81, Sheet1!$R$140:$AB$171, 5, FALSE)/6
</f>
        <v>0.8333333333</v>
      </c>
      <c r="K81" s="105">
        <f>VLOOKUP(F81, Sheet1!$R$140:$AB$171, 6, FALSE)/4
</f>
        <v>0.75</v>
      </c>
      <c r="L81" s="105">
        <f>VLOOKUP(F81, Sheet1!$R$140:$AB$171, 7, FALSE)/6
</f>
        <v>0.3333333333</v>
      </c>
      <c r="M81" s="105">
        <f>VLOOKUP(F81, Sheet1!$R$140:$AB$171, 8, FALSE)/5
</f>
        <v>0.8</v>
      </c>
      <c r="N81" s="105">
        <f>VLOOKUP(F81, Sheet1!$R$140:$AB$171, 9, FALSE)/5
</f>
        <v>0.6</v>
      </c>
      <c r="O81" s="105">
        <f>VLOOKUP(F81, Sheet1!$R$140:$AB$171, 10, FALSE)/6
</f>
        <v>0.8333333333</v>
      </c>
      <c r="P81" s="105">
        <f>VLOOKUP(F81, Sheet1!$R$140:$AB$171,11, FALSE)/4
</f>
        <v>0.25</v>
      </c>
      <c r="U81" s="29"/>
      <c r="V81" s="93"/>
      <c r="W81" s="93"/>
    </row>
    <row r="82">
      <c r="F82" s="12" t="s">
        <v>269</v>
      </c>
      <c r="G82" s="16">
        <f>ttest(G66:G81,H66:H81,2,1)</f>
        <v>0.01039373991</v>
      </c>
      <c r="I82" s="16">
        <f>ttest(I66:I81,J66:J81,2,1)</f>
        <v>0.143909289</v>
      </c>
      <c r="K82" s="16">
        <f>ttest(K66:K81,L66:L81,2,1)</f>
        <v>0</v>
      </c>
      <c r="M82" s="16">
        <f>ttest(M66:M81,N66:N81,2,1)</f>
        <v>0.02217316555</v>
      </c>
      <c r="O82" s="16">
        <f>ttest(O66:O81,P66:P81,2,1)</f>
        <v>0.000002327967331</v>
      </c>
      <c r="U82" s="29"/>
      <c r="V82" s="35"/>
      <c r="W82" s="35"/>
    </row>
    <row r="85">
      <c r="E85" s="12" t="s">
        <v>202</v>
      </c>
      <c r="F85" s="12" t="s">
        <v>2662</v>
      </c>
      <c r="M85" s="12"/>
      <c r="R85" s="111" t="s">
        <v>2662</v>
      </c>
      <c r="S85" s="112"/>
      <c r="T85" s="58"/>
      <c r="U85" s="111" t="s">
        <v>2670</v>
      </c>
      <c r="V85" s="112"/>
      <c r="W85" s="58"/>
      <c r="X85" s="111" t="s">
        <v>2663</v>
      </c>
      <c r="Y85" s="112"/>
      <c r="Z85" s="58"/>
    </row>
    <row r="86">
      <c r="F86" s="87" t="s">
        <v>0</v>
      </c>
      <c r="G86" s="88" t="s">
        <v>27</v>
      </c>
      <c r="H86" s="89" t="s">
        <v>23</v>
      </c>
      <c r="I86" s="89" t="s">
        <v>97</v>
      </c>
      <c r="J86" s="89" t="s">
        <v>90</v>
      </c>
      <c r="K86" s="89" t="s">
        <v>71</v>
      </c>
      <c r="L86" s="89" t="s">
        <v>68</v>
      </c>
      <c r="M86" s="89" t="s">
        <v>49</v>
      </c>
      <c r="N86" s="89" t="s">
        <v>46</v>
      </c>
      <c r="O86" s="89" t="s">
        <v>114</v>
      </c>
      <c r="P86" s="90" t="s">
        <v>118</v>
      </c>
      <c r="Q86" s="12"/>
      <c r="R86" s="113"/>
      <c r="S86" s="114" t="s">
        <v>2664</v>
      </c>
      <c r="T86" s="114" t="s">
        <v>2665</v>
      </c>
      <c r="U86" s="113"/>
      <c r="V86" s="114" t="s">
        <v>2671</v>
      </c>
      <c r="W86" s="114" t="s">
        <v>2672</v>
      </c>
      <c r="X86" s="115"/>
      <c r="Y86" s="114" t="s">
        <v>2666</v>
      </c>
      <c r="Z86" s="114" t="s">
        <v>2667</v>
      </c>
    </row>
    <row r="87">
      <c r="F87" s="91">
        <f>IFERROR(__xludf.DUMMYFUNCTION("FILTER(A2:A31,D2:D31  = ""field independent"")"),2.0)</f>
        <v>2</v>
      </c>
      <c r="G87" s="25">
        <f>VLOOKUP(F87, Sheet1!$R$84:$AB$116, 2, FALSE)
</f>
        <v>11.94</v>
      </c>
      <c r="H87" s="25">
        <f>VLOOKUP(F87, Sheet1!$R$84:$AB$116, 3, FALSE)
</f>
        <v>11.42</v>
      </c>
      <c r="I87" s="25">
        <f>VLOOKUP(F87, Sheet1!$R$84:$AB$116, 4, FALSE)
</f>
        <v>21.425</v>
      </c>
      <c r="J87" s="25">
        <f>VLOOKUP(F87, Sheet1!$R$84:$AB$116, 5, FALSE)
</f>
        <v>17.6</v>
      </c>
      <c r="K87" s="25">
        <f>VLOOKUP(F87, Sheet1!$R$84:$AB$116, 6, FALSE)
</f>
        <v>12.65</v>
      </c>
      <c r="L87" s="25">
        <f>VLOOKUP(F87, Sheet1!$R$84:$AB$116, 7, FALSE)
</f>
        <v>20.35</v>
      </c>
      <c r="M87" s="25">
        <f>VLOOKUP(F87, Sheet1!$R$84:$AB$116, 8, FALSE)
</f>
        <v>15.92</v>
      </c>
      <c r="N87" s="25">
        <f>VLOOKUP(F87, Sheet1!$R$84:$AB$116, 9, FALSE)
</f>
        <v>18.96</v>
      </c>
      <c r="O87" s="25">
        <f>VLOOKUP(F87, Sheet1!$R$84:$AB$116, 10, FALSE)
</f>
        <v>9.75</v>
      </c>
      <c r="P87" s="92">
        <f>VLOOKUP(F87, Sheet1!$R$84:$AB$116,11, FALSE)
</f>
        <v>10.825</v>
      </c>
      <c r="R87" s="114" t="s">
        <v>294</v>
      </c>
      <c r="S87" s="116">
        <f>AVERAGE(G87:G95)</f>
        <v>17.41555556</v>
      </c>
      <c r="T87" s="116">
        <f>average(H87:H95)</f>
        <v>16.97111111</v>
      </c>
      <c r="U87" s="114" t="s">
        <v>294</v>
      </c>
      <c r="V87" s="117">
        <f t="shared" ref="V87:W87" si="31">average(G111:G125)</f>
        <v>17.26133334</v>
      </c>
      <c r="W87" s="117">
        <f t="shared" si="31"/>
        <v>19.79333335</v>
      </c>
      <c r="X87" s="114" t="s">
        <v>294</v>
      </c>
      <c r="Y87" s="117">
        <f t="shared" ref="Y87:Z87" si="32">average(G99:G106)</f>
        <v>22.115</v>
      </c>
      <c r="Z87" s="117">
        <f t="shared" si="32"/>
        <v>19.205</v>
      </c>
    </row>
    <row r="88">
      <c r="F88" s="91">
        <f>IFERROR(__xludf.DUMMYFUNCTION("""COMPUTED_VALUE"""),3.0)</f>
        <v>3</v>
      </c>
      <c r="G88" s="25">
        <f>VLOOKUP(F88, Sheet1!$R$84:$AB$116, 2, FALSE)
</f>
        <v>34.88</v>
      </c>
      <c r="H88" s="25">
        <f>VLOOKUP(F88, Sheet1!$R$84:$AB$116, 3, FALSE)
</f>
        <v>28.48</v>
      </c>
      <c r="I88" s="25">
        <f>VLOOKUP(F88, Sheet1!$R$84:$AB$116, 4, FALSE)
</f>
        <v>22.7</v>
      </c>
      <c r="J88" s="25">
        <f>VLOOKUP(F88, Sheet1!$R$84:$AB$116, 5, FALSE)
</f>
        <v>35.75</v>
      </c>
      <c r="K88" s="25">
        <f>VLOOKUP(F88, Sheet1!$R$84:$AB$116, 6, FALSE)
</f>
        <v>36.275</v>
      </c>
      <c r="L88" s="25">
        <f>VLOOKUP(F88, Sheet1!$R$84:$AB$116, 7, FALSE)
</f>
        <v>42.71666667</v>
      </c>
      <c r="M88" s="25">
        <f>VLOOKUP(F88, Sheet1!$R$84:$AB$116, 8, FALSE)
</f>
        <v>46.36</v>
      </c>
      <c r="N88" s="25">
        <f>VLOOKUP(F88, Sheet1!$R$84:$AB$116, 9, FALSE)
</f>
        <v>42.74</v>
      </c>
      <c r="O88" s="25">
        <f>VLOOKUP(F88, Sheet1!$R$84:$AB$116, 10, FALSE)
</f>
        <v>29.23333333</v>
      </c>
      <c r="P88" s="92">
        <f>VLOOKUP(F88, Sheet1!$R$84:$AB$116,11, FALSE)
</f>
        <v>35.3</v>
      </c>
      <c r="R88" s="114" t="s">
        <v>297</v>
      </c>
      <c r="S88" s="116">
        <f>AVERAGE(I87:I95)</f>
        <v>17.03055556</v>
      </c>
      <c r="T88" s="116">
        <f>average(J87:J95)</f>
        <v>19.6962963</v>
      </c>
      <c r="U88" s="114" t="s">
        <v>297</v>
      </c>
      <c r="V88" s="117">
        <f t="shared" ref="V88:W88" si="33">average(I111:I125)</f>
        <v>18.58166665</v>
      </c>
      <c r="W88" s="117">
        <f t="shared" si="33"/>
        <v>18.78177777</v>
      </c>
      <c r="X88" s="114" t="s">
        <v>297</v>
      </c>
      <c r="Y88" s="117">
        <f t="shared" ref="Y88:Z88" si="34">average(I99:I106)</f>
        <v>21.421875</v>
      </c>
      <c r="Z88" s="117">
        <f t="shared" si="34"/>
        <v>18.9625</v>
      </c>
    </row>
    <row r="89">
      <c r="F89" s="91">
        <f>IFERROR(__xludf.DUMMYFUNCTION("""COMPUTED_VALUE"""),5.0)</f>
        <v>5</v>
      </c>
      <c r="G89" s="25">
        <f>VLOOKUP(F89, Sheet1!$R$84:$AB$116, 2, FALSE)
</f>
        <v>14.88</v>
      </c>
      <c r="H89" s="25">
        <f>VLOOKUP(F89, Sheet1!$R$84:$AB$116, 3, FALSE)
</f>
        <v>16.56</v>
      </c>
      <c r="I89" s="25">
        <f>VLOOKUP(F89, Sheet1!$R$84:$AB$116, 4, FALSE)
</f>
        <v>14.725</v>
      </c>
      <c r="J89" s="25">
        <f>VLOOKUP(F89, Sheet1!$R$84:$AB$116, 5, FALSE)
</f>
        <v>20.06666667</v>
      </c>
      <c r="K89" s="25">
        <f>VLOOKUP(F89, Sheet1!$R$84:$AB$116, 6, FALSE)
</f>
        <v>21</v>
      </c>
      <c r="L89" s="25">
        <f>VLOOKUP(F89, Sheet1!$R$84:$AB$116, 7, FALSE)
</f>
        <v>25.35</v>
      </c>
      <c r="M89" s="25">
        <f>VLOOKUP(F89, Sheet1!$R$84:$AB$116, 8, FALSE)
</f>
        <v>10.52</v>
      </c>
      <c r="N89" s="25">
        <f>VLOOKUP(F89, Sheet1!$R$84:$AB$116, 9, FALSE)
</f>
        <v>13.14</v>
      </c>
      <c r="O89" s="25">
        <f>VLOOKUP(F89, Sheet1!$R$84:$AB$116, 10, FALSE)
</f>
        <v>10.03333333</v>
      </c>
      <c r="P89" s="92">
        <f>VLOOKUP(F89, Sheet1!$R$84:$AB$116,11, FALSE)
</f>
        <v>10.475</v>
      </c>
      <c r="R89" s="114" t="s">
        <v>68</v>
      </c>
      <c r="S89" s="116">
        <f>average(K87:K95)</f>
        <v>20.42777778</v>
      </c>
      <c r="T89" s="116">
        <f>AVERAGE(L87:L95)</f>
        <v>23.13888889</v>
      </c>
      <c r="U89" s="114" t="s">
        <v>68</v>
      </c>
      <c r="V89" s="117">
        <f t="shared" ref="V89:W89" si="35">average(K111:K125)</f>
        <v>20.825</v>
      </c>
      <c r="W89" s="117">
        <f t="shared" si="35"/>
        <v>21.56666666</v>
      </c>
      <c r="X89" s="114" t="s">
        <v>68</v>
      </c>
      <c r="Y89" s="117">
        <f t="shared" ref="Y89:Z89" si="36">average(K99:K106)</f>
        <v>24.94166667</v>
      </c>
      <c r="Z89" s="117">
        <f t="shared" si="36"/>
        <v>27.79791667</v>
      </c>
    </row>
    <row r="90">
      <c r="F90" s="91">
        <f>IFERROR(__xludf.DUMMYFUNCTION("""COMPUTED_VALUE"""),6.0)</f>
        <v>6</v>
      </c>
      <c r="G90" s="25">
        <f>VLOOKUP(F90, Sheet1!$R$84:$AB$116, 2, FALSE)
</f>
        <v>11.46</v>
      </c>
      <c r="H90" s="25">
        <f>VLOOKUP(F90, Sheet1!$R$84:$AB$116, 3, FALSE)
</f>
        <v>14.6</v>
      </c>
      <c r="I90" s="25">
        <f>VLOOKUP(F90, Sheet1!$R$84:$AB$116, 4, FALSE)
</f>
        <v>15.975</v>
      </c>
      <c r="J90" s="25">
        <f>VLOOKUP(F90, Sheet1!$R$84:$AB$116, 5, FALSE)
</f>
        <v>13.05</v>
      </c>
      <c r="K90" s="25">
        <f>VLOOKUP(F90, Sheet1!$R$84:$AB$116, 6, FALSE)
</f>
        <v>17.425</v>
      </c>
      <c r="L90" s="25">
        <f>VLOOKUP(F90, Sheet1!$R$84:$AB$116, 7, FALSE)
</f>
        <v>24.61666667</v>
      </c>
      <c r="M90" s="25">
        <f>VLOOKUP(F90, Sheet1!$R$84:$AB$116, 8, FALSE)
</f>
        <v>9.64</v>
      </c>
      <c r="N90" s="25">
        <f>VLOOKUP(F90, Sheet1!$R$84:$AB$116, 9, FALSE)
</f>
        <v>12.06</v>
      </c>
      <c r="O90" s="25">
        <f>VLOOKUP(F90, Sheet1!$R$84:$AB$116, 10, FALSE)
</f>
        <v>7.666666667</v>
      </c>
      <c r="P90" s="92">
        <f>VLOOKUP(F90, Sheet1!$R$84:$AB$116,11, FALSE)
</f>
        <v>7.75</v>
      </c>
      <c r="R90" s="114" t="s">
        <v>302</v>
      </c>
      <c r="S90" s="116">
        <f t="shared" ref="S90:T90" si="37">AVERAGE(M87:M95)</f>
        <v>18.42888889</v>
      </c>
      <c r="T90" s="116">
        <f t="shared" si="37"/>
        <v>21.22222222</v>
      </c>
      <c r="U90" s="114" t="s">
        <v>302</v>
      </c>
      <c r="V90" s="117">
        <f t="shared" ref="V90:W90" si="38">average(M111:M125)</f>
        <v>15.64933334</v>
      </c>
      <c r="W90" s="117">
        <f t="shared" si="38"/>
        <v>19.76533333</v>
      </c>
      <c r="X90" s="114" t="s">
        <v>302</v>
      </c>
      <c r="Y90" s="117">
        <f t="shared" ref="Y90:Z90" si="39">average(M99:M106)</f>
        <v>20.8</v>
      </c>
      <c r="Z90" s="117">
        <f t="shared" si="39"/>
        <v>20.3825</v>
      </c>
    </row>
    <row r="91">
      <c r="F91" s="91">
        <f>IFERROR(__xludf.DUMMYFUNCTION("""COMPUTED_VALUE"""),8.0)</f>
        <v>8</v>
      </c>
      <c r="G91" s="25">
        <f>VLOOKUP(F91, Sheet1!$R$84:$AB$116, 2, FALSE)
</f>
        <v>14.24</v>
      </c>
      <c r="H91" s="25">
        <f>VLOOKUP(F91, Sheet1!$R$84:$AB$116, 3, FALSE)
</f>
        <v>11.88</v>
      </c>
      <c r="I91" s="25">
        <f>VLOOKUP(F91, Sheet1!$R$84:$AB$116, 4, FALSE)
</f>
        <v>8.875</v>
      </c>
      <c r="J91" s="25">
        <f>VLOOKUP(F91, Sheet1!$R$84:$AB$116, 5, FALSE)
</f>
        <v>10.2</v>
      </c>
      <c r="K91" s="25">
        <f>VLOOKUP(F91, Sheet1!$R$84:$AB$116, 6, FALSE)
</f>
        <v>18.3</v>
      </c>
      <c r="L91" s="25">
        <f>VLOOKUP(F91, Sheet1!$R$84:$AB$116, 7, FALSE)
</f>
        <v>14.95</v>
      </c>
      <c r="M91" s="25">
        <f>VLOOKUP(F91, Sheet1!$R$84:$AB$116, 8, FALSE)
</f>
        <v>11.4</v>
      </c>
      <c r="N91" s="25">
        <f>VLOOKUP(F91, Sheet1!$R$84:$AB$116, 9, FALSE)
</f>
        <v>13.92</v>
      </c>
      <c r="O91" s="25">
        <f>VLOOKUP(F91, Sheet1!$R$84:$AB$116, 10, FALSE)
</f>
        <v>8.966666667</v>
      </c>
      <c r="P91" s="92">
        <f>VLOOKUP(F91, Sheet1!$R$84:$AB$116,11, FALSE)
</f>
        <v>7.9</v>
      </c>
      <c r="R91" s="114" t="s">
        <v>118</v>
      </c>
      <c r="S91" s="116">
        <f t="shared" ref="S91:T91" si="40">AVERAGE(O87:O95)</f>
        <v>12.42222222</v>
      </c>
      <c r="T91" s="116">
        <f t="shared" si="40"/>
        <v>14.21666667</v>
      </c>
      <c r="U91" s="114" t="s">
        <v>118</v>
      </c>
      <c r="V91" s="117">
        <f t="shared" ref="V91:W91" si="41">average(O111:O125)</f>
        <v>12.95777777</v>
      </c>
      <c r="W91" s="117">
        <f t="shared" si="41"/>
        <v>11.56300002</v>
      </c>
      <c r="X91" s="114" t="s">
        <v>118</v>
      </c>
      <c r="Y91" s="117">
        <f t="shared" ref="Y91:Z91" si="42">average(O99:O106)</f>
        <v>13.3625</v>
      </c>
      <c r="Z91" s="117">
        <f t="shared" si="42"/>
        <v>13.86875</v>
      </c>
    </row>
    <row r="92">
      <c r="F92" s="91">
        <f>IFERROR(__xludf.DUMMYFUNCTION("""COMPUTED_VALUE"""),16.0)</f>
        <v>16</v>
      </c>
      <c r="G92" s="25">
        <f>VLOOKUP(F92, Sheet1!$R$84:$AB$116, 2, FALSE)
</f>
        <v>16.98</v>
      </c>
      <c r="H92" s="25">
        <f>VLOOKUP(F92, Sheet1!$R$84:$AB$116, 3, FALSE)
</f>
        <v>20.24</v>
      </c>
      <c r="I92" s="25">
        <f>VLOOKUP(F92, Sheet1!$R$84:$AB$116, 4, FALSE)
</f>
        <v>20.4</v>
      </c>
      <c r="J92" s="25">
        <f>VLOOKUP(F92, Sheet1!$R$84:$AB$116, 5, FALSE)
</f>
        <v>18.45</v>
      </c>
      <c r="K92" s="25">
        <f>VLOOKUP(F92, Sheet1!$R$84:$AB$116, 6, FALSE)
</f>
        <v>21.3</v>
      </c>
      <c r="L92" s="25">
        <f>VLOOKUP(F92, Sheet1!$R$84:$AB$116, 7, FALSE)
</f>
        <v>19.45</v>
      </c>
      <c r="M92" s="25">
        <f>VLOOKUP(F92, Sheet1!$R$84:$AB$116, 8, FALSE)
</f>
        <v>15.3</v>
      </c>
      <c r="N92" s="25">
        <f>VLOOKUP(F92, Sheet1!$R$84:$AB$116, 9, FALSE)
</f>
        <v>23.52</v>
      </c>
      <c r="O92" s="25">
        <f>VLOOKUP(F92, Sheet1!$R$84:$AB$116, 10, FALSE)
</f>
        <v>15.58333333</v>
      </c>
      <c r="P92" s="92">
        <f>VLOOKUP(F92, Sheet1!$R$84:$AB$116,11, FALSE)
</f>
        <v>18.25</v>
      </c>
      <c r="R92" s="118" t="s">
        <v>307</v>
      </c>
      <c r="S92" s="119">
        <f t="shared" ref="S92:T92" si="43">AVERAGE(S87:S91)</f>
        <v>17.145</v>
      </c>
      <c r="T92" s="119">
        <f t="shared" si="43"/>
        <v>19.04903704</v>
      </c>
      <c r="U92" s="118" t="s">
        <v>307</v>
      </c>
      <c r="V92" s="120">
        <f t="shared" ref="V92:W92" si="44">AVERAGE(V87:V91)</f>
        <v>17.05502222</v>
      </c>
      <c r="W92" s="120">
        <f t="shared" si="44"/>
        <v>18.29402223</v>
      </c>
      <c r="X92" s="118" t="s">
        <v>307</v>
      </c>
      <c r="Y92" s="121">
        <f t="shared" ref="Y92:Z92" si="45">average(Y87:Y91)</f>
        <v>20.52820833</v>
      </c>
      <c r="Z92" s="121">
        <f t="shared" si="45"/>
        <v>20.04333333</v>
      </c>
    </row>
    <row r="93">
      <c r="E93" s="12"/>
      <c r="F93" s="91">
        <f>IFERROR(__xludf.DUMMYFUNCTION("""COMPUTED_VALUE"""),9.0)</f>
        <v>9</v>
      </c>
      <c r="G93" s="25">
        <f>VLOOKUP(F93, Sheet1!$R$84:$AB$116, 2, FALSE)
</f>
        <v>13.22</v>
      </c>
      <c r="H93" s="25">
        <f>VLOOKUP(F93, Sheet1!$R$84:$AB$116, 3, FALSE)
</f>
        <v>17.68</v>
      </c>
      <c r="I93" s="25">
        <f>VLOOKUP(F93, Sheet1!$R$84:$AB$116, 4, FALSE)
</f>
        <v>11.475</v>
      </c>
      <c r="J93" s="25">
        <f>VLOOKUP(F93, Sheet1!$R$84:$AB$116, 5, FALSE)
</f>
        <v>15.73333333</v>
      </c>
      <c r="K93" s="25">
        <f>VLOOKUP(F93, Sheet1!$R$84:$AB$116, 6, FALSE)
</f>
        <v>23.025</v>
      </c>
      <c r="L93" s="25">
        <f>VLOOKUP(F93, Sheet1!$R$84:$AB$116, 7, FALSE)
</f>
        <v>28</v>
      </c>
      <c r="M93" s="25">
        <f>VLOOKUP(F93, Sheet1!$R$84:$AB$116, 8, FALSE)
</f>
        <v>12.76</v>
      </c>
      <c r="N93" s="25">
        <f>VLOOKUP(F93, Sheet1!$R$84:$AB$116, 9, FALSE)
</f>
        <v>17.1</v>
      </c>
      <c r="O93" s="25">
        <f>VLOOKUP(F93, Sheet1!$R$84:$AB$116, 10, FALSE)
</f>
        <v>10.01666667</v>
      </c>
      <c r="P93" s="92">
        <f>VLOOKUP(F93, Sheet1!$R$84:$AB$116,11, FALSE)
</f>
        <v>6.725</v>
      </c>
    </row>
    <row r="94">
      <c r="E94" s="12"/>
      <c r="F94" s="91">
        <f>IFERROR(__xludf.DUMMYFUNCTION("""COMPUTED_VALUE"""),24.0)</f>
        <v>24</v>
      </c>
      <c r="G94" s="25">
        <f>VLOOKUP(F94, Sheet1!$R$84:$AB$116, 2, FALSE)
</f>
        <v>25.54</v>
      </c>
      <c r="H94" s="25">
        <f>VLOOKUP(F94, Sheet1!$R$84:$AB$116, 3, FALSE)
</f>
        <v>17.28</v>
      </c>
      <c r="I94" s="25">
        <f>VLOOKUP(F94, Sheet1!$R$84:$AB$116, 4, FALSE)
</f>
        <v>23.2</v>
      </c>
      <c r="J94" s="25">
        <f>VLOOKUP(F94, Sheet1!$R$84:$AB$116, 5, FALSE)
</f>
        <v>33.91666667</v>
      </c>
      <c r="K94" s="25">
        <f>VLOOKUP(F94, Sheet1!$R$84:$AB$116, 6, FALSE)
</f>
        <v>22.625</v>
      </c>
      <c r="L94" s="25">
        <f>VLOOKUP(F94, Sheet1!$R$84:$AB$116, 7, FALSE)
</f>
        <v>19.48333333</v>
      </c>
      <c r="M94" s="25">
        <f>VLOOKUP(F94, Sheet1!$R$84:$AB$116, 8, FALSE)
</f>
        <v>33.96</v>
      </c>
      <c r="N94" s="25">
        <f>VLOOKUP(F94, Sheet1!$R$84:$AB$116, 9, FALSE)
</f>
        <v>30.16</v>
      </c>
      <c r="O94" s="25">
        <f>VLOOKUP(F94, Sheet1!$R$84:$AB$116, 10, FALSE)
</f>
        <v>12.05</v>
      </c>
      <c r="P94" s="92">
        <f>VLOOKUP(F94, Sheet1!$R$84:$AB$116,11, FALSE)
</f>
        <v>20.225</v>
      </c>
    </row>
    <row r="95">
      <c r="E95" s="12"/>
      <c r="F95" s="12">
        <v>31.0</v>
      </c>
      <c r="G95" s="25">
        <f>VLOOKUP(F95, Sheet1!$R$84:$AB$116, 2, FALSE)
</f>
        <v>13.6</v>
      </c>
      <c r="H95" s="25">
        <f>VLOOKUP(F95, Sheet1!$R$84:$AB$116, 3, FALSE)
</f>
        <v>14.6</v>
      </c>
      <c r="I95" s="25">
        <f>VLOOKUP(F95, Sheet1!$R$84:$AB$116, 4, FALSE)
</f>
        <v>14.5</v>
      </c>
      <c r="J95" s="25">
        <f>VLOOKUP(F95, Sheet1!$R$84:$AB$116, 5, FALSE)
</f>
        <v>12.5</v>
      </c>
      <c r="K95" s="25">
        <f>VLOOKUP(F95, Sheet1!$R$84:$AB$116, 6, FALSE)
</f>
        <v>11.25</v>
      </c>
      <c r="L95" s="25">
        <f>VLOOKUP(F95, Sheet1!$R$84:$AB$116, 7, FALSE)
</f>
        <v>13.33333333</v>
      </c>
      <c r="M95" s="25">
        <f>VLOOKUP(F95, Sheet1!$R$84:$AB$116, 8, FALSE)
</f>
        <v>10</v>
      </c>
      <c r="N95" s="25">
        <f>VLOOKUP(F95, Sheet1!$R$84:$AB$116, 9, FALSE)
</f>
        <v>19.4</v>
      </c>
      <c r="O95" s="25">
        <f>VLOOKUP(F95, Sheet1!$R$84:$AB$116, 10, FALSE)
</f>
        <v>8.5</v>
      </c>
      <c r="P95" s="92">
        <f>VLOOKUP(F95, Sheet1!$R$84:$AB$116,11, FALSE)
</f>
        <v>10.5</v>
      </c>
    </row>
    <row r="96">
      <c r="D96" s="22" t="str">
        <f>ttest(H87:H95,H99:H106,2,1)</f>
        <v>#N/A</v>
      </c>
      <c r="E96" s="12"/>
      <c r="F96" s="12" t="s">
        <v>269</v>
      </c>
      <c r="G96" s="16">
        <f>ttest(G87:G95,H87:H95,2,1)</f>
        <v>0.771422957</v>
      </c>
      <c r="I96" s="16">
        <f>ttest(I87:I95,J87:J95,2,1)</f>
        <v>0.228297577</v>
      </c>
      <c r="K96" s="16">
        <f>ttest(K87:K95,L87:L95,2,1)</f>
        <v>0.1054330708</v>
      </c>
      <c r="M96" s="16">
        <f>ttest(M87:M95,N87:N95,2,1)</f>
        <v>0.0981795055</v>
      </c>
      <c r="O96" s="16">
        <f>ttest(O87:O95,P87:P95,2,1)</f>
        <v>0.1646524002</v>
      </c>
    </row>
    <row r="97">
      <c r="E97" s="12"/>
      <c r="F97" s="12" t="s">
        <v>2663</v>
      </c>
      <c r="I97" s="12"/>
      <c r="J97" s="12"/>
    </row>
    <row r="98">
      <c r="E98" s="12"/>
      <c r="F98" s="87" t="s">
        <v>0</v>
      </c>
      <c r="G98" s="88" t="s">
        <v>27</v>
      </c>
      <c r="H98" s="89" t="s">
        <v>23</v>
      </c>
      <c r="I98" s="89" t="s">
        <v>97</v>
      </c>
      <c r="J98" s="89" t="s">
        <v>90</v>
      </c>
      <c r="K98" s="89" t="s">
        <v>71</v>
      </c>
      <c r="L98" s="89" t="s">
        <v>68</v>
      </c>
      <c r="M98" s="89" t="s">
        <v>49</v>
      </c>
      <c r="N98" s="89" t="s">
        <v>46</v>
      </c>
      <c r="O98" s="89" t="s">
        <v>114</v>
      </c>
      <c r="P98" s="90" t="s">
        <v>118</v>
      </c>
      <c r="R98" s="7"/>
      <c r="S98" s="29"/>
      <c r="T98" s="29"/>
    </row>
    <row r="99">
      <c r="E99" s="12"/>
      <c r="F99" s="91">
        <f>IFERROR(__xludf.DUMMYFUNCTION("FILTER(A2:A31,D2:D31  = ""field dependent"")"),1.0)</f>
        <v>1</v>
      </c>
      <c r="G99" s="25">
        <f>VLOOKUP(F99, Sheet1!$R$84:$AB$114, 2, FALSE)
</f>
        <v>12.1</v>
      </c>
      <c r="H99" s="25">
        <f>VLOOKUP(F99, Sheet1!$R$84:$AB$114, 3, FALSE)
</f>
        <v>10.42</v>
      </c>
      <c r="I99" s="25">
        <f>VLOOKUP(F99, Sheet1!$R$84:$AB$114, 4, FALSE)
</f>
        <v>13.825</v>
      </c>
      <c r="J99" s="25">
        <f>VLOOKUP(F99, Sheet1!$R$84:$AB$114, 5, FALSE)
</f>
        <v>16.1</v>
      </c>
      <c r="K99" s="25">
        <f>VLOOKUP(F99, Sheet1!$R$84:$AB$114, 6, FALSE)
</f>
        <v>18.125</v>
      </c>
      <c r="L99" s="25">
        <f>VLOOKUP(F99, Sheet1!$R$84:$AB$114, 7, FALSE)
</f>
        <v>17.28333333</v>
      </c>
      <c r="M99" s="25">
        <f>VLOOKUP(F99, Sheet1!$R$84:$AB$114, 8, FALSE)
</f>
        <v>11.48</v>
      </c>
      <c r="N99" s="25">
        <f>VLOOKUP(F99, Sheet1!$R$84:$AB$114, 9, FALSE)
</f>
        <v>11.88</v>
      </c>
      <c r="O99" s="25">
        <f>VLOOKUP(F99, Sheet1!$R$84:$AB$114, 10, FALSE)
</f>
        <v>8.4</v>
      </c>
      <c r="P99" s="92">
        <f>VLOOKUP(F99, Sheet1!$R$84:$AB$114,11, FALSE)
</f>
        <v>13.575</v>
      </c>
      <c r="R99" s="29"/>
      <c r="S99" s="93"/>
      <c r="T99" s="93"/>
    </row>
    <row r="100">
      <c r="E100" s="12"/>
      <c r="F100" s="91">
        <f>IFERROR(__xludf.DUMMYFUNCTION("""COMPUTED_VALUE"""),4.0)</f>
        <v>4</v>
      </c>
      <c r="G100" s="25">
        <f>VLOOKUP(F100, Sheet1!$R$84:$AB$114, 2, FALSE)
</f>
        <v>16.34</v>
      </c>
      <c r="H100" s="25">
        <f>VLOOKUP(F100, Sheet1!$R$84:$AB$114, 3, FALSE)
</f>
        <v>18.36</v>
      </c>
      <c r="I100" s="25">
        <f>VLOOKUP(F100, Sheet1!$R$84:$AB$114, 4, FALSE)
</f>
        <v>18.2</v>
      </c>
      <c r="J100" s="25">
        <f>VLOOKUP(F100, Sheet1!$R$84:$AB$114, 5, FALSE)
</f>
        <v>12.43333333</v>
      </c>
      <c r="K100" s="25">
        <f>VLOOKUP(F100, Sheet1!$R$84:$AB$114, 6, FALSE)
</f>
        <v>31.025</v>
      </c>
      <c r="L100" s="25">
        <f>VLOOKUP(F100, Sheet1!$R$84:$AB$114, 7, FALSE)
</f>
        <v>35.05</v>
      </c>
      <c r="M100" s="25">
        <f>VLOOKUP(F100, Sheet1!$R$84:$AB$114, 8, FALSE)
</f>
        <v>25.44</v>
      </c>
      <c r="N100" s="25">
        <f>VLOOKUP(F100, Sheet1!$R$84:$AB$114, 9, FALSE)
</f>
        <v>10.58</v>
      </c>
      <c r="O100" s="25">
        <f>VLOOKUP(F100, Sheet1!$R$84:$AB$114, 10, FALSE)
</f>
        <v>8.783333333</v>
      </c>
      <c r="P100" s="92">
        <f>VLOOKUP(F100, Sheet1!$R$84:$AB$114,11, FALSE)
</f>
        <v>12.725</v>
      </c>
      <c r="R100" s="29"/>
      <c r="S100" s="93"/>
      <c r="T100" s="93"/>
    </row>
    <row r="101">
      <c r="E101" s="12"/>
      <c r="F101" s="91">
        <f>IFERROR(__xludf.DUMMYFUNCTION("""COMPUTED_VALUE"""),7.0)</f>
        <v>7</v>
      </c>
      <c r="G101" s="25">
        <f>VLOOKUP(F101, Sheet1!$R$84:$AB$114, 2, FALSE)
</f>
        <v>13.88</v>
      </c>
      <c r="H101" s="25">
        <f>VLOOKUP(F101, Sheet1!$R$84:$AB$114, 3, FALSE)
</f>
        <v>16.34</v>
      </c>
      <c r="I101" s="25">
        <f>VLOOKUP(F101, Sheet1!$R$84:$AB$114, 4, FALSE)
</f>
        <v>19.575</v>
      </c>
      <c r="J101" s="25">
        <f>VLOOKUP(F101, Sheet1!$R$84:$AB$114, 5, FALSE)
</f>
        <v>19.23333333</v>
      </c>
      <c r="K101" s="25">
        <f>VLOOKUP(F101, Sheet1!$R$84:$AB$114, 6, FALSE)
</f>
        <v>14.4</v>
      </c>
      <c r="L101" s="25">
        <f>VLOOKUP(F101, Sheet1!$R$84:$AB$114, 7, FALSE)
</f>
        <v>26.31666667</v>
      </c>
      <c r="M101" s="25">
        <f>VLOOKUP(F101, Sheet1!$R$84:$AB$114, 8, FALSE)
</f>
        <v>15.12</v>
      </c>
      <c r="N101" s="25">
        <f>VLOOKUP(F101, Sheet1!$R$84:$AB$114, 9, FALSE)
</f>
        <v>13.08</v>
      </c>
      <c r="O101" s="25">
        <f>VLOOKUP(F101, Sheet1!$R$84:$AB$114, 10, FALSE)
</f>
        <v>10.46666667</v>
      </c>
      <c r="P101" s="92">
        <f>VLOOKUP(F101, Sheet1!$R$84:$AB$114,11, FALSE)
</f>
        <v>11.25</v>
      </c>
      <c r="R101" s="29"/>
      <c r="S101" s="93"/>
      <c r="T101" s="93"/>
    </row>
    <row r="102">
      <c r="E102" s="12"/>
      <c r="F102" s="91">
        <f>IFERROR(__xludf.DUMMYFUNCTION("""COMPUTED_VALUE"""),12.0)</f>
        <v>12</v>
      </c>
      <c r="G102" s="25">
        <f>VLOOKUP(F102, Sheet1!$R$84:$AB$114, 2, FALSE)
</f>
        <v>30.72</v>
      </c>
      <c r="H102" s="25">
        <f>VLOOKUP(F102, Sheet1!$R$84:$AB$114, 3, FALSE)
</f>
        <v>27.02</v>
      </c>
      <c r="I102" s="25">
        <f>VLOOKUP(F102, Sheet1!$R$84:$AB$114, 4, FALSE)
</f>
        <v>29.975</v>
      </c>
      <c r="J102" s="25">
        <f>VLOOKUP(F102, Sheet1!$R$84:$AB$114, 5, FALSE)
</f>
        <v>17.88333333</v>
      </c>
      <c r="K102" s="25">
        <f>VLOOKUP(F102, Sheet1!$R$84:$AB$114, 6, FALSE)
</f>
        <v>37.325</v>
      </c>
      <c r="L102" s="25">
        <f>VLOOKUP(F102, Sheet1!$R$84:$AB$114, 7, FALSE)
</f>
        <v>29.98333333</v>
      </c>
      <c r="M102" s="25">
        <f>VLOOKUP(F102, Sheet1!$R$84:$AB$114, 8, FALSE)
</f>
        <v>25.28</v>
      </c>
      <c r="N102" s="25">
        <f>VLOOKUP(F102, Sheet1!$R$84:$AB$114, 9, FALSE)
</f>
        <v>28.76</v>
      </c>
      <c r="O102" s="25">
        <f>VLOOKUP(F102, Sheet1!$R$84:$AB$114, 10, FALSE)
</f>
        <v>13.03333333</v>
      </c>
      <c r="P102" s="92">
        <f>VLOOKUP(F102, Sheet1!$R$84:$AB$114,11, FALSE)
</f>
        <v>12.625</v>
      </c>
      <c r="R102" s="29"/>
      <c r="S102" s="93"/>
      <c r="T102" s="93"/>
    </row>
    <row r="103">
      <c r="E103" s="12"/>
      <c r="F103" s="91">
        <f>IFERROR(__xludf.DUMMYFUNCTION("""COMPUTED_VALUE"""),17.0)</f>
        <v>17</v>
      </c>
      <c r="G103" s="25">
        <f>VLOOKUP(F103, Sheet1!$R$84:$AB$114, 2, FALSE)
</f>
        <v>34.16</v>
      </c>
      <c r="H103" s="25">
        <f>VLOOKUP(F103, Sheet1!$R$84:$AB$114, 3, FALSE)
</f>
        <v>10.58</v>
      </c>
      <c r="I103" s="25">
        <f>VLOOKUP(F103, Sheet1!$R$84:$AB$114, 4, FALSE)
</f>
        <v>8.2</v>
      </c>
      <c r="J103" s="25">
        <f>VLOOKUP(F103, Sheet1!$R$84:$AB$114, 5, FALSE)
</f>
        <v>8.766666667</v>
      </c>
      <c r="K103" s="25">
        <f>VLOOKUP(F103, Sheet1!$R$84:$AB$114, 6, FALSE)
</f>
        <v>15.2</v>
      </c>
      <c r="L103" s="25">
        <f>VLOOKUP(F103, Sheet1!$R$84:$AB$114, 7, FALSE)
</f>
        <v>20.7</v>
      </c>
      <c r="M103" s="25">
        <f>VLOOKUP(F103, Sheet1!$R$84:$AB$114, 8, FALSE)
</f>
        <v>17.54</v>
      </c>
      <c r="N103" s="25">
        <f>VLOOKUP(F103, Sheet1!$R$84:$AB$114, 9, FALSE)
</f>
        <v>18.68</v>
      </c>
      <c r="O103" s="25">
        <f>VLOOKUP(F103, Sheet1!$R$84:$AB$114, 10, FALSE)
</f>
        <v>8.116666667</v>
      </c>
      <c r="P103" s="92">
        <f>VLOOKUP(F103, Sheet1!$R$84:$AB$114,11, FALSE)
</f>
        <v>8.9</v>
      </c>
      <c r="R103" s="29"/>
      <c r="S103" s="93"/>
      <c r="T103" s="93"/>
    </row>
    <row r="104">
      <c r="E104" s="12"/>
      <c r="F104" s="91">
        <f>IFERROR(__xludf.DUMMYFUNCTION("""COMPUTED_VALUE"""),20.0)</f>
        <v>20</v>
      </c>
      <c r="G104" s="25">
        <f>VLOOKUP(F104, Sheet1!$R$84:$AB$114, 2, FALSE)
</f>
        <v>31.72</v>
      </c>
      <c r="H104" s="25">
        <f>VLOOKUP(F104, Sheet1!$R$84:$AB$114, 3, FALSE)
</f>
        <v>31.44</v>
      </c>
      <c r="I104" s="25">
        <f>VLOOKUP(F104, Sheet1!$R$84:$AB$114, 4, FALSE)
</f>
        <v>38.625</v>
      </c>
      <c r="J104" s="25">
        <f>VLOOKUP(F104, Sheet1!$R$84:$AB$114, 5, FALSE)
</f>
        <v>39.18333333</v>
      </c>
      <c r="K104" s="25">
        <f>VLOOKUP(F104, Sheet1!$R$84:$AB$114, 6, FALSE)
</f>
        <v>48.925</v>
      </c>
      <c r="L104" s="25">
        <f>VLOOKUP(F104, Sheet1!$R$84:$AB$114, 7, FALSE)
</f>
        <v>57.93333333</v>
      </c>
      <c r="M104" s="25">
        <f>VLOOKUP(F104, Sheet1!$R$84:$AB$114, 8, FALSE)
</f>
        <v>38.16</v>
      </c>
      <c r="N104" s="25">
        <f>VLOOKUP(F104, Sheet1!$R$84:$AB$114, 9, FALSE)
</f>
        <v>37.1</v>
      </c>
      <c r="O104" s="25">
        <f>VLOOKUP(F104, Sheet1!$R$84:$AB$114, 10, FALSE)
</f>
        <v>26.41666667</v>
      </c>
      <c r="P104" s="92">
        <f>VLOOKUP(F104, Sheet1!$R$84:$AB$114,11, FALSE)
</f>
        <v>18.775</v>
      </c>
      <c r="R104" s="29"/>
      <c r="S104" s="35"/>
      <c r="T104" s="35"/>
    </row>
    <row r="105">
      <c r="E105" s="12"/>
      <c r="F105" s="91">
        <f>IFERROR(__xludf.DUMMYFUNCTION("""COMPUTED_VALUE"""),25.0)</f>
        <v>25</v>
      </c>
      <c r="G105" s="25">
        <f>VLOOKUP(F105, Sheet1!$R$84:$AB$114, 2, FALSE)
</f>
        <v>21.02</v>
      </c>
      <c r="H105" s="25">
        <f>VLOOKUP(F105, Sheet1!$R$84:$AB$114, 3, FALSE)
</f>
        <v>19.26</v>
      </c>
      <c r="I105" s="25">
        <f>VLOOKUP(F105, Sheet1!$R$84:$AB$114, 4, FALSE)
</f>
        <v>25.1</v>
      </c>
      <c r="J105" s="25">
        <f>VLOOKUP(F105, Sheet1!$R$84:$AB$114, 5, FALSE)
</f>
        <v>19.5</v>
      </c>
      <c r="K105" s="25">
        <f>VLOOKUP(F105, Sheet1!$R$84:$AB$114, 6, FALSE)
</f>
        <v>17.43333333</v>
      </c>
      <c r="L105" s="25">
        <f>VLOOKUP(F105, Sheet1!$R$84:$AB$114, 7, FALSE)
</f>
        <v>18.75</v>
      </c>
      <c r="M105" s="25">
        <f>VLOOKUP(F105, Sheet1!$R$84:$AB$114, 8, FALSE)
</f>
        <v>19.7</v>
      </c>
      <c r="N105" s="25">
        <f>VLOOKUP(F105, Sheet1!$R$84:$AB$114, 9, FALSE)
</f>
        <v>29.64</v>
      </c>
      <c r="O105" s="25">
        <f>VLOOKUP(F105, Sheet1!$R$84:$AB$114, 10, FALSE)
</f>
        <v>20.65</v>
      </c>
      <c r="P105" s="92">
        <f>VLOOKUP(F105, Sheet1!$R$84:$AB$114,11, FALSE)
</f>
        <v>20.025</v>
      </c>
    </row>
    <row r="106">
      <c r="E106" s="12"/>
      <c r="F106" s="91">
        <f>IFERROR(__xludf.DUMMYFUNCTION("""COMPUTED_VALUE"""),26.0)</f>
        <v>26</v>
      </c>
      <c r="G106" s="25">
        <f>VLOOKUP(F106, Sheet1!$R$84:$AB$114, 2, FALSE)
</f>
        <v>16.98</v>
      </c>
      <c r="H106" s="25">
        <f>VLOOKUP(F106, Sheet1!$R$84:$AB$114, 3, FALSE)
</f>
        <v>20.22</v>
      </c>
      <c r="I106" s="25">
        <f>VLOOKUP(F106, Sheet1!$R$84:$AB$114, 4, FALSE)
</f>
        <v>17.875</v>
      </c>
      <c r="J106" s="25">
        <f>VLOOKUP(F106, Sheet1!$R$84:$AB$114, 5, FALSE)
</f>
        <v>18.6</v>
      </c>
      <c r="K106" s="25">
        <f>VLOOKUP(F106, Sheet1!$R$84:$AB$114, 6, FALSE)
</f>
        <v>17.1</v>
      </c>
      <c r="L106" s="25">
        <f>VLOOKUP(F106, Sheet1!$R$84:$AB$114, 7, FALSE)
</f>
        <v>16.36666667</v>
      </c>
      <c r="M106" s="25">
        <f>VLOOKUP(F106, Sheet1!$R$84:$AB$114, 8, FALSE)
</f>
        <v>13.68</v>
      </c>
      <c r="N106" s="25">
        <f>VLOOKUP(F106, Sheet1!$R$84:$AB$114, 9, FALSE)
</f>
        <v>13.34</v>
      </c>
      <c r="O106" s="25">
        <f>VLOOKUP(F106, Sheet1!$R$84:$AB$114, 10, FALSE)
</f>
        <v>11.03333333</v>
      </c>
      <c r="P106" s="92">
        <f>VLOOKUP(F106, Sheet1!$R$84:$AB$114,11, FALSE)
</f>
        <v>13.075</v>
      </c>
    </row>
    <row r="107">
      <c r="E107" s="12"/>
      <c r="F107" s="12" t="s">
        <v>269</v>
      </c>
      <c r="G107" s="16">
        <f>ttest(G99:G106,H99:H106,2,1)</f>
        <v>0.3750940748</v>
      </c>
      <c r="I107" s="16">
        <f>ttest(I99:I106,J99:J106,2,1)</f>
        <v>0.1996428538</v>
      </c>
      <c r="K107" s="16">
        <f>ttest(K99:K106,L99:L106,2,1)</f>
        <v>0.2275813915</v>
      </c>
      <c r="M107" s="16">
        <f>ttest(M99:M106,N99:N106,2,1)</f>
        <v>0.8697128241</v>
      </c>
      <c r="O107" s="16">
        <f>ttest(O99:O106,P99:P106,2,1)</f>
        <v>0.7220438006</v>
      </c>
    </row>
    <row r="109">
      <c r="F109" s="12" t="s">
        <v>2670</v>
      </c>
      <c r="I109" s="12"/>
      <c r="J109" s="12"/>
    </row>
    <row r="110">
      <c r="F110" s="87" t="s">
        <v>0</v>
      </c>
      <c r="G110" s="88" t="s">
        <v>27</v>
      </c>
      <c r="H110" s="89" t="s">
        <v>23</v>
      </c>
      <c r="I110" s="89" t="s">
        <v>97</v>
      </c>
      <c r="J110" s="89" t="s">
        <v>90</v>
      </c>
      <c r="K110" s="89" t="s">
        <v>71</v>
      </c>
      <c r="L110" s="89" t="s">
        <v>68</v>
      </c>
      <c r="M110" s="89" t="s">
        <v>49</v>
      </c>
      <c r="N110" s="89" t="s">
        <v>46</v>
      </c>
      <c r="O110" s="89" t="s">
        <v>114</v>
      </c>
      <c r="P110" s="90" t="s">
        <v>118</v>
      </c>
    </row>
    <row r="111">
      <c r="F111" s="91">
        <f>IFERROR(__xludf.DUMMYFUNCTION("FILTER(A2:A31,D2:D31  = ""neutral"")"),10.0)</f>
        <v>10</v>
      </c>
      <c r="G111" s="25">
        <f>VLOOKUP(F111, Sheet1!$R$84:$AB$116, 2, FALSE)
</f>
        <v>18.84</v>
      </c>
      <c r="H111" s="25">
        <f>VLOOKUP(F111, Sheet1!$R$84:$AB$116, 3, FALSE)
</f>
        <v>21.94</v>
      </c>
      <c r="I111" s="25">
        <f>VLOOKUP(F111, Sheet1!$R$84:$AB$116, 4, FALSE)
</f>
        <v>28.05</v>
      </c>
      <c r="J111" s="25">
        <f>VLOOKUP(F111, Sheet1!$R$84:$AB$116, 5, FALSE)
</f>
        <v>19.98333333</v>
      </c>
      <c r="K111" s="25">
        <f>VLOOKUP(F111, Sheet1!$R$84:$AB$116, 6, FALSE)
</f>
        <v>25.925</v>
      </c>
      <c r="L111" s="25">
        <f>VLOOKUP(F111, Sheet1!$R$84:$AB$116, 7, FALSE)
</f>
        <v>23.83333333</v>
      </c>
      <c r="M111" s="25">
        <f>VLOOKUP(F111, Sheet1!$R$84:$AB$116, 8, FALSE)
</f>
        <v>29.56</v>
      </c>
      <c r="N111" s="25">
        <f>VLOOKUP(F111, Sheet1!$R$84:$AB$116, 9, FALSE)
</f>
        <v>16.82</v>
      </c>
      <c r="O111" s="25">
        <f>VLOOKUP(F111, Sheet1!$R$84:$AB$116, 10, FALSE)
</f>
        <v>12.06666667</v>
      </c>
      <c r="P111" s="92">
        <f>VLOOKUP(F111, Sheet1!$R$84:$AB$116,11, FALSE)
</f>
        <v>11.65</v>
      </c>
    </row>
    <row r="112">
      <c r="F112" s="91">
        <f>IFERROR(__xludf.DUMMYFUNCTION("""COMPUTED_VALUE"""),11.0)</f>
        <v>11</v>
      </c>
      <c r="G112" s="25">
        <f>VLOOKUP(F112, Sheet1!$R$84:$AB$116, 2, FALSE)
</f>
        <v>12.02</v>
      </c>
      <c r="H112" s="25">
        <f>VLOOKUP(F112, Sheet1!$R$84:$AB$116, 3, FALSE)
</f>
        <v>15.58</v>
      </c>
      <c r="I112" s="25">
        <f>VLOOKUP(F112, Sheet1!$R$84:$AB$116, 4, FALSE)
</f>
        <v>15.4</v>
      </c>
      <c r="J112" s="25">
        <f>VLOOKUP(F112, Sheet1!$R$84:$AB$116, 5, FALSE)
</f>
        <v>16.56</v>
      </c>
      <c r="K112" s="25">
        <f>VLOOKUP(F112, Sheet1!$R$84:$AB$116, 6, FALSE)
</f>
        <v>16.775</v>
      </c>
      <c r="L112" s="25">
        <f>VLOOKUP(F112, Sheet1!$R$84:$AB$116, 7, FALSE)
</f>
        <v>19.13333333</v>
      </c>
      <c r="M112" s="25">
        <f>VLOOKUP(F112, Sheet1!$R$84:$AB$116, 8, FALSE)
</f>
        <v>12.14</v>
      </c>
      <c r="N112" s="25">
        <f>VLOOKUP(F112, Sheet1!$R$84:$AB$116, 9, FALSE)
</f>
        <v>16.56</v>
      </c>
      <c r="O112" s="25">
        <f>VLOOKUP(F112, Sheet1!$R$84:$AB$116, 10, FALSE)
</f>
        <v>9.083333333</v>
      </c>
      <c r="P112" s="92">
        <f>VLOOKUP(F112, Sheet1!$R$84:$AB$116,11, FALSE)
</f>
        <v>6.02</v>
      </c>
    </row>
    <row r="113">
      <c r="F113" s="91">
        <f>IFERROR(__xludf.DUMMYFUNCTION("""COMPUTED_VALUE"""),14.0)</f>
        <v>14</v>
      </c>
      <c r="G113" s="25">
        <f>VLOOKUP(F113, Sheet1!$R$84:$AB$116, 2, FALSE)
</f>
        <v>15.9</v>
      </c>
      <c r="H113" s="25">
        <f>VLOOKUP(F113, Sheet1!$R$84:$AB$116, 3, FALSE)
</f>
        <v>21.8</v>
      </c>
      <c r="I113" s="25">
        <f>VLOOKUP(F113, Sheet1!$R$84:$AB$116, 4, FALSE)
</f>
        <v>15.375</v>
      </c>
      <c r="J113" s="25">
        <f>VLOOKUP(F113, Sheet1!$R$84:$AB$116, 5, FALSE)
</f>
        <v>21.3</v>
      </c>
      <c r="K113" s="25">
        <f>VLOOKUP(F113, Sheet1!$R$84:$AB$116, 6, FALSE)
</f>
        <v>28.2</v>
      </c>
      <c r="L113" s="25">
        <f>VLOOKUP(F113, Sheet1!$R$84:$AB$116, 7, FALSE)
</f>
        <v>24.5</v>
      </c>
      <c r="M113" s="25">
        <f>VLOOKUP(F113, Sheet1!$R$84:$AB$116, 8, FALSE)
</f>
        <v>12.96</v>
      </c>
      <c r="N113" s="25">
        <f>VLOOKUP(F113, Sheet1!$R$84:$AB$116, 9, FALSE)
</f>
        <v>14.78</v>
      </c>
      <c r="O113" s="25">
        <f>VLOOKUP(F113, Sheet1!$R$84:$AB$116, 10, FALSE)
</f>
        <v>15.15</v>
      </c>
      <c r="P113" s="92">
        <f>VLOOKUP(F113, Sheet1!$R$84:$AB$116,11, FALSE)
</f>
        <v>11.3</v>
      </c>
    </row>
    <row r="114">
      <c r="F114" s="91">
        <f>IFERROR(__xludf.DUMMYFUNCTION("""COMPUTED_VALUE"""),13.0)</f>
        <v>13</v>
      </c>
      <c r="G114" s="25">
        <f>VLOOKUP(F114, Sheet1!$R$84:$AB$116, 2, FALSE)
</f>
        <v>18.48</v>
      </c>
      <c r="H114" s="25">
        <f>VLOOKUP(F114, Sheet1!$R$84:$AB$116, 3, FALSE)
</f>
        <v>35.58</v>
      </c>
      <c r="I114" s="25">
        <f>VLOOKUP(F114, Sheet1!$R$84:$AB$116, 4, FALSE)
</f>
        <v>23.775</v>
      </c>
      <c r="J114" s="25">
        <f>VLOOKUP(F114, Sheet1!$R$84:$AB$116, 5, FALSE)
</f>
        <v>33.53333333</v>
      </c>
      <c r="K114" s="25">
        <f>VLOOKUP(F114, Sheet1!$R$84:$AB$116, 6, FALSE)
</f>
        <v>31.85</v>
      </c>
      <c r="L114" s="25">
        <f>VLOOKUP(F114, Sheet1!$R$84:$AB$116, 7, FALSE)
</f>
        <v>34.4</v>
      </c>
      <c r="M114" s="25">
        <f>VLOOKUP(F114, Sheet1!$R$84:$AB$116, 8, FALSE)
</f>
        <v>16.46</v>
      </c>
      <c r="N114" s="25">
        <f>VLOOKUP(F114, Sheet1!$R$84:$AB$116, 9, FALSE)
</f>
        <v>27.22</v>
      </c>
      <c r="O114" s="25">
        <f>VLOOKUP(F114, Sheet1!$R$84:$AB$116, 10, FALSE)
</f>
        <v>20.46666667</v>
      </c>
      <c r="P114" s="92">
        <f>VLOOKUP(F114, Sheet1!$R$84:$AB$116,11, FALSE)
</f>
        <v>16.95</v>
      </c>
    </row>
    <row r="115">
      <c r="F115" s="91">
        <f>IFERROR(__xludf.DUMMYFUNCTION("""COMPUTED_VALUE"""),15.0)</f>
        <v>15</v>
      </c>
      <c r="G115" s="25">
        <f>VLOOKUP(F115, Sheet1!$R$84:$AB$116, 2, FALSE)
</f>
        <v>18.88</v>
      </c>
      <c r="H115" s="25">
        <f>VLOOKUP(F115, Sheet1!$R$84:$AB$116, 3, FALSE)
</f>
        <v>13.92</v>
      </c>
      <c r="I115" s="25">
        <f>VLOOKUP(F115, Sheet1!$R$84:$AB$116, 4, FALSE)
</f>
        <v>16.8</v>
      </c>
      <c r="J115" s="25">
        <f>VLOOKUP(F115, Sheet1!$R$84:$AB$116, 5, FALSE)
</f>
        <v>9.583333333</v>
      </c>
      <c r="K115" s="25">
        <f>VLOOKUP(F115, Sheet1!$R$84:$AB$116, 6, FALSE)
</f>
        <v>20.25</v>
      </c>
      <c r="L115" s="25">
        <f>VLOOKUP(F115, Sheet1!$R$84:$AB$116, 7, FALSE)
</f>
        <v>18.1</v>
      </c>
      <c r="M115" s="25">
        <f>VLOOKUP(F115, Sheet1!$R$84:$AB$116, 8, FALSE)
</f>
        <v>11.18</v>
      </c>
      <c r="N115" s="25">
        <f>VLOOKUP(F115, Sheet1!$R$84:$AB$116, 9, FALSE)
</f>
        <v>14.36</v>
      </c>
      <c r="O115" s="25">
        <f>VLOOKUP(F115, Sheet1!$R$84:$AB$116, 10, FALSE)
</f>
        <v>9.816666667</v>
      </c>
      <c r="P115" s="92">
        <f>VLOOKUP(F115, Sheet1!$R$84:$AB$116,11, FALSE)
</f>
        <v>7.7</v>
      </c>
    </row>
    <row r="116">
      <c r="F116" s="91">
        <f>IFERROR(__xludf.DUMMYFUNCTION("""COMPUTED_VALUE"""),18.0)</f>
        <v>18</v>
      </c>
      <c r="G116" s="25">
        <f>VLOOKUP(F116, Sheet1!$R$84:$AB$116, 2, FALSE)
</f>
        <v>25.86</v>
      </c>
      <c r="H116" s="25">
        <f>VLOOKUP(F116, Sheet1!$R$84:$AB$116, 3, FALSE)
</f>
        <v>28.5</v>
      </c>
      <c r="I116" s="25">
        <f>VLOOKUP(F116, Sheet1!$R$84:$AB$116, 4, FALSE)
</f>
        <v>22.3</v>
      </c>
      <c r="J116" s="25">
        <f>VLOOKUP(F116, Sheet1!$R$84:$AB$116, 5, FALSE)
</f>
        <v>23.18333333</v>
      </c>
      <c r="K116" s="25">
        <f>VLOOKUP(F116, Sheet1!$R$84:$AB$116, 6, FALSE)
</f>
        <v>28.95</v>
      </c>
      <c r="L116" s="25">
        <f>VLOOKUP(F116, Sheet1!$R$84:$AB$116, 7, FALSE)
</f>
        <v>29.26666667</v>
      </c>
      <c r="M116" s="25">
        <f>VLOOKUP(F116, Sheet1!$R$84:$AB$116, 8, FALSE)
</f>
        <v>21.96</v>
      </c>
      <c r="N116" s="25">
        <f>VLOOKUP(F116, Sheet1!$R$84:$AB$116, 9, FALSE)
</f>
        <v>24.86</v>
      </c>
      <c r="O116" s="25">
        <f>VLOOKUP(F116, Sheet1!$R$84:$AB$116, 10, FALSE)
</f>
        <v>14.65</v>
      </c>
      <c r="P116" s="92">
        <f>VLOOKUP(F116, Sheet1!$R$84:$AB$116,11, FALSE)
</f>
        <v>12.45</v>
      </c>
    </row>
    <row r="117">
      <c r="F117" s="91">
        <f>IFERROR(__xludf.DUMMYFUNCTION("""COMPUTED_VALUE"""),19.0)</f>
        <v>19</v>
      </c>
      <c r="G117" s="25">
        <f>VLOOKUP(F117, Sheet1!$R$84:$AB$116, 2, FALSE)
</f>
        <v>18.92</v>
      </c>
      <c r="H117" s="25">
        <f>VLOOKUP(F117, Sheet1!$R$84:$AB$116, 3, FALSE)
</f>
        <v>30.2</v>
      </c>
      <c r="I117" s="25">
        <f>VLOOKUP(F117, Sheet1!$R$84:$AB$116, 4, FALSE)
</f>
        <v>18.95</v>
      </c>
      <c r="J117" s="25">
        <f>VLOOKUP(F117, Sheet1!$R$84:$AB$116, 5, FALSE)
</f>
        <v>20.4</v>
      </c>
      <c r="K117" s="25">
        <f>VLOOKUP(F117, Sheet1!$R$84:$AB$116, 6, FALSE)
</f>
        <v>23.575</v>
      </c>
      <c r="L117" s="25">
        <f>VLOOKUP(F117, Sheet1!$R$84:$AB$116, 7, FALSE)
</f>
        <v>22.7</v>
      </c>
      <c r="M117" s="25">
        <f>VLOOKUP(F117, Sheet1!$R$84:$AB$116, 8, FALSE)
</f>
        <v>19.58</v>
      </c>
      <c r="N117" s="25">
        <f>VLOOKUP(F117, Sheet1!$R$84:$AB$116, 9, FALSE)
</f>
        <v>26</v>
      </c>
      <c r="O117" s="25">
        <f>VLOOKUP(F117, Sheet1!$R$84:$AB$116, 10, FALSE)
</f>
        <v>18.16666667</v>
      </c>
      <c r="P117" s="92">
        <f>VLOOKUP(F117, Sheet1!$R$84:$AB$116,11, FALSE)
</f>
        <v>18.075</v>
      </c>
    </row>
    <row r="118">
      <c r="F118" s="91">
        <f>IFERROR(__xludf.DUMMYFUNCTION("""COMPUTED_VALUE"""),21.0)</f>
        <v>21</v>
      </c>
      <c r="G118" s="25">
        <f>VLOOKUP(F118, Sheet1!$R$84:$AB$116, 2, FALSE)
</f>
        <v>22.78</v>
      </c>
      <c r="H118" s="25">
        <f>VLOOKUP(F118, Sheet1!$R$84:$AB$116, 3, FALSE)
</f>
        <v>22.62</v>
      </c>
      <c r="I118" s="25">
        <f>VLOOKUP(F118, Sheet1!$R$84:$AB$116, 4, FALSE)
</f>
        <v>15.675</v>
      </c>
      <c r="J118" s="25">
        <f>VLOOKUP(F118, Sheet1!$R$84:$AB$116, 5, FALSE)
</f>
        <v>14.26666667</v>
      </c>
      <c r="K118" s="25">
        <f>VLOOKUP(F118, Sheet1!$R$84:$AB$116, 6, FALSE)
</f>
        <v>16.725</v>
      </c>
      <c r="L118" s="25">
        <f>VLOOKUP(F118, Sheet1!$R$84:$AB$116, 7, FALSE)
</f>
        <v>18.25</v>
      </c>
      <c r="M118" s="25">
        <f>VLOOKUP(F118, Sheet1!$R$84:$AB$116, 8, FALSE)
</f>
        <v>19.96</v>
      </c>
      <c r="N118" s="25">
        <f>VLOOKUP(F118, Sheet1!$R$84:$AB$116, 9, FALSE)
</f>
        <v>35.86</v>
      </c>
      <c r="O118" s="25">
        <f>VLOOKUP(F118, Sheet1!$R$84:$AB$116, 10, FALSE)
</f>
        <v>12.65</v>
      </c>
      <c r="P118" s="92">
        <f>VLOOKUP(F118, Sheet1!$R$84:$AB$116,11, FALSE)
</f>
        <v>13</v>
      </c>
    </row>
    <row r="119">
      <c r="F119" s="12">
        <f>IFERROR(__xludf.DUMMYFUNCTION("""COMPUTED_VALUE"""),22.0)</f>
        <v>22</v>
      </c>
      <c r="G119" s="25">
        <f>VLOOKUP(F119, Sheet1!$R$84:$AB$116, 2, FALSE)
</f>
        <v>13.62</v>
      </c>
      <c r="H119" s="25">
        <f>VLOOKUP(F119, Sheet1!$R$84:$AB$116, 3, FALSE)
</f>
        <v>15.7</v>
      </c>
      <c r="I119" s="25">
        <f>VLOOKUP(F119, Sheet1!$R$84:$AB$116, 4, FALSE)
</f>
        <v>16.05</v>
      </c>
      <c r="J119" s="25">
        <f>VLOOKUP(F119, Sheet1!$R$84:$AB$116, 5, FALSE)
</f>
        <v>14.88333333</v>
      </c>
      <c r="K119" s="25">
        <f>VLOOKUP(F119, Sheet1!$R$84:$AB$116, 6, FALSE)
</f>
        <v>14.475</v>
      </c>
      <c r="L119" s="25">
        <f>VLOOKUP(F119, Sheet1!$R$84:$AB$116, 7, FALSE)
</f>
        <v>21.58333333</v>
      </c>
      <c r="M119" s="25">
        <f>VLOOKUP(F119, Sheet1!$R$84:$AB$116, 8, FALSE)
</f>
        <v>16.82</v>
      </c>
      <c r="N119" s="25">
        <f>VLOOKUP(F119, Sheet1!$R$84:$AB$116, 9, FALSE)
</f>
        <v>19.12</v>
      </c>
      <c r="O119" s="25">
        <f>VLOOKUP(F119, Sheet1!$R$84:$AB$116, 10, FALSE)
</f>
        <v>10.2</v>
      </c>
      <c r="P119" s="92">
        <f>VLOOKUP(F119, Sheet1!$R$84:$AB$116,11, FALSE)
</f>
        <v>11.075</v>
      </c>
    </row>
    <row r="120">
      <c r="F120" s="12">
        <f>IFERROR(__xludf.DUMMYFUNCTION("""COMPUTED_VALUE"""),23.0)</f>
        <v>23</v>
      </c>
      <c r="G120" s="25">
        <f>VLOOKUP(F120, Sheet1!$R$84:$AB$116, 2, FALSE)
</f>
        <v>16.24</v>
      </c>
      <c r="H120" s="25">
        <f>VLOOKUP(F120, Sheet1!$R$84:$AB$116, 3, FALSE)
</f>
        <v>16</v>
      </c>
      <c r="I120" s="25">
        <f>VLOOKUP(F120, Sheet1!$R$84:$AB$116, 4, FALSE)
</f>
        <v>16.375</v>
      </c>
      <c r="J120" s="25">
        <f>VLOOKUP(F120, Sheet1!$R$84:$AB$116, 5, FALSE)
</f>
        <v>19.48333333</v>
      </c>
      <c r="K120" s="25">
        <f>VLOOKUP(F120, Sheet1!$R$84:$AB$116, 6, FALSE)
</f>
        <v>17.9</v>
      </c>
      <c r="L120" s="25">
        <f>VLOOKUP(F120, Sheet1!$R$84:$AB$116, 7, FALSE)
</f>
        <v>29.65</v>
      </c>
      <c r="M120" s="25">
        <f>VLOOKUP(F120, Sheet1!$R$84:$AB$116, 8, FALSE)
</f>
        <v>15.96</v>
      </c>
      <c r="N120" s="25">
        <f>VLOOKUP(F120, Sheet1!$R$84:$AB$116, 9, FALSE)
</f>
        <v>20.48</v>
      </c>
      <c r="O120" s="25">
        <f>VLOOKUP(F120, Sheet1!$R$84:$AB$116, 10, FALSE)
</f>
        <v>13.45</v>
      </c>
      <c r="P120" s="92">
        <f>VLOOKUP(F120, Sheet1!$R$84:$AB$116,11, FALSE)
</f>
        <v>19.15</v>
      </c>
    </row>
    <row r="121">
      <c r="F121" s="12">
        <f>IFERROR(__xludf.DUMMYFUNCTION("""COMPUTED_VALUE"""),27.0)</f>
        <v>27</v>
      </c>
      <c r="G121" s="25">
        <f>VLOOKUP(F121, Sheet1!$R$84:$AB$116, 2, FALSE)
</f>
        <v>18.36</v>
      </c>
      <c r="H121" s="25">
        <f>VLOOKUP(F121, Sheet1!$R$84:$AB$116, 3, FALSE)
</f>
        <v>16.42</v>
      </c>
      <c r="I121" s="25">
        <f>VLOOKUP(F121, Sheet1!$R$84:$AB$116, 4, FALSE)
</f>
        <v>19.275</v>
      </c>
      <c r="J121" s="25">
        <f>VLOOKUP(F121, Sheet1!$R$84:$AB$116, 5, FALSE)
</f>
        <v>20.01666667</v>
      </c>
      <c r="K121" s="25">
        <f>VLOOKUP(F121, Sheet1!$R$84:$AB$116, 6, FALSE)
</f>
        <v>24.425</v>
      </c>
      <c r="L121" s="25">
        <f>VLOOKUP(F121, Sheet1!$R$84:$AB$116, 7, FALSE)
</f>
        <v>16.5</v>
      </c>
      <c r="M121" s="25">
        <f>VLOOKUP(F121, Sheet1!$R$84:$AB$116, 8, FALSE)
</f>
        <v>11.02</v>
      </c>
      <c r="N121" s="25">
        <f>VLOOKUP(F121, Sheet1!$R$84:$AB$116, 9, FALSE)
</f>
        <v>17.46</v>
      </c>
      <c r="O121" s="25">
        <f>VLOOKUP(F121, Sheet1!$R$84:$AB$116, 10, FALSE)
</f>
        <v>10.86666667</v>
      </c>
      <c r="P121" s="92">
        <f>VLOOKUP(F121, Sheet1!$R$84:$AB$116,11, FALSE)
</f>
        <v>14.7</v>
      </c>
    </row>
    <row r="122">
      <c r="F122" s="12">
        <f>IFERROR(__xludf.DUMMYFUNCTION("""COMPUTED_VALUE"""),28.0)</f>
        <v>28</v>
      </c>
      <c r="G122" s="25">
        <f>VLOOKUP(F122, Sheet1!$R$84:$AB$116, 2, FALSE)
</f>
        <v>15.6</v>
      </c>
      <c r="H122" s="25">
        <f>VLOOKUP(F122, Sheet1!$R$84:$AB$116, 3, FALSE)
</f>
        <v>13.86</v>
      </c>
      <c r="I122" s="25">
        <f>VLOOKUP(F122, Sheet1!$R$84:$AB$116, 4, FALSE)
</f>
        <v>17.325</v>
      </c>
      <c r="J122" s="25">
        <f>VLOOKUP(F122, Sheet1!$R$84:$AB$116, 5, FALSE)
</f>
        <v>12.9</v>
      </c>
      <c r="K122" s="25">
        <f>VLOOKUP(F122, Sheet1!$R$84:$AB$116, 6, FALSE)
</f>
        <v>14.225</v>
      </c>
      <c r="L122" s="25">
        <f>VLOOKUP(F122, Sheet1!$R$84:$AB$116, 7, FALSE)
</f>
        <v>13.61666667</v>
      </c>
      <c r="M122" s="25">
        <f>VLOOKUP(F122, Sheet1!$R$84:$AB$116, 8, FALSE)
</f>
        <v>11.48</v>
      </c>
      <c r="N122" s="25">
        <f>VLOOKUP(F122, Sheet1!$R$84:$AB$116, 9, FALSE)
</f>
        <v>18.82</v>
      </c>
      <c r="O122" s="25">
        <f>VLOOKUP(F122, Sheet1!$R$84:$AB$116, 10, FALSE)
</f>
        <v>10.31666667</v>
      </c>
      <c r="P122" s="92">
        <f>VLOOKUP(F122, Sheet1!$R$84:$AB$116,11, FALSE)
</f>
        <v>6.3</v>
      </c>
    </row>
    <row r="123">
      <c r="F123" s="12">
        <f>IFERROR(__xludf.DUMMYFUNCTION("""COMPUTED_VALUE"""),29.0)</f>
        <v>29</v>
      </c>
      <c r="G123" s="25">
        <f>VLOOKUP(F123, Sheet1!$R$84:$AB$116, 2, FALSE)
</f>
        <v>6.56</v>
      </c>
      <c r="H123" s="25">
        <f>VLOOKUP(F123, Sheet1!$R$84:$AB$116, 3, FALSE)
</f>
        <v>13.54</v>
      </c>
      <c r="I123" s="25">
        <f>VLOOKUP(F123, Sheet1!$R$84:$AB$116, 4, FALSE)
</f>
        <v>16.65</v>
      </c>
      <c r="J123" s="25">
        <f>VLOOKUP(F123, Sheet1!$R$84:$AB$116, 5, FALSE)
</f>
        <v>23.53333333</v>
      </c>
      <c r="K123" s="25">
        <f>VLOOKUP(F123, Sheet1!$R$84:$AB$116, 6, FALSE)
</f>
        <v>9.675</v>
      </c>
      <c r="L123" s="25">
        <f>VLOOKUP(F123, Sheet1!$R$84:$AB$116, 7, FALSE)
</f>
        <v>13.06666667</v>
      </c>
      <c r="M123" s="25">
        <f>VLOOKUP(F123, Sheet1!$R$84:$AB$116, 8, FALSE)
</f>
        <v>9.86</v>
      </c>
      <c r="N123" s="25">
        <f>VLOOKUP(F123, Sheet1!$R$84:$AB$116, 9, FALSE)
</f>
        <v>12.9</v>
      </c>
      <c r="O123" s="25">
        <f>VLOOKUP(F123, Sheet1!$R$84:$AB$116, 10, FALSE)
</f>
        <v>8.316666667</v>
      </c>
      <c r="P123" s="92">
        <f>VLOOKUP(F123, Sheet1!$R$84:$AB$116,11, FALSE)
</f>
        <v>8.825</v>
      </c>
    </row>
    <row r="124">
      <c r="F124" s="12">
        <f>IFERROR(__xludf.DUMMYFUNCTION("""COMPUTED_VALUE"""),30.0)</f>
        <v>30</v>
      </c>
      <c r="G124" s="25">
        <f>VLOOKUP(F124, Sheet1!$R$84:$AB$116, 2, FALSE)
</f>
        <v>21.66</v>
      </c>
      <c r="H124" s="25">
        <f>VLOOKUP(F124, Sheet1!$R$84:$AB$116, 3, FALSE)
</f>
        <v>19.44</v>
      </c>
      <c r="I124" s="25">
        <f>VLOOKUP(F124, Sheet1!$R$84:$AB$116, 4, FALSE)
</f>
        <v>21.725</v>
      </c>
      <c r="J124" s="25">
        <f>VLOOKUP(F124, Sheet1!$R$84:$AB$116, 5, FALSE)
</f>
        <v>18.43333333</v>
      </c>
      <c r="K124" s="25">
        <f>VLOOKUP(F124, Sheet1!$R$84:$AB$116, 6, FALSE)
</f>
        <v>23.175</v>
      </c>
      <c r="L124" s="25">
        <f>VLOOKUP(F124, Sheet1!$R$84:$AB$116, 7, FALSE)
</f>
        <v>21.4</v>
      </c>
      <c r="M124" s="25">
        <f>VLOOKUP(F124, Sheet1!$R$84:$AB$116, 8, FALSE)
</f>
        <v>16</v>
      </c>
      <c r="N124" s="25">
        <f>VLOOKUP(F124, Sheet1!$R$84:$AB$116, 9, FALSE)
</f>
        <v>19.24</v>
      </c>
      <c r="O124" s="25">
        <f>VLOOKUP(F124, Sheet1!$R$84:$AB$116, 10, FALSE)
</f>
        <v>21</v>
      </c>
      <c r="P124" s="92">
        <f>VLOOKUP(F124, Sheet1!$R$84:$AB$116,11, FALSE)
</f>
        <v>10.25</v>
      </c>
    </row>
    <row r="125">
      <c r="F125" s="12">
        <v>32.0</v>
      </c>
      <c r="G125" s="25">
        <f>VLOOKUP(F125, Sheet1!$R$84:$AB$116, 2, FALSE)
</f>
        <v>15.20000005</v>
      </c>
      <c r="H125" s="25">
        <f>VLOOKUP(F125, Sheet1!$R$84:$AB$116, 3, FALSE)
</f>
        <v>11.80000024</v>
      </c>
      <c r="I125" s="25">
        <f>VLOOKUP(F125, Sheet1!$R$84:$AB$116, 4, FALSE)
</f>
        <v>14.99999973</v>
      </c>
      <c r="J125" s="25">
        <f>VLOOKUP(F125, Sheet1!$R$84:$AB$116, 5, FALSE)
</f>
        <v>13.66666661</v>
      </c>
      <c r="K125" s="25">
        <f>VLOOKUP(F125, Sheet1!$R$84:$AB$116, 6, FALSE)
</f>
        <v>16.25000003</v>
      </c>
      <c r="L125" s="25">
        <f>VLOOKUP(F125, Sheet1!$R$84:$AB$116, 7, FALSE)
</f>
        <v>17.4999999</v>
      </c>
      <c r="M125" s="25">
        <f>VLOOKUP(F125, Sheet1!$R$84:$AB$116, 8, FALSE)
</f>
        <v>9.800000028</v>
      </c>
      <c r="N125" s="25">
        <f>VLOOKUP(F125, Sheet1!$R$84:$AB$116, 9, FALSE)
</f>
        <v>11.99999991</v>
      </c>
      <c r="O125" s="25">
        <f>VLOOKUP(F125, Sheet1!$R$84:$AB$116, 10, FALSE)
</f>
        <v>8.166666585</v>
      </c>
      <c r="P125" s="92">
        <f>VLOOKUP(F125, Sheet1!$R$84:$AB$116,11, FALSE)
</f>
        <v>6.000000302</v>
      </c>
    </row>
    <row r="126">
      <c r="E126" s="12"/>
      <c r="F126" s="12" t="s">
        <v>269</v>
      </c>
      <c r="G126" s="16">
        <f>ttest(G111:G125,H111:H125,2,1)</f>
        <v>0.1191323693</v>
      </c>
      <c r="I126" s="16">
        <f>ttest(I111:I125,J111:J125,2,1)</f>
        <v>0.8780304454</v>
      </c>
      <c r="K126" s="16">
        <f>ttest(K111:K125,L111:L125,2,1)</f>
        <v>0.5433382284</v>
      </c>
      <c r="M126" s="16">
        <f>ttest(M111:M125,N111:N125,2,1)</f>
        <v>0.01887335777</v>
      </c>
      <c r="O126" s="16">
        <f>ttest(O111:O125,P111:P125,2,1)</f>
        <v>0.1764996389</v>
      </c>
      <c r="R126" s="12"/>
      <c r="U126" s="12"/>
      <c r="V126" s="12"/>
      <c r="W126" s="12"/>
    </row>
    <row r="127">
      <c r="E127" s="12" t="s">
        <v>314</v>
      </c>
      <c r="F127" s="12" t="s">
        <v>2662</v>
      </c>
      <c r="M127" s="12"/>
      <c r="R127" s="122" t="s">
        <v>2662</v>
      </c>
      <c r="S127" s="123"/>
      <c r="T127" s="123"/>
      <c r="U127" s="124" t="s">
        <v>2670</v>
      </c>
      <c r="V127" s="112"/>
      <c r="W127" s="58"/>
      <c r="X127" s="124" t="s">
        <v>2663</v>
      </c>
      <c r="Y127" s="112"/>
      <c r="Z127" s="58"/>
    </row>
    <row r="128">
      <c r="F128" s="87" t="s">
        <v>0</v>
      </c>
      <c r="G128" s="88" t="s">
        <v>27</v>
      </c>
      <c r="H128" s="89" t="s">
        <v>23</v>
      </c>
      <c r="I128" s="89" t="s">
        <v>97</v>
      </c>
      <c r="J128" s="89" t="s">
        <v>90</v>
      </c>
      <c r="K128" s="89" t="s">
        <v>71</v>
      </c>
      <c r="L128" s="89" t="s">
        <v>68</v>
      </c>
      <c r="M128" s="89" t="s">
        <v>49</v>
      </c>
      <c r="N128" s="89" t="s">
        <v>46</v>
      </c>
      <c r="O128" s="89" t="s">
        <v>114</v>
      </c>
      <c r="P128" s="90" t="s">
        <v>118</v>
      </c>
      <c r="R128" s="125"/>
      <c r="S128" s="56" t="s">
        <v>2664</v>
      </c>
      <c r="T128" s="56" t="s">
        <v>2665</v>
      </c>
      <c r="U128" s="125"/>
      <c r="V128" s="126" t="s">
        <v>2671</v>
      </c>
      <c r="W128" s="126" t="s">
        <v>2672</v>
      </c>
      <c r="X128" s="127"/>
      <c r="Y128" s="56" t="s">
        <v>2666</v>
      </c>
      <c r="Z128" s="56" t="s">
        <v>2667</v>
      </c>
    </row>
    <row r="129">
      <c r="F129" s="22">
        <f>IFERROR(__xludf.DUMMYFUNCTION("FILTER(A2:A31,D2:D31  = ""field independent"")"),2.0)</f>
        <v>2</v>
      </c>
      <c r="G129" s="105">
        <f>VLOOKUP(F129, Sheet1!$R$140:$AB$171, 2, FALSE)/5
</f>
        <v>0.8</v>
      </c>
      <c r="H129" s="105">
        <f>VLOOKUP(F129, Sheet1!$R$140:$AB$171, 3, FALSE)/5
</f>
        <v>0.8</v>
      </c>
      <c r="I129" s="105">
        <f>VLOOKUP(F129, Sheet1!$R$140:$AB$171, 4, FALSE)/4
</f>
        <v>1</v>
      </c>
      <c r="J129" s="105">
        <f>VLOOKUP(F129, Sheet1!$R$140:$AB$171, 5, FALSE)/6
</f>
        <v>0.6666666667</v>
      </c>
      <c r="K129" s="105">
        <f>VLOOKUP(F129, Sheet1!$R$140:$AB$171, 6, FALSE)/4
</f>
        <v>1</v>
      </c>
      <c r="L129" s="105">
        <f>VLOOKUP(F129, Sheet1!$R$140:$AB$171, 7, FALSE)/6
</f>
        <v>0.6666666667</v>
      </c>
      <c r="M129" s="105">
        <f>VLOOKUP(F129, Sheet1!$R$140:$AB$171, 8, FALSE)/5
</f>
        <v>0.6</v>
      </c>
      <c r="N129" s="105">
        <f>VLOOKUP(F129, Sheet1!$R$140:$AB$171, 9, FALSE)/5
</f>
        <v>0.4</v>
      </c>
      <c r="O129" s="105">
        <f>VLOOKUP(F129, Sheet1!$R$140:$AB$171, 10, FALSE)/6
</f>
        <v>0.8333333333</v>
      </c>
      <c r="P129" s="105">
        <f>VLOOKUP(F129, Sheet1!$R$140:$AB$171,11, FALSE)/4
</f>
        <v>0.25</v>
      </c>
      <c r="R129" s="56" t="s">
        <v>294</v>
      </c>
      <c r="S129" s="128">
        <f t="shared" ref="S129:T129" si="46">average(G129:G137)</f>
        <v>0.7777777778</v>
      </c>
      <c r="T129" s="128">
        <f t="shared" si="46"/>
        <v>0.7555555556</v>
      </c>
      <c r="U129" s="56" t="s">
        <v>294</v>
      </c>
      <c r="V129" s="129">
        <f t="shared" ref="V129:W129" si="47">average(G155:G169)</f>
        <v>0.7333333333</v>
      </c>
      <c r="W129" s="129">
        <f t="shared" si="47"/>
        <v>0.4933333333</v>
      </c>
      <c r="X129" s="56" t="s">
        <v>294</v>
      </c>
      <c r="Y129" s="130">
        <f t="shared" ref="Y129:Z129" si="48">average(G142:G149)</f>
        <v>0.7</v>
      </c>
      <c r="Z129" s="130">
        <f t="shared" si="48"/>
        <v>0.55</v>
      </c>
    </row>
    <row r="130">
      <c r="F130" s="91">
        <f>IFERROR(__xludf.DUMMYFUNCTION("""COMPUTED_VALUE"""),3.0)</f>
        <v>3</v>
      </c>
      <c r="G130" s="105">
        <f>VLOOKUP(F130, Sheet1!$R$140:$AB$171, 2, FALSE)/5
</f>
        <v>1</v>
      </c>
      <c r="H130" s="105">
        <f>VLOOKUP(F130, Sheet1!$R$140:$AB$171, 3, FALSE)/5
</f>
        <v>0.8</v>
      </c>
      <c r="I130" s="105">
        <f>VLOOKUP(F130, Sheet1!$R$140:$AB$171, 4, FALSE)/4
</f>
        <v>1</v>
      </c>
      <c r="J130" s="105">
        <f>VLOOKUP(F130, Sheet1!$R$140:$AB$171, 5, FALSE)/6
</f>
        <v>1</v>
      </c>
      <c r="K130" s="105">
        <f>VLOOKUP(F130, Sheet1!$R$140:$AB$171, 6, FALSE)/4
</f>
        <v>1</v>
      </c>
      <c r="L130" s="105">
        <f>VLOOKUP(F130, Sheet1!$R$140:$AB$171, 7, FALSE)/6
</f>
        <v>0.6666666667</v>
      </c>
      <c r="M130" s="105">
        <f>VLOOKUP(F130, Sheet1!$R$140:$AB$171, 8, FALSE)/5
</f>
        <v>0.8</v>
      </c>
      <c r="N130" s="105">
        <f>VLOOKUP(F130, Sheet1!$R$140:$AB$171, 9, FALSE)/5
</f>
        <v>0.6</v>
      </c>
      <c r="O130" s="105">
        <f>VLOOKUP(F130, Sheet1!$R$140:$AB$171, 10, FALSE)/6
</f>
        <v>0.8333333333</v>
      </c>
      <c r="P130" s="105">
        <f>VLOOKUP(F130, Sheet1!$R$140:$AB$171,11, FALSE)/4
</f>
        <v>0.75</v>
      </c>
      <c r="R130" s="56" t="s">
        <v>297</v>
      </c>
      <c r="S130" s="128">
        <f t="shared" ref="S130:T130" si="49">average(I129:I137)</f>
        <v>0.8055555556</v>
      </c>
      <c r="T130" s="128">
        <f t="shared" si="49"/>
        <v>0.8518518519</v>
      </c>
      <c r="U130" s="56" t="s">
        <v>297</v>
      </c>
      <c r="V130" s="129">
        <f t="shared" ref="V130:W130" si="50">average(I155:I169)</f>
        <v>0.9</v>
      </c>
      <c r="W130" s="129">
        <f t="shared" si="50"/>
        <v>0.7222222222</v>
      </c>
      <c r="X130" s="56" t="s">
        <v>297</v>
      </c>
      <c r="Y130" s="130">
        <f t="shared" ref="Y130:Z130" si="51">average(I142:I149)</f>
        <v>0.8125</v>
      </c>
      <c r="Z130" s="130">
        <f t="shared" si="51"/>
        <v>0.7083333333</v>
      </c>
    </row>
    <row r="131">
      <c r="F131" s="91">
        <f>IFERROR(__xludf.DUMMYFUNCTION("""COMPUTED_VALUE"""),5.0)</f>
        <v>5</v>
      </c>
      <c r="G131" s="105">
        <f>VLOOKUP(F131, Sheet1!$R$140:$AB$171, 2, FALSE)/5
</f>
        <v>0.6</v>
      </c>
      <c r="H131" s="105">
        <f>VLOOKUP(F131, Sheet1!$R$140:$AB$171, 3, FALSE)/5
</f>
        <v>0.2</v>
      </c>
      <c r="I131" s="105">
        <f>VLOOKUP(F131, Sheet1!$R$140:$AB$171, 4, FALSE)/4
</f>
        <v>0.75</v>
      </c>
      <c r="J131" s="105">
        <f>VLOOKUP(F131, Sheet1!$R$140:$AB$171, 5, FALSE)/6
</f>
        <v>0.8333333333</v>
      </c>
      <c r="K131" s="105">
        <f>VLOOKUP(F131, Sheet1!$R$140:$AB$171, 6, FALSE)/4
</f>
        <v>1</v>
      </c>
      <c r="L131" s="105">
        <f>VLOOKUP(F131, Sheet1!$R$140:$AB$171, 7, FALSE)/6
</f>
        <v>0.6666666667</v>
      </c>
      <c r="M131" s="105">
        <f>VLOOKUP(F131, Sheet1!$R$140:$AB$171, 8, FALSE)/5
</f>
        <v>0.2</v>
      </c>
      <c r="N131" s="105">
        <f>VLOOKUP(F131, Sheet1!$R$140:$AB$171, 9, FALSE)/5
</f>
        <v>0.6</v>
      </c>
      <c r="O131" s="105">
        <f>VLOOKUP(F131, Sheet1!$R$140:$AB$171, 10, FALSE)/6
</f>
        <v>0.8333333333</v>
      </c>
      <c r="P131" s="105">
        <f>VLOOKUP(F131, Sheet1!$R$140:$AB$171,11, FALSE)/4
</f>
        <v>0.25</v>
      </c>
      <c r="R131" s="56" t="s">
        <v>68</v>
      </c>
      <c r="S131" s="128">
        <f t="shared" ref="S131:T131" si="52">average(K129:K137)</f>
        <v>0.9444444444</v>
      </c>
      <c r="T131" s="128">
        <f t="shared" si="52"/>
        <v>0.5740740741</v>
      </c>
      <c r="U131" s="56" t="s">
        <v>68</v>
      </c>
      <c r="V131" s="129">
        <f t="shared" ref="V131:W131" si="53">average(K155:K169)</f>
        <v>0.9</v>
      </c>
      <c r="W131" s="129">
        <f t="shared" si="53"/>
        <v>0.4</v>
      </c>
      <c r="X131" s="56" t="s">
        <v>68</v>
      </c>
      <c r="Y131" s="131">
        <f t="shared" ref="Y131:Z131" si="54">average(K142:K149)</f>
        <v>1</v>
      </c>
      <c r="Z131" s="130">
        <f t="shared" si="54"/>
        <v>0.3541666667</v>
      </c>
    </row>
    <row r="132">
      <c r="F132" s="91">
        <f>IFERROR(__xludf.DUMMYFUNCTION("""COMPUTED_VALUE"""),6.0)</f>
        <v>6</v>
      </c>
      <c r="G132" s="105">
        <f>VLOOKUP(F132, Sheet1!$R$140:$AB$171, 2, FALSE)/5
</f>
        <v>0.8</v>
      </c>
      <c r="H132" s="105">
        <f>VLOOKUP(F132, Sheet1!$R$140:$AB$171, 3, FALSE)/5
</f>
        <v>1</v>
      </c>
      <c r="I132" s="105">
        <f>VLOOKUP(F132, Sheet1!$R$140:$AB$171, 4, FALSE)/4
</f>
        <v>0.5</v>
      </c>
      <c r="J132" s="105">
        <f>VLOOKUP(F132, Sheet1!$R$140:$AB$171, 5, FALSE)/6
</f>
        <v>0.8333333333</v>
      </c>
      <c r="K132" s="105">
        <f>VLOOKUP(F132, Sheet1!$R$140:$AB$171, 6, FALSE)/4
</f>
        <v>1</v>
      </c>
      <c r="L132" s="105">
        <f>VLOOKUP(F132, Sheet1!$R$140:$AB$171, 7, FALSE)/6
</f>
        <v>0.8333333333</v>
      </c>
      <c r="M132" s="105">
        <f>VLOOKUP(F132, Sheet1!$R$140:$AB$171, 8, FALSE)/5
</f>
        <v>0.8</v>
      </c>
      <c r="N132" s="105">
        <f>VLOOKUP(F132, Sheet1!$R$140:$AB$171, 9, FALSE)/5
</f>
        <v>0.6</v>
      </c>
      <c r="O132" s="105">
        <f>VLOOKUP(F132, Sheet1!$R$140:$AB$171, 10, FALSE)/6
</f>
        <v>1</v>
      </c>
      <c r="P132" s="105">
        <f>VLOOKUP(F132, Sheet1!$R$140:$AB$171,11, FALSE)/4
</f>
        <v>0.25</v>
      </c>
      <c r="R132" s="56" t="s">
        <v>302</v>
      </c>
      <c r="S132" s="128">
        <f t="shared" ref="S132:T132" si="55">average(M129:M137)</f>
        <v>0.5777777778</v>
      </c>
      <c r="T132" s="128">
        <f t="shared" si="55"/>
        <v>0.4888888889</v>
      </c>
      <c r="U132" s="56" t="s">
        <v>302</v>
      </c>
      <c r="V132" s="129">
        <f t="shared" ref="V132:W132" si="56">average(M155:M169)</f>
        <v>0.6666666667</v>
      </c>
      <c r="W132" s="129">
        <f t="shared" si="56"/>
        <v>0.5466666667</v>
      </c>
      <c r="X132" s="56" t="s">
        <v>302</v>
      </c>
      <c r="Y132" s="130">
        <f t="shared" ref="Y132:Z132" si="57">average(M142:M149)</f>
        <v>0.625</v>
      </c>
      <c r="Z132" s="130">
        <f t="shared" si="57"/>
        <v>0.5</v>
      </c>
    </row>
    <row r="133">
      <c r="F133" s="91">
        <f>IFERROR(__xludf.DUMMYFUNCTION("""COMPUTED_VALUE"""),8.0)</f>
        <v>8</v>
      </c>
      <c r="G133" s="105">
        <f>VLOOKUP(F133, Sheet1!$R$140:$AB$171, 2, FALSE)/5
</f>
        <v>0.8</v>
      </c>
      <c r="H133" s="105">
        <f>VLOOKUP(F133, Sheet1!$R$140:$AB$171, 3, FALSE)/5
</f>
        <v>1</v>
      </c>
      <c r="I133" s="105">
        <f>VLOOKUP(F133, Sheet1!$R$140:$AB$171, 4, FALSE)/4
</f>
        <v>0.75</v>
      </c>
      <c r="J133" s="105">
        <f>VLOOKUP(F133, Sheet1!$R$140:$AB$171, 5, FALSE)/6
</f>
        <v>0.6666666667</v>
      </c>
      <c r="K133" s="105">
        <f>VLOOKUP(F133, Sheet1!$R$140:$AB$171, 6, FALSE)/4
</f>
        <v>1</v>
      </c>
      <c r="L133" s="105">
        <f>VLOOKUP(F133, Sheet1!$R$140:$AB$171, 7, FALSE)/6
</f>
        <v>0.3333333333</v>
      </c>
      <c r="M133" s="105">
        <f>VLOOKUP(F133, Sheet1!$R$140:$AB$171, 8, FALSE)/5
</f>
        <v>0.4</v>
      </c>
      <c r="N133" s="105">
        <f>VLOOKUP(F133, Sheet1!$R$140:$AB$171, 9, FALSE)/5
</f>
        <v>0.4</v>
      </c>
      <c r="O133" s="105">
        <f>VLOOKUP(F133, Sheet1!$R$140:$AB$171, 10, FALSE)/6
</f>
        <v>0.8333333333</v>
      </c>
      <c r="P133" s="105">
        <f>VLOOKUP(F133, Sheet1!$R$140:$AB$171,11, FALSE)/4
</f>
        <v>0.5</v>
      </c>
      <c r="R133" s="56" t="s">
        <v>118</v>
      </c>
      <c r="S133" s="128">
        <f t="shared" ref="S133:T133" si="58">average(O129:O137)</f>
        <v>0.8333333333</v>
      </c>
      <c r="T133" s="128">
        <f t="shared" si="58"/>
        <v>0.4444444444</v>
      </c>
      <c r="U133" s="56" t="s">
        <v>118</v>
      </c>
      <c r="V133" s="129">
        <f t="shared" ref="V133:W133" si="59">average(O155:O169)</f>
        <v>0.8444444444</v>
      </c>
      <c r="W133" s="129">
        <f t="shared" si="59"/>
        <v>0.2833333333</v>
      </c>
      <c r="X133" s="56" t="s">
        <v>118</v>
      </c>
      <c r="Y133" s="130">
        <f t="shared" ref="Y133:Z133" si="60">average(O142:O149)</f>
        <v>0.75</v>
      </c>
      <c r="Z133" s="130">
        <f t="shared" si="60"/>
        <v>0.28125</v>
      </c>
    </row>
    <row r="134">
      <c r="F134" s="91">
        <f>IFERROR(__xludf.DUMMYFUNCTION("""COMPUTED_VALUE"""),16.0)</f>
        <v>16</v>
      </c>
      <c r="G134" s="105">
        <f>VLOOKUP(F134, Sheet1!$R$140:$AB$171, 2, FALSE)/5
</f>
        <v>0.6</v>
      </c>
      <c r="H134" s="105">
        <f>VLOOKUP(F134, Sheet1!$R$140:$AB$171, 3, FALSE)/5
</f>
        <v>0.8</v>
      </c>
      <c r="I134" s="105">
        <f>VLOOKUP(F134, Sheet1!$R$140:$AB$171, 4, FALSE)/4
</f>
        <v>0.75</v>
      </c>
      <c r="J134" s="105">
        <f>VLOOKUP(F134, Sheet1!$R$140:$AB$171, 5, FALSE)/6
</f>
        <v>1</v>
      </c>
      <c r="K134" s="105">
        <f>VLOOKUP(F134, Sheet1!$R$140:$AB$171, 6, FALSE)/4
</f>
        <v>1</v>
      </c>
      <c r="L134" s="105">
        <f>VLOOKUP(F134, Sheet1!$R$140:$AB$171, 7, FALSE)/6
</f>
        <v>0.6666666667</v>
      </c>
      <c r="M134" s="105">
        <f>VLOOKUP(F134, Sheet1!$R$140:$AB$171, 8, FALSE)/5
</f>
        <v>0.4</v>
      </c>
      <c r="N134" s="105">
        <f>VLOOKUP(F134, Sheet1!$R$140:$AB$171, 9, FALSE)/5
</f>
        <v>0.6</v>
      </c>
      <c r="O134" s="105">
        <f>VLOOKUP(F134, Sheet1!$R$140:$AB$171, 10, FALSE)/6
</f>
        <v>0.6666666667</v>
      </c>
      <c r="P134" s="105">
        <f>VLOOKUP(F134, Sheet1!$R$140:$AB$171,11, FALSE)/4
</f>
        <v>0.75</v>
      </c>
      <c r="R134" s="132" t="s">
        <v>307</v>
      </c>
      <c r="S134" s="128">
        <f t="shared" ref="S134:T134" si="61">average(S129:S133)</f>
        <v>0.7877777778</v>
      </c>
      <c r="T134" s="128">
        <f t="shared" si="61"/>
        <v>0.622962963</v>
      </c>
      <c r="U134" s="132" t="s">
        <v>307</v>
      </c>
      <c r="V134" s="128">
        <f t="shared" ref="V134:W134" si="62">AVERAGE(V129:V133)</f>
        <v>0.8088888889</v>
      </c>
      <c r="W134" s="128">
        <f t="shared" si="62"/>
        <v>0.4891111111</v>
      </c>
      <c r="X134" s="132" t="s">
        <v>307</v>
      </c>
      <c r="Y134" s="130">
        <f t="shared" ref="Y134:Z134" si="63">AVERAGE(Y129:Y133)</f>
        <v>0.7775</v>
      </c>
      <c r="Z134" s="130">
        <f t="shared" si="63"/>
        <v>0.47875</v>
      </c>
    </row>
    <row r="135">
      <c r="F135" s="91">
        <f>IFERROR(__xludf.DUMMYFUNCTION("""COMPUTED_VALUE"""),9.0)</f>
        <v>9</v>
      </c>
      <c r="G135" s="105">
        <f>VLOOKUP(F135, Sheet1!$R$140:$AB$171, 2, FALSE)/5
</f>
        <v>0.8</v>
      </c>
      <c r="H135" s="105">
        <f>VLOOKUP(F135, Sheet1!$R$140:$AB$171, 3, FALSE)/5
</f>
        <v>0.8</v>
      </c>
      <c r="I135" s="105">
        <f>VLOOKUP(F135, Sheet1!$R$140:$AB$171, 4, FALSE)/4
</f>
        <v>0.75</v>
      </c>
      <c r="J135" s="105">
        <f>VLOOKUP(F135, Sheet1!$R$140:$AB$171, 5, FALSE)/6
</f>
        <v>0.8333333333</v>
      </c>
      <c r="K135" s="105">
        <f>VLOOKUP(F135, Sheet1!$R$140:$AB$171, 6, FALSE)/4
</f>
        <v>0.5</v>
      </c>
      <c r="L135" s="105">
        <f>VLOOKUP(F135, Sheet1!$R$140:$AB$171, 7, FALSE)/6
</f>
        <v>0.5</v>
      </c>
      <c r="M135" s="105">
        <f>VLOOKUP(F135, Sheet1!$R$140:$AB$171, 8, FALSE)/5
</f>
        <v>0.8</v>
      </c>
      <c r="N135" s="105">
        <f>VLOOKUP(F135, Sheet1!$R$140:$AB$171, 9, FALSE)/5
</f>
        <v>0.6</v>
      </c>
      <c r="O135" s="105">
        <f>VLOOKUP(F135, Sheet1!$R$140:$AB$171, 10, FALSE)/6
</f>
        <v>0.8333333333</v>
      </c>
      <c r="P135" s="105">
        <f>VLOOKUP(F135, Sheet1!$R$140:$AB$171,11, FALSE)/4
</f>
        <v>0.25</v>
      </c>
    </row>
    <row r="136">
      <c r="F136" s="91">
        <f>IFERROR(__xludf.DUMMYFUNCTION("""COMPUTED_VALUE"""),24.0)</f>
        <v>24</v>
      </c>
      <c r="G136" s="105">
        <f>VLOOKUP(F136, Sheet1!$R$140:$AB$171, 2, FALSE)/5
</f>
        <v>0.8</v>
      </c>
      <c r="H136" s="105">
        <f>VLOOKUP(F136, Sheet1!$R$140:$AB$171, 3, FALSE)/5
</f>
        <v>0.8</v>
      </c>
      <c r="I136" s="105">
        <f>VLOOKUP(F136, Sheet1!$R$140:$AB$171, 4, FALSE)/4
</f>
        <v>1</v>
      </c>
      <c r="J136" s="105">
        <f>VLOOKUP(F136, Sheet1!$R$140:$AB$171, 5, FALSE)/6
</f>
        <v>0.8333333333</v>
      </c>
      <c r="K136" s="105">
        <f>VLOOKUP(F136, Sheet1!$R$140:$AB$171, 6, FALSE)/4
</f>
        <v>1</v>
      </c>
      <c r="L136" s="105">
        <f>VLOOKUP(F136, Sheet1!$R$140:$AB$171, 7, FALSE)/6
</f>
        <v>0.3333333333</v>
      </c>
      <c r="M136" s="105">
        <f>VLOOKUP(F136, Sheet1!$R$140:$AB$171, 8, FALSE)/5
</f>
        <v>0.4</v>
      </c>
      <c r="N136" s="105">
        <f>VLOOKUP(F136, Sheet1!$R$140:$AB$171, 9, FALSE)/5
</f>
        <v>0.2</v>
      </c>
      <c r="O136" s="105">
        <f>VLOOKUP(F136, Sheet1!$R$140:$AB$171, 10, FALSE)/6
</f>
        <v>0.8333333333</v>
      </c>
      <c r="P136" s="105">
        <f>VLOOKUP(F136, Sheet1!$R$140:$AB$171,11, FALSE)/4
</f>
        <v>0.5</v>
      </c>
    </row>
    <row r="137">
      <c r="F137" s="12">
        <v>31.0</v>
      </c>
      <c r="G137" s="105">
        <f>VLOOKUP(F137, Sheet1!$R$140:$AB$171, 2, FALSE)/5
</f>
        <v>0.8</v>
      </c>
      <c r="H137" s="105">
        <f>VLOOKUP(F137, Sheet1!$R$140:$AB$171, 3, FALSE)/5
</f>
        <v>0.6</v>
      </c>
      <c r="I137" s="105">
        <f>VLOOKUP(F137, Sheet1!$R$140:$AB$171, 4, FALSE)/4
</f>
        <v>0.75</v>
      </c>
      <c r="J137" s="105">
        <f>VLOOKUP(F137, Sheet1!$R$140:$AB$171, 5, FALSE)/6
</f>
        <v>1</v>
      </c>
      <c r="K137" s="105">
        <f>VLOOKUP(F137, Sheet1!$R$140:$AB$171, 6, FALSE)/4
</f>
        <v>1</v>
      </c>
      <c r="L137" s="105">
        <f>VLOOKUP(F137, Sheet1!$R$140:$AB$171, 7, FALSE)/6
</f>
        <v>0.5</v>
      </c>
      <c r="M137" s="105">
        <f>VLOOKUP(F137, Sheet1!$R$140:$AB$171, 8, FALSE)/5
</f>
        <v>0.8</v>
      </c>
      <c r="N137" s="105">
        <f>VLOOKUP(F137, Sheet1!$R$140:$AB$171, 9, FALSE)/5
</f>
        <v>0.4</v>
      </c>
      <c r="O137" s="105">
        <f>VLOOKUP(F137, Sheet1!$R$140:$AB$171, 10, FALSE)/6
</f>
        <v>0.8333333333</v>
      </c>
      <c r="P137" s="105">
        <f>VLOOKUP(F137, Sheet1!$R$140:$AB$171,11, FALSE)/4
</f>
        <v>0.5</v>
      </c>
    </row>
    <row r="138">
      <c r="F138" s="12" t="s">
        <v>269</v>
      </c>
      <c r="G138" s="16">
        <f>ttest(G129:G137,H129:H137,2,1)</f>
        <v>0.7599229683</v>
      </c>
      <c r="I138" s="16">
        <f>ttest(I129:I137,J129:J137,2,1)</f>
        <v>0.5399507118</v>
      </c>
      <c r="K138" s="16">
        <f>ttest(K129:K137,L129:L137,2,1)</f>
        <v>0.0009055426258</v>
      </c>
      <c r="M138" s="16">
        <f>ttest(M129:M137,N129:N137,2,1)</f>
        <v>0.3121599462</v>
      </c>
      <c r="O138" s="16">
        <f>ttest(O129:O137,P129:P137,2,1)</f>
        <v>0.002371355886</v>
      </c>
    </row>
    <row r="140">
      <c r="F140" s="12" t="s">
        <v>2663</v>
      </c>
    </row>
    <row r="141">
      <c r="F141" s="87" t="s">
        <v>0</v>
      </c>
      <c r="G141" s="88" t="s">
        <v>27</v>
      </c>
      <c r="H141" s="89" t="s">
        <v>23</v>
      </c>
      <c r="I141" s="89" t="s">
        <v>97</v>
      </c>
      <c r="J141" s="89" t="s">
        <v>90</v>
      </c>
      <c r="K141" s="89" t="s">
        <v>71</v>
      </c>
      <c r="L141" s="89" t="s">
        <v>68</v>
      </c>
      <c r="M141" s="89" t="s">
        <v>49</v>
      </c>
      <c r="N141" s="89" t="s">
        <v>46</v>
      </c>
      <c r="O141" s="89" t="s">
        <v>114</v>
      </c>
      <c r="P141" s="90" t="s">
        <v>118</v>
      </c>
      <c r="R141" s="7"/>
      <c r="S141" s="29"/>
      <c r="T141" s="29"/>
    </row>
    <row r="142">
      <c r="F142" s="109">
        <f>IFERROR(__xludf.DUMMYFUNCTION("FILTER(A2:A31,D2:D31  = ""field dependent"")"),1.0)</f>
        <v>1</v>
      </c>
      <c r="G142" s="105">
        <f>VLOOKUP(F142, Sheet1!$R$140:$AB$169, 2, FALSE)/5
</f>
        <v>0.6</v>
      </c>
      <c r="H142" s="105">
        <f>VLOOKUP(F142, Sheet1!$R$140:$AB$169, 3, FALSE)/5
</f>
        <v>0.4</v>
      </c>
      <c r="I142" s="105">
        <f>VLOOKUP(F142, Sheet1!$R$140:$AB$169, 4, FALSE)/4
</f>
        <v>1</v>
      </c>
      <c r="J142" s="105">
        <f>VLOOKUP(F142, Sheet1!$R$140:$AB$169, 5, FALSE)/6
</f>
        <v>0.6666666667</v>
      </c>
      <c r="K142" s="105">
        <f>VLOOKUP(F142, Sheet1!$R$140:$AB$169, 6, FALSE)/4
</f>
        <v>1</v>
      </c>
      <c r="L142" s="105">
        <f>VLOOKUP(F142, Sheet1!$R$140:$AB$169, 7, FALSE)/6
</f>
        <v>0.3333333333</v>
      </c>
      <c r="M142" s="105">
        <f>VLOOKUP(F142, Sheet1!$R$140:$AB$169, 8, FALSE)/5
</f>
        <v>0.6</v>
      </c>
      <c r="N142" s="105">
        <f>VLOOKUP(F142, Sheet1!$R$140:$AB$169, 9, FALSE)/5
</f>
        <v>0.4</v>
      </c>
      <c r="O142" s="105">
        <f>VLOOKUP(F142, Sheet1!$R$140:$AB$169, 10, FALSE)/6
</f>
        <v>0.8333333333</v>
      </c>
      <c r="P142" s="105">
        <f>VLOOKUP(F142, Sheet1!$R$140:$AB$169,11, FALSE)/4
</f>
        <v>0.25</v>
      </c>
      <c r="R142" s="29"/>
      <c r="S142" s="79"/>
      <c r="T142" s="79"/>
    </row>
    <row r="143">
      <c r="F143" s="91">
        <f>IFERROR(__xludf.DUMMYFUNCTION("""COMPUTED_VALUE"""),4.0)</f>
        <v>4</v>
      </c>
      <c r="G143" s="105">
        <f>VLOOKUP(F143, Sheet1!$R$140:$AB$169, 2, FALSE)/5
</f>
        <v>0.8</v>
      </c>
      <c r="H143" s="105">
        <f>VLOOKUP(F143, Sheet1!$R$140:$AB$169, 3, FALSE)/5
</f>
        <v>0.4</v>
      </c>
      <c r="I143" s="105">
        <f>VLOOKUP(F143, Sheet1!$R$140:$AB$169, 4, FALSE)/4
</f>
        <v>1</v>
      </c>
      <c r="J143" s="105">
        <f>VLOOKUP(F143, Sheet1!$R$140:$AB$169, 5, FALSE)/6
</f>
        <v>0.5</v>
      </c>
      <c r="K143" s="105">
        <f>VLOOKUP(F143, Sheet1!$R$140:$AB$169, 6, FALSE)/4
</f>
        <v>1</v>
      </c>
      <c r="L143" s="105">
        <f>VLOOKUP(F143, Sheet1!$R$140:$AB$169, 7, FALSE)/6
</f>
        <v>0.1666666667</v>
      </c>
      <c r="M143" s="105">
        <f>VLOOKUP(F143, Sheet1!$R$140:$AB$169, 8, FALSE)/5
</f>
        <v>0.8</v>
      </c>
      <c r="N143" s="105">
        <f>VLOOKUP(F143, Sheet1!$R$140:$AB$169, 9, FALSE)/5
</f>
        <v>0.6</v>
      </c>
      <c r="O143" s="105">
        <f>VLOOKUP(F143, Sheet1!$R$140:$AB$169, 10, FALSE)/6
</f>
        <v>0.1666666667</v>
      </c>
      <c r="P143" s="105">
        <f>VLOOKUP(F143, Sheet1!$R$140:$AB$169,11, FALSE)/4
</f>
        <v>0.25</v>
      </c>
      <c r="R143" s="29"/>
      <c r="S143" s="79"/>
      <c r="T143" s="79"/>
    </row>
    <row r="144">
      <c r="F144" s="91">
        <f>IFERROR(__xludf.DUMMYFUNCTION("""COMPUTED_VALUE"""),7.0)</f>
        <v>7</v>
      </c>
      <c r="G144" s="105">
        <f>VLOOKUP(F144, Sheet1!$R$140:$AB$169, 2, FALSE)/5
</f>
        <v>0.8</v>
      </c>
      <c r="H144" s="105">
        <f>VLOOKUP(F144, Sheet1!$R$140:$AB$169, 3, FALSE)/5
</f>
        <v>0.6</v>
      </c>
      <c r="I144" s="105">
        <f>VLOOKUP(F144, Sheet1!$R$140:$AB$169, 4, FALSE)/4
</f>
        <v>0.75</v>
      </c>
      <c r="J144" s="105">
        <f>VLOOKUP(F144, Sheet1!$R$140:$AB$169, 5, FALSE)/6
</f>
        <v>1</v>
      </c>
      <c r="K144" s="105">
        <f>VLOOKUP(F144, Sheet1!$R$140:$AB$169, 6, FALSE)/4
</f>
        <v>1</v>
      </c>
      <c r="L144" s="105">
        <f>VLOOKUP(F144, Sheet1!$R$140:$AB$169, 7, FALSE)/6
</f>
        <v>0.3333333333</v>
      </c>
      <c r="M144" s="105">
        <f>VLOOKUP(F144, Sheet1!$R$140:$AB$169, 8, FALSE)/5
</f>
        <v>0.8</v>
      </c>
      <c r="N144" s="105">
        <f>VLOOKUP(F144, Sheet1!$R$140:$AB$169, 9, FALSE)/5
</f>
        <v>0.6</v>
      </c>
      <c r="O144" s="105">
        <f>VLOOKUP(F144, Sheet1!$R$140:$AB$169, 10, FALSE)/6
</f>
        <v>0.8333333333</v>
      </c>
      <c r="P144" s="105">
        <f>VLOOKUP(F144, Sheet1!$R$140:$AB$169,11, FALSE)/4
</f>
        <v>0.25</v>
      </c>
      <c r="R144" s="29"/>
      <c r="S144" s="79"/>
      <c r="T144" s="79"/>
    </row>
    <row r="145">
      <c r="F145" s="91">
        <f>IFERROR(__xludf.DUMMYFUNCTION("""COMPUTED_VALUE"""),12.0)</f>
        <v>12</v>
      </c>
      <c r="G145" s="105">
        <f>VLOOKUP(F145, Sheet1!$R$140:$AB$169, 2, FALSE)/5
</f>
        <v>0.6</v>
      </c>
      <c r="H145" s="105">
        <f>VLOOKUP(F145, Sheet1!$R$140:$AB$169, 3, FALSE)/5
</f>
        <v>0.4</v>
      </c>
      <c r="I145" s="105">
        <f>VLOOKUP(F145, Sheet1!$R$140:$AB$169, 4, FALSE)/4
</f>
        <v>0.75</v>
      </c>
      <c r="J145" s="105">
        <f>VLOOKUP(F145, Sheet1!$R$140:$AB$169, 5, FALSE)/6
</f>
        <v>0.3333333333</v>
      </c>
      <c r="K145" s="105">
        <f>VLOOKUP(F145, Sheet1!$R$140:$AB$169, 6, FALSE)/4
</f>
        <v>1</v>
      </c>
      <c r="L145" s="105">
        <f>VLOOKUP(F145, Sheet1!$R$140:$AB$169, 7, FALSE)/6
</f>
        <v>0.5</v>
      </c>
      <c r="M145" s="105">
        <f>VLOOKUP(F145, Sheet1!$R$140:$AB$169, 8, FALSE)/5
</f>
        <v>0.4</v>
      </c>
      <c r="N145" s="105">
        <f>VLOOKUP(F145, Sheet1!$R$140:$AB$169, 9, FALSE)/5
</f>
        <v>0.2</v>
      </c>
      <c r="O145" s="105">
        <f>VLOOKUP(F145, Sheet1!$R$140:$AB$169, 10, FALSE)/6
</f>
        <v>1</v>
      </c>
      <c r="P145" s="105">
        <f>VLOOKUP(F145, Sheet1!$R$140:$AB$169,11, FALSE)/4
</f>
        <v>0.25</v>
      </c>
      <c r="R145" s="29"/>
      <c r="S145" s="79"/>
      <c r="T145" s="79"/>
    </row>
    <row r="146">
      <c r="F146" s="91">
        <f>IFERROR(__xludf.DUMMYFUNCTION("""COMPUTED_VALUE"""),17.0)</f>
        <v>17</v>
      </c>
      <c r="G146" s="105">
        <f>VLOOKUP(F146, Sheet1!$R$140:$AB$169, 2, FALSE)/5
</f>
        <v>0.4</v>
      </c>
      <c r="H146" s="105">
        <f>VLOOKUP(F146, Sheet1!$R$140:$AB$169, 3, FALSE)/5
</f>
        <v>0.6</v>
      </c>
      <c r="I146" s="105">
        <f>VLOOKUP(F146, Sheet1!$R$140:$AB$169, 4, FALSE)/4
</f>
        <v>0.5</v>
      </c>
      <c r="J146" s="105">
        <f>VLOOKUP(F146, Sheet1!$R$140:$AB$169, 5, FALSE)/6
</f>
        <v>0.8333333333</v>
      </c>
      <c r="K146" s="105">
        <f>VLOOKUP(F146, Sheet1!$R$140:$AB$169, 6, FALSE)/4
</f>
        <v>1</v>
      </c>
      <c r="L146" s="105">
        <f>VLOOKUP(F146, Sheet1!$R$140:$AB$169, 7, FALSE)/6
</f>
        <v>0.1666666667</v>
      </c>
      <c r="M146" s="105">
        <f>VLOOKUP(F146, Sheet1!$R$140:$AB$169, 8, FALSE)/5
</f>
        <v>0.6</v>
      </c>
      <c r="N146" s="105">
        <f>VLOOKUP(F146, Sheet1!$R$140:$AB$169, 9, FALSE)/5
</f>
        <v>0.4</v>
      </c>
      <c r="O146" s="105">
        <f>VLOOKUP(F146, Sheet1!$R$140:$AB$169, 10, FALSE)/6
</f>
        <v>0.6666666667</v>
      </c>
      <c r="P146" s="105">
        <f>VLOOKUP(F146, Sheet1!$R$140:$AB$169,11, FALSE)/4
</f>
        <v>0.5</v>
      </c>
      <c r="R146" s="29"/>
      <c r="S146" s="79"/>
      <c r="T146" s="79"/>
    </row>
    <row r="147">
      <c r="F147" s="91">
        <f>IFERROR(__xludf.DUMMYFUNCTION("""COMPUTED_VALUE"""),20.0)</f>
        <v>20</v>
      </c>
      <c r="G147" s="105">
        <f>VLOOKUP(F147, Sheet1!$R$140:$AB$169, 2, FALSE)/5
</f>
        <v>0.8</v>
      </c>
      <c r="H147" s="105">
        <f>VLOOKUP(F147, Sheet1!$R$140:$AB$169, 3, FALSE)/5
</f>
        <v>1</v>
      </c>
      <c r="I147" s="105">
        <f>VLOOKUP(F147, Sheet1!$R$140:$AB$169, 4, FALSE)/4
</f>
        <v>0.75</v>
      </c>
      <c r="J147" s="105">
        <f>VLOOKUP(F147, Sheet1!$R$140:$AB$169, 5, FALSE)/6
</f>
        <v>0.8333333333</v>
      </c>
      <c r="K147" s="105">
        <f>VLOOKUP(F147, Sheet1!$R$140:$AB$169, 6, FALSE)/4
</f>
        <v>1</v>
      </c>
      <c r="L147" s="105">
        <f>VLOOKUP(F147, Sheet1!$R$140:$AB$169, 7, FALSE)/6
</f>
        <v>0.6666666667</v>
      </c>
      <c r="M147" s="105">
        <f>VLOOKUP(F147, Sheet1!$R$140:$AB$169, 8, FALSE)/5
</f>
        <v>0.2</v>
      </c>
      <c r="N147" s="105">
        <f>VLOOKUP(F147, Sheet1!$R$140:$AB$169, 9, FALSE)/5
</f>
        <v>0.6</v>
      </c>
      <c r="O147" s="105">
        <f>VLOOKUP(F147, Sheet1!$R$140:$AB$169, 10, FALSE)/6
</f>
        <v>0.8333333333</v>
      </c>
      <c r="P147" s="105">
        <f>VLOOKUP(F147, Sheet1!$R$140:$AB$169,11, FALSE)/4
</f>
        <v>0.25</v>
      </c>
      <c r="R147" s="29"/>
      <c r="S147" s="79"/>
      <c r="T147" s="79"/>
    </row>
    <row r="148">
      <c r="F148" s="91">
        <f>IFERROR(__xludf.DUMMYFUNCTION("""COMPUTED_VALUE"""),25.0)</f>
        <v>25</v>
      </c>
      <c r="G148" s="105">
        <f>VLOOKUP(F148, Sheet1!$R$140:$AB$169, 2, FALSE)/5
</f>
        <v>0.8</v>
      </c>
      <c r="H148" s="105">
        <f>VLOOKUP(F148, Sheet1!$R$140:$AB$169, 3, FALSE)/5
</f>
        <v>0.8</v>
      </c>
      <c r="I148" s="105">
        <f>VLOOKUP(F148, Sheet1!$R$140:$AB$169, 4, FALSE)/4
</f>
        <v>1</v>
      </c>
      <c r="J148" s="105">
        <f>VLOOKUP(F148, Sheet1!$R$140:$AB$169, 5, FALSE)/6
</f>
        <v>0.5</v>
      </c>
      <c r="K148" s="105">
        <f>VLOOKUP(F148, Sheet1!$R$140:$AB$169, 6, FALSE)/4
</f>
        <v>1</v>
      </c>
      <c r="L148" s="105">
        <f>VLOOKUP(F148, Sheet1!$R$140:$AB$169, 7, FALSE)/6
</f>
        <v>0.3333333333</v>
      </c>
      <c r="M148" s="105">
        <f>VLOOKUP(F148, Sheet1!$R$140:$AB$169, 8, FALSE)/5
</f>
        <v>0.8</v>
      </c>
      <c r="N148" s="105">
        <f>VLOOKUP(F148, Sheet1!$R$140:$AB$169, 9, FALSE)/5
</f>
        <v>0.6</v>
      </c>
      <c r="O148" s="105">
        <f>VLOOKUP(F148, Sheet1!$R$140:$AB$169, 10, FALSE)/6
</f>
        <v>0.8333333333</v>
      </c>
      <c r="P148" s="105">
        <f>VLOOKUP(F148, Sheet1!$R$140:$AB$169,11, FALSE)/4
</f>
        <v>0.25</v>
      </c>
    </row>
    <row r="149">
      <c r="F149" s="91">
        <f>IFERROR(__xludf.DUMMYFUNCTION("""COMPUTED_VALUE"""),26.0)</f>
        <v>26</v>
      </c>
      <c r="G149" s="105">
        <f>VLOOKUP(F149, Sheet1!$R$140:$AB$169, 2, FALSE)/5
</f>
        <v>0.8</v>
      </c>
      <c r="H149" s="105">
        <f>VLOOKUP(F149, Sheet1!$R$140:$AB$169, 3, FALSE)/5
</f>
        <v>0.2</v>
      </c>
      <c r="I149" s="105">
        <f>VLOOKUP(F149, Sheet1!$R$140:$AB$169, 4, FALSE)/4
</f>
        <v>0.75</v>
      </c>
      <c r="J149" s="105">
        <f>VLOOKUP(F149, Sheet1!$R$140:$AB$169, 5, FALSE)/6
</f>
        <v>1</v>
      </c>
      <c r="K149" s="105">
        <f>VLOOKUP(F149, Sheet1!$R$140:$AB$169, 6, FALSE)/4
</f>
        <v>1</v>
      </c>
      <c r="L149" s="105">
        <f>VLOOKUP(F149, Sheet1!$R$140:$AB$169, 7, FALSE)/6
</f>
        <v>0.3333333333</v>
      </c>
      <c r="M149" s="105">
        <f>VLOOKUP(F149, Sheet1!$R$140:$AB$169, 8, FALSE)/5
</f>
        <v>0.8</v>
      </c>
      <c r="N149" s="105">
        <f>VLOOKUP(F149, Sheet1!$R$140:$AB$169, 9, FALSE)/5
</f>
        <v>0.6</v>
      </c>
      <c r="O149" s="105">
        <f>VLOOKUP(F149, Sheet1!$R$140:$AB$169, 10, FALSE)/6
</f>
        <v>0.8333333333</v>
      </c>
      <c r="P149" s="105">
        <f>VLOOKUP(F149, Sheet1!$R$140:$AB$169,11, FALSE)/4
</f>
        <v>0.25</v>
      </c>
    </row>
    <row r="150">
      <c r="F150" s="12" t="s">
        <v>269</v>
      </c>
      <c r="G150" s="16">
        <f>ttest(G142:G149,H142:H149,2,1)</f>
        <v>0.1704706608</v>
      </c>
      <c r="I150" s="16">
        <f>ttest(I142:I149,J142:J149,2,1)</f>
        <v>0.4480577505</v>
      </c>
      <c r="K150" s="16">
        <f>ttest(K142:K149,L142:L149,2,1)</f>
        <v>0.00001097565784</v>
      </c>
      <c r="M150" s="16">
        <f>ttest(M142:M149,N142:N149,2,1)</f>
        <v>0.1395195831</v>
      </c>
      <c r="O150" s="16">
        <f>ttest(O142:O149,P142:P149,2,1)</f>
        <v>0.0020357419</v>
      </c>
    </row>
    <row r="153">
      <c r="F153" s="12" t="s">
        <v>2670</v>
      </c>
    </row>
    <row r="154">
      <c r="F154" s="87" t="s">
        <v>0</v>
      </c>
      <c r="G154" s="88" t="s">
        <v>27</v>
      </c>
      <c r="H154" s="89" t="s">
        <v>23</v>
      </c>
      <c r="I154" s="89" t="s">
        <v>97</v>
      </c>
      <c r="J154" s="89" t="s">
        <v>90</v>
      </c>
      <c r="K154" s="89" t="s">
        <v>71</v>
      </c>
      <c r="L154" s="89" t="s">
        <v>68</v>
      </c>
      <c r="M154" s="89" t="s">
        <v>49</v>
      </c>
      <c r="N154" s="89" t="s">
        <v>46</v>
      </c>
      <c r="O154" s="89" t="s">
        <v>114</v>
      </c>
      <c r="P154" s="90" t="s">
        <v>118</v>
      </c>
      <c r="T154" s="12" t="s">
        <v>2673</v>
      </c>
    </row>
    <row r="155">
      <c r="F155" s="109">
        <f>IFERROR(__xludf.DUMMYFUNCTION("FILTER(A2:A31,D2:D31  = ""neutral"")"),10.0)</f>
        <v>10</v>
      </c>
      <c r="G155" s="105">
        <f>VLOOKUP(F155, Sheet1!$R$140:$AB$171, 2, FALSE)/5
</f>
        <v>0.8</v>
      </c>
      <c r="H155" s="105">
        <f>VLOOKUP(F155, Sheet1!$R$140:$AB$171, 3, FALSE)/5
</f>
        <v>0.6</v>
      </c>
      <c r="I155" s="105">
        <f>VLOOKUP(F155, Sheet1!$R$140:$AB$171, 4, FALSE)/4
</f>
        <v>0.75</v>
      </c>
      <c r="J155" s="105">
        <f>VLOOKUP(F155, Sheet1!$R$140:$AB$171, 5, FALSE)/6
</f>
        <v>1</v>
      </c>
      <c r="K155" s="105">
        <f>VLOOKUP(F155, Sheet1!$R$140:$AB$171, 6, FALSE)/4
</f>
        <v>1</v>
      </c>
      <c r="L155" s="105">
        <f>VLOOKUP(F155, Sheet1!$R$140:$AB$171, 7, FALSE)/6
</f>
        <v>0.3333333333</v>
      </c>
      <c r="M155" s="105">
        <f>VLOOKUP(F155, Sheet1!$R$140:$AB$171, 8, FALSE)/5
</f>
        <v>0.4</v>
      </c>
      <c r="N155" s="105">
        <f>VLOOKUP(F155, Sheet1!$R$140:$AB$171, 9, FALSE)/5
</f>
        <v>0.6</v>
      </c>
      <c r="O155" s="105">
        <f>VLOOKUP(F155, Sheet1!$R$140:$AB$171, 10, FALSE)/6
</f>
        <v>0.6666666667</v>
      </c>
      <c r="P155" s="105">
        <f>VLOOKUP(F155, Sheet1!$R$140:$AB$171,11, FALSE)/4
</f>
        <v>0.75</v>
      </c>
      <c r="T155" s="12" t="s">
        <v>2674</v>
      </c>
    </row>
    <row r="156">
      <c r="F156" s="91">
        <f>IFERROR(__xludf.DUMMYFUNCTION("""COMPUTED_VALUE"""),11.0)</f>
        <v>11</v>
      </c>
      <c r="G156" s="105">
        <f>VLOOKUP(F156, Sheet1!$R$140:$AB$171, 2, FALSE)/5
</f>
        <v>0.6</v>
      </c>
      <c r="H156" s="105">
        <f>VLOOKUP(F156, Sheet1!$R$140:$AB$171, 3, FALSE)/5
</f>
        <v>0.4</v>
      </c>
      <c r="I156" s="105">
        <f>VLOOKUP(F156, Sheet1!$R$140:$AB$171, 4, FALSE)/4
</f>
        <v>1</v>
      </c>
      <c r="J156" s="105">
        <f>VLOOKUP(F156, Sheet1!$R$140:$AB$171, 5, FALSE)/6
</f>
        <v>0.6666666667</v>
      </c>
      <c r="K156" s="105">
        <f>VLOOKUP(F156, Sheet1!$R$140:$AB$171, 6, FALSE)/4
</f>
        <v>1</v>
      </c>
      <c r="L156" s="105">
        <f>VLOOKUP(F156, Sheet1!$R$140:$AB$171, 7, FALSE)/6
</f>
        <v>0.3333333333</v>
      </c>
      <c r="M156" s="105">
        <f>VLOOKUP(F156, Sheet1!$R$140:$AB$171, 8, FALSE)/5
</f>
        <v>0.6</v>
      </c>
      <c r="N156" s="105">
        <f>VLOOKUP(F156, Sheet1!$R$140:$AB$171, 9, FALSE)/5
</f>
        <v>0.2</v>
      </c>
      <c r="O156" s="105">
        <f>VLOOKUP(F156, Sheet1!$R$140:$AB$171, 10, FALSE)/6
</f>
        <v>0.8333333333</v>
      </c>
      <c r="P156" s="105">
        <f>VLOOKUP(F156, Sheet1!$R$140:$AB$171,11, FALSE)/4
</f>
        <v>0.25</v>
      </c>
    </row>
    <row r="157">
      <c r="F157" s="91">
        <f>IFERROR(__xludf.DUMMYFUNCTION("""COMPUTED_VALUE"""),14.0)</f>
        <v>14</v>
      </c>
      <c r="G157" s="105">
        <f>VLOOKUP(F157, Sheet1!$R$140:$AB$171, 2, FALSE)/5
</f>
        <v>0.6</v>
      </c>
      <c r="H157" s="105">
        <f>VLOOKUP(F157, Sheet1!$R$140:$AB$171, 3, FALSE)/5
</f>
        <v>0.4</v>
      </c>
      <c r="I157" s="105">
        <f>VLOOKUP(F157, Sheet1!$R$140:$AB$171, 4, FALSE)/4
</f>
        <v>1</v>
      </c>
      <c r="J157" s="105">
        <f>VLOOKUP(F157, Sheet1!$R$140:$AB$171, 5, FALSE)/6
</f>
        <v>1</v>
      </c>
      <c r="K157" s="105">
        <f>VLOOKUP(F157, Sheet1!$R$140:$AB$171, 6, FALSE)/4
</f>
        <v>0.75</v>
      </c>
      <c r="L157" s="105">
        <f>VLOOKUP(F157, Sheet1!$R$140:$AB$171, 7, FALSE)/6
</f>
        <v>0.3333333333</v>
      </c>
      <c r="M157" s="105">
        <f>VLOOKUP(F157, Sheet1!$R$140:$AB$171, 8, FALSE)/5
</f>
        <v>0.8</v>
      </c>
      <c r="N157" s="105">
        <f>VLOOKUP(F157, Sheet1!$R$140:$AB$171, 9, FALSE)/5
</f>
        <v>0.4</v>
      </c>
      <c r="O157" s="105">
        <f>VLOOKUP(F157, Sheet1!$R$140:$AB$171, 10, FALSE)/6
</f>
        <v>0.8333333333</v>
      </c>
      <c r="P157" s="105">
        <f>VLOOKUP(F157, Sheet1!$R$140:$AB$171,11, FALSE)/4
</f>
        <v>0</v>
      </c>
    </row>
    <row r="158">
      <c r="F158" s="91">
        <f>IFERROR(__xludf.DUMMYFUNCTION("""COMPUTED_VALUE"""),13.0)</f>
        <v>13</v>
      </c>
      <c r="G158" s="105">
        <f>VLOOKUP(F158, Sheet1!$R$140:$AB$171, 2, FALSE)/5
</f>
        <v>0.6</v>
      </c>
      <c r="H158" s="105">
        <f>VLOOKUP(F158, Sheet1!$R$140:$AB$171, 3, FALSE)/5
</f>
        <v>0.4</v>
      </c>
      <c r="I158" s="105">
        <f>VLOOKUP(F158, Sheet1!$R$140:$AB$171, 4, FALSE)/4
</f>
        <v>1</v>
      </c>
      <c r="J158" s="105">
        <f>VLOOKUP(F158, Sheet1!$R$140:$AB$171, 5, FALSE)/6
</f>
        <v>0.6666666667</v>
      </c>
      <c r="K158" s="105">
        <f>VLOOKUP(F158, Sheet1!$R$140:$AB$171, 6, FALSE)/4
</f>
        <v>0.75</v>
      </c>
      <c r="L158" s="105">
        <f>VLOOKUP(F158, Sheet1!$R$140:$AB$171, 7, FALSE)/6
</f>
        <v>0.6666666667</v>
      </c>
      <c r="M158" s="105">
        <f>VLOOKUP(F158, Sheet1!$R$140:$AB$171, 8, FALSE)/5
</f>
        <v>0.8</v>
      </c>
      <c r="N158" s="105">
        <f>VLOOKUP(F158, Sheet1!$R$140:$AB$171, 9, FALSE)/5
</f>
        <v>0.6</v>
      </c>
      <c r="O158" s="105">
        <f>VLOOKUP(F158, Sheet1!$R$140:$AB$171, 10, FALSE)/6
</f>
        <v>1</v>
      </c>
      <c r="P158" s="105">
        <f>VLOOKUP(F158, Sheet1!$R$140:$AB$171,11, FALSE)/4
</f>
        <v>0.25</v>
      </c>
    </row>
    <row r="159">
      <c r="F159" s="91">
        <f>IFERROR(__xludf.DUMMYFUNCTION("""COMPUTED_VALUE"""),15.0)</f>
        <v>15</v>
      </c>
      <c r="G159" s="105">
        <f>VLOOKUP(F159, Sheet1!$R$140:$AB$171, 2, FALSE)/5
</f>
        <v>0.8</v>
      </c>
      <c r="H159" s="105">
        <f>VLOOKUP(F159, Sheet1!$R$140:$AB$171, 3, FALSE)/5
</f>
        <v>0.4</v>
      </c>
      <c r="I159" s="105">
        <f>VLOOKUP(F159, Sheet1!$R$140:$AB$171, 4, FALSE)/4
</f>
        <v>0.5</v>
      </c>
      <c r="J159" s="105">
        <f>VLOOKUP(F159, Sheet1!$R$140:$AB$171, 5, FALSE)/6
</f>
        <v>0.6666666667</v>
      </c>
      <c r="K159" s="105">
        <f>VLOOKUP(F159, Sheet1!$R$140:$AB$171, 6, FALSE)/4
</f>
        <v>1</v>
      </c>
      <c r="L159" s="105">
        <f>VLOOKUP(F159, Sheet1!$R$140:$AB$171, 7, FALSE)/6
</f>
        <v>0.3333333333</v>
      </c>
      <c r="M159" s="105">
        <f>VLOOKUP(F159, Sheet1!$R$140:$AB$171, 8, FALSE)/5
</f>
        <v>0.8</v>
      </c>
      <c r="N159" s="105">
        <f>VLOOKUP(F159, Sheet1!$R$140:$AB$171, 9, FALSE)/5
</f>
        <v>0.6</v>
      </c>
      <c r="O159" s="105">
        <f>VLOOKUP(F159, Sheet1!$R$140:$AB$171, 10, FALSE)/6
</f>
        <v>0.8333333333</v>
      </c>
      <c r="P159" s="105">
        <f>VLOOKUP(F159, Sheet1!$R$140:$AB$171,11, FALSE)/4
</f>
        <v>0.25</v>
      </c>
    </row>
    <row r="160">
      <c r="F160" s="91">
        <f>IFERROR(__xludf.DUMMYFUNCTION("""COMPUTED_VALUE"""),18.0)</f>
        <v>18</v>
      </c>
      <c r="G160" s="105">
        <f>VLOOKUP(F160, Sheet1!$R$140:$AB$171, 2, FALSE)/5
</f>
        <v>0.8</v>
      </c>
      <c r="H160" s="105">
        <f>VLOOKUP(F160, Sheet1!$R$140:$AB$171, 3, FALSE)/5
</f>
        <v>0.8</v>
      </c>
      <c r="I160" s="105">
        <f>VLOOKUP(F160, Sheet1!$R$140:$AB$171, 4, FALSE)/4
</f>
        <v>0.75</v>
      </c>
      <c r="J160" s="105">
        <f>VLOOKUP(F160, Sheet1!$R$140:$AB$171, 5, FALSE)/6
</f>
        <v>0.3333333333</v>
      </c>
      <c r="K160" s="105">
        <f>VLOOKUP(F160, Sheet1!$R$140:$AB$171, 6, FALSE)/4
</f>
        <v>1</v>
      </c>
      <c r="L160" s="105">
        <f>VLOOKUP(F160, Sheet1!$R$140:$AB$171, 7, FALSE)/6
</f>
        <v>0.5</v>
      </c>
      <c r="M160" s="105">
        <f>VLOOKUP(F160, Sheet1!$R$140:$AB$171, 8, FALSE)/5
</f>
        <v>0.6</v>
      </c>
      <c r="N160" s="105">
        <f>VLOOKUP(F160, Sheet1!$R$140:$AB$171, 9, FALSE)/5
</f>
        <v>0.6</v>
      </c>
      <c r="O160" s="105">
        <f>VLOOKUP(F160, Sheet1!$R$140:$AB$171, 10, FALSE)/6
</f>
        <v>1</v>
      </c>
      <c r="P160" s="105">
        <f>VLOOKUP(F160, Sheet1!$R$140:$AB$171,11, FALSE)/4
</f>
        <v>0</v>
      </c>
    </row>
    <row r="161">
      <c r="F161" s="91">
        <f>IFERROR(__xludf.DUMMYFUNCTION("""COMPUTED_VALUE"""),19.0)</f>
        <v>19</v>
      </c>
      <c r="G161" s="105">
        <f>VLOOKUP(F161, Sheet1!$R$140:$AB$171, 2, FALSE)/5
</f>
        <v>0.8</v>
      </c>
      <c r="H161" s="105">
        <f>VLOOKUP(F161, Sheet1!$R$140:$AB$171, 3, FALSE)/5
</f>
        <v>0.6</v>
      </c>
      <c r="I161" s="105">
        <f>VLOOKUP(F161, Sheet1!$R$140:$AB$171, 4, FALSE)/4
</f>
        <v>1</v>
      </c>
      <c r="J161" s="105">
        <f>VLOOKUP(F161, Sheet1!$R$140:$AB$171, 5, FALSE)/6
</f>
        <v>0.8333333333</v>
      </c>
      <c r="K161" s="105">
        <f>VLOOKUP(F161, Sheet1!$R$140:$AB$171, 6, FALSE)/4
</f>
        <v>1</v>
      </c>
      <c r="L161" s="105">
        <f>VLOOKUP(F161, Sheet1!$R$140:$AB$171, 7, FALSE)/6
</f>
        <v>0.3333333333</v>
      </c>
      <c r="M161" s="105">
        <f>VLOOKUP(F161, Sheet1!$R$140:$AB$171, 8, FALSE)/5
</f>
        <v>0.6</v>
      </c>
      <c r="N161" s="105">
        <f>VLOOKUP(F161, Sheet1!$R$140:$AB$171, 9, FALSE)/5
</f>
        <v>0.4</v>
      </c>
      <c r="O161" s="105">
        <f>VLOOKUP(F161, Sheet1!$R$140:$AB$171, 10, FALSE)/6
</f>
        <v>1</v>
      </c>
      <c r="P161" s="105">
        <f>VLOOKUP(F161, Sheet1!$R$140:$AB$171,11, FALSE)/4
</f>
        <v>0.25</v>
      </c>
    </row>
    <row r="162">
      <c r="F162" s="91">
        <f>IFERROR(__xludf.DUMMYFUNCTION("""COMPUTED_VALUE"""),21.0)</f>
        <v>21</v>
      </c>
      <c r="G162" s="105">
        <f>VLOOKUP(F162, Sheet1!$R$140:$AB$171, 2, FALSE)/5
</f>
        <v>0.8</v>
      </c>
      <c r="H162" s="105">
        <f>VLOOKUP(F162, Sheet1!$R$140:$AB$171, 3, FALSE)/5
</f>
        <v>0.6</v>
      </c>
      <c r="I162" s="105">
        <f>VLOOKUP(F162, Sheet1!$R$140:$AB$171, 4, FALSE)/4
</f>
        <v>1</v>
      </c>
      <c r="J162" s="105">
        <f>VLOOKUP(F162, Sheet1!$R$140:$AB$171, 5, FALSE)/6
</f>
        <v>0.8333333333</v>
      </c>
      <c r="K162" s="105">
        <f>VLOOKUP(F162, Sheet1!$R$140:$AB$171, 6, FALSE)/4
</f>
        <v>1</v>
      </c>
      <c r="L162" s="105">
        <f>VLOOKUP(F162, Sheet1!$R$140:$AB$171, 7, FALSE)/6
</f>
        <v>0.3333333333</v>
      </c>
      <c r="M162" s="105">
        <f>VLOOKUP(F162, Sheet1!$R$140:$AB$171, 8, FALSE)/5
</f>
        <v>0.8</v>
      </c>
      <c r="N162" s="105">
        <f>VLOOKUP(F162, Sheet1!$R$140:$AB$171, 9, FALSE)/5
</f>
        <v>0.6</v>
      </c>
      <c r="O162" s="105">
        <f>VLOOKUP(F162, Sheet1!$R$140:$AB$171, 10, FALSE)/6
</f>
        <v>0.8333333333</v>
      </c>
      <c r="P162" s="105">
        <f>VLOOKUP(F162, Sheet1!$R$140:$AB$171,11, FALSE)/4
</f>
        <v>0.5</v>
      </c>
    </row>
    <row r="163">
      <c r="F163" s="16">
        <f>IFERROR(__xludf.DUMMYFUNCTION("""COMPUTED_VALUE"""),22.0)</f>
        <v>22</v>
      </c>
      <c r="G163" s="105">
        <f>VLOOKUP(F163, Sheet1!$R$140:$AB$171, 2, FALSE)/5
</f>
        <v>0.8</v>
      </c>
      <c r="H163" s="105">
        <f>VLOOKUP(F163, Sheet1!$R$140:$AB$171, 3, FALSE)/5
</f>
        <v>0.4</v>
      </c>
      <c r="I163" s="105">
        <f>VLOOKUP(F163, Sheet1!$R$140:$AB$171, 4, FALSE)/4
</f>
        <v>1</v>
      </c>
      <c r="J163" s="105">
        <f>VLOOKUP(F163, Sheet1!$R$140:$AB$171, 5, FALSE)/6
</f>
        <v>0.5</v>
      </c>
      <c r="K163" s="105">
        <f>VLOOKUP(F163, Sheet1!$R$140:$AB$171, 6, FALSE)/4
</f>
        <v>1</v>
      </c>
      <c r="L163" s="105">
        <f>VLOOKUP(F163, Sheet1!$R$140:$AB$171, 7, FALSE)/6
</f>
        <v>0.5</v>
      </c>
      <c r="M163" s="105">
        <f>VLOOKUP(F163, Sheet1!$R$140:$AB$171, 8, FALSE)/5
</f>
        <v>0.8</v>
      </c>
      <c r="N163" s="105">
        <f>VLOOKUP(F163, Sheet1!$R$140:$AB$171, 9, FALSE)/5
</f>
        <v>0.6</v>
      </c>
      <c r="O163" s="105">
        <f>VLOOKUP(F163, Sheet1!$R$140:$AB$171, 10, FALSE)/6
</f>
        <v>0.8333333333</v>
      </c>
      <c r="P163" s="105">
        <f>VLOOKUP(F163, Sheet1!$R$140:$AB$171,11, FALSE)/4
</f>
        <v>0.25</v>
      </c>
    </row>
    <row r="164">
      <c r="F164" s="16">
        <f>IFERROR(__xludf.DUMMYFUNCTION("""COMPUTED_VALUE"""),23.0)</f>
        <v>23</v>
      </c>
      <c r="G164" s="105">
        <f>VLOOKUP(F164, Sheet1!$R$140:$AB$171, 2, FALSE)/5
</f>
        <v>1</v>
      </c>
      <c r="H164" s="105">
        <f>VLOOKUP(F164, Sheet1!$R$140:$AB$171, 3, FALSE)/5
</f>
        <v>0.8</v>
      </c>
      <c r="I164" s="105">
        <f>VLOOKUP(F164, Sheet1!$R$140:$AB$171, 4, FALSE)/4
</f>
        <v>1</v>
      </c>
      <c r="J164" s="105">
        <f>VLOOKUP(F164, Sheet1!$R$140:$AB$171, 5, FALSE)/6
</f>
        <v>0.8333333333</v>
      </c>
      <c r="K164" s="105">
        <f>VLOOKUP(F164, Sheet1!$R$140:$AB$171, 6, FALSE)/4
</f>
        <v>1</v>
      </c>
      <c r="L164" s="105">
        <f>VLOOKUP(F164, Sheet1!$R$140:$AB$171, 7, FALSE)/6
</f>
        <v>0.6666666667</v>
      </c>
      <c r="M164" s="105">
        <f>VLOOKUP(F164, Sheet1!$R$140:$AB$171, 8, FALSE)/5
</f>
        <v>0.6</v>
      </c>
      <c r="N164" s="105">
        <f>VLOOKUP(F164, Sheet1!$R$140:$AB$171, 9, FALSE)/5
</f>
        <v>0.8</v>
      </c>
      <c r="O164" s="105">
        <f>VLOOKUP(F164, Sheet1!$R$140:$AB$171, 10, FALSE)/6
</f>
        <v>0.6666666667</v>
      </c>
      <c r="P164" s="105">
        <f>VLOOKUP(F164, Sheet1!$R$140:$AB$171,11, FALSE)/4
</f>
        <v>0.25</v>
      </c>
    </row>
    <row r="165">
      <c r="F165" s="16">
        <f>IFERROR(__xludf.DUMMYFUNCTION("""COMPUTED_VALUE"""),27.0)</f>
        <v>27</v>
      </c>
      <c r="G165" s="105">
        <f>VLOOKUP(F165, Sheet1!$R$140:$AB$171, 2, FALSE)/5
</f>
        <v>0.6</v>
      </c>
      <c r="H165" s="105">
        <f>VLOOKUP(F165, Sheet1!$R$140:$AB$171, 3, FALSE)/5
</f>
        <v>0.4</v>
      </c>
      <c r="I165" s="105">
        <f>VLOOKUP(F165, Sheet1!$R$140:$AB$171, 4, FALSE)/4
</f>
        <v>1</v>
      </c>
      <c r="J165" s="105">
        <f>VLOOKUP(F165, Sheet1!$R$140:$AB$171, 5, FALSE)/6
</f>
        <v>0</v>
      </c>
      <c r="K165" s="105">
        <f>VLOOKUP(F165, Sheet1!$R$140:$AB$171, 6, FALSE)/4
</f>
        <v>0.75</v>
      </c>
      <c r="L165" s="105">
        <f>VLOOKUP(F165, Sheet1!$R$140:$AB$171, 7, FALSE)/6
</f>
        <v>0.1666666667</v>
      </c>
      <c r="M165" s="105">
        <f>VLOOKUP(F165, Sheet1!$R$140:$AB$171, 8, FALSE)/5
</f>
        <v>0.4</v>
      </c>
      <c r="N165" s="105">
        <f>VLOOKUP(F165, Sheet1!$R$140:$AB$171, 9, FALSE)/5
</f>
        <v>0.6</v>
      </c>
      <c r="O165" s="105">
        <f>VLOOKUP(F165, Sheet1!$R$140:$AB$171, 10, FALSE)/6
</f>
        <v>1</v>
      </c>
      <c r="P165" s="105">
        <f>VLOOKUP(F165, Sheet1!$R$140:$AB$171,11, FALSE)/4
</f>
        <v>0.25</v>
      </c>
    </row>
    <row r="166">
      <c r="F166" s="16">
        <f>IFERROR(__xludf.DUMMYFUNCTION("""COMPUTED_VALUE"""),28.0)</f>
        <v>28</v>
      </c>
      <c r="G166" s="105">
        <f>VLOOKUP(F166, Sheet1!$R$140:$AB$171, 2, FALSE)/5
</f>
        <v>0.6</v>
      </c>
      <c r="H166" s="105">
        <f>VLOOKUP(F166, Sheet1!$R$140:$AB$171, 3, FALSE)/5
</f>
        <v>0</v>
      </c>
      <c r="I166" s="105">
        <f>VLOOKUP(F166, Sheet1!$R$140:$AB$171, 4, FALSE)/4
</f>
        <v>0.75</v>
      </c>
      <c r="J166" s="105">
        <f>VLOOKUP(F166, Sheet1!$R$140:$AB$171, 5, FALSE)/6
</f>
        <v>0.8333333333</v>
      </c>
      <c r="K166" s="105">
        <f>VLOOKUP(F166, Sheet1!$R$140:$AB$171, 6, FALSE)/4
</f>
        <v>0.75</v>
      </c>
      <c r="L166" s="105">
        <f>VLOOKUP(F166, Sheet1!$R$140:$AB$171, 7, FALSE)/6
</f>
        <v>0.5</v>
      </c>
      <c r="M166" s="105">
        <f>VLOOKUP(F166, Sheet1!$R$140:$AB$171, 8, FALSE)/5
</f>
        <v>0.4</v>
      </c>
      <c r="N166" s="105">
        <f>VLOOKUP(F166, Sheet1!$R$140:$AB$171, 9, FALSE)/5
</f>
        <v>0.4</v>
      </c>
      <c r="O166" s="105">
        <f>VLOOKUP(F166, Sheet1!$R$140:$AB$171, 10, FALSE)/6
</f>
        <v>0.8333333333</v>
      </c>
      <c r="P166" s="105">
        <f>VLOOKUP(F166, Sheet1!$R$140:$AB$171,11, FALSE)/4
</f>
        <v>0.5</v>
      </c>
    </row>
    <row r="167">
      <c r="F167" s="16">
        <f>IFERROR(__xludf.DUMMYFUNCTION("""COMPUTED_VALUE"""),29.0)</f>
        <v>29</v>
      </c>
      <c r="G167" s="105">
        <f>VLOOKUP(F167, Sheet1!$R$140:$AB$171, 2, FALSE)/5
</f>
        <v>0.6</v>
      </c>
      <c r="H167" s="105">
        <f>VLOOKUP(F167, Sheet1!$R$140:$AB$171, 3, FALSE)/5
</f>
        <v>0.6</v>
      </c>
      <c r="I167" s="105">
        <f>VLOOKUP(F167, Sheet1!$R$140:$AB$171, 4, FALSE)/4
</f>
        <v>0.75</v>
      </c>
      <c r="J167" s="105">
        <f>VLOOKUP(F167, Sheet1!$R$140:$AB$171, 5, FALSE)/6
</f>
        <v>1</v>
      </c>
      <c r="K167" s="105">
        <f>VLOOKUP(F167, Sheet1!$R$140:$AB$171, 6, FALSE)/4
</f>
        <v>0.75</v>
      </c>
      <c r="L167" s="105">
        <f>VLOOKUP(F167, Sheet1!$R$140:$AB$171, 7, FALSE)/6
</f>
        <v>0.3333333333</v>
      </c>
      <c r="M167" s="105">
        <f>VLOOKUP(F167, Sheet1!$R$140:$AB$171, 8, FALSE)/5
</f>
        <v>0.8</v>
      </c>
      <c r="N167" s="105">
        <f>VLOOKUP(F167, Sheet1!$R$140:$AB$171, 9, FALSE)/5
</f>
        <v>0.6</v>
      </c>
      <c r="O167" s="105">
        <f>VLOOKUP(F167, Sheet1!$R$140:$AB$171, 10, FALSE)/6
</f>
        <v>0.8333333333</v>
      </c>
      <c r="P167" s="105">
        <f>VLOOKUP(F167, Sheet1!$R$140:$AB$171,11, FALSE)/4
</f>
        <v>0.25</v>
      </c>
    </row>
    <row r="168">
      <c r="F168" s="16">
        <f>IFERROR(__xludf.DUMMYFUNCTION("""COMPUTED_VALUE"""),30.0)</f>
        <v>30</v>
      </c>
      <c r="G168" s="105">
        <f>VLOOKUP(F168, Sheet1!$R$140:$AB$171, 2, FALSE)/5
</f>
        <v>0.6</v>
      </c>
      <c r="H168" s="105">
        <f>VLOOKUP(F168, Sheet1!$R$140:$AB$171, 3, FALSE)/5
</f>
        <v>0.8</v>
      </c>
      <c r="I168" s="105">
        <f>VLOOKUP(F168, Sheet1!$R$140:$AB$171, 4, FALSE)/4
</f>
        <v>1</v>
      </c>
      <c r="J168" s="105">
        <f>VLOOKUP(F168, Sheet1!$R$140:$AB$171, 5, FALSE)/6
</f>
        <v>0.8333333333</v>
      </c>
      <c r="K168" s="105">
        <f>VLOOKUP(F168, Sheet1!$R$140:$AB$171, 6, FALSE)/4
</f>
        <v>1</v>
      </c>
      <c r="L168" s="105">
        <f>VLOOKUP(F168, Sheet1!$R$140:$AB$171, 7, FALSE)/6
</f>
        <v>0.3333333333</v>
      </c>
      <c r="M168" s="105">
        <f>VLOOKUP(F168, Sheet1!$R$140:$AB$171, 8, FALSE)/5
</f>
        <v>0.8</v>
      </c>
      <c r="N168" s="105">
        <f>VLOOKUP(F168, Sheet1!$R$140:$AB$171, 9, FALSE)/5
</f>
        <v>0.6</v>
      </c>
      <c r="O168" s="105">
        <f>VLOOKUP(F168, Sheet1!$R$140:$AB$171, 10, FALSE)/6
</f>
        <v>0.6666666667</v>
      </c>
      <c r="P168" s="105">
        <f>VLOOKUP(F168, Sheet1!$R$140:$AB$171,11, FALSE)/4
</f>
        <v>0.25</v>
      </c>
    </row>
    <row r="169">
      <c r="F169" s="12">
        <v>32.0</v>
      </c>
      <c r="G169" s="105">
        <f>VLOOKUP(F169, Sheet1!$R$140:$AB$171, 2, FALSE)/5
</f>
        <v>1</v>
      </c>
      <c r="H169" s="105">
        <f>VLOOKUP(F169, Sheet1!$R$140:$AB$171, 3, FALSE)/5
</f>
        <v>0.2</v>
      </c>
      <c r="I169" s="105">
        <f>VLOOKUP(F169, Sheet1!$R$140:$AB$171, 4, FALSE)/4
</f>
        <v>1</v>
      </c>
      <c r="J169" s="105">
        <f>VLOOKUP(F169, Sheet1!$R$140:$AB$171, 5, FALSE)/6
</f>
        <v>0.8333333333</v>
      </c>
      <c r="K169" s="105">
        <f>VLOOKUP(F169, Sheet1!$R$140:$AB$171, 6, FALSE)/4
</f>
        <v>0.75</v>
      </c>
      <c r="L169" s="105">
        <f>VLOOKUP(F169, Sheet1!$R$140:$AB$171, 7, FALSE)/6
</f>
        <v>0.3333333333</v>
      </c>
      <c r="M169" s="105">
        <f>VLOOKUP(F169, Sheet1!$R$140:$AB$171, 8, FALSE)/5
</f>
        <v>0.8</v>
      </c>
      <c r="N169" s="105">
        <f>VLOOKUP(F169, Sheet1!$R$140:$AB$171, 9, FALSE)/5
</f>
        <v>0.6</v>
      </c>
      <c r="O169" s="105">
        <f>VLOOKUP(F169, Sheet1!$R$140:$AB$171, 10, FALSE)/6
</f>
        <v>0.8333333333</v>
      </c>
      <c r="P169" s="105">
        <f>VLOOKUP(F169, Sheet1!$R$140:$AB$171,11, FALSE)/4
</f>
        <v>0.25</v>
      </c>
    </row>
    <row r="170">
      <c r="F170" s="12" t="s">
        <v>269</v>
      </c>
      <c r="G170" s="16">
        <f>ttest(G155:G169,H155:H169,2,1)</f>
        <v>0.001767081074</v>
      </c>
      <c r="I170" s="16">
        <f>ttest(I155:I169,J155:J169,2,1)</f>
        <v>0.05191341466</v>
      </c>
      <c r="K170" s="16">
        <f>ttest(K155:K169,L155:L169,2,1)</f>
        <v>0.00000004003149223</v>
      </c>
      <c r="M170" s="16">
        <f>ttest(M155:M169,N155:N169,2,1)</f>
        <v>0.03346742203</v>
      </c>
      <c r="O170" s="16">
        <f>ttest(O155:O169,P155:P169,2,1)</f>
        <v>0.0000007725285051</v>
      </c>
    </row>
    <row r="173">
      <c r="F173" s="12" t="s">
        <v>2675</v>
      </c>
    </row>
    <row r="174">
      <c r="F174" s="12" t="s">
        <v>2676</v>
      </c>
      <c r="G174" s="12" t="s">
        <v>8</v>
      </c>
      <c r="H174" s="12" t="s">
        <v>2677</v>
      </c>
      <c r="J174" s="12" t="s">
        <v>2678</v>
      </c>
    </row>
    <row r="175">
      <c r="F175" s="12" t="s">
        <v>2662</v>
      </c>
      <c r="G175" s="12" t="s">
        <v>23</v>
      </c>
      <c r="H175" s="25">
        <v>11.420000000000073</v>
      </c>
    </row>
    <row r="176">
      <c r="F176" s="12" t="s">
        <v>2662</v>
      </c>
      <c r="G176" s="12" t="s">
        <v>23</v>
      </c>
      <c r="H176" s="25">
        <v>28.480000000000153</v>
      </c>
    </row>
    <row r="177">
      <c r="F177" s="12" t="s">
        <v>2662</v>
      </c>
      <c r="G177" s="12" t="s">
        <v>23</v>
      </c>
      <c r="H177" s="25">
        <v>16.55999999999999</v>
      </c>
    </row>
    <row r="178">
      <c r="F178" s="12" t="s">
        <v>2662</v>
      </c>
      <c r="G178" s="12" t="s">
        <v>23</v>
      </c>
      <c r="H178" s="25">
        <v>14.599999999999909</v>
      </c>
    </row>
    <row r="179">
      <c r="F179" s="12" t="s">
        <v>2662</v>
      </c>
      <c r="G179" s="12" t="s">
        <v>23</v>
      </c>
      <c r="H179" s="25">
        <v>11.879999999999995</v>
      </c>
    </row>
    <row r="180">
      <c r="F180" s="12" t="s">
        <v>2662</v>
      </c>
      <c r="G180" s="12" t="s">
        <v>23</v>
      </c>
      <c r="H180" s="25">
        <v>20.239999999999963</v>
      </c>
    </row>
    <row r="181">
      <c r="F181" s="12" t="s">
        <v>2662</v>
      </c>
      <c r="G181" s="12" t="s">
        <v>23</v>
      </c>
      <c r="H181" s="25">
        <v>17.67999999999997</v>
      </c>
    </row>
    <row r="182">
      <c r="F182" s="12" t="s">
        <v>2662</v>
      </c>
      <c r="G182" s="12" t="s">
        <v>23</v>
      </c>
      <c r="H182" s="25">
        <v>17.279999999999838</v>
      </c>
    </row>
    <row r="183">
      <c r="F183" s="12" t="s">
        <v>2662</v>
      </c>
      <c r="G183" s="12" t="s">
        <v>23</v>
      </c>
      <c r="H183" s="133">
        <v>15.0</v>
      </c>
    </row>
    <row r="184">
      <c r="F184" s="12" t="s">
        <v>2663</v>
      </c>
      <c r="G184" s="12" t="s">
        <v>23</v>
      </c>
      <c r="H184" s="25">
        <v>10.419999999999982</v>
      </c>
    </row>
    <row r="185">
      <c r="F185" s="12" t="s">
        <v>2663</v>
      </c>
      <c r="G185" s="12" t="s">
        <v>23</v>
      </c>
      <c r="H185" s="25">
        <v>18.359999999999854</v>
      </c>
    </row>
    <row r="186">
      <c r="F186" s="12" t="s">
        <v>2663</v>
      </c>
      <c r="G186" s="12" t="s">
        <v>23</v>
      </c>
      <c r="H186" s="25">
        <v>16.3400000000001</v>
      </c>
    </row>
    <row r="187">
      <c r="F187" s="12" t="s">
        <v>2663</v>
      </c>
      <c r="G187" s="12" t="s">
        <v>23</v>
      </c>
      <c r="H187" s="25">
        <v>27.020000000000028</v>
      </c>
    </row>
    <row r="188">
      <c r="F188" s="12" t="s">
        <v>2663</v>
      </c>
      <c r="G188" s="12" t="s">
        <v>23</v>
      </c>
      <c r="H188" s="25">
        <v>10.580000000000108</v>
      </c>
    </row>
    <row r="189">
      <c r="F189" s="12" t="s">
        <v>2663</v>
      </c>
      <c r="G189" s="12" t="s">
        <v>23</v>
      </c>
      <c r="H189" s="25">
        <v>31.439999999999962</v>
      </c>
    </row>
    <row r="190">
      <c r="F190" s="12" t="s">
        <v>2663</v>
      </c>
      <c r="G190" s="12" t="s">
        <v>23</v>
      </c>
      <c r="H190" s="25">
        <v>19.26</v>
      </c>
    </row>
    <row r="191">
      <c r="F191" s="12" t="s">
        <v>2663</v>
      </c>
      <c r="G191" s="12" t="s">
        <v>23</v>
      </c>
      <c r="H191" s="25">
        <v>20.219999999999892</v>
      </c>
    </row>
    <row r="192">
      <c r="F192" s="12" t="s">
        <v>2670</v>
      </c>
      <c r="G192" s="12" t="s">
        <v>23</v>
      </c>
      <c r="H192" s="25">
        <v>21.939999999999962</v>
      </c>
    </row>
    <row r="193">
      <c r="F193" s="12" t="s">
        <v>2670</v>
      </c>
      <c r="G193" s="12" t="s">
        <v>23</v>
      </c>
      <c r="H193" s="25">
        <v>15.580000000000018</v>
      </c>
    </row>
    <row r="194">
      <c r="F194" s="12" t="s">
        <v>2670</v>
      </c>
      <c r="G194" s="12" t="s">
        <v>23</v>
      </c>
      <c r="H194" s="25">
        <v>21.800000000000022</v>
      </c>
    </row>
    <row r="195">
      <c r="F195" s="12" t="s">
        <v>2670</v>
      </c>
      <c r="G195" s="12" t="s">
        <v>23</v>
      </c>
      <c r="H195" s="25">
        <v>35.58000000000006</v>
      </c>
    </row>
    <row r="196">
      <c r="F196" s="12" t="s">
        <v>2670</v>
      </c>
      <c r="G196" s="12" t="s">
        <v>23</v>
      </c>
      <c r="H196" s="25">
        <v>13.920000000000163</v>
      </c>
    </row>
    <row r="197">
      <c r="F197" s="12" t="s">
        <v>2670</v>
      </c>
      <c r="G197" s="12" t="s">
        <v>23</v>
      </c>
      <c r="H197" s="25">
        <v>28.500000000000092</v>
      </c>
    </row>
    <row r="198">
      <c r="F198" s="12" t="s">
        <v>2670</v>
      </c>
      <c r="G198" s="12" t="s">
        <v>23</v>
      </c>
      <c r="H198" s="25">
        <v>30.2</v>
      </c>
    </row>
    <row r="199">
      <c r="F199" s="12" t="s">
        <v>2670</v>
      </c>
      <c r="G199" s="12" t="s">
        <v>23</v>
      </c>
      <c r="H199" s="25">
        <v>22.620000000000005</v>
      </c>
    </row>
    <row r="200">
      <c r="F200" s="12" t="s">
        <v>2670</v>
      </c>
      <c r="G200" s="12" t="s">
        <v>23</v>
      </c>
      <c r="H200" s="25">
        <v>15.700000000000045</v>
      </c>
    </row>
    <row r="201">
      <c r="F201" s="12" t="s">
        <v>2670</v>
      </c>
      <c r="G201" s="12" t="s">
        <v>23</v>
      </c>
      <c r="H201" s="25">
        <v>15.99999999999991</v>
      </c>
    </row>
    <row r="202">
      <c r="F202" s="12" t="s">
        <v>2670</v>
      </c>
      <c r="G202" s="12" t="s">
        <v>23</v>
      </c>
      <c r="H202" s="25">
        <v>16.41999999999971</v>
      </c>
    </row>
    <row r="203">
      <c r="F203" s="12" t="s">
        <v>2670</v>
      </c>
      <c r="G203" s="12" t="s">
        <v>23</v>
      </c>
      <c r="H203" s="25">
        <v>13.859999999999763</v>
      </c>
    </row>
    <row r="204">
      <c r="F204" s="12" t="s">
        <v>2670</v>
      </c>
      <c r="G204" s="12" t="s">
        <v>23</v>
      </c>
      <c r="H204" s="25">
        <v>13.54000000000001</v>
      </c>
    </row>
    <row r="205">
      <c r="F205" s="12" t="s">
        <v>2670</v>
      </c>
      <c r="G205" s="12" t="s">
        <v>23</v>
      </c>
      <c r="H205" s="25">
        <v>19.440000000000055</v>
      </c>
    </row>
    <row r="206">
      <c r="F206" s="12" t="s">
        <v>2670</v>
      </c>
      <c r="G206" s="12" t="s">
        <v>23</v>
      </c>
      <c r="H206" s="133">
        <v>12.0</v>
      </c>
    </row>
    <row r="207">
      <c r="F207" s="12" t="s">
        <v>2662</v>
      </c>
      <c r="G207" s="12" t="s">
        <v>90</v>
      </c>
      <c r="H207" s="25">
        <v>17.600000000000176</v>
      </c>
    </row>
    <row r="208">
      <c r="F208" s="12" t="s">
        <v>2662</v>
      </c>
      <c r="G208" s="12" t="s">
        <v>90</v>
      </c>
      <c r="H208" s="25">
        <v>35.74999999999977</v>
      </c>
    </row>
    <row r="209">
      <c r="F209" s="12" t="s">
        <v>2662</v>
      </c>
      <c r="G209" s="12" t="s">
        <v>90</v>
      </c>
      <c r="H209" s="25">
        <v>20.06666666666676</v>
      </c>
    </row>
    <row r="210">
      <c r="F210" s="12" t="s">
        <v>2662</v>
      </c>
      <c r="G210" s="12" t="s">
        <v>90</v>
      </c>
      <c r="H210" s="25">
        <v>13.050000000000182</v>
      </c>
    </row>
    <row r="211">
      <c r="F211" s="12" t="s">
        <v>2662</v>
      </c>
      <c r="G211" s="12" t="s">
        <v>90</v>
      </c>
      <c r="H211" s="25">
        <v>10.200000000000045</v>
      </c>
    </row>
    <row r="212">
      <c r="F212" s="12" t="s">
        <v>2662</v>
      </c>
      <c r="G212" s="12" t="s">
        <v>90</v>
      </c>
      <c r="H212" s="25">
        <v>18.450000000000085</v>
      </c>
    </row>
    <row r="213">
      <c r="F213" s="12" t="s">
        <v>2662</v>
      </c>
      <c r="G213" s="12" t="s">
        <v>90</v>
      </c>
      <c r="H213" s="25">
        <v>15.733333333333386</v>
      </c>
    </row>
    <row r="214">
      <c r="F214" s="12" t="s">
        <v>2662</v>
      </c>
      <c r="G214" s="12" t="s">
        <v>90</v>
      </c>
      <c r="H214" s="25">
        <v>33.916666666666664</v>
      </c>
    </row>
    <row r="215">
      <c r="F215" s="12" t="s">
        <v>2662</v>
      </c>
      <c r="G215" s="12" t="s">
        <v>90</v>
      </c>
      <c r="H215" s="133">
        <v>13.0</v>
      </c>
    </row>
    <row r="216">
      <c r="F216" s="12" t="s">
        <v>2663</v>
      </c>
      <c r="G216" s="12" t="s">
        <v>90</v>
      </c>
      <c r="H216" s="25">
        <v>16.09999999999987</v>
      </c>
    </row>
    <row r="217">
      <c r="F217" s="12" t="s">
        <v>2663</v>
      </c>
      <c r="G217" s="12" t="s">
        <v>90</v>
      </c>
      <c r="H217" s="25">
        <v>12.433333333333053</v>
      </c>
    </row>
    <row r="218">
      <c r="F218" s="12" t="s">
        <v>2663</v>
      </c>
      <c r="G218" s="12" t="s">
        <v>90</v>
      </c>
      <c r="H218" s="25">
        <v>19.233333333333576</v>
      </c>
    </row>
    <row r="219">
      <c r="F219" s="12" t="s">
        <v>2663</v>
      </c>
      <c r="G219" s="12" t="s">
        <v>90</v>
      </c>
      <c r="H219" s="25">
        <v>17.883333333333344</v>
      </c>
    </row>
    <row r="220">
      <c r="F220" s="12" t="s">
        <v>2663</v>
      </c>
      <c r="G220" s="12" t="s">
        <v>90</v>
      </c>
      <c r="H220" s="25">
        <v>8.766666666666575</v>
      </c>
    </row>
    <row r="221">
      <c r="F221" s="12" t="s">
        <v>2663</v>
      </c>
      <c r="G221" s="12" t="s">
        <v>90</v>
      </c>
      <c r="H221" s="25">
        <v>39.18333333333336</v>
      </c>
    </row>
    <row r="222">
      <c r="F222" s="12" t="s">
        <v>2663</v>
      </c>
      <c r="G222" s="12" t="s">
        <v>90</v>
      </c>
      <c r="H222" s="25">
        <v>19.50000000000001</v>
      </c>
    </row>
    <row r="223">
      <c r="F223" s="12" t="s">
        <v>2663</v>
      </c>
      <c r="G223" s="12" t="s">
        <v>90</v>
      </c>
      <c r="H223" s="25">
        <v>18.59999999999968</v>
      </c>
    </row>
    <row r="224">
      <c r="F224" s="12" t="s">
        <v>2670</v>
      </c>
      <c r="G224" s="12" t="s">
        <v>90</v>
      </c>
      <c r="H224" s="25">
        <v>19.98333333333312</v>
      </c>
    </row>
    <row r="225">
      <c r="F225" s="12" t="s">
        <v>2670</v>
      </c>
      <c r="G225" s="12" t="s">
        <v>90</v>
      </c>
      <c r="H225" s="25">
        <v>16.56000000000006</v>
      </c>
    </row>
    <row r="226">
      <c r="F226" s="12" t="s">
        <v>2670</v>
      </c>
      <c r="G226" s="12" t="s">
        <v>90</v>
      </c>
      <c r="H226" s="25">
        <v>21.300000000000068</v>
      </c>
    </row>
    <row r="227">
      <c r="F227" s="12" t="s">
        <v>2670</v>
      </c>
      <c r="G227" s="12" t="s">
        <v>90</v>
      </c>
      <c r="H227" s="25">
        <v>33.533333333333225</v>
      </c>
    </row>
    <row r="228">
      <c r="F228" s="12" t="s">
        <v>2670</v>
      </c>
      <c r="G228" s="12" t="s">
        <v>90</v>
      </c>
      <c r="H228" s="25">
        <v>9.583333333333258</v>
      </c>
    </row>
    <row r="229">
      <c r="F229" s="12" t="s">
        <v>2670</v>
      </c>
      <c r="G229" s="12" t="s">
        <v>90</v>
      </c>
      <c r="H229" s="25">
        <v>23.18333333333328</v>
      </c>
    </row>
    <row r="230">
      <c r="F230" s="12" t="s">
        <v>2670</v>
      </c>
      <c r="G230" s="12" t="s">
        <v>90</v>
      </c>
      <c r="H230" s="25">
        <v>20.40000000000013</v>
      </c>
    </row>
    <row r="231">
      <c r="F231" s="12" t="s">
        <v>2670</v>
      </c>
      <c r="G231" s="12" t="s">
        <v>90</v>
      </c>
      <c r="H231" s="25">
        <v>14.266666666666595</v>
      </c>
    </row>
    <row r="232">
      <c r="F232" s="12" t="s">
        <v>2670</v>
      </c>
      <c r="G232" s="12" t="s">
        <v>90</v>
      </c>
      <c r="H232" s="25">
        <v>14.88333333333342</v>
      </c>
    </row>
    <row r="233">
      <c r="F233" s="12" t="s">
        <v>2670</v>
      </c>
      <c r="G233" s="12" t="s">
        <v>90</v>
      </c>
      <c r="H233" s="25">
        <v>19.483333333333274</v>
      </c>
    </row>
    <row r="234">
      <c r="F234" s="12" t="s">
        <v>2670</v>
      </c>
      <c r="G234" s="12" t="s">
        <v>90</v>
      </c>
      <c r="H234" s="25">
        <v>20.016666666666424</v>
      </c>
    </row>
    <row r="235">
      <c r="F235" s="12" t="s">
        <v>2670</v>
      </c>
      <c r="G235" s="12" t="s">
        <v>90</v>
      </c>
      <c r="H235" s="25">
        <v>12.900000000000167</v>
      </c>
    </row>
    <row r="236">
      <c r="F236" s="12" t="s">
        <v>2670</v>
      </c>
      <c r="G236" s="12" t="s">
        <v>90</v>
      </c>
      <c r="H236" s="25">
        <v>23.53333333333349</v>
      </c>
    </row>
    <row r="237">
      <c r="F237" s="12" t="s">
        <v>2670</v>
      </c>
      <c r="G237" s="12" t="s">
        <v>90</v>
      </c>
      <c r="H237" s="25">
        <v>18.433333333333337</v>
      </c>
    </row>
    <row r="238">
      <c r="F238" s="12" t="s">
        <v>2670</v>
      </c>
      <c r="G238" s="12" t="s">
        <v>90</v>
      </c>
      <c r="H238" s="133">
        <v>14.0</v>
      </c>
    </row>
    <row r="239">
      <c r="F239" s="12" t="s">
        <v>2662</v>
      </c>
      <c r="G239" s="12" t="s">
        <v>68</v>
      </c>
      <c r="H239" s="25">
        <v>20.34999999999972</v>
      </c>
    </row>
    <row r="240">
      <c r="F240" s="12" t="s">
        <v>2662</v>
      </c>
      <c r="G240" s="12" t="s">
        <v>68</v>
      </c>
      <c r="H240" s="25">
        <v>42.7166666666667</v>
      </c>
    </row>
    <row r="241">
      <c r="F241" s="12" t="s">
        <v>2662</v>
      </c>
      <c r="G241" s="12" t="s">
        <v>68</v>
      </c>
      <c r="H241" s="25">
        <v>25.349999999999834</v>
      </c>
    </row>
    <row r="242">
      <c r="F242" s="12" t="s">
        <v>2662</v>
      </c>
      <c r="G242" s="12" t="s">
        <v>68</v>
      </c>
      <c r="H242" s="25">
        <v>24.616666666666674</v>
      </c>
    </row>
    <row r="243">
      <c r="F243" s="12" t="s">
        <v>2662</v>
      </c>
      <c r="G243" s="12" t="s">
        <v>68</v>
      </c>
      <c r="H243" s="25">
        <v>14.950000000000122</v>
      </c>
    </row>
    <row r="244">
      <c r="F244" s="12" t="s">
        <v>2662</v>
      </c>
      <c r="G244" s="12" t="s">
        <v>68</v>
      </c>
      <c r="H244" s="25">
        <v>19.450000000000085</v>
      </c>
    </row>
    <row r="245">
      <c r="F245" s="12" t="s">
        <v>2662</v>
      </c>
      <c r="G245" s="12" t="s">
        <v>68</v>
      </c>
      <c r="H245" s="25">
        <v>28.000000000000266</v>
      </c>
    </row>
    <row r="246">
      <c r="F246" s="12" t="s">
        <v>2662</v>
      </c>
      <c r="G246" s="12" t="s">
        <v>68</v>
      </c>
      <c r="H246" s="25">
        <v>19.483333333333047</v>
      </c>
    </row>
    <row r="247">
      <c r="F247" s="12" t="s">
        <v>2662</v>
      </c>
      <c r="G247" s="12" t="s">
        <v>68</v>
      </c>
      <c r="H247" s="133">
        <v>13.0</v>
      </c>
    </row>
    <row r="248">
      <c r="F248" s="12" t="s">
        <v>2663</v>
      </c>
      <c r="G248" s="12" t="s">
        <v>68</v>
      </c>
      <c r="H248" s="25">
        <v>17.283333333333378</v>
      </c>
    </row>
    <row r="249">
      <c r="F249" s="12" t="s">
        <v>2663</v>
      </c>
      <c r="G249" s="12" t="s">
        <v>68</v>
      </c>
      <c r="H249" s="25">
        <v>35.05000000000007</v>
      </c>
    </row>
    <row r="250">
      <c r="F250" s="12" t="s">
        <v>2663</v>
      </c>
      <c r="G250" s="12" t="s">
        <v>68</v>
      </c>
      <c r="H250" s="25">
        <v>26.316666666666606</v>
      </c>
    </row>
    <row r="251">
      <c r="F251" s="12" t="s">
        <v>2663</v>
      </c>
      <c r="G251" s="12" t="s">
        <v>68</v>
      </c>
      <c r="H251" s="25">
        <v>29.983333333333196</v>
      </c>
    </row>
    <row r="252">
      <c r="F252" s="12" t="s">
        <v>2663</v>
      </c>
      <c r="G252" s="12" t="s">
        <v>68</v>
      </c>
      <c r="H252" s="25">
        <v>20.699999999999932</v>
      </c>
    </row>
    <row r="253">
      <c r="F253" s="12" t="s">
        <v>2663</v>
      </c>
      <c r="G253" s="12" t="s">
        <v>68</v>
      </c>
      <c r="H253" s="25">
        <v>57.93333333333328</v>
      </c>
    </row>
    <row r="254">
      <c r="F254" s="12" t="s">
        <v>2663</v>
      </c>
      <c r="G254" s="12" t="s">
        <v>68</v>
      </c>
      <c r="H254" s="25">
        <v>18.750000000000004</v>
      </c>
    </row>
    <row r="255">
      <c r="F255" s="12" t="s">
        <v>2663</v>
      </c>
      <c r="G255" s="12" t="s">
        <v>68</v>
      </c>
      <c r="H255" s="25">
        <v>16.366666666666635</v>
      </c>
    </row>
    <row r="256">
      <c r="F256" s="12" t="s">
        <v>2670</v>
      </c>
      <c r="G256" s="12" t="s">
        <v>68</v>
      </c>
      <c r="H256" s="25">
        <v>23.83333333333356</v>
      </c>
    </row>
    <row r="257">
      <c r="F257" s="12" t="s">
        <v>2670</v>
      </c>
      <c r="G257" s="12" t="s">
        <v>68</v>
      </c>
      <c r="H257" s="25">
        <v>19.13333333333333</v>
      </c>
    </row>
    <row r="258">
      <c r="F258" s="12" t="s">
        <v>2670</v>
      </c>
      <c r="G258" s="12" t="s">
        <v>68</v>
      </c>
      <c r="H258" s="25">
        <v>24.50000000000004</v>
      </c>
    </row>
    <row r="259">
      <c r="F259" s="12" t="s">
        <v>2670</v>
      </c>
      <c r="G259" s="12" t="s">
        <v>68</v>
      </c>
      <c r="H259" s="25">
        <v>34.40000000000017</v>
      </c>
    </row>
    <row r="260">
      <c r="F260" s="12" t="s">
        <v>2670</v>
      </c>
      <c r="G260" s="12" t="s">
        <v>68</v>
      </c>
      <c r="H260" s="25">
        <v>18.099999999999795</v>
      </c>
    </row>
    <row r="261">
      <c r="F261" s="12" t="s">
        <v>2670</v>
      </c>
      <c r="G261" s="12" t="s">
        <v>68</v>
      </c>
      <c r="H261" s="25">
        <v>29.266666666666747</v>
      </c>
    </row>
    <row r="262">
      <c r="F262" s="12" t="s">
        <v>2670</v>
      </c>
      <c r="G262" s="12" t="s">
        <v>68</v>
      </c>
      <c r="H262" s="25">
        <v>22.70000000000016</v>
      </c>
    </row>
    <row r="263">
      <c r="F263" s="12" t="s">
        <v>2670</v>
      </c>
      <c r="G263" s="12" t="s">
        <v>68</v>
      </c>
      <c r="H263" s="25">
        <v>18.249999999999925</v>
      </c>
    </row>
    <row r="264">
      <c r="F264" s="12" t="s">
        <v>2670</v>
      </c>
      <c r="G264" s="12" t="s">
        <v>68</v>
      </c>
      <c r="H264" s="25">
        <v>21.583333333333297</v>
      </c>
    </row>
    <row r="265">
      <c r="F265" s="12" t="s">
        <v>2670</v>
      </c>
      <c r="G265" s="12" t="s">
        <v>68</v>
      </c>
      <c r="H265" s="25">
        <v>29.650000000000016</v>
      </c>
    </row>
    <row r="266">
      <c r="F266" s="12" t="s">
        <v>2670</v>
      </c>
      <c r="G266" s="12" t="s">
        <v>68</v>
      </c>
      <c r="H266" s="25">
        <v>16.5</v>
      </c>
    </row>
    <row r="267">
      <c r="F267" s="12" t="s">
        <v>2670</v>
      </c>
      <c r="G267" s="12" t="s">
        <v>68</v>
      </c>
      <c r="H267" s="25">
        <v>13.616666666666637</v>
      </c>
    </row>
    <row r="268">
      <c r="F268" s="12" t="s">
        <v>2670</v>
      </c>
      <c r="G268" s="12" t="s">
        <v>68</v>
      </c>
      <c r="H268" s="25">
        <v>13.066666666666569</v>
      </c>
    </row>
    <row r="269">
      <c r="F269" s="12" t="s">
        <v>2670</v>
      </c>
      <c r="G269" s="12" t="s">
        <v>68</v>
      </c>
      <c r="H269" s="25">
        <v>21.400000000000148</v>
      </c>
    </row>
    <row r="270">
      <c r="F270" s="12" t="s">
        <v>2670</v>
      </c>
      <c r="G270" s="12" t="s">
        <v>68</v>
      </c>
      <c r="H270" s="133">
        <v>17.0</v>
      </c>
    </row>
    <row r="271">
      <c r="F271" s="12" t="s">
        <v>2662</v>
      </c>
      <c r="G271" s="12" t="s">
        <v>46</v>
      </c>
      <c r="H271" s="25">
        <v>18.959999999999944</v>
      </c>
    </row>
    <row r="272">
      <c r="F272" s="12" t="s">
        <v>2662</v>
      </c>
      <c r="G272" s="12" t="s">
        <v>46</v>
      </c>
      <c r="H272" s="25">
        <v>42.74000000000001</v>
      </c>
    </row>
    <row r="273">
      <c r="F273" s="12" t="s">
        <v>2662</v>
      </c>
      <c r="G273" s="12" t="s">
        <v>46</v>
      </c>
      <c r="H273" s="25">
        <v>13.14000000000001</v>
      </c>
    </row>
    <row r="274">
      <c r="F274" s="12" t="s">
        <v>2662</v>
      </c>
      <c r="G274" s="12" t="s">
        <v>46</v>
      </c>
      <c r="H274" s="25">
        <v>12.0599999999999</v>
      </c>
    </row>
    <row r="275">
      <c r="F275" s="12" t="s">
        <v>2662</v>
      </c>
      <c r="G275" s="12" t="s">
        <v>46</v>
      </c>
      <c r="H275" s="25">
        <v>13.919999999999892</v>
      </c>
    </row>
    <row r="276">
      <c r="F276" s="12" t="s">
        <v>2662</v>
      </c>
      <c r="G276" s="12" t="s">
        <v>46</v>
      </c>
      <c r="H276" s="25">
        <v>23.519999999999847</v>
      </c>
    </row>
    <row r="277">
      <c r="F277" s="12" t="s">
        <v>2662</v>
      </c>
      <c r="G277" s="12" t="s">
        <v>46</v>
      </c>
      <c r="H277" s="25">
        <v>17.099999999999817</v>
      </c>
    </row>
    <row r="278">
      <c r="F278" s="12" t="s">
        <v>2662</v>
      </c>
      <c r="G278" s="12" t="s">
        <v>46</v>
      </c>
      <c r="H278" s="25">
        <v>30.160000000000128</v>
      </c>
    </row>
    <row r="279">
      <c r="F279" s="12" t="s">
        <v>2662</v>
      </c>
      <c r="G279" s="12" t="s">
        <v>46</v>
      </c>
      <c r="H279" s="133">
        <v>19.0</v>
      </c>
    </row>
    <row r="280">
      <c r="F280" s="12" t="s">
        <v>2663</v>
      </c>
      <c r="G280" s="12" t="s">
        <v>46</v>
      </c>
      <c r="H280" s="25">
        <v>11.880000000000019</v>
      </c>
    </row>
    <row r="281">
      <c r="F281" s="12" t="s">
        <v>2663</v>
      </c>
      <c r="G281" s="12" t="s">
        <v>46</v>
      </c>
      <c r="H281" s="25">
        <v>10.580000000000245</v>
      </c>
    </row>
    <row r="282">
      <c r="F282" s="12" t="s">
        <v>2663</v>
      </c>
      <c r="G282" s="12" t="s">
        <v>46</v>
      </c>
      <c r="H282" s="25">
        <v>13.07999999999979</v>
      </c>
    </row>
    <row r="283">
      <c r="F283" s="12" t="s">
        <v>2663</v>
      </c>
      <c r="G283" s="12" t="s">
        <v>46</v>
      </c>
      <c r="H283" s="25">
        <v>28.759999999999955</v>
      </c>
    </row>
    <row r="284">
      <c r="F284" s="12" t="s">
        <v>2663</v>
      </c>
      <c r="G284" s="12" t="s">
        <v>46</v>
      </c>
      <c r="H284" s="25">
        <v>18.68000000000011</v>
      </c>
    </row>
    <row r="285">
      <c r="F285" s="12" t="s">
        <v>2663</v>
      </c>
      <c r="G285" s="12" t="s">
        <v>46</v>
      </c>
      <c r="H285" s="25">
        <v>37.099999999999866</v>
      </c>
    </row>
    <row r="286">
      <c r="F286" s="12" t="s">
        <v>2663</v>
      </c>
      <c r="G286" s="12" t="s">
        <v>46</v>
      </c>
      <c r="H286" s="25">
        <v>29.6399999999999</v>
      </c>
    </row>
    <row r="287">
      <c r="F287" s="12" t="s">
        <v>2663</v>
      </c>
      <c r="G287" s="12" t="s">
        <v>46</v>
      </c>
      <c r="H287" s="25">
        <v>13.339999999999781</v>
      </c>
    </row>
    <row r="288">
      <c r="F288" s="12" t="s">
        <v>2670</v>
      </c>
      <c r="G288" s="12" t="s">
        <v>46</v>
      </c>
      <c r="H288" s="25">
        <v>16.819999999999983</v>
      </c>
    </row>
    <row r="289">
      <c r="F289" s="12" t="s">
        <v>2670</v>
      </c>
      <c r="G289" s="12" t="s">
        <v>46</v>
      </c>
      <c r="H289" s="25">
        <v>16.55999999999999</v>
      </c>
    </row>
    <row r="290">
      <c r="F290" s="12" t="s">
        <v>2670</v>
      </c>
      <c r="G290" s="12" t="s">
        <v>46</v>
      </c>
      <c r="H290" s="25">
        <v>14.78000000000004</v>
      </c>
    </row>
    <row r="291">
      <c r="F291" s="12" t="s">
        <v>2670</v>
      </c>
      <c r="G291" s="12" t="s">
        <v>46</v>
      </c>
      <c r="H291" s="25">
        <v>27.219999999999708</v>
      </c>
    </row>
    <row r="292">
      <c r="F292" s="12" t="s">
        <v>2670</v>
      </c>
      <c r="G292" s="12" t="s">
        <v>46</v>
      </c>
      <c r="H292" s="25">
        <v>14.359999999999946</v>
      </c>
    </row>
    <row r="293">
      <c r="F293" s="12" t="s">
        <v>2670</v>
      </c>
      <c r="G293" s="12" t="s">
        <v>46</v>
      </c>
      <c r="H293" s="25">
        <v>24.859999999999946</v>
      </c>
    </row>
    <row r="294">
      <c r="F294" s="12" t="s">
        <v>2670</v>
      </c>
      <c r="G294" s="12" t="s">
        <v>46</v>
      </c>
      <c r="H294" s="25">
        <v>25.999999999999726</v>
      </c>
    </row>
    <row r="295">
      <c r="F295" s="12" t="s">
        <v>2670</v>
      </c>
      <c r="G295" s="12" t="s">
        <v>46</v>
      </c>
      <c r="H295" s="25">
        <v>35.86000000000007</v>
      </c>
    </row>
    <row r="296">
      <c r="F296" s="12" t="s">
        <v>2670</v>
      </c>
      <c r="G296" s="12" t="s">
        <v>46</v>
      </c>
      <c r="H296" s="25">
        <v>19.11999999999987</v>
      </c>
    </row>
    <row r="297">
      <c r="F297" s="12" t="s">
        <v>2670</v>
      </c>
      <c r="G297" s="12" t="s">
        <v>46</v>
      </c>
      <c r="H297" s="25">
        <v>20.479999999999926</v>
      </c>
    </row>
    <row r="298">
      <c r="F298" s="12" t="s">
        <v>2670</v>
      </c>
      <c r="G298" s="12" t="s">
        <v>46</v>
      </c>
      <c r="H298" s="25">
        <v>17.46000000000013</v>
      </c>
    </row>
    <row r="299">
      <c r="F299" s="12" t="s">
        <v>2670</v>
      </c>
      <c r="G299" s="12" t="s">
        <v>46</v>
      </c>
      <c r="H299" s="25">
        <v>18.82000000000007</v>
      </c>
    </row>
    <row r="300">
      <c r="F300" s="12" t="s">
        <v>2670</v>
      </c>
      <c r="G300" s="12" t="s">
        <v>46</v>
      </c>
      <c r="H300" s="25">
        <v>12.899999999999773</v>
      </c>
    </row>
    <row r="301">
      <c r="F301" s="12" t="s">
        <v>2670</v>
      </c>
      <c r="G301" s="12" t="s">
        <v>46</v>
      </c>
      <c r="H301" s="25">
        <v>19.239999999999917</v>
      </c>
    </row>
    <row r="302">
      <c r="F302" s="12" t="s">
        <v>2670</v>
      </c>
      <c r="G302" s="12" t="s">
        <v>46</v>
      </c>
      <c r="H302" s="133">
        <v>12.0</v>
      </c>
    </row>
    <row r="303">
      <c r="F303" s="12" t="s">
        <v>2662</v>
      </c>
      <c r="G303" s="12" t="s">
        <v>118</v>
      </c>
      <c r="H303" s="25">
        <v>10.825000000000045</v>
      </c>
    </row>
    <row r="304">
      <c r="F304" s="12" t="s">
        <v>2662</v>
      </c>
      <c r="G304" s="12" t="s">
        <v>118</v>
      </c>
      <c r="H304" s="25">
        <v>35.30000000000024</v>
      </c>
    </row>
    <row r="305">
      <c r="F305" s="12" t="s">
        <v>2662</v>
      </c>
      <c r="G305" s="12" t="s">
        <v>118</v>
      </c>
      <c r="H305" s="25">
        <v>10.474999999999966</v>
      </c>
    </row>
    <row r="306">
      <c r="F306" s="12" t="s">
        <v>2662</v>
      </c>
      <c r="G306" s="12" t="s">
        <v>118</v>
      </c>
      <c r="H306" s="25">
        <v>7.75</v>
      </c>
    </row>
    <row r="307">
      <c r="F307" s="12" t="s">
        <v>2662</v>
      </c>
      <c r="G307" s="12" t="s">
        <v>118</v>
      </c>
      <c r="H307" s="25">
        <v>7.900000000000034</v>
      </c>
    </row>
    <row r="308">
      <c r="F308" s="12" t="s">
        <v>2662</v>
      </c>
      <c r="G308" s="12" t="s">
        <v>118</v>
      </c>
      <c r="H308" s="25">
        <v>18.25</v>
      </c>
    </row>
    <row r="309">
      <c r="F309" s="12" t="s">
        <v>2662</v>
      </c>
      <c r="G309" s="12" t="s">
        <v>118</v>
      </c>
      <c r="H309" s="25">
        <v>6.725000000000136</v>
      </c>
    </row>
    <row r="310">
      <c r="F310" s="12" t="s">
        <v>2662</v>
      </c>
      <c r="G310" s="12" t="s">
        <v>118</v>
      </c>
      <c r="H310" s="25">
        <v>20.224999999999795</v>
      </c>
    </row>
    <row r="311">
      <c r="F311" s="12" t="s">
        <v>2662</v>
      </c>
      <c r="G311" s="12" t="s">
        <v>118</v>
      </c>
      <c r="H311" s="133">
        <v>10.0</v>
      </c>
    </row>
    <row r="312">
      <c r="F312" s="12" t="s">
        <v>2663</v>
      </c>
      <c r="G312" s="12" t="s">
        <v>118</v>
      </c>
      <c r="H312" s="25">
        <v>13.574999999999818</v>
      </c>
    </row>
    <row r="313">
      <c r="F313" s="12" t="s">
        <v>2663</v>
      </c>
      <c r="G313" s="12" t="s">
        <v>118</v>
      </c>
      <c r="H313" s="25">
        <v>12.724999999999966</v>
      </c>
    </row>
    <row r="314">
      <c r="F314" s="12" t="s">
        <v>2663</v>
      </c>
      <c r="G314" s="12" t="s">
        <v>118</v>
      </c>
      <c r="H314" s="25">
        <v>11.250000000000114</v>
      </c>
    </row>
    <row r="315">
      <c r="F315" s="12" t="s">
        <v>2663</v>
      </c>
      <c r="G315" s="12" t="s">
        <v>118</v>
      </c>
      <c r="H315" s="25">
        <v>12.625000000000199</v>
      </c>
    </row>
    <row r="316">
      <c r="F316" s="12" t="s">
        <v>2663</v>
      </c>
      <c r="G316" s="12" t="s">
        <v>118</v>
      </c>
      <c r="H316" s="25">
        <v>8.89999999999992</v>
      </c>
    </row>
    <row r="317">
      <c r="F317" s="12" t="s">
        <v>2663</v>
      </c>
      <c r="G317" s="12" t="s">
        <v>118</v>
      </c>
      <c r="H317" s="25">
        <v>18.775000000000034</v>
      </c>
    </row>
    <row r="318">
      <c r="F318" s="12" t="s">
        <v>2663</v>
      </c>
      <c r="G318" s="12" t="s">
        <v>118</v>
      </c>
      <c r="H318" s="25">
        <v>20.025000000000055</v>
      </c>
    </row>
    <row r="319">
      <c r="F319" s="12" t="s">
        <v>2663</v>
      </c>
      <c r="G319" s="12" t="s">
        <v>118</v>
      </c>
      <c r="H319" s="25">
        <v>13.075000000000273</v>
      </c>
    </row>
    <row r="320">
      <c r="F320" s="12" t="s">
        <v>2670</v>
      </c>
      <c r="G320" s="12" t="s">
        <v>118</v>
      </c>
      <c r="H320" s="25">
        <v>11.650000000000091</v>
      </c>
    </row>
    <row r="321">
      <c r="F321" s="12" t="s">
        <v>2670</v>
      </c>
      <c r="G321" s="12" t="s">
        <v>118</v>
      </c>
      <c r="H321" s="25">
        <v>6.01999999999997</v>
      </c>
    </row>
    <row r="322">
      <c r="F322" s="12" t="s">
        <v>2670</v>
      </c>
      <c r="G322" s="12" t="s">
        <v>118</v>
      </c>
      <c r="H322" s="25">
        <v>11.299999999999969</v>
      </c>
    </row>
    <row r="323">
      <c r="F323" s="12" t="s">
        <v>2670</v>
      </c>
      <c r="G323" s="12" t="s">
        <v>118</v>
      </c>
      <c r="H323" s="25">
        <v>16.949999999999818</v>
      </c>
    </row>
    <row r="324">
      <c r="F324" s="12" t="s">
        <v>2670</v>
      </c>
      <c r="G324" s="12" t="s">
        <v>118</v>
      </c>
      <c r="H324" s="25">
        <v>7.700000000000102</v>
      </c>
    </row>
    <row r="325">
      <c r="F325" s="12" t="s">
        <v>2670</v>
      </c>
      <c r="G325" s="12" t="s">
        <v>118</v>
      </c>
      <c r="H325" s="25">
        <v>12.450000000000017</v>
      </c>
    </row>
    <row r="326">
      <c r="F326" s="12" t="s">
        <v>2670</v>
      </c>
      <c r="G326" s="12" t="s">
        <v>118</v>
      </c>
      <c r="H326" s="25">
        <v>18.07500000000016</v>
      </c>
    </row>
    <row r="327">
      <c r="F327" s="12" t="s">
        <v>2670</v>
      </c>
      <c r="G327" s="12" t="s">
        <v>118</v>
      </c>
      <c r="H327" s="25">
        <v>13.000000000000028</v>
      </c>
    </row>
    <row r="328">
      <c r="F328" s="12" t="s">
        <v>2670</v>
      </c>
      <c r="G328" s="12" t="s">
        <v>118</v>
      </c>
      <c r="H328" s="25">
        <v>11.07499999999996</v>
      </c>
    </row>
    <row r="329">
      <c r="F329" s="12" t="s">
        <v>2670</v>
      </c>
      <c r="G329" s="12" t="s">
        <v>118</v>
      </c>
      <c r="H329" s="25">
        <v>19.149999999999864</v>
      </c>
    </row>
    <row r="330">
      <c r="F330" s="12" t="s">
        <v>2670</v>
      </c>
      <c r="G330" s="12" t="s">
        <v>118</v>
      </c>
      <c r="H330" s="25">
        <v>14.700000000000273</v>
      </c>
    </row>
    <row r="331">
      <c r="F331" s="12" t="s">
        <v>2670</v>
      </c>
      <c r="G331" s="12" t="s">
        <v>118</v>
      </c>
      <c r="H331" s="25">
        <v>6.300000000000011</v>
      </c>
    </row>
    <row r="332">
      <c r="F332" s="12" t="s">
        <v>2670</v>
      </c>
      <c r="G332" s="12" t="s">
        <v>118</v>
      </c>
      <c r="H332" s="25">
        <v>8.82500000000016</v>
      </c>
    </row>
    <row r="333">
      <c r="F333" s="12" t="s">
        <v>2670</v>
      </c>
      <c r="G333" s="12" t="s">
        <v>118</v>
      </c>
      <c r="H333" s="25">
        <v>10.249999999999886</v>
      </c>
    </row>
    <row r="334">
      <c r="F334" s="12" t="s">
        <v>2670</v>
      </c>
      <c r="G334" s="12" t="s">
        <v>118</v>
      </c>
      <c r="H334" s="12">
        <v>6.0</v>
      </c>
    </row>
    <row r="336">
      <c r="E336" s="12" t="s">
        <v>314</v>
      </c>
    </row>
    <row r="337">
      <c r="F337" s="12" t="s">
        <v>2676</v>
      </c>
      <c r="G337" s="12" t="s">
        <v>8</v>
      </c>
      <c r="H337" s="12" t="s">
        <v>314</v>
      </c>
    </row>
    <row r="338">
      <c r="F338" s="12" t="s">
        <v>2662</v>
      </c>
      <c r="G338" s="12" t="s">
        <v>23</v>
      </c>
      <c r="H338" s="12">
        <v>0.8</v>
      </c>
    </row>
    <row r="339">
      <c r="F339" s="12" t="s">
        <v>2662</v>
      </c>
      <c r="G339" s="12" t="s">
        <v>23</v>
      </c>
      <c r="H339" s="12">
        <v>0.2</v>
      </c>
    </row>
    <row r="340">
      <c r="F340" s="12" t="s">
        <v>2662</v>
      </c>
      <c r="G340" s="12" t="s">
        <v>23</v>
      </c>
      <c r="H340" s="12">
        <v>0.8</v>
      </c>
    </row>
    <row r="341">
      <c r="F341" s="12" t="s">
        <v>2662</v>
      </c>
      <c r="G341" s="12" t="s">
        <v>23</v>
      </c>
      <c r="H341" s="12">
        <v>0.4</v>
      </c>
    </row>
    <row r="342">
      <c r="F342" s="12" t="s">
        <v>2662</v>
      </c>
      <c r="G342" s="12" t="s">
        <v>23</v>
      </c>
      <c r="H342" s="12">
        <v>0.4</v>
      </c>
    </row>
    <row r="343">
      <c r="F343" s="12" t="s">
        <v>2662</v>
      </c>
      <c r="G343" s="12" t="s">
        <v>23</v>
      </c>
      <c r="H343" s="12">
        <v>0.8</v>
      </c>
    </row>
    <row r="344">
      <c r="F344" s="12" t="s">
        <v>2662</v>
      </c>
      <c r="G344" s="12" t="s">
        <v>23</v>
      </c>
      <c r="H344" s="12">
        <v>0.4</v>
      </c>
    </row>
    <row r="345">
      <c r="F345" s="12" t="s">
        <v>2662</v>
      </c>
      <c r="G345" s="12" t="s">
        <v>23</v>
      </c>
      <c r="H345" s="12">
        <v>0.4</v>
      </c>
    </row>
    <row r="346">
      <c r="F346" s="12" t="s">
        <v>2662</v>
      </c>
      <c r="G346" s="12" t="s">
        <v>23</v>
      </c>
      <c r="H346" s="12">
        <v>0.6</v>
      </c>
    </row>
    <row r="347">
      <c r="F347" s="12" t="s">
        <v>2663</v>
      </c>
      <c r="G347" s="12" t="s">
        <v>23</v>
      </c>
      <c r="H347" s="12">
        <v>0.4</v>
      </c>
    </row>
    <row r="348">
      <c r="F348" s="12" t="s">
        <v>2663</v>
      </c>
      <c r="G348" s="12" t="s">
        <v>23</v>
      </c>
      <c r="H348" s="12">
        <v>0.4</v>
      </c>
    </row>
    <row r="349">
      <c r="F349" s="12" t="s">
        <v>2663</v>
      </c>
      <c r="G349" s="12" t="s">
        <v>23</v>
      </c>
      <c r="H349" s="12">
        <v>0.6</v>
      </c>
    </row>
    <row r="350">
      <c r="F350" s="12" t="s">
        <v>2663</v>
      </c>
      <c r="G350" s="12" t="s">
        <v>23</v>
      </c>
      <c r="H350" s="12">
        <v>0.4</v>
      </c>
      <c r="J350" s="134"/>
      <c r="K350" s="134"/>
      <c r="L350" s="134"/>
      <c r="M350" s="134"/>
      <c r="N350" s="134"/>
    </row>
    <row r="351">
      <c r="F351" s="12" t="s">
        <v>2663</v>
      </c>
      <c r="G351" s="12" t="s">
        <v>23</v>
      </c>
      <c r="H351" s="12">
        <v>0.6</v>
      </c>
    </row>
    <row r="352">
      <c r="F352" s="12" t="s">
        <v>2663</v>
      </c>
      <c r="G352" s="12" t="s">
        <v>23</v>
      </c>
      <c r="H352" s="12">
        <v>1.0</v>
      </c>
    </row>
    <row r="353">
      <c r="F353" s="12" t="s">
        <v>2663</v>
      </c>
      <c r="G353" s="12" t="s">
        <v>23</v>
      </c>
      <c r="H353" s="12">
        <v>0.8</v>
      </c>
      <c r="J353" s="105"/>
      <c r="K353" s="105"/>
      <c r="L353" s="105"/>
      <c r="M353" s="105"/>
      <c r="N353" s="105"/>
    </row>
    <row r="354">
      <c r="F354" s="12" t="s">
        <v>2663</v>
      </c>
      <c r="G354" s="12" t="s">
        <v>23</v>
      </c>
      <c r="H354" s="12">
        <v>0.2</v>
      </c>
    </row>
    <row r="355">
      <c r="F355" s="12" t="s">
        <v>2670</v>
      </c>
      <c r="G355" s="12" t="s">
        <v>23</v>
      </c>
      <c r="H355" s="12">
        <v>0.6</v>
      </c>
    </row>
    <row r="356">
      <c r="F356" s="12" t="s">
        <v>2670</v>
      </c>
      <c r="G356" s="12" t="s">
        <v>23</v>
      </c>
      <c r="H356" s="12">
        <v>0.4</v>
      </c>
    </row>
    <row r="357">
      <c r="F357" s="12" t="s">
        <v>2670</v>
      </c>
      <c r="G357" s="12" t="s">
        <v>23</v>
      </c>
      <c r="H357" s="12">
        <v>0.4</v>
      </c>
    </row>
    <row r="358">
      <c r="F358" s="12" t="s">
        <v>2670</v>
      </c>
      <c r="G358" s="12" t="s">
        <v>23</v>
      </c>
      <c r="H358" s="12">
        <v>0.4</v>
      </c>
    </row>
    <row r="359">
      <c r="F359" s="12" t="s">
        <v>2670</v>
      </c>
      <c r="G359" s="12" t="s">
        <v>23</v>
      </c>
      <c r="H359" s="12">
        <v>0.4</v>
      </c>
    </row>
    <row r="360">
      <c r="F360" s="12" t="s">
        <v>2670</v>
      </c>
      <c r="G360" s="12" t="s">
        <v>23</v>
      </c>
      <c r="H360" s="12">
        <v>0.8</v>
      </c>
    </row>
    <row r="361">
      <c r="F361" s="12" t="s">
        <v>2670</v>
      </c>
      <c r="G361" s="12" t="s">
        <v>23</v>
      </c>
      <c r="H361" s="12">
        <v>0.6</v>
      </c>
    </row>
    <row r="362">
      <c r="F362" s="12" t="s">
        <v>2670</v>
      </c>
      <c r="G362" s="12" t="s">
        <v>23</v>
      </c>
      <c r="H362" s="12">
        <v>0.6</v>
      </c>
    </row>
    <row r="363">
      <c r="F363" s="12" t="s">
        <v>2670</v>
      </c>
      <c r="G363" s="12" t="s">
        <v>23</v>
      </c>
      <c r="H363" s="12">
        <v>0.4</v>
      </c>
    </row>
    <row r="364">
      <c r="F364" s="12" t="s">
        <v>2670</v>
      </c>
      <c r="G364" s="12" t="s">
        <v>23</v>
      </c>
      <c r="H364" s="12">
        <v>0.8</v>
      </c>
    </row>
    <row r="365">
      <c r="F365" s="12" t="s">
        <v>2670</v>
      </c>
      <c r="G365" s="12" t="s">
        <v>23</v>
      </c>
      <c r="H365" s="12">
        <v>0.4</v>
      </c>
    </row>
    <row r="366">
      <c r="F366" s="12" t="s">
        <v>2670</v>
      </c>
      <c r="G366" s="12" t="s">
        <v>23</v>
      </c>
      <c r="H366" s="12">
        <v>0.0</v>
      </c>
    </row>
    <row r="367">
      <c r="F367" s="12" t="s">
        <v>2670</v>
      </c>
      <c r="G367" s="12" t="s">
        <v>23</v>
      </c>
      <c r="H367" s="12">
        <v>0.6</v>
      </c>
    </row>
    <row r="368">
      <c r="F368" s="12" t="s">
        <v>2670</v>
      </c>
      <c r="G368" s="12" t="s">
        <v>23</v>
      </c>
      <c r="H368" s="12">
        <v>0.8</v>
      </c>
    </row>
    <row r="369">
      <c r="F369" s="12" t="s">
        <v>2670</v>
      </c>
      <c r="G369" s="12" t="s">
        <v>23</v>
      </c>
      <c r="H369" s="12">
        <v>0.2</v>
      </c>
    </row>
    <row r="370">
      <c r="F370" s="12" t="s">
        <v>2662</v>
      </c>
      <c r="G370" s="12" t="s">
        <v>90</v>
      </c>
      <c r="H370" s="12">
        <v>0.666666666666666</v>
      </c>
    </row>
    <row r="371">
      <c r="F371" s="12" t="s">
        <v>2662</v>
      </c>
      <c r="G371" s="12" t="s">
        <v>90</v>
      </c>
      <c r="H371" s="12">
        <v>1.0</v>
      </c>
    </row>
    <row r="372">
      <c r="F372" s="12" t="s">
        <v>2662</v>
      </c>
      <c r="G372" s="12" t="s">
        <v>90</v>
      </c>
      <c r="H372" s="12">
        <v>0.833333333333333</v>
      </c>
    </row>
    <row r="373">
      <c r="F373" s="12" t="s">
        <v>2662</v>
      </c>
      <c r="G373" s="12" t="s">
        <v>90</v>
      </c>
      <c r="H373" s="12">
        <v>0.833333333333333</v>
      </c>
    </row>
    <row r="374">
      <c r="F374" s="12" t="s">
        <v>2662</v>
      </c>
      <c r="G374" s="12" t="s">
        <v>90</v>
      </c>
      <c r="H374" s="12">
        <v>0.666666666666666</v>
      </c>
    </row>
    <row r="375">
      <c r="F375" s="12" t="s">
        <v>2662</v>
      </c>
      <c r="G375" s="12" t="s">
        <v>90</v>
      </c>
      <c r="H375" s="12">
        <v>1.0</v>
      </c>
    </row>
    <row r="376">
      <c r="F376" s="12" t="s">
        <v>2662</v>
      </c>
      <c r="G376" s="12" t="s">
        <v>90</v>
      </c>
      <c r="H376" s="12">
        <v>0.833333333333333</v>
      </c>
    </row>
    <row r="377">
      <c r="F377" s="12" t="s">
        <v>2662</v>
      </c>
      <c r="G377" s="12" t="s">
        <v>90</v>
      </c>
      <c r="H377" s="12">
        <v>0.833333333333333</v>
      </c>
    </row>
    <row r="378">
      <c r="F378" s="12" t="s">
        <v>2662</v>
      </c>
      <c r="G378" s="12" t="s">
        <v>90</v>
      </c>
      <c r="H378" s="12">
        <v>1.0</v>
      </c>
    </row>
    <row r="379">
      <c r="F379" s="12" t="s">
        <v>2663</v>
      </c>
      <c r="G379" s="12" t="s">
        <v>90</v>
      </c>
      <c r="H379" s="12">
        <v>0.666666666666666</v>
      </c>
    </row>
    <row r="380">
      <c r="F380" s="12" t="s">
        <v>2663</v>
      </c>
      <c r="G380" s="12" t="s">
        <v>90</v>
      </c>
      <c r="H380" s="12">
        <v>0.5</v>
      </c>
    </row>
    <row r="381">
      <c r="F381" s="12" t="s">
        <v>2663</v>
      </c>
      <c r="G381" s="12" t="s">
        <v>90</v>
      </c>
      <c r="H381" s="12">
        <v>1.0</v>
      </c>
    </row>
    <row r="382">
      <c r="F382" s="12" t="s">
        <v>2663</v>
      </c>
      <c r="G382" s="12" t="s">
        <v>90</v>
      </c>
      <c r="H382" s="12">
        <v>0.333333333333333</v>
      </c>
    </row>
    <row r="383">
      <c r="F383" s="12" t="s">
        <v>2663</v>
      </c>
      <c r="G383" s="12" t="s">
        <v>90</v>
      </c>
      <c r="H383" s="12">
        <v>0.833333333333333</v>
      </c>
    </row>
    <row r="384">
      <c r="F384" s="12" t="s">
        <v>2663</v>
      </c>
      <c r="G384" s="12" t="s">
        <v>90</v>
      </c>
      <c r="H384" s="12">
        <v>0.833333333333333</v>
      </c>
    </row>
    <row r="385">
      <c r="F385" s="12" t="s">
        <v>2663</v>
      </c>
      <c r="G385" s="12" t="s">
        <v>90</v>
      </c>
      <c r="H385" s="12">
        <v>0.5</v>
      </c>
    </row>
    <row r="386">
      <c r="F386" s="12" t="s">
        <v>2663</v>
      </c>
      <c r="G386" s="12" t="s">
        <v>90</v>
      </c>
      <c r="H386" s="12">
        <v>1.0</v>
      </c>
    </row>
    <row r="387">
      <c r="F387" s="12" t="s">
        <v>2670</v>
      </c>
      <c r="G387" s="12" t="s">
        <v>90</v>
      </c>
      <c r="H387" s="12">
        <v>1.0</v>
      </c>
    </row>
    <row r="388">
      <c r="F388" s="12" t="s">
        <v>2670</v>
      </c>
      <c r="G388" s="12" t="s">
        <v>90</v>
      </c>
      <c r="H388" s="12">
        <v>0.666666666666666</v>
      </c>
    </row>
    <row r="389">
      <c r="F389" s="12" t="s">
        <v>2670</v>
      </c>
      <c r="G389" s="12" t="s">
        <v>90</v>
      </c>
      <c r="H389" s="12">
        <v>1.0</v>
      </c>
    </row>
    <row r="390">
      <c r="F390" s="12" t="s">
        <v>2670</v>
      </c>
      <c r="G390" s="12" t="s">
        <v>90</v>
      </c>
      <c r="H390" s="12">
        <v>0.666666666666666</v>
      </c>
    </row>
    <row r="391">
      <c r="F391" s="12" t="s">
        <v>2670</v>
      </c>
      <c r="G391" s="12" t="s">
        <v>90</v>
      </c>
      <c r="H391" s="12">
        <v>0.666666666666666</v>
      </c>
    </row>
    <row r="392">
      <c r="F392" s="12" t="s">
        <v>2670</v>
      </c>
      <c r="G392" s="12" t="s">
        <v>90</v>
      </c>
      <c r="H392" s="12">
        <v>0.333333333333333</v>
      </c>
    </row>
    <row r="393">
      <c r="F393" s="12" t="s">
        <v>2670</v>
      </c>
      <c r="G393" s="12" t="s">
        <v>90</v>
      </c>
      <c r="H393" s="12">
        <v>0.833333333333333</v>
      </c>
    </row>
    <row r="394">
      <c r="F394" s="12" t="s">
        <v>2670</v>
      </c>
      <c r="G394" s="12" t="s">
        <v>90</v>
      </c>
      <c r="H394" s="12">
        <v>0.833333333333333</v>
      </c>
    </row>
    <row r="395">
      <c r="F395" s="12" t="s">
        <v>2670</v>
      </c>
      <c r="G395" s="12" t="s">
        <v>90</v>
      </c>
      <c r="H395" s="12">
        <v>0.5</v>
      </c>
    </row>
    <row r="396">
      <c r="F396" s="12" t="s">
        <v>2670</v>
      </c>
      <c r="G396" s="12" t="s">
        <v>90</v>
      </c>
      <c r="H396" s="12">
        <v>0.833333333333333</v>
      </c>
    </row>
    <row r="397">
      <c r="F397" s="12" t="s">
        <v>2670</v>
      </c>
      <c r="G397" s="12" t="s">
        <v>90</v>
      </c>
      <c r="H397" s="12">
        <v>0.0</v>
      </c>
    </row>
    <row r="398">
      <c r="F398" s="12" t="s">
        <v>2670</v>
      </c>
      <c r="G398" s="12" t="s">
        <v>90</v>
      </c>
      <c r="H398" s="12">
        <v>0.833333333333333</v>
      </c>
    </row>
    <row r="399">
      <c r="F399" s="12" t="s">
        <v>2670</v>
      </c>
      <c r="G399" s="12" t="s">
        <v>90</v>
      </c>
      <c r="H399" s="12">
        <v>1.0</v>
      </c>
    </row>
    <row r="400">
      <c r="F400" s="12" t="s">
        <v>2670</v>
      </c>
      <c r="G400" s="12" t="s">
        <v>90</v>
      </c>
      <c r="H400" s="12">
        <v>0.833333333333333</v>
      </c>
    </row>
    <row r="401">
      <c r="F401" s="12" t="s">
        <v>2670</v>
      </c>
      <c r="G401" s="12" t="s">
        <v>90</v>
      </c>
      <c r="H401" s="12">
        <v>0.833333333333333</v>
      </c>
    </row>
    <row r="402">
      <c r="F402" s="12" t="s">
        <v>2662</v>
      </c>
      <c r="G402" s="12" t="s">
        <v>68</v>
      </c>
      <c r="H402" s="12">
        <v>0.666666666666666</v>
      </c>
    </row>
    <row r="403">
      <c r="F403" s="12" t="s">
        <v>2662</v>
      </c>
      <c r="G403" s="12" t="s">
        <v>68</v>
      </c>
      <c r="H403" s="12">
        <v>0.666666666666666</v>
      </c>
    </row>
    <row r="404">
      <c r="F404" s="12" t="s">
        <v>2662</v>
      </c>
      <c r="G404" s="12" t="s">
        <v>68</v>
      </c>
      <c r="H404" s="12">
        <v>0.666666666666666</v>
      </c>
    </row>
    <row r="405">
      <c r="F405" s="12" t="s">
        <v>2662</v>
      </c>
      <c r="G405" s="12" t="s">
        <v>68</v>
      </c>
      <c r="H405" s="12">
        <v>0.833333333333333</v>
      </c>
    </row>
    <row r="406">
      <c r="F406" s="12" t="s">
        <v>2662</v>
      </c>
      <c r="G406" s="12" t="s">
        <v>68</v>
      </c>
      <c r="H406" s="12">
        <v>0.333333333333333</v>
      </c>
    </row>
    <row r="407">
      <c r="F407" s="12" t="s">
        <v>2662</v>
      </c>
      <c r="G407" s="12" t="s">
        <v>68</v>
      </c>
      <c r="H407" s="12">
        <v>0.666666666666666</v>
      </c>
    </row>
    <row r="408">
      <c r="F408" s="12" t="s">
        <v>2662</v>
      </c>
      <c r="G408" s="12" t="s">
        <v>68</v>
      </c>
      <c r="H408" s="12">
        <v>0.5</v>
      </c>
    </row>
    <row r="409">
      <c r="F409" s="12" t="s">
        <v>2662</v>
      </c>
      <c r="G409" s="12" t="s">
        <v>68</v>
      </c>
      <c r="H409" s="12">
        <v>0.333333333333333</v>
      </c>
    </row>
    <row r="410">
      <c r="F410" s="12" t="s">
        <v>2662</v>
      </c>
      <c r="G410" s="12" t="s">
        <v>68</v>
      </c>
      <c r="H410" s="12">
        <v>0.5</v>
      </c>
    </row>
    <row r="411">
      <c r="F411" s="12" t="s">
        <v>2663</v>
      </c>
      <c r="G411" s="12" t="s">
        <v>68</v>
      </c>
      <c r="H411" s="12">
        <v>0.333333333333333</v>
      </c>
    </row>
    <row r="412">
      <c r="F412" s="12" t="s">
        <v>2663</v>
      </c>
      <c r="G412" s="12" t="s">
        <v>68</v>
      </c>
      <c r="H412" s="12">
        <v>0.166666666666666</v>
      </c>
    </row>
    <row r="413">
      <c r="F413" s="12" t="s">
        <v>2663</v>
      </c>
      <c r="G413" s="12" t="s">
        <v>68</v>
      </c>
      <c r="H413" s="12">
        <v>0.333333333333333</v>
      </c>
    </row>
    <row r="414">
      <c r="F414" s="12" t="s">
        <v>2663</v>
      </c>
      <c r="G414" s="12" t="s">
        <v>68</v>
      </c>
      <c r="H414" s="12">
        <v>0.5</v>
      </c>
    </row>
    <row r="415">
      <c r="F415" s="12" t="s">
        <v>2663</v>
      </c>
      <c r="G415" s="12" t="s">
        <v>68</v>
      </c>
      <c r="H415" s="12">
        <v>0.166666666666666</v>
      </c>
    </row>
    <row r="416">
      <c r="F416" s="12" t="s">
        <v>2663</v>
      </c>
      <c r="G416" s="12" t="s">
        <v>68</v>
      </c>
      <c r="H416" s="12">
        <v>0.666666666666666</v>
      </c>
    </row>
    <row r="417">
      <c r="F417" s="12" t="s">
        <v>2663</v>
      </c>
      <c r="G417" s="12" t="s">
        <v>68</v>
      </c>
      <c r="H417" s="12">
        <v>0.333333333333333</v>
      </c>
    </row>
    <row r="418">
      <c r="F418" s="12" t="s">
        <v>2663</v>
      </c>
      <c r="G418" s="12" t="s">
        <v>68</v>
      </c>
      <c r="H418" s="12">
        <v>0.333333333333333</v>
      </c>
    </row>
    <row r="419">
      <c r="F419" s="12" t="s">
        <v>2670</v>
      </c>
      <c r="G419" s="12" t="s">
        <v>68</v>
      </c>
      <c r="H419" s="12">
        <v>0.333333333333333</v>
      </c>
    </row>
    <row r="420">
      <c r="F420" s="12" t="s">
        <v>2670</v>
      </c>
      <c r="G420" s="12" t="s">
        <v>68</v>
      </c>
      <c r="H420" s="12">
        <v>0.333333333333333</v>
      </c>
    </row>
    <row r="421">
      <c r="F421" s="12" t="s">
        <v>2670</v>
      </c>
      <c r="G421" s="12" t="s">
        <v>68</v>
      </c>
      <c r="H421" s="12">
        <v>0.333333333333333</v>
      </c>
    </row>
    <row r="422">
      <c r="F422" s="12" t="s">
        <v>2670</v>
      </c>
      <c r="G422" s="12" t="s">
        <v>68</v>
      </c>
      <c r="H422" s="12">
        <v>0.666666666666666</v>
      </c>
    </row>
    <row r="423">
      <c r="F423" s="12" t="s">
        <v>2670</v>
      </c>
      <c r="G423" s="12" t="s">
        <v>68</v>
      </c>
      <c r="H423" s="12">
        <v>0.333333333333333</v>
      </c>
    </row>
    <row r="424">
      <c r="F424" s="12" t="s">
        <v>2670</v>
      </c>
      <c r="G424" s="12" t="s">
        <v>68</v>
      </c>
      <c r="H424" s="12">
        <v>0.5</v>
      </c>
    </row>
    <row r="425">
      <c r="F425" s="12" t="s">
        <v>2670</v>
      </c>
      <c r="G425" s="12" t="s">
        <v>68</v>
      </c>
      <c r="H425" s="12">
        <v>0.333333333333333</v>
      </c>
    </row>
    <row r="426">
      <c r="F426" s="12" t="s">
        <v>2670</v>
      </c>
      <c r="G426" s="12" t="s">
        <v>68</v>
      </c>
      <c r="H426" s="12">
        <v>0.333333333333333</v>
      </c>
    </row>
    <row r="427">
      <c r="F427" s="12" t="s">
        <v>2670</v>
      </c>
      <c r="G427" s="12" t="s">
        <v>68</v>
      </c>
      <c r="H427" s="12">
        <v>0.5</v>
      </c>
    </row>
    <row r="428">
      <c r="F428" s="12" t="s">
        <v>2670</v>
      </c>
      <c r="G428" s="12" t="s">
        <v>68</v>
      </c>
      <c r="H428" s="12">
        <v>0.666666666666666</v>
      </c>
    </row>
    <row r="429">
      <c r="F429" s="12" t="s">
        <v>2670</v>
      </c>
      <c r="G429" s="12" t="s">
        <v>68</v>
      </c>
      <c r="H429" s="12">
        <v>0.166666666666666</v>
      </c>
    </row>
    <row r="430">
      <c r="F430" s="12" t="s">
        <v>2670</v>
      </c>
      <c r="G430" s="12" t="s">
        <v>68</v>
      </c>
      <c r="H430" s="12">
        <v>0.5</v>
      </c>
    </row>
    <row r="431">
      <c r="F431" s="12" t="s">
        <v>2670</v>
      </c>
      <c r="G431" s="12" t="s">
        <v>68</v>
      </c>
      <c r="H431" s="12">
        <v>0.333333333333333</v>
      </c>
    </row>
    <row r="432">
      <c r="F432" s="12" t="s">
        <v>2670</v>
      </c>
      <c r="G432" s="12" t="s">
        <v>68</v>
      </c>
      <c r="H432" s="12">
        <v>0.333333333333333</v>
      </c>
    </row>
    <row r="433">
      <c r="F433" s="12" t="s">
        <v>2670</v>
      </c>
      <c r="G433" s="12" t="s">
        <v>68</v>
      </c>
      <c r="H433" s="12">
        <v>0.333333333333333</v>
      </c>
    </row>
    <row r="434">
      <c r="F434" s="12" t="s">
        <v>2662</v>
      </c>
      <c r="G434" s="12" t="s">
        <v>46</v>
      </c>
      <c r="H434" s="12">
        <v>0.4</v>
      </c>
    </row>
    <row r="435">
      <c r="F435" s="12" t="s">
        <v>2662</v>
      </c>
      <c r="G435" s="12" t="s">
        <v>46</v>
      </c>
      <c r="H435" s="12">
        <v>0.6</v>
      </c>
    </row>
    <row r="436">
      <c r="F436" s="12" t="s">
        <v>2662</v>
      </c>
      <c r="G436" s="12" t="s">
        <v>46</v>
      </c>
      <c r="H436" s="12">
        <v>0.6</v>
      </c>
    </row>
    <row r="437">
      <c r="F437" s="12" t="s">
        <v>2662</v>
      </c>
      <c r="G437" s="12" t="s">
        <v>46</v>
      </c>
      <c r="H437" s="12">
        <v>0.6</v>
      </c>
    </row>
    <row r="438">
      <c r="F438" s="12" t="s">
        <v>2662</v>
      </c>
      <c r="G438" s="12" t="s">
        <v>46</v>
      </c>
      <c r="H438" s="12">
        <v>0.4</v>
      </c>
    </row>
    <row r="439">
      <c r="F439" s="12" t="s">
        <v>2662</v>
      </c>
      <c r="G439" s="12" t="s">
        <v>46</v>
      </c>
      <c r="H439" s="12">
        <v>0.6</v>
      </c>
    </row>
    <row r="440">
      <c r="F440" s="12" t="s">
        <v>2662</v>
      </c>
      <c r="G440" s="12" t="s">
        <v>46</v>
      </c>
      <c r="H440" s="12">
        <v>0.6</v>
      </c>
    </row>
    <row r="441">
      <c r="F441" s="12" t="s">
        <v>2662</v>
      </c>
      <c r="G441" s="12" t="s">
        <v>46</v>
      </c>
      <c r="H441" s="12">
        <v>0.2</v>
      </c>
    </row>
    <row r="442">
      <c r="F442" s="12" t="s">
        <v>2662</v>
      </c>
      <c r="G442" s="12" t="s">
        <v>46</v>
      </c>
      <c r="H442" s="12">
        <v>0.4</v>
      </c>
    </row>
    <row r="443">
      <c r="F443" s="12" t="s">
        <v>2663</v>
      </c>
      <c r="G443" s="12" t="s">
        <v>46</v>
      </c>
      <c r="H443" s="12">
        <v>0.4</v>
      </c>
    </row>
    <row r="444">
      <c r="F444" s="12" t="s">
        <v>2663</v>
      </c>
      <c r="G444" s="12" t="s">
        <v>46</v>
      </c>
      <c r="H444" s="12">
        <v>0.6</v>
      </c>
    </row>
    <row r="445">
      <c r="F445" s="12" t="s">
        <v>2663</v>
      </c>
      <c r="G445" s="12" t="s">
        <v>46</v>
      </c>
      <c r="H445" s="12">
        <v>0.6</v>
      </c>
    </row>
    <row r="446">
      <c r="F446" s="12" t="s">
        <v>2663</v>
      </c>
      <c r="G446" s="12" t="s">
        <v>46</v>
      </c>
      <c r="H446" s="12">
        <v>0.2</v>
      </c>
    </row>
    <row r="447">
      <c r="F447" s="12" t="s">
        <v>2663</v>
      </c>
      <c r="G447" s="12" t="s">
        <v>46</v>
      </c>
      <c r="H447" s="12">
        <v>0.4</v>
      </c>
    </row>
    <row r="448">
      <c r="F448" s="12" t="s">
        <v>2663</v>
      </c>
      <c r="G448" s="12" t="s">
        <v>46</v>
      </c>
      <c r="H448" s="12">
        <v>0.6</v>
      </c>
    </row>
    <row r="449">
      <c r="F449" s="12" t="s">
        <v>2663</v>
      </c>
      <c r="G449" s="12" t="s">
        <v>46</v>
      </c>
      <c r="H449" s="12">
        <v>0.6</v>
      </c>
    </row>
    <row r="450">
      <c r="F450" s="12" t="s">
        <v>2663</v>
      </c>
      <c r="G450" s="12" t="s">
        <v>46</v>
      </c>
      <c r="H450" s="12">
        <v>0.6</v>
      </c>
    </row>
    <row r="451">
      <c r="F451" s="12" t="s">
        <v>2670</v>
      </c>
      <c r="G451" s="12" t="s">
        <v>46</v>
      </c>
      <c r="H451" s="12">
        <v>0.6</v>
      </c>
    </row>
    <row r="452">
      <c r="F452" s="12" t="s">
        <v>2670</v>
      </c>
      <c r="G452" s="12" t="s">
        <v>46</v>
      </c>
      <c r="H452" s="12">
        <v>0.2</v>
      </c>
    </row>
    <row r="453">
      <c r="F453" s="12" t="s">
        <v>2670</v>
      </c>
      <c r="G453" s="12" t="s">
        <v>46</v>
      </c>
      <c r="H453" s="12">
        <v>0.4</v>
      </c>
    </row>
    <row r="454">
      <c r="F454" s="12" t="s">
        <v>2670</v>
      </c>
      <c r="G454" s="12" t="s">
        <v>46</v>
      </c>
      <c r="H454" s="12">
        <v>0.6</v>
      </c>
    </row>
    <row r="455">
      <c r="F455" s="12" t="s">
        <v>2670</v>
      </c>
      <c r="G455" s="12" t="s">
        <v>46</v>
      </c>
      <c r="H455" s="12">
        <v>0.6</v>
      </c>
    </row>
    <row r="456">
      <c r="F456" s="12" t="s">
        <v>2670</v>
      </c>
      <c r="G456" s="12" t="s">
        <v>46</v>
      </c>
      <c r="H456" s="12">
        <v>0.6</v>
      </c>
    </row>
    <row r="457">
      <c r="F457" s="12" t="s">
        <v>2670</v>
      </c>
      <c r="G457" s="12" t="s">
        <v>46</v>
      </c>
      <c r="H457" s="12">
        <v>0.4</v>
      </c>
    </row>
    <row r="458">
      <c r="F458" s="12" t="s">
        <v>2670</v>
      </c>
      <c r="G458" s="12" t="s">
        <v>46</v>
      </c>
      <c r="H458" s="12">
        <v>0.6</v>
      </c>
    </row>
    <row r="459">
      <c r="F459" s="12" t="s">
        <v>2670</v>
      </c>
      <c r="G459" s="12" t="s">
        <v>46</v>
      </c>
      <c r="H459" s="12">
        <v>0.6</v>
      </c>
    </row>
    <row r="460">
      <c r="F460" s="12" t="s">
        <v>2670</v>
      </c>
      <c r="G460" s="12" t="s">
        <v>46</v>
      </c>
      <c r="H460" s="12">
        <v>0.8</v>
      </c>
    </row>
    <row r="461">
      <c r="F461" s="12" t="s">
        <v>2670</v>
      </c>
      <c r="G461" s="12" t="s">
        <v>46</v>
      </c>
      <c r="H461" s="12">
        <v>0.6</v>
      </c>
    </row>
    <row r="462">
      <c r="F462" s="12" t="s">
        <v>2670</v>
      </c>
      <c r="G462" s="12" t="s">
        <v>46</v>
      </c>
      <c r="H462" s="12">
        <v>0.4</v>
      </c>
    </row>
    <row r="463">
      <c r="F463" s="12" t="s">
        <v>2670</v>
      </c>
      <c r="G463" s="12" t="s">
        <v>46</v>
      </c>
      <c r="H463" s="12">
        <v>0.6</v>
      </c>
    </row>
    <row r="464">
      <c r="F464" s="12" t="s">
        <v>2670</v>
      </c>
      <c r="G464" s="12" t="s">
        <v>46</v>
      </c>
      <c r="H464" s="12">
        <v>0.6</v>
      </c>
    </row>
    <row r="465">
      <c r="F465" s="12" t="s">
        <v>2670</v>
      </c>
      <c r="G465" s="12" t="s">
        <v>46</v>
      </c>
      <c r="H465" s="12">
        <v>0.6</v>
      </c>
    </row>
    <row r="466">
      <c r="F466" s="12" t="s">
        <v>2662</v>
      </c>
      <c r="G466" s="12" t="s">
        <v>118</v>
      </c>
      <c r="H466" s="12">
        <v>0.25</v>
      </c>
    </row>
    <row r="467">
      <c r="F467" s="12" t="s">
        <v>2662</v>
      </c>
      <c r="G467" s="12" t="s">
        <v>118</v>
      </c>
      <c r="H467" s="12">
        <v>0.75</v>
      </c>
    </row>
    <row r="468">
      <c r="F468" s="12" t="s">
        <v>2662</v>
      </c>
      <c r="G468" s="12" t="s">
        <v>118</v>
      </c>
      <c r="H468" s="12">
        <v>0.25</v>
      </c>
    </row>
    <row r="469">
      <c r="F469" s="12" t="s">
        <v>2662</v>
      </c>
      <c r="G469" s="12" t="s">
        <v>118</v>
      </c>
      <c r="H469" s="12">
        <v>0.25</v>
      </c>
    </row>
    <row r="470">
      <c r="F470" s="12" t="s">
        <v>2662</v>
      </c>
      <c r="G470" s="12" t="s">
        <v>118</v>
      </c>
      <c r="H470" s="12">
        <v>0.5</v>
      </c>
    </row>
    <row r="471">
      <c r="F471" s="12" t="s">
        <v>2662</v>
      </c>
      <c r="G471" s="12" t="s">
        <v>118</v>
      </c>
      <c r="H471" s="12">
        <v>0.75</v>
      </c>
    </row>
    <row r="472">
      <c r="F472" s="12" t="s">
        <v>2662</v>
      </c>
      <c r="G472" s="12" t="s">
        <v>118</v>
      </c>
      <c r="H472" s="12">
        <v>0.25</v>
      </c>
    </row>
    <row r="473">
      <c r="F473" s="12" t="s">
        <v>2662</v>
      </c>
      <c r="G473" s="12" t="s">
        <v>118</v>
      </c>
      <c r="H473" s="12">
        <v>0.5</v>
      </c>
    </row>
    <row r="474">
      <c r="F474" s="12" t="s">
        <v>2662</v>
      </c>
      <c r="G474" s="12" t="s">
        <v>118</v>
      </c>
      <c r="H474" s="12">
        <v>0.5</v>
      </c>
    </row>
    <row r="475">
      <c r="F475" s="12" t="s">
        <v>2663</v>
      </c>
      <c r="G475" s="12" t="s">
        <v>118</v>
      </c>
      <c r="H475" s="12">
        <v>0.25</v>
      </c>
    </row>
    <row r="476">
      <c r="F476" s="12" t="s">
        <v>2663</v>
      </c>
      <c r="G476" s="12" t="s">
        <v>118</v>
      </c>
      <c r="H476" s="12">
        <v>0.25</v>
      </c>
    </row>
    <row r="477">
      <c r="F477" s="12" t="s">
        <v>2663</v>
      </c>
      <c r="G477" s="12" t="s">
        <v>118</v>
      </c>
      <c r="H477" s="12">
        <v>0.25</v>
      </c>
    </row>
    <row r="478">
      <c r="F478" s="12" t="s">
        <v>2663</v>
      </c>
      <c r="G478" s="12" t="s">
        <v>118</v>
      </c>
      <c r="H478" s="12">
        <v>0.25</v>
      </c>
    </row>
    <row r="479">
      <c r="F479" s="12" t="s">
        <v>2663</v>
      </c>
      <c r="G479" s="12" t="s">
        <v>118</v>
      </c>
      <c r="H479" s="12">
        <v>0.5</v>
      </c>
    </row>
    <row r="480">
      <c r="F480" s="12" t="s">
        <v>2663</v>
      </c>
      <c r="G480" s="12" t="s">
        <v>118</v>
      </c>
      <c r="H480" s="12">
        <v>0.25</v>
      </c>
    </row>
    <row r="481">
      <c r="F481" s="12" t="s">
        <v>2663</v>
      </c>
      <c r="G481" s="12" t="s">
        <v>118</v>
      </c>
      <c r="H481" s="12">
        <v>0.25</v>
      </c>
    </row>
    <row r="482">
      <c r="F482" s="12" t="s">
        <v>2663</v>
      </c>
      <c r="G482" s="12" t="s">
        <v>118</v>
      </c>
      <c r="H482" s="12">
        <v>0.25</v>
      </c>
    </row>
    <row r="483">
      <c r="F483" s="12" t="s">
        <v>2670</v>
      </c>
      <c r="G483" s="12" t="s">
        <v>118</v>
      </c>
      <c r="H483" s="12">
        <v>0.75</v>
      </c>
    </row>
    <row r="484">
      <c r="F484" s="12" t="s">
        <v>2670</v>
      </c>
      <c r="G484" s="12" t="s">
        <v>118</v>
      </c>
      <c r="H484" s="12">
        <v>0.25</v>
      </c>
    </row>
    <row r="485">
      <c r="F485" s="12" t="s">
        <v>2670</v>
      </c>
      <c r="G485" s="12" t="s">
        <v>118</v>
      </c>
      <c r="H485" s="12">
        <v>0.0</v>
      </c>
    </row>
    <row r="486">
      <c r="F486" s="12" t="s">
        <v>2670</v>
      </c>
      <c r="G486" s="12" t="s">
        <v>118</v>
      </c>
      <c r="H486" s="12">
        <v>0.25</v>
      </c>
    </row>
    <row r="487">
      <c r="F487" s="12" t="s">
        <v>2670</v>
      </c>
      <c r="G487" s="12" t="s">
        <v>118</v>
      </c>
      <c r="H487" s="12">
        <v>0.25</v>
      </c>
    </row>
    <row r="488">
      <c r="F488" s="12" t="s">
        <v>2670</v>
      </c>
      <c r="G488" s="12" t="s">
        <v>118</v>
      </c>
      <c r="H488" s="12">
        <v>0.0</v>
      </c>
    </row>
    <row r="489">
      <c r="F489" s="12" t="s">
        <v>2670</v>
      </c>
      <c r="G489" s="12" t="s">
        <v>118</v>
      </c>
      <c r="H489" s="12">
        <v>0.25</v>
      </c>
    </row>
    <row r="490">
      <c r="F490" s="12" t="s">
        <v>2670</v>
      </c>
      <c r="G490" s="12" t="s">
        <v>118</v>
      </c>
      <c r="H490" s="12">
        <v>0.5</v>
      </c>
    </row>
    <row r="491">
      <c r="F491" s="12" t="s">
        <v>2670</v>
      </c>
      <c r="G491" s="12" t="s">
        <v>118</v>
      </c>
      <c r="H491" s="12">
        <v>0.25</v>
      </c>
    </row>
    <row r="492">
      <c r="F492" s="12" t="s">
        <v>2670</v>
      </c>
      <c r="G492" s="12" t="s">
        <v>118</v>
      </c>
      <c r="H492" s="12">
        <v>0.25</v>
      </c>
    </row>
    <row r="493">
      <c r="F493" s="12" t="s">
        <v>2670</v>
      </c>
      <c r="G493" s="12" t="s">
        <v>118</v>
      </c>
      <c r="H493" s="12">
        <v>0.25</v>
      </c>
    </row>
    <row r="494">
      <c r="F494" s="12" t="s">
        <v>2670</v>
      </c>
      <c r="G494" s="12" t="s">
        <v>118</v>
      </c>
      <c r="H494" s="12">
        <v>0.5</v>
      </c>
    </row>
    <row r="495">
      <c r="F495" s="12" t="s">
        <v>2670</v>
      </c>
      <c r="G495" s="12" t="s">
        <v>118</v>
      </c>
      <c r="H495" s="12">
        <v>0.25</v>
      </c>
    </row>
    <row r="496">
      <c r="F496" s="12" t="s">
        <v>2670</v>
      </c>
      <c r="G496" s="12" t="s">
        <v>118</v>
      </c>
      <c r="H496" s="12">
        <v>0.25</v>
      </c>
    </row>
    <row r="497">
      <c r="F497" s="12" t="s">
        <v>2670</v>
      </c>
      <c r="G497" s="12" t="s">
        <v>118</v>
      </c>
      <c r="H497" s="12">
        <v>0.25</v>
      </c>
    </row>
  </sheetData>
  <mergeCells count="63">
    <mergeCell ref="G82:H82"/>
    <mergeCell ref="G96:H96"/>
    <mergeCell ref="I96:J96"/>
    <mergeCell ref="K96:L96"/>
    <mergeCell ref="M96:N96"/>
    <mergeCell ref="O96:P96"/>
    <mergeCell ref="G107:H107"/>
    <mergeCell ref="I107:J107"/>
    <mergeCell ref="K107:L107"/>
    <mergeCell ref="G126:H126"/>
    <mergeCell ref="I126:J126"/>
    <mergeCell ref="K126:L126"/>
    <mergeCell ref="M126:N126"/>
    <mergeCell ref="O126:P126"/>
    <mergeCell ref="R1:T1"/>
    <mergeCell ref="U1:W1"/>
    <mergeCell ref="G19:H19"/>
    <mergeCell ref="I19:J19"/>
    <mergeCell ref="K19:L19"/>
    <mergeCell ref="M19:N19"/>
    <mergeCell ref="O19:P19"/>
    <mergeCell ref="S32:T32"/>
    <mergeCell ref="U32:V32"/>
    <mergeCell ref="I40:J40"/>
    <mergeCell ref="K40:L40"/>
    <mergeCell ref="M40:N40"/>
    <mergeCell ref="O40:P40"/>
    <mergeCell ref="U43:W43"/>
    <mergeCell ref="G40:H40"/>
    <mergeCell ref="G61:H61"/>
    <mergeCell ref="I61:J61"/>
    <mergeCell ref="K61:L61"/>
    <mergeCell ref="M61:N61"/>
    <mergeCell ref="O61:P61"/>
    <mergeCell ref="U75:W75"/>
    <mergeCell ref="I82:J82"/>
    <mergeCell ref="K82:L82"/>
    <mergeCell ref="M82:N82"/>
    <mergeCell ref="O82:P82"/>
    <mergeCell ref="R85:T85"/>
    <mergeCell ref="U85:W85"/>
    <mergeCell ref="X85:Z85"/>
    <mergeCell ref="M107:N107"/>
    <mergeCell ref="O107:P107"/>
    <mergeCell ref="S107:T107"/>
    <mergeCell ref="U107:V107"/>
    <mergeCell ref="U127:W127"/>
    <mergeCell ref="X127:Z127"/>
    <mergeCell ref="K150:L150"/>
    <mergeCell ref="M150:N150"/>
    <mergeCell ref="G170:H170"/>
    <mergeCell ref="I170:J170"/>
    <mergeCell ref="K170:L170"/>
    <mergeCell ref="M170:N170"/>
    <mergeCell ref="O170:P170"/>
    <mergeCell ref="G138:H138"/>
    <mergeCell ref="I138:J138"/>
    <mergeCell ref="K138:L138"/>
    <mergeCell ref="M138:N138"/>
    <mergeCell ref="O138:P138"/>
    <mergeCell ref="G150:H150"/>
    <mergeCell ref="I150:J150"/>
    <mergeCell ref="O150:P1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  <col customWidth="1" min="3" max="3" width="23.38"/>
    <col customWidth="1" min="4" max="4" width="17.13"/>
    <col customWidth="1" min="11" max="11" width="16.0"/>
    <col customWidth="1" min="14" max="14" width="22.38"/>
    <col customWidth="1" min="18" max="18" width="15.0"/>
    <col customWidth="1" min="19" max="19" width="16.25"/>
    <col customWidth="1" min="20" max="20" width="16.38"/>
    <col customWidth="1" min="21" max="21" width="19.63"/>
    <col customWidth="1" min="22" max="22" width="18.25"/>
    <col customWidth="1" min="23" max="23" width="19.13"/>
    <col customWidth="1" min="24" max="24" width="14.63"/>
    <col customWidth="1" min="25" max="25" width="19.25"/>
    <col customWidth="1" min="26" max="26" width="15.5"/>
    <col customWidth="1" min="27" max="27" width="16.0"/>
  </cols>
  <sheetData>
    <row r="1">
      <c r="A1" s="135" t="s">
        <v>0</v>
      </c>
      <c r="B1" s="135" t="s">
        <v>2679</v>
      </c>
      <c r="C1" s="135" t="s">
        <v>3</v>
      </c>
      <c r="D1" s="135" t="s">
        <v>5</v>
      </c>
      <c r="E1" s="1" t="s">
        <v>2680</v>
      </c>
      <c r="G1" s="136" t="s">
        <v>2681</v>
      </c>
      <c r="I1" s="8" t="s">
        <v>0</v>
      </c>
      <c r="J1" s="137" t="s">
        <v>15</v>
      </c>
      <c r="K1" s="138" t="s">
        <v>2682</v>
      </c>
      <c r="P1" s="12" t="s">
        <v>314</v>
      </c>
      <c r="Q1" s="137" t="s">
        <v>2683</v>
      </c>
    </row>
    <row r="2">
      <c r="A2" s="31">
        <v>1.0</v>
      </c>
      <c r="B2" s="29" t="s">
        <v>2684</v>
      </c>
      <c r="C2" s="31">
        <v>26.0</v>
      </c>
      <c r="D2" s="7" t="s">
        <v>2685</v>
      </c>
      <c r="G2" s="12">
        <v>4.0</v>
      </c>
      <c r="I2" s="18">
        <v>1.0</v>
      </c>
      <c r="J2" s="12">
        <v>3.0</v>
      </c>
      <c r="K2" s="105">
        <f t="shared" ref="K2:K33" si="1">(J2/$G$2)</f>
        <v>0.75</v>
      </c>
      <c r="O2" s="12"/>
      <c r="Q2" s="1" t="s">
        <v>0</v>
      </c>
      <c r="R2" s="1" t="s">
        <v>27</v>
      </c>
      <c r="S2" s="1" t="s">
        <v>23</v>
      </c>
      <c r="T2" s="1" t="s">
        <v>97</v>
      </c>
      <c r="U2" s="1" t="s">
        <v>90</v>
      </c>
      <c r="V2" s="1" t="s">
        <v>71</v>
      </c>
      <c r="W2" s="1" t="s">
        <v>68</v>
      </c>
      <c r="X2" s="1" t="s">
        <v>49</v>
      </c>
      <c r="Y2" s="1" t="s">
        <v>46</v>
      </c>
      <c r="Z2" s="1" t="s">
        <v>114</v>
      </c>
      <c r="AA2" s="1" t="s">
        <v>118</v>
      </c>
    </row>
    <row r="3">
      <c r="A3" s="31">
        <v>1.0</v>
      </c>
      <c r="B3" s="7" t="s">
        <v>2686</v>
      </c>
      <c r="C3" s="7" t="s">
        <v>2687</v>
      </c>
      <c r="D3" s="7" t="s">
        <v>2688</v>
      </c>
      <c r="I3" s="18">
        <v>2.0</v>
      </c>
      <c r="J3" s="12">
        <v>2.0</v>
      </c>
      <c r="K3" s="105">
        <f t="shared" si="1"/>
        <v>0.5</v>
      </c>
      <c r="N3" s="139" t="s">
        <v>24</v>
      </c>
      <c r="O3" s="140">
        <f>AVERAGE(K2:K31)</f>
        <v>0.5833333333</v>
      </c>
      <c r="Q3" s="31">
        <v>12.0</v>
      </c>
      <c r="R3" s="134">
        <f>VLOOKUP(Q3, Sheet1!$W$176:$AG$208, 2, FALSE)
</f>
        <v>0.6</v>
      </c>
      <c r="S3" s="134">
        <f>VLOOKUP(Q3, Sheet1!$W$176:$AG$208, 3, FALSE)
</f>
        <v>0.4</v>
      </c>
      <c r="T3" s="134">
        <f>VLOOKUP(Q3, Sheet1!$W$176:$AG$208, 4, FALSE)
</f>
        <v>0.75</v>
      </c>
      <c r="U3" s="134">
        <f>VLOOKUP(Q3, Sheet1!$W$176:$AG$208, 5, FALSE)
</f>
        <v>0.3333333333</v>
      </c>
      <c r="V3" s="134">
        <f>VLOOKUP(Q3, Sheet1!$W$176:$AG$208, 6, FALSE)
</f>
        <v>1</v>
      </c>
      <c r="W3" s="134">
        <f>VLOOKUP(Q3, Sheet1!$W$176:$AG$208, 7, FALSE)
</f>
        <v>0.5</v>
      </c>
      <c r="X3" s="134">
        <f>VLOOKUP(Q3, Sheet1!$W$176:$AG$208, 8, FALSE)
</f>
        <v>0.4</v>
      </c>
      <c r="Y3" s="134">
        <f>VLOOKUP(Q3, Sheet1!$W$176:$AG$208, 9, FALSE)
</f>
        <v>0.2</v>
      </c>
      <c r="Z3" s="134">
        <f>VLOOKUP(Q3, Sheet1!$W$176:$AG$208, 10, FALSE)
</f>
        <v>1</v>
      </c>
      <c r="AA3" s="134">
        <f>VLOOKUP(Q3, Sheet1!$W$176:$AG$208, 11, FALSE)
</f>
        <v>0.25</v>
      </c>
    </row>
    <row r="4">
      <c r="A4" s="31">
        <v>1.0</v>
      </c>
      <c r="B4" s="7" t="s">
        <v>2689</v>
      </c>
      <c r="C4" s="31">
        <v>25.0</v>
      </c>
      <c r="D4" s="7" t="s">
        <v>2690</v>
      </c>
      <c r="E4" s="12">
        <v>1.0</v>
      </c>
      <c r="I4" s="18">
        <v>3.0</v>
      </c>
      <c r="J4" s="12">
        <v>2.0</v>
      </c>
      <c r="K4" s="105">
        <f t="shared" si="1"/>
        <v>0.5</v>
      </c>
      <c r="N4" s="141"/>
      <c r="Q4" s="31">
        <v>17.0</v>
      </c>
      <c r="R4" s="134">
        <f>VLOOKUP(Q4, Sheet1!$W$176:$AG$208, 2, FALSE)
</f>
        <v>0.4</v>
      </c>
      <c r="S4" s="134">
        <f>VLOOKUP(Q4, Sheet1!$W$176:$AG$208, 3, FALSE)
</f>
        <v>0.6</v>
      </c>
      <c r="T4" s="134">
        <f>VLOOKUP(Q4, Sheet1!$W$176:$AG$208, 4, FALSE)
</f>
        <v>0.5</v>
      </c>
      <c r="U4" s="134">
        <f>VLOOKUP(Q4, Sheet1!$W$176:$AG$208, 5, FALSE)
</f>
        <v>0.8333333333</v>
      </c>
      <c r="V4" s="134">
        <f>VLOOKUP(Q4, Sheet1!$W$176:$AG$208, 6, FALSE)
</f>
        <v>1</v>
      </c>
      <c r="W4" s="134">
        <f>VLOOKUP(Q4, Sheet1!$W$176:$AG$208, 7, FALSE)
</f>
        <v>0.1666666667</v>
      </c>
      <c r="X4" s="134">
        <f>VLOOKUP(Q4, Sheet1!$W$176:$AG$208, 8, FALSE)
</f>
        <v>0.6</v>
      </c>
      <c r="Y4" s="134">
        <f>VLOOKUP(Q4, Sheet1!$W$176:$AG$208, 9, FALSE)
</f>
        <v>0.4</v>
      </c>
      <c r="Z4" s="134">
        <f>VLOOKUP(Q4, Sheet1!$W$176:$AG$208, 10, FALSE)
</f>
        <v>0.6666666667</v>
      </c>
      <c r="AA4" s="134">
        <f>VLOOKUP(Q4, Sheet1!$W$176:$AG$208, 11, FALSE)
</f>
        <v>0.5</v>
      </c>
    </row>
    <row r="5">
      <c r="A5" s="31">
        <v>1.0</v>
      </c>
      <c r="B5" s="7" t="s">
        <v>2691</v>
      </c>
      <c r="C5" s="7" t="s">
        <v>2692</v>
      </c>
      <c r="D5" s="7" t="s">
        <v>2693</v>
      </c>
      <c r="E5" s="12">
        <v>1.0</v>
      </c>
      <c r="I5" s="18">
        <v>4.0</v>
      </c>
      <c r="J5" s="12">
        <v>3.0</v>
      </c>
      <c r="K5" s="105">
        <f t="shared" si="1"/>
        <v>0.75</v>
      </c>
      <c r="Q5" s="31">
        <v>22.0</v>
      </c>
      <c r="R5" s="134">
        <f>VLOOKUP(Q5, Sheet1!$W$176:$AG$208, 2, FALSE)
</f>
        <v>0.8</v>
      </c>
      <c r="S5" s="134">
        <f>VLOOKUP(Q5, Sheet1!$W$176:$AG$208, 3, FALSE)
</f>
        <v>0.4</v>
      </c>
      <c r="T5" s="134">
        <f>VLOOKUP(Q5, Sheet1!$W$176:$AG$208, 4, FALSE)
</f>
        <v>1</v>
      </c>
      <c r="U5" s="134">
        <f>VLOOKUP(Q5, Sheet1!$W$176:$AG$208, 5, FALSE)
</f>
        <v>0.5</v>
      </c>
      <c r="V5" s="134">
        <f>VLOOKUP(Q5, Sheet1!$W$176:$AG$208, 6, FALSE)
</f>
        <v>1</v>
      </c>
      <c r="W5" s="134">
        <f>VLOOKUP(Q5, Sheet1!$W$176:$AG$208, 7, FALSE)
</f>
        <v>0.5</v>
      </c>
      <c r="X5" s="134">
        <f>VLOOKUP(Q5, Sheet1!$W$176:$AG$208, 8, FALSE)
</f>
        <v>0.8</v>
      </c>
      <c r="Y5" s="134">
        <f>VLOOKUP(Q5, Sheet1!$W$176:$AG$208, 9, FALSE)
</f>
        <v>0.6</v>
      </c>
      <c r="Z5" s="134">
        <f>VLOOKUP(Q5, Sheet1!$W$176:$AG$208, 10, FALSE)
</f>
        <v>0.8333333333</v>
      </c>
      <c r="AA5" s="134">
        <f>VLOOKUP(Q5, Sheet1!$W$176:$AG$208, 11, FALSE)
</f>
        <v>0.25</v>
      </c>
    </row>
    <row r="6">
      <c r="A6" s="31">
        <v>1.0</v>
      </c>
      <c r="B6" s="7" t="s">
        <v>2694</v>
      </c>
      <c r="C6" s="31">
        <v>20.0</v>
      </c>
      <c r="D6" s="7" t="s">
        <v>1728</v>
      </c>
      <c r="E6" s="12">
        <v>1.0</v>
      </c>
      <c r="I6" s="18">
        <v>5.0</v>
      </c>
      <c r="J6" s="12">
        <v>3.0</v>
      </c>
      <c r="K6" s="105">
        <f t="shared" si="1"/>
        <v>0.75</v>
      </c>
      <c r="Q6" s="31">
        <v>24.0</v>
      </c>
      <c r="R6" s="134">
        <f>VLOOKUP(Q6, Sheet1!$W$176:$AG$208, 2, FALSE)
</f>
        <v>0.8</v>
      </c>
      <c r="S6" s="134">
        <f>VLOOKUP(Q6, Sheet1!$W$176:$AG$208, 3, FALSE)
</f>
        <v>0.8</v>
      </c>
      <c r="T6" s="134">
        <f>VLOOKUP(Q6, Sheet1!$W$176:$AG$208, 4, FALSE)
</f>
        <v>1</v>
      </c>
      <c r="U6" s="134">
        <f>VLOOKUP(Q6, Sheet1!$W$176:$AG$208, 5, FALSE)
</f>
        <v>0.8333333333</v>
      </c>
      <c r="V6" s="134">
        <f>VLOOKUP(Q6, Sheet1!$W$176:$AG$208, 6, FALSE)
</f>
        <v>1</v>
      </c>
      <c r="W6" s="134">
        <f>VLOOKUP(Q6, Sheet1!$W$176:$AG$208, 7, FALSE)
</f>
        <v>0.3333333333</v>
      </c>
      <c r="X6" s="134">
        <f>VLOOKUP(Q6, Sheet1!$W$176:$AG$208, 8, FALSE)
</f>
        <v>0.4</v>
      </c>
      <c r="Y6" s="134">
        <f>VLOOKUP(Q6, Sheet1!$W$176:$AG$208, 9, FALSE)
</f>
        <v>0.2</v>
      </c>
      <c r="Z6" s="134">
        <f>VLOOKUP(Q6, Sheet1!$W$176:$AG$208, 10, FALSE)
</f>
        <v>0.8333333333</v>
      </c>
      <c r="AA6" s="134">
        <f>VLOOKUP(Q6, Sheet1!$W$176:$AG$208, 11, FALSE)
</f>
        <v>0.5</v>
      </c>
    </row>
    <row r="7">
      <c r="A7" s="31">
        <v>1.0</v>
      </c>
      <c r="B7" s="7" t="s">
        <v>2695</v>
      </c>
      <c r="C7" s="7" t="s">
        <v>2692</v>
      </c>
      <c r="D7" s="7" t="s">
        <v>2696</v>
      </c>
      <c r="E7" s="12">
        <v>0.0</v>
      </c>
      <c r="I7" s="18">
        <v>6.0</v>
      </c>
      <c r="J7" s="12">
        <v>2.0</v>
      </c>
      <c r="K7" s="105">
        <f t="shared" si="1"/>
        <v>0.5</v>
      </c>
      <c r="Q7" s="31">
        <v>27.0</v>
      </c>
      <c r="R7" s="134">
        <f>VLOOKUP(Q7, Sheet1!$W$176:$AG$208, 2, FALSE)
</f>
        <v>0.6</v>
      </c>
      <c r="S7" s="134">
        <f>VLOOKUP(Q7, Sheet1!$W$176:$AG$208, 3, FALSE)
</f>
        <v>0.4</v>
      </c>
      <c r="T7" s="134">
        <f>VLOOKUP(Q7, Sheet1!$W$176:$AG$208, 4, FALSE)
</f>
        <v>1</v>
      </c>
      <c r="U7" s="134">
        <f>VLOOKUP(Q7, Sheet1!$W$176:$AG$208, 5, FALSE)
</f>
        <v>0</v>
      </c>
      <c r="V7" s="134">
        <f>VLOOKUP(Q7, Sheet1!$W$176:$AG$208, 6, FALSE)
</f>
        <v>0.75</v>
      </c>
      <c r="W7" s="134">
        <f>VLOOKUP(Q7, Sheet1!$W$176:$AG$208, 7, FALSE)
</f>
        <v>0.1666666667</v>
      </c>
      <c r="X7" s="134">
        <f>VLOOKUP(Q7, Sheet1!$W$176:$AG$208, 8, FALSE)
</f>
        <v>0.4</v>
      </c>
      <c r="Y7" s="134">
        <f>VLOOKUP(Q7, Sheet1!$W$176:$AG$208, 9, FALSE)
</f>
        <v>0.6</v>
      </c>
      <c r="Z7" s="134">
        <f>VLOOKUP(Q7, Sheet1!$W$176:$AG$208, 10, FALSE)
</f>
        <v>1</v>
      </c>
      <c r="AA7" s="134">
        <f>VLOOKUP(Q7, Sheet1!$W$176:$AG$208, 11, FALSE)
</f>
        <v>0.25</v>
      </c>
    </row>
    <row r="8">
      <c r="A8" s="31">
        <v>2.0</v>
      </c>
      <c r="B8" s="7" t="s">
        <v>2697</v>
      </c>
      <c r="C8" s="31">
        <v>21.0</v>
      </c>
      <c r="D8" s="142">
        <v>45363.51680994213</v>
      </c>
      <c r="I8" s="18">
        <v>7.0</v>
      </c>
      <c r="J8" s="12">
        <v>2.0</v>
      </c>
      <c r="K8" s="105">
        <f t="shared" si="1"/>
        <v>0.5</v>
      </c>
      <c r="N8" s="12"/>
      <c r="Q8" s="31">
        <v>30.0</v>
      </c>
      <c r="R8" s="134">
        <f>VLOOKUP(Q8, Sheet1!$W$176:$AG$208, 2, FALSE)
</f>
        <v>0.6</v>
      </c>
      <c r="S8" s="134">
        <f>VLOOKUP(Q8, Sheet1!$W$176:$AG$208, 3, FALSE)
</f>
        <v>0.8</v>
      </c>
      <c r="T8" s="134">
        <f>VLOOKUP(Q8, Sheet1!$W$176:$AG$208, 4, FALSE)
</f>
        <v>1</v>
      </c>
      <c r="U8" s="134">
        <f>VLOOKUP(Q8, Sheet1!$W$176:$AG$208, 5, FALSE)
</f>
        <v>0.8333333333</v>
      </c>
      <c r="V8" s="134">
        <f>VLOOKUP(Q8, Sheet1!$W$176:$AG$208, 6, FALSE)
</f>
        <v>1</v>
      </c>
      <c r="W8" s="134">
        <f>VLOOKUP(Q8, Sheet1!$W$176:$AG$208, 7, FALSE)
</f>
        <v>0.3333333333</v>
      </c>
      <c r="X8" s="134">
        <f>VLOOKUP(Q8, Sheet1!$W$176:$AG$208, 8, FALSE)
</f>
        <v>0.8</v>
      </c>
      <c r="Y8" s="134">
        <f>VLOOKUP(Q8, Sheet1!$W$176:$AG$208, 9, FALSE)
</f>
        <v>0.6</v>
      </c>
      <c r="Z8" s="134">
        <f>VLOOKUP(Q8, Sheet1!$W$176:$AG$208, 10, FALSE)
</f>
        <v>0.6666666667</v>
      </c>
      <c r="AA8" s="134">
        <f>VLOOKUP(Q8, Sheet1!$W$176:$AG$208, 11, FALSE)
</f>
        <v>0.25</v>
      </c>
    </row>
    <row r="9">
      <c r="A9" s="31">
        <v>2.0</v>
      </c>
      <c r="B9" s="7" t="s">
        <v>2686</v>
      </c>
      <c r="C9" s="7" t="s">
        <v>2687</v>
      </c>
      <c r="D9" s="142">
        <v>45363.51687190972</v>
      </c>
      <c r="I9" s="18">
        <v>8.0</v>
      </c>
      <c r="J9" s="12">
        <v>3.0</v>
      </c>
      <c r="K9" s="105">
        <f t="shared" si="1"/>
        <v>0.75</v>
      </c>
      <c r="Q9" s="143">
        <v>2.0</v>
      </c>
      <c r="R9" s="134">
        <f>VLOOKUP(Q9, Sheet1!$W$176:$AG$208, 2, FALSE)
</f>
        <v>0.8</v>
      </c>
      <c r="S9" s="134">
        <f>VLOOKUP(Q9, Sheet1!$W$176:$AG$208, 3, FALSE)
</f>
        <v>0.8</v>
      </c>
      <c r="T9" s="134">
        <f>VLOOKUP(Q9, Sheet1!$W$176:$AG$208, 4, FALSE)
</f>
        <v>1</v>
      </c>
      <c r="U9" s="134">
        <f>VLOOKUP(Q9, Sheet1!$W$176:$AG$208, 5, FALSE)
</f>
        <v>0.6666666667</v>
      </c>
      <c r="V9" s="134">
        <f>VLOOKUP(Q9, Sheet1!$W$176:$AG$208, 6, FALSE)
</f>
        <v>1</v>
      </c>
      <c r="W9" s="134">
        <f>VLOOKUP(Q9, Sheet1!$W$176:$AG$208, 7, FALSE)
</f>
        <v>0.6666666667</v>
      </c>
      <c r="X9" s="134">
        <f>VLOOKUP(Q9, Sheet1!$W$176:$AG$208, 8, FALSE)
</f>
        <v>0.6</v>
      </c>
      <c r="Y9" s="134">
        <f>VLOOKUP(Q9, Sheet1!$W$176:$AG$208, 9, FALSE)
</f>
        <v>0.4</v>
      </c>
      <c r="Z9" s="134">
        <f>VLOOKUP(Q9, Sheet1!$W$176:$AG$208, 10, FALSE)
</f>
        <v>0.8333333333</v>
      </c>
      <c r="AA9" s="134">
        <f>VLOOKUP(Q9, Sheet1!$W$176:$AG$208, 11, FALSE)
</f>
        <v>0.25</v>
      </c>
    </row>
    <row r="10">
      <c r="A10" s="31">
        <v>2.0</v>
      </c>
      <c r="B10" s="7" t="s">
        <v>2689</v>
      </c>
      <c r="C10" s="144">
        <v>0.25</v>
      </c>
      <c r="D10" s="142">
        <v>45363.51711710648</v>
      </c>
      <c r="E10" s="12">
        <v>1.0</v>
      </c>
      <c r="I10" s="18">
        <v>9.0</v>
      </c>
      <c r="J10" s="12">
        <v>3.0</v>
      </c>
      <c r="K10" s="105">
        <f t="shared" si="1"/>
        <v>0.75</v>
      </c>
      <c r="Q10" s="31">
        <v>3.0</v>
      </c>
      <c r="R10" s="134">
        <f>VLOOKUP(Q10, Sheet1!$W$176:$AG$208, 2, FALSE)
</f>
        <v>1</v>
      </c>
      <c r="S10" s="134">
        <f>VLOOKUP(Q10, Sheet1!$W$176:$AG$208, 3, FALSE)
</f>
        <v>0.8</v>
      </c>
      <c r="T10" s="134">
        <f>VLOOKUP(Q10, Sheet1!$W$176:$AG$208, 4, FALSE)
</f>
        <v>1</v>
      </c>
      <c r="U10" s="134">
        <f>VLOOKUP(Q10, Sheet1!$W$176:$AG$208, 5, FALSE)
</f>
        <v>1</v>
      </c>
      <c r="V10" s="134">
        <f>VLOOKUP(Q10, Sheet1!$W$176:$AG$208, 6, FALSE)
</f>
        <v>1</v>
      </c>
      <c r="W10" s="134">
        <f>VLOOKUP(Q10, Sheet1!$W$176:$AG$208, 7, FALSE)
</f>
        <v>0.6666666667</v>
      </c>
      <c r="X10" s="134">
        <f>VLOOKUP(Q10, Sheet1!$W$176:$AG$208, 8, FALSE)
</f>
        <v>0.8</v>
      </c>
      <c r="Y10" s="134">
        <f>VLOOKUP(Q10, Sheet1!$W$176:$AG$208, 9, FALSE)
</f>
        <v>0.6</v>
      </c>
      <c r="Z10" s="134">
        <f>VLOOKUP(Q10, Sheet1!$W$176:$AG$208, 10, FALSE)
</f>
        <v>0.8333333333</v>
      </c>
      <c r="AA10" s="134">
        <f>VLOOKUP(Q10, Sheet1!$W$176:$AG$208, 11, FALSE)
</f>
        <v>0.75</v>
      </c>
    </row>
    <row r="11">
      <c r="A11" s="31">
        <v>2.0</v>
      </c>
      <c r="B11" s="7" t="s">
        <v>2691</v>
      </c>
      <c r="C11" s="7" t="s">
        <v>2698</v>
      </c>
      <c r="D11" s="142">
        <v>45363.51768513889</v>
      </c>
      <c r="E11" s="12">
        <v>1.0</v>
      </c>
      <c r="I11" s="18">
        <v>10.0</v>
      </c>
      <c r="J11" s="12">
        <v>3.0</v>
      </c>
      <c r="K11" s="105">
        <f t="shared" si="1"/>
        <v>0.75</v>
      </c>
      <c r="Q11" s="31">
        <v>6.0</v>
      </c>
      <c r="R11" s="134">
        <f>VLOOKUP(Q11, Sheet1!$W$176:$AG$208, 2, FALSE)
</f>
        <v>0.8</v>
      </c>
      <c r="S11" s="134">
        <f>VLOOKUP(Q11, Sheet1!$W$176:$AG$208, 3, FALSE)
</f>
        <v>1</v>
      </c>
      <c r="T11" s="134">
        <f>VLOOKUP(Q11, Sheet1!$W$176:$AG$208, 4, FALSE)
</f>
        <v>0.5</v>
      </c>
      <c r="U11" s="134">
        <f>VLOOKUP(Q11, Sheet1!$W$176:$AG$208, 5, FALSE)
</f>
        <v>0.8333333333</v>
      </c>
      <c r="V11" s="134">
        <f>VLOOKUP(Q11, Sheet1!$W$176:$AG$208, 6, FALSE)
</f>
        <v>1</v>
      </c>
      <c r="W11" s="134">
        <f>VLOOKUP(Q11, Sheet1!$W$176:$AG$208, 7, FALSE)
</f>
        <v>0.8333333333</v>
      </c>
      <c r="X11" s="134">
        <f>VLOOKUP(Q11, Sheet1!$W$176:$AG$208, 8, FALSE)
</f>
        <v>0.8</v>
      </c>
      <c r="Y11" s="134">
        <f>VLOOKUP(Q11, Sheet1!$W$176:$AG$208, 9, FALSE)
</f>
        <v>0.6</v>
      </c>
      <c r="Z11" s="134">
        <f>VLOOKUP(Q11, Sheet1!$W$176:$AG$208, 10, FALSE)
</f>
        <v>1</v>
      </c>
      <c r="AA11" s="134">
        <f>VLOOKUP(Q11, Sheet1!$W$176:$AG$208, 11, FALSE)
</f>
        <v>0.25</v>
      </c>
    </row>
    <row r="12">
      <c r="A12" s="31">
        <v>2.0</v>
      </c>
      <c r="B12" s="7" t="s">
        <v>2694</v>
      </c>
      <c r="C12" s="31">
        <v>10.0</v>
      </c>
      <c r="D12" s="142">
        <v>45363.51804662037</v>
      </c>
      <c r="E12" s="12">
        <v>0.0</v>
      </c>
      <c r="I12" s="18">
        <v>11.0</v>
      </c>
      <c r="J12" s="12">
        <v>2.0</v>
      </c>
      <c r="K12" s="105">
        <f t="shared" si="1"/>
        <v>0.5</v>
      </c>
      <c r="Q12" s="31">
        <v>7.0</v>
      </c>
      <c r="R12" s="134">
        <f>VLOOKUP(Q12, Sheet1!$W$176:$AG$208, 2, FALSE)
</f>
        <v>0.8</v>
      </c>
      <c r="S12" s="134">
        <f>VLOOKUP(Q12, Sheet1!$W$176:$AG$208, 3, FALSE)
</f>
        <v>0.6</v>
      </c>
      <c r="T12" s="134">
        <f>VLOOKUP(Q12, Sheet1!$W$176:$AG$208, 4, FALSE)
</f>
        <v>0.75</v>
      </c>
      <c r="U12" s="134">
        <f>VLOOKUP(Q12, Sheet1!$W$176:$AG$208, 5, FALSE)
</f>
        <v>1</v>
      </c>
      <c r="V12" s="134">
        <f>VLOOKUP(Q12, Sheet1!$W$176:$AG$208, 6, FALSE)
</f>
        <v>1</v>
      </c>
      <c r="W12" s="134">
        <f>VLOOKUP(Q12, Sheet1!$W$176:$AG$208, 7, FALSE)
</f>
        <v>0.3333333333</v>
      </c>
      <c r="X12" s="134">
        <f>VLOOKUP(Q12, Sheet1!$W$176:$AG$208, 8, FALSE)
</f>
        <v>0.8</v>
      </c>
      <c r="Y12" s="134">
        <f>VLOOKUP(Q12, Sheet1!$W$176:$AG$208, 9, FALSE)
</f>
        <v>0.6</v>
      </c>
      <c r="Z12" s="134">
        <f>VLOOKUP(Q12, Sheet1!$W$176:$AG$208, 10, FALSE)
</f>
        <v>0.8333333333</v>
      </c>
      <c r="AA12" s="134">
        <f>VLOOKUP(Q12, Sheet1!$W$176:$AG$208, 11, FALSE)
</f>
        <v>0.25</v>
      </c>
    </row>
    <row r="13">
      <c r="A13" s="31">
        <v>2.0</v>
      </c>
      <c r="B13" s="7" t="s">
        <v>2695</v>
      </c>
      <c r="C13" s="7" t="s">
        <v>2699</v>
      </c>
      <c r="D13" s="142">
        <v>45363.51836366898</v>
      </c>
      <c r="E13" s="12">
        <v>0.0</v>
      </c>
      <c r="I13" s="18">
        <v>12.0</v>
      </c>
      <c r="J13" s="12">
        <v>1.0</v>
      </c>
      <c r="K13" s="105">
        <f t="shared" si="1"/>
        <v>0.25</v>
      </c>
      <c r="Q13" s="31">
        <v>11.0</v>
      </c>
      <c r="R13" s="134">
        <f>VLOOKUP(Q13, Sheet1!$W$176:$AG$208, 2, FALSE)
</f>
        <v>0.6</v>
      </c>
      <c r="S13" s="134">
        <f>VLOOKUP(Q13, Sheet1!$W$176:$AG$208, 3, FALSE)
</f>
        <v>0.4</v>
      </c>
      <c r="T13" s="134">
        <f>VLOOKUP(Q13, Sheet1!$W$176:$AG$208, 4, FALSE)
</f>
        <v>1</v>
      </c>
      <c r="U13" s="134">
        <f>VLOOKUP(Q13, Sheet1!$W$176:$AG$208, 5, FALSE)
</f>
        <v>0.6666666667</v>
      </c>
      <c r="V13" s="134">
        <f>VLOOKUP(Q13, Sheet1!$W$176:$AG$208, 6, FALSE)
</f>
        <v>1</v>
      </c>
      <c r="W13" s="134">
        <f>VLOOKUP(Q13, Sheet1!$W$176:$AG$208, 7, FALSE)
</f>
        <v>0.3333333333</v>
      </c>
      <c r="X13" s="134">
        <f>VLOOKUP(Q13, Sheet1!$W$176:$AG$208, 8, FALSE)
</f>
        <v>0.6</v>
      </c>
      <c r="Y13" s="134">
        <f>VLOOKUP(Q13, Sheet1!$W$176:$AG$208, 9, FALSE)
</f>
        <v>0.2</v>
      </c>
      <c r="Z13" s="134">
        <f>VLOOKUP(Q13, Sheet1!$W$176:$AG$208, 10, FALSE)
</f>
        <v>0.8333333333</v>
      </c>
      <c r="AA13" s="134">
        <f>VLOOKUP(Q13, Sheet1!$W$176:$AG$208, 11, FALSE)
</f>
        <v>0.25</v>
      </c>
    </row>
    <row r="14">
      <c r="A14" s="31">
        <v>3.0</v>
      </c>
      <c r="B14" s="7" t="s">
        <v>2697</v>
      </c>
      <c r="C14" s="31">
        <v>34.0</v>
      </c>
      <c r="D14" s="7" t="s">
        <v>2700</v>
      </c>
      <c r="I14" s="18">
        <v>13.0</v>
      </c>
      <c r="J14" s="12">
        <v>2.0</v>
      </c>
      <c r="K14" s="105">
        <f t="shared" si="1"/>
        <v>0.5</v>
      </c>
      <c r="Q14" s="31">
        <v>13.0</v>
      </c>
      <c r="R14" s="134">
        <f>VLOOKUP(Q14, Sheet1!$W$176:$AG$208, 2, FALSE)
</f>
        <v>0.6</v>
      </c>
      <c r="S14" s="134">
        <f>VLOOKUP(Q14, Sheet1!$W$176:$AG$208, 3, FALSE)
</f>
        <v>0.4</v>
      </c>
      <c r="T14" s="134">
        <f>VLOOKUP(Q14, Sheet1!$W$176:$AG$208, 4, FALSE)
</f>
        <v>1</v>
      </c>
      <c r="U14" s="134">
        <f>VLOOKUP(Q14, Sheet1!$W$176:$AG$208, 5, FALSE)
</f>
        <v>0.6666666667</v>
      </c>
      <c r="V14" s="134">
        <f>VLOOKUP(Q14, Sheet1!$W$176:$AG$208, 6, FALSE)
</f>
        <v>0.75</v>
      </c>
      <c r="W14" s="134">
        <f>VLOOKUP(Q14, Sheet1!$W$176:$AG$208, 7, FALSE)
</f>
        <v>0.6666666667</v>
      </c>
      <c r="X14" s="134">
        <f>VLOOKUP(Q14, Sheet1!$W$176:$AG$208, 8, FALSE)
</f>
        <v>0.8</v>
      </c>
      <c r="Y14" s="134">
        <f>VLOOKUP(Q14, Sheet1!$W$176:$AG$208, 9, FALSE)
</f>
        <v>0.6</v>
      </c>
      <c r="Z14" s="134">
        <f>VLOOKUP(Q14, Sheet1!$W$176:$AG$208, 10, FALSE)
</f>
        <v>1</v>
      </c>
      <c r="AA14" s="134">
        <f>VLOOKUP(Q14, Sheet1!$W$176:$AG$208, 11, FALSE)
</f>
        <v>0.25</v>
      </c>
    </row>
    <row r="15">
      <c r="A15" s="31">
        <v>3.0</v>
      </c>
      <c r="B15" s="7" t="s">
        <v>2686</v>
      </c>
      <c r="C15" s="7" t="s">
        <v>2687</v>
      </c>
      <c r="D15" s="7" t="s">
        <v>2701</v>
      </c>
      <c r="I15" s="18">
        <v>14.0</v>
      </c>
      <c r="J15" s="12">
        <v>3.0</v>
      </c>
      <c r="K15" s="105">
        <f t="shared" si="1"/>
        <v>0.75</v>
      </c>
      <c r="Q15" s="31">
        <v>15.0</v>
      </c>
      <c r="R15" s="134">
        <f>VLOOKUP(Q15, Sheet1!$W$176:$AG$208, 2, FALSE)
</f>
        <v>0.8</v>
      </c>
      <c r="S15" s="134">
        <f>VLOOKUP(Q15, Sheet1!$W$176:$AG$208, 3, FALSE)
</f>
        <v>0.4</v>
      </c>
      <c r="T15" s="134">
        <f>VLOOKUP(Q15, Sheet1!$W$176:$AG$208, 4, FALSE)
</f>
        <v>0.5</v>
      </c>
      <c r="U15" s="134">
        <f>VLOOKUP(Q15, Sheet1!$W$176:$AG$208, 5, FALSE)
</f>
        <v>0.6666666667</v>
      </c>
      <c r="V15" s="134">
        <f>VLOOKUP(Q15, Sheet1!$W$176:$AG$208, 6, FALSE)
</f>
        <v>1</v>
      </c>
      <c r="W15" s="134">
        <f>VLOOKUP(Q15, Sheet1!$W$176:$AG$208, 7, FALSE)
</f>
        <v>0.3333333333</v>
      </c>
      <c r="X15" s="134">
        <f>VLOOKUP(Q15, Sheet1!$W$176:$AG$208, 8, FALSE)
</f>
        <v>0.8</v>
      </c>
      <c r="Y15" s="134">
        <f>VLOOKUP(Q15, Sheet1!$W$176:$AG$208, 9, FALSE)
</f>
        <v>0.6</v>
      </c>
      <c r="Z15" s="134">
        <f>VLOOKUP(Q15, Sheet1!$W$176:$AG$208, 10, FALSE)
</f>
        <v>0.8333333333</v>
      </c>
      <c r="AA15" s="134">
        <f>VLOOKUP(Q15, Sheet1!$W$176:$AG$208, 11, FALSE)
</f>
        <v>0.25</v>
      </c>
    </row>
    <row r="16">
      <c r="A16" s="31">
        <v>3.0</v>
      </c>
      <c r="B16" s="7" t="s">
        <v>2689</v>
      </c>
      <c r="C16" s="144">
        <v>0.25</v>
      </c>
      <c r="D16" s="7" t="s">
        <v>2702</v>
      </c>
      <c r="E16" s="12">
        <v>1.0</v>
      </c>
      <c r="I16" s="18">
        <v>15.0</v>
      </c>
      <c r="J16" s="12">
        <v>2.0</v>
      </c>
      <c r="K16" s="105">
        <f t="shared" si="1"/>
        <v>0.5</v>
      </c>
      <c r="Q16" s="31">
        <v>18.0</v>
      </c>
      <c r="R16" s="134">
        <f>VLOOKUP(Q16, Sheet1!$W$176:$AG$208, 2, FALSE)
</f>
        <v>0.8</v>
      </c>
      <c r="S16" s="134">
        <f>VLOOKUP(Q16, Sheet1!$W$176:$AG$208, 3, FALSE)
</f>
        <v>0.8</v>
      </c>
      <c r="T16" s="134">
        <f>VLOOKUP(Q16, Sheet1!$W$176:$AG$208, 4, FALSE)
</f>
        <v>0.75</v>
      </c>
      <c r="U16" s="134">
        <f>VLOOKUP(Q16, Sheet1!$W$176:$AG$208, 5, FALSE)
</f>
        <v>0.3333333333</v>
      </c>
      <c r="V16" s="134">
        <f>VLOOKUP(Q16, Sheet1!$W$176:$AG$208, 6, FALSE)
</f>
        <v>1</v>
      </c>
      <c r="W16" s="134">
        <f>VLOOKUP(Q16, Sheet1!$W$176:$AG$208, 7, FALSE)
</f>
        <v>0.5</v>
      </c>
      <c r="X16" s="134">
        <f>VLOOKUP(Q16, Sheet1!$W$176:$AG$208, 8, FALSE)
</f>
        <v>0.6</v>
      </c>
      <c r="Y16" s="134">
        <f>VLOOKUP(Q16, Sheet1!$W$176:$AG$208, 9, FALSE)
</f>
        <v>0.6</v>
      </c>
      <c r="Z16" s="134">
        <f>VLOOKUP(Q16, Sheet1!$W$176:$AG$208, 10, FALSE)
</f>
        <v>1</v>
      </c>
      <c r="AA16" s="134">
        <f>VLOOKUP(Q16, Sheet1!$W$176:$AG$208, 11, FALSE)
</f>
        <v>0</v>
      </c>
    </row>
    <row r="17">
      <c r="A17" s="31">
        <v>3.0</v>
      </c>
      <c r="B17" s="7" t="s">
        <v>2691</v>
      </c>
      <c r="C17" s="7" t="s">
        <v>2703</v>
      </c>
      <c r="D17" s="7" t="s">
        <v>2704</v>
      </c>
      <c r="E17" s="12">
        <v>0.0</v>
      </c>
      <c r="I17" s="18">
        <v>16.0</v>
      </c>
      <c r="J17" s="12">
        <v>4.0</v>
      </c>
      <c r="K17" s="105">
        <f t="shared" si="1"/>
        <v>1</v>
      </c>
      <c r="Q17" s="31">
        <v>19.0</v>
      </c>
      <c r="R17" s="134">
        <f>VLOOKUP(Q17, Sheet1!$W$176:$AG$208, 2, FALSE)
</f>
        <v>0.8</v>
      </c>
      <c r="S17" s="134">
        <f>VLOOKUP(Q17, Sheet1!$W$176:$AG$208, 3, FALSE)
</f>
        <v>0.6</v>
      </c>
      <c r="T17" s="134">
        <f>VLOOKUP(Q17, Sheet1!$W$176:$AG$208, 4, FALSE)
</f>
        <v>1</v>
      </c>
      <c r="U17" s="134">
        <f>VLOOKUP(Q17, Sheet1!$W$176:$AG$208, 5, FALSE)
</f>
        <v>0.8333333333</v>
      </c>
      <c r="V17" s="134">
        <f>VLOOKUP(Q17, Sheet1!$W$176:$AG$208, 6, FALSE)
</f>
        <v>1</v>
      </c>
      <c r="W17" s="134">
        <f>VLOOKUP(Q17, Sheet1!$W$176:$AG$208, 7, FALSE)
</f>
        <v>0.3333333333</v>
      </c>
      <c r="X17" s="134">
        <f>VLOOKUP(Q17, Sheet1!$W$176:$AG$208, 8, FALSE)
</f>
        <v>0.6</v>
      </c>
      <c r="Y17" s="134">
        <f>VLOOKUP(Q17, Sheet1!$W$176:$AG$208, 9, FALSE)
</f>
        <v>0.4</v>
      </c>
      <c r="Z17" s="134">
        <f>VLOOKUP(Q17, Sheet1!$W$176:$AG$208, 10, FALSE)
</f>
        <v>1</v>
      </c>
      <c r="AA17" s="134">
        <f>VLOOKUP(Q17, Sheet1!$W$176:$AG$208, 11, FALSE)
</f>
        <v>0.25</v>
      </c>
    </row>
    <row r="18">
      <c r="A18" s="31">
        <v>3.0</v>
      </c>
      <c r="B18" s="7" t="s">
        <v>2694</v>
      </c>
      <c r="C18" s="31">
        <v>20.0</v>
      </c>
      <c r="D18" s="7" t="s">
        <v>2705</v>
      </c>
      <c r="E18" s="12">
        <v>1.0</v>
      </c>
      <c r="I18" s="18">
        <v>17.0</v>
      </c>
      <c r="J18" s="12">
        <v>1.0</v>
      </c>
      <c r="K18" s="105">
        <f t="shared" si="1"/>
        <v>0.25</v>
      </c>
      <c r="Q18" s="31">
        <v>25.0</v>
      </c>
      <c r="R18" s="134">
        <f>VLOOKUP(Q18, Sheet1!$W$176:$AG$208, 2, FALSE)
</f>
        <v>0.8</v>
      </c>
      <c r="S18" s="134">
        <f>VLOOKUP(Q18, Sheet1!$W$176:$AG$208, 3, FALSE)
</f>
        <v>0.8</v>
      </c>
      <c r="T18" s="134">
        <f>VLOOKUP(Q18, Sheet1!$W$176:$AG$208, 4, FALSE)
</f>
        <v>1</v>
      </c>
      <c r="U18" s="134">
        <f>VLOOKUP(Q18, Sheet1!$W$176:$AG$208, 5, FALSE)
</f>
        <v>0.5</v>
      </c>
      <c r="V18" s="134">
        <f>VLOOKUP(Q18, Sheet1!$W$176:$AG$208, 6, FALSE)
</f>
        <v>1</v>
      </c>
      <c r="W18" s="134">
        <f>VLOOKUP(Q18, Sheet1!$W$176:$AG$208, 7, FALSE)
</f>
        <v>0.3333333333</v>
      </c>
      <c r="X18" s="134">
        <f>VLOOKUP(Q18, Sheet1!$W$176:$AG$208, 8, FALSE)
</f>
        <v>0.8</v>
      </c>
      <c r="Y18" s="134">
        <f>VLOOKUP(Q18, Sheet1!$W$176:$AG$208, 9, FALSE)
</f>
        <v>0.6</v>
      </c>
      <c r="Z18" s="134">
        <f>VLOOKUP(Q18, Sheet1!$W$176:$AG$208, 10, FALSE)
</f>
        <v>0.8333333333</v>
      </c>
      <c r="AA18" s="134">
        <f>VLOOKUP(Q18, Sheet1!$W$176:$AG$208, 11, FALSE)
</f>
        <v>0.25</v>
      </c>
    </row>
    <row r="19">
      <c r="A19" s="31">
        <v>3.0</v>
      </c>
      <c r="B19" s="7" t="s">
        <v>2695</v>
      </c>
      <c r="C19" s="7" t="s">
        <v>2706</v>
      </c>
      <c r="D19" s="7" t="s">
        <v>2707</v>
      </c>
      <c r="E19" s="12">
        <v>0.0</v>
      </c>
      <c r="I19" s="18">
        <v>18.0</v>
      </c>
      <c r="J19" s="12">
        <v>2.0</v>
      </c>
      <c r="K19" s="105">
        <f t="shared" si="1"/>
        <v>0.5</v>
      </c>
      <c r="Q19" s="12">
        <v>32.0</v>
      </c>
      <c r="R19" s="134">
        <f>VLOOKUP(Q19, Sheet1!$W$176:$AG$208, 2, FALSE)
</f>
        <v>1</v>
      </c>
      <c r="S19" s="134">
        <f>VLOOKUP(Q19, Sheet1!$W$176:$AG$208, 3, FALSE)
</f>
        <v>0.2</v>
      </c>
      <c r="T19" s="134">
        <f>VLOOKUP(Q19, Sheet1!$W$176:$AG$208, 4, FALSE)
</f>
        <v>1</v>
      </c>
      <c r="U19" s="134">
        <f>VLOOKUP(Q19, Sheet1!$W$176:$AG$208, 5, FALSE)
</f>
        <v>0.8333333333</v>
      </c>
      <c r="V19" s="134">
        <f>VLOOKUP(Q19, Sheet1!$W$176:$AG$208, 6, FALSE)
</f>
        <v>0.75</v>
      </c>
      <c r="W19" s="134">
        <f>VLOOKUP(Q19, Sheet1!$W$176:$AG$208, 7, FALSE)
</f>
        <v>0.3333333333</v>
      </c>
      <c r="X19" s="134">
        <f>VLOOKUP(Q19, Sheet1!$W$176:$AG$208, 8, FALSE)
</f>
        <v>0.8</v>
      </c>
      <c r="Y19" s="134">
        <f>VLOOKUP(Q19, Sheet1!$W$176:$AG$208, 9, FALSE)
</f>
        <v>0.6</v>
      </c>
      <c r="Z19" s="134">
        <f>VLOOKUP(Q19, Sheet1!$W$176:$AG$208, 10, FALSE)
</f>
        <v>0.8333333333</v>
      </c>
      <c r="AA19" s="134">
        <f>VLOOKUP(Q19, Sheet1!$W$176:$AG$208, 11, FALSE)
</f>
        <v>0.25</v>
      </c>
    </row>
    <row r="20">
      <c r="A20" s="31">
        <v>4.0</v>
      </c>
      <c r="B20" s="7" t="s">
        <v>2697</v>
      </c>
      <c r="C20" s="31">
        <v>22.0</v>
      </c>
      <c r="D20" s="7" t="s">
        <v>2708</v>
      </c>
      <c r="I20" s="18">
        <v>19.0</v>
      </c>
      <c r="J20" s="12">
        <v>2.0</v>
      </c>
      <c r="K20" s="105">
        <f t="shared" si="1"/>
        <v>0.5</v>
      </c>
      <c r="Q20" s="12" t="s">
        <v>269</v>
      </c>
      <c r="R20" s="16">
        <f>TTEST(R3:R19,S3:S19,2,1)*5</f>
        <v>0.1748213977</v>
      </c>
      <c r="T20" s="16">
        <f>TTEST(T3:T19,U3:U19,2,1)*5</f>
        <v>0.1464160033</v>
      </c>
      <c r="V20" s="16">
        <f>TTEST(V3:V19,W3:W19,2,1)*5</f>
        <v>0.00000005084335067</v>
      </c>
      <c r="X20" s="16">
        <f>TTEST(X3:X19,Y3:Y19,2,1)*5</f>
        <v>0.00008256008844</v>
      </c>
      <c r="Z20" s="16">
        <f>TTEST(Z3:Z19,AA3:AA19,2,1)*5</f>
        <v>0.00000006967936694</v>
      </c>
    </row>
    <row r="21">
      <c r="A21" s="31">
        <v>4.0</v>
      </c>
      <c r="B21" s="7" t="s">
        <v>2686</v>
      </c>
      <c r="C21" s="7" t="s">
        <v>2709</v>
      </c>
      <c r="D21" s="7" t="s">
        <v>2710</v>
      </c>
      <c r="I21" s="18">
        <v>20.0</v>
      </c>
      <c r="J21" s="12">
        <v>3.0</v>
      </c>
      <c r="K21" s="105">
        <f t="shared" si="1"/>
        <v>0.75</v>
      </c>
      <c r="Q21" s="31"/>
      <c r="R21" s="145"/>
      <c r="S21" s="145"/>
      <c r="T21" s="145"/>
      <c r="U21" s="145"/>
      <c r="V21" s="145"/>
      <c r="W21" s="145"/>
      <c r="X21" s="145"/>
      <c r="Y21" s="145"/>
      <c r="Z21" s="145"/>
      <c r="AA21" s="145"/>
    </row>
    <row r="22">
      <c r="A22" s="31">
        <v>4.0</v>
      </c>
      <c r="B22" s="7" t="s">
        <v>2689</v>
      </c>
      <c r="C22" s="31">
        <v>25.0</v>
      </c>
      <c r="D22" s="7" t="s">
        <v>2711</v>
      </c>
      <c r="E22" s="12">
        <v>1.0</v>
      </c>
      <c r="I22" s="18">
        <v>21.0</v>
      </c>
      <c r="J22" s="12">
        <v>3.0</v>
      </c>
      <c r="K22" s="105">
        <f t="shared" si="1"/>
        <v>0.75</v>
      </c>
      <c r="Q22" s="31"/>
      <c r="R22" s="145"/>
      <c r="S22" s="145"/>
      <c r="T22" s="145"/>
      <c r="U22" s="145"/>
      <c r="V22" s="145"/>
      <c r="W22" s="145"/>
      <c r="X22" s="145"/>
      <c r="Y22" s="145"/>
      <c r="Z22" s="145"/>
      <c r="AA22" s="145"/>
    </row>
    <row r="23">
      <c r="A23" s="31">
        <v>4.0</v>
      </c>
      <c r="B23" s="7" t="s">
        <v>2691</v>
      </c>
      <c r="C23" s="7" t="s">
        <v>2712</v>
      </c>
      <c r="D23" s="7" t="s">
        <v>2713</v>
      </c>
      <c r="E23" s="12">
        <v>1.0</v>
      </c>
      <c r="I23" s="18">
        <v>22.0</v>
      </c>
      <c r="J23" s="12">
        <v>1.0</v>
      </c>
      <c r="K23" s="105">
        <f t="shared" si="1"/>
        <v>0.25</v>
      </c>
      <c r="Q23" s="146"/>
      <c r="R23" s="145"/>
      <c r="S23" s="145"/>
      <c r="T23" s="145"/>
      <c r="U23" s="145"/>
      <c r="V23" s="145"/>
      <c r="W23" s="145"/>
      <c r="X23" s="145"/>
      <c r="Y23" s="145"/>
      <c r="Z23" s="145"/>
      <c r="AA23" s="145"/>
    </row>
    <row r="24">
      <c r="A24" s="31">
        <v>4.0</v>
      </c>
      <c r="B24" s="7" t="s">
        <v>2694</v>
      </c>
      <c r="C24" s="31">
        <v>20.0</v>
      </c>
      <c r="D24" s="7" t="s">
        <v>2714</v>
      </c>
      <c r="E24" s="12">
        <v>1.0</v>
      </c>
      <c r="I24" s="18">
        <v>23.0</v>
      </c>
      <c r="J24" s="12">
        <v>3.0</v>
      </c>
      <c r="K24" s="105">
        <f t="shared" si="1"/>
        <v>0.75</v>
      </c>
      <c r="Q24" s="31"/>
      <c r="R24" s="145"/>
      <c r="S24" s="145"/>
      <c r="T24" s="145"/>
      <c r="U24" s="145"/>
      <c r="V24" s="145"/>
      <c r="W24" s="145"/>
      <c r="X24" s="145"/>
      <c r="Y24" s="145"/>
      <c r="Z24" s="145"/>
      <c r="AA24" s="145"/>
    </row>
    <row r="25">
      <c r="A25" s="31">
        <v>4.0</v>
      </c>
      <c r="B25" s="7" t="s">
        <v>2695</v>
      </c>
      <c r="C25" s="7" t="s">
        <v>2699</v>
      </c>
      <c r="D25" s="7" t="s">
        <v>2715</v>
      </c>
      <c r="E25" s="12">
        <v>0.0</v>
      </c>
      <c r="I25" s="18">
        <v>24.0</v>
      </c>
      <c r="J25" s="12">
        <v>1.0</v>
      </c>
      <c r="K25" s="105">
        <f t="shared" si="1"/>
        <v>0.25</v>
      </c>
      <c r="Q25" s="146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1">
        <v>5.0</v>
      </c>
      <c r="B26" s="7" t="s">
        <v>2697</v>
      </c>
      <c r="C26" s="31">
        <v>24.0</v>
      </c>
      <c r="D26" s="142">
        <v>45364.47718380787</v>
      </c>
      <c r="I26" s="18">
        <v>25.0</v>
      </c>
      <c r="J26" s="12">
        <v>2.0</v>
      </c>
      <c r="K26" s="105">
        <f t="shared" si="1"/>
        <v>0.5</v>
      </c>
      <c r="Q26" s="31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31">
        <v>5.0</v>
      </c>
      <c r="B27" s="7" t="s">
        <v>2686</v>
      </c>
      <c r="C27" s="7" t="s">
        <v>2687</v>
      </c>
      <c r="D27" s="142">
        <v>45364.4773062963</v>
      </c>
      <c r="I27" s="18">
        <v>26.0</v>
      </c>
      <c r="J27" s="12">
        <v>4.0</v>
      </c>
      <c r="K27" s="105">
        <f t="shared" si="1"/>
        <v>1</v>
      </c>
      <c r="Q27" s="31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1">
        <v>5.0</v>
      </c>
      <c r="B28" s="7" t="s">
        <v>2689</v>
      </c>
      <c r="C28" s="31">
        <v>25.0</v>
      </c>
      <c r="D28" s="142">
        <v>45364.477668506945</v>
      </c>
      <c r="E28" s="12">
        <v>1.0</v>
      </c>
      <c r="I28" s="18">
        <v>27.0</v>
      </c>
      <c r="J28" s="12">
        <v>1.0</v>
      </c>
      <c r="K28" s="105">
        <f t="shared" si="1"/>
        <v>0.25</v>
      </c>
      <c r="P28" s="147" t="s">
        <v>314</v>
      </c>
      <c r="Q28" s="148" t="s">
        <v>2716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31">
        <v>5.0</v>
      </c>
      <c r="B29" s="7" t="s">
        <v>2691</v>
      </c>
      <c r="C29" s="7" t="s">
        <v>2717</v>
      </c>
      <c r="D29" s="142">
        <v>45364.478423229164</v>
      </c>
      <c r="E29" s="12">
        <v>1.0</v>
      </c>
      <c r="I29" s="18">
        <v>28.0</v>
      </c>
      <c r="J29" s="12">
        <v>3.0</v>
      </c>
      <c r="K29" s="105">
        <f t="shared" si="1"/>
        <v>0.75</v>
      </c>
      <c r="Q29" s="135" t="s">
        <v>0</v>
      </c>
      <c r="R29" s="135" t="s">
        <v>27</v>
      </c>
      <c r="S29" s="135" t="s">
        <v>23</v>
      </c>
      <c r="T29" s="135" t="s">
        <v>97</v>
      </c>
      <c r="U29" s="135" t="s">
        <v>90</v>
      </c>
      <c r="V29" s="135" t="s">
        <v>71</v>
      </c>
      <c r="W29" s="135" t="s">
        <v>68</v>
      </c>
      <c r="X29" s="135" t="s">
        <v>49</v>
      </c>
      <c r="Y29" s="135" t="s">
        <v>46</v>
      </c>
      <c r="Z29" s="135" t="s">
        <v>114</v>
      </c>
      <c r="AA29" s="135" t="s">
        <v>118</v>
      </c>
    </row>
    <row r="30">
      <c r="A30" s="31">
        <v>5.0</v>
      </c>
      <c r="B30" s="7" t="s">
        <v>2694</v>
      </c>
      <c r="C30" s="31">
        <v>20.0</v>
      </c>
      <c r="D30" s="142">
        <v>45364.478776111115</v>
      </c>
      <c r="E30" s="12">
        <v>1.0</v>
      </c>
      <c r="I30" s="18">
        <v>29.0</v>
      </c>
      <c r="J30" s="12">
        <v>3.0</v>
      </c>
      <c r="K30" s="105">
        <f t="shared" si="1"/>
        <v>0.75</v>
      </c>
      <c r="Q30" s="31">
        <v>1.0</v>
      </c>
      <c r="R30" s="134">
        <f>VLOOKUP(Q30, Sheet1!$W$176:$AG$208, 2, FALSE)
</f>
        <v>0.6</v>
      </c>
      <c r="S30" s="149">
        <f>VLOOKUP(Q30, Sheet1!$W$176:$AG$208, 3, FALSE)
</f>
        <v>0.4</v>
      </c>
      <c r="T30" s="149">
        <f>VLOOKUP(Q30, Sheet1!$W$176:$AG$208, 4, FALSE)
</f>
        <v>1</v>
      </c>
      <c r="U30" s="149">
        <f>VLOOKUP(Q30, Sheet1!$W$176:$AG$208, 5, FALSE)
</f>
        <v>0.6666666667</v>
      </c>
      <c r="V30" s="149">
        <f>VLOOKUP(Q30, Sheet1!$W$176:$AG$208, 6, FALSE)
</f>
        <v>1</v>
      </c>
      <c r="W30" s="149">
        <f>VLOOKUP(Q30, Sheet1!$W$176:$AG$208, 7, FALSE)
</f>
        <v>0.3333333333</v>
      </c>
      <c r="X30" s="149">
        <f>VLOOKUP(Q30, Sheet1!$W$176:$AG$208, 8, FALSE)
</f>
        <v>0.6</v>
      </c>
      <c r="Y30" s="149">
        <f>VLOOKUP(Q30, Sheet1!$W$176:$AG$208, 9, FALSE)
</f>
        <v>0.4</v>
      </c>
      <c r="Z30" s="149">
        <f>VLOOKUP(Q30, Sheet1!$W$176:$AG$208, 10, FALSE)
</f>
        <v>0.8333333333</v>
      </c>
      <c r="AA30" s="149">
        <f>VLOOKUP(Q30, Sheet1!$W$176:$AG$208, 11, FALSE)
</f>
        <v>0.25</v>
      </c>
    </row>
    <row r="31">
      <c r="A31" s="31">
        <v>5.0</v>
      </c>
      <c r="B31" s="7" t="s">
        <v>2695</v>
      </c>
      <c r="C31" s="7" t="s">
        <v>2699</v>
      </c>
      <c r="D31" s="142">
        <v>45364.47925295139</v>
      </c>
      <c r="E31" s="12">
        <v>0.0</v>
      </c>
      <c r="I31" s="18">
        <v>30.0</v>
      </c>
      <c r="J31" s="12">
        <v>1.0</v>
      </c>
      <c r="K31" s="105">
        <f t="shared" si="1"/>
        <v>0.25</v>
      </c>
      <c r="Q31" s="31">
        <v>4.0</v>
      </c>
      <c r="R31" s="134">
        <f>VLOOKUP(Q31, Sheet1!$W$176:$AG$208, 2, FALSE)
</f>
        <v>0.8</v>
      </c>
      <c r="S31" s="149">
        <f>VLOOKUP(Q31, Sheet1!$W$176:$AG$208, 3, FALSE)
</f>
        <v>0.4</v>
      </c>
      <c r="T31" s="149">
        <f>VLOOKUP(Q31, Sheet1!$W$176:$AG$208, 4, FALSE)
</f>
        <v>1</v>
      </c>
      <c r="U31" s="149">
        <f>VLOOKUP(Q31, Sheet1!$W$176:$AG$208, 5, FALSE)
</f>
        <v>0.5</v>
      </c>
      <c r="V31" s="149">
        <f>VLOOKUP(Q31, Sheet1!$W$176:$AG$208, 6, FALSE)
</f>
        <v>1</v>
      </c>
      <c r="W31" s="149">
        <f>VLOOKUP(Q31, Sheet1!$W$176:$AG$208, 7, FALSE)
</f>
        <v>0.1666666667</v>
      </c>
      <c r="X31" s="149">
        <f>VLOOKUP(Q31, Sheet1!$W$176:$AG$208, 8, FALSE)
</f>
        <v>0.8</v>
      </c>
      <c r="Y31" s="149">
        <f>VLOOKUP(Q31, Sheet1!$W$176:$AG$208, 9, FALSE)
</f>
        <v>0.6</v>
      </c>
      <c r="Z31" s="149">
        <f>VLOOKUP(Q31, Sheet1!$W$176:$AG$208, 10, FALSE)
</f>
        <v>0.1666666667</v>
      </c>
      <c r="AA31" s="149">
        <f>VLOOKUP(Q31, Sheet1!$W$176:$AG$208, 11, FALSE)
</f>
        <v>0.25</v>
      </c>
    </row>
    <row r="32">
      <c r="A32" s="31">
        <v>6.0</v>
      </c>
      <c r="B32" s="7" t="s">
        <v>2697</v>
      </c>
      <c r="C32" s="31">
        <v>21.0</v>
      </c>
      <c r="D32" s="142">
        <v>45364.51544476852</v>
      </c>
      <c r="I32" s="12">
        <v>31.0</v>
      </c>
      <c r="J32" s="12">
        <v>3.0</v>
      </c>
      <c r="K32" s="105">
        <f t="shared" si="1"/>
        <v>0.75</v>
      </c>
      <c r="Q32" s="31">
        <v>5.0</v>
      </c>
      <c r="R32" s="134">
        <f>VLOOKUP(Q32, Sheet1!$W$176:$AG$208, 2, FALSE)
</f>
        <v>0.6</v>
      </c>
      <c r="S32" s="149">
        <f>VLOOKUP(Q32, Sheet1!$W$176:$AG$208, 3, FALSE)
</f>
        <v>0.2</v>
      </c>
      <c r="T32" s="149">
        <f>VLOOKUP(Q32, Sheet1!$W$176:$AG$208, 4, FALSE)
</f>
        <v>0.75</v>
      </c>
      <c r="U32" s="149">
        <f>VLOOKUP(Q32, Sheet1!$W$176:$AG$208, 5, FALSE)
</f>
        <v>0.8333333333</v>
      </c>
      <c r="V32" s="149">
        <f>VLOOKUP(Q32, Sheet1!$W$176:$AG$208, 6, FALSE)
</f>
        <v>1</v>
      </c>
      <c r="W32" s="149">
        <f>VLOOKUP(Q32, Sheet1!$W$176:$AG$208, 7, FALSE)
</f>
        <v>0.6666666667</v>
      </c>
      <c r="X32" s="149">
        <f>VLOOKUP(Q32, Sheet1!$W$176:$AG$208, 8, FALSE)
</f>
        <v>0.2</v>
      </c>
      <c r="Y32" s="149">
        <f>VLOOKUP(Q32, Sheet1!$W$176:$AG$208, 9, FALSE)
</f>
        <v>0.6</v>
      </c>
      <c r="Z32" s="149">
        <f>VLOOKUP(Q32, Sheet1!$W$176:$AG$208, 10, FALSE)
</f>
        <v>0.8333333333</v>
      </c>
      <c r="AA32" s="149">
        <f>VLOOKUP(Q32, Sheet1!$W$176:$AG$208, 11, FALSE)
</f>
        <v>0.25</v>
      </c>
    </row>
    <row r="33">
      <c r="A33" s="31">
        <v>6.0</v>
      </c>
      <c r="B33" s="7" t="s">
        <v>2686</v>
      </c>
      <c r="C33" s="7" t="s">
        <v>2687</v>
      </c>
      <c r="D33" s="142">
        <v>45364.51551291667</v>
      </c>
      <c r="I33" s="12">
        <v>32.0</v>
      </c>
      <c r="J33" s="12">
        <v>2.0</v>
      </c>
      <c r="K33" s="105">
        <f t="shared" si="1"/>
        <v>0.5</v>
      </c>
      <c r="Q33" s="31">
        <v>8.0</v>
      </c>
      <c r="R33" s="134">
        <f>VLOOKUP(Q33, Sheet1!$W$176:$AG$208, 2, FALSE)
</f>
        <v>0.8</v>
      </c>
      <c r="S33" s="149">
        <f>VLOOKUP(Q33, Sheet1!$W$176:$AG$208, 3, FALSE)
</f>
        <v>1</v>
      </c>
      <c r="T33" s="149">
        <f>VLOOKUP(Q33, Sheet1!$W$176:$AG$208, 4, FALSE)
</f>
        <v>0.75</v>
      </c>
      <c r="U33" s="149">
        <f>VLOOKUP(Q33, Sheet1!$W$176:$AG$208, 5, FALSE)
</f>
        <v>0.6666666667</v>
      </c>
      <c r="V33" s="149">
        <f>VLOOKUP(Q33, Sheet1!$W$176:$AG$208, 6, FALSE)
</f>
        <v>1</v>
      </c>
      <c r="W33" s="149">
        <f>VLOOKUP(Q33, Sheet1!$W$176:$AG$208, 7, FALSE)
</f>
        <v>0.3333333333</v>
      </c>
      <c r="X33" s="149">
        <f>VLOOKUP(Q33, Sheet1!$W$176:$AG$208, 8, FALSE)
</f>
        <v>0.4</v>
      </c>
      <c r="Y33" s="149">
        <f>VLOOKUP(Q33, Sheet1!$W$176:$AG$208, 9, FALSE)
</f>
        <v>0.4</v>
      </c>
      <c r="Z33" s="149">
        <f>VLOOKUP(Q33, Sheet1!$W$176:$AG$208, 10, FALSE)
</f>
        <v>0.8333333333</v>
      </c>
      <c r="AA33" s="149">
        <f>VLOOKUP(Q33, Sheet1!$W$176:$AG$208, 11, FALSE)
</f>
        <v>0.5</v>
      </c>
    </row>
    <row r="34">
      <c r="A34" s="31">
        <v>6.0</v>
      </c>
      <c r="B34" s="7" t="s">
        <v>2689</v>
      </c>
      <c r="C34" s="31">
        <v>25.0</v>
      </c>
      <c r="D34" s="142">
        <v>45364.515834039354</v>
      </c>
      <c r="E34" s="12">
        <v>1.0</v>
      </c>
      <c r="Q34" s="31">
        <v>9.0</v>
      </c>
      <c r="R34" s="134">
        <f>VLOOKUP(Q34, Sheet1!$W$176:$AG$208, 2, FALSE)
</f>
        <v>0.8</v>
      </c>
      <c r="S34" s="149">
        <f>VLOOKUP(Q34, Sheet1!$W$176:$AG$208, 3, FALSE)
</f>
        <v>0.8</v>
      </c>
      <c r="T34" s="149">
        <f>VLOOKUP(Q34, Sheet1!$W$176:$AG$208, 4, FALSE)
</f>
        <v>0.75</v>
      </c>
      <c r="U34" s="149">
        <f>VLOOKUP(Q34, Sheet1!$W$176:$AG$208, 5, FALSE)
</f>
        <v>0.8333333333</v>
      </c>
      <c r="V34" s="149">
        <f>VLOOKUP(Q34, Sheet1!$W$176:$AG$208, 6, FALSE)
</f>
        <v>0.5</v>
      </c>
      <c r="W34" s="149">
        <f>VLOOKUP(Q34, Sheet1!$W$176:$AG$208, 7, FALSE)
</f>
        <v>0.5</v>
      </c>
      <c r="X34" s="149">
        <f>VLOOKUP(Q34, Sheet1!$W$176:$AG$208, 8, FALSE)
</f>
        <v>0.8</v>
      </c>
      <c r="Y34" s="149">
        <f>VLOOKUP(Q34, Sheet1!$W$176:$AG$208, 9, FALSE)
</f>
        <v>0.6</v>
      </c>
      <c r="Z34" s="149">
        <f>VLOOKUP(Q34, Sheet1!$W$176:$AG$208, 10, FALSE)
</f>
        <v>0.8333333333</v>
      </c>
      <c r="AA34" s="149">
        <f>VLOOKUP(Q34, Sheet1!$W$176:$AG$208, 11, FALSE)
</f>
        <v>0.25</v>
      </c>
    </row>
    <row r="35">
      <c r="A35" s="31">
        <v>6.0</v>
      </c>
      <c r="B35" s="7" t="s">
        <v>2691</v>
      </c>
      <c r="C35" s="7" t="s">
        <v>2703</v>
      </c>
      <c r="D35" s="142">
        <v>45364.51682725694</v>
      </c>
      <c r="E35" s="12">
        <v>0.0</v>
      </c>
      <c r="Q35" s="31">
        <v>10.0</v>
      </c>
      <c r="R35" s="134">
        <f>VLOOKUP(Q35, Sheet1!$W$176:$AG$208, 2, FALSE)
</f>
        <v>0.8</v>
      </c>
      <c r="S35" s="149">
        <f>VLOOKUP(Q35, Sheet1!$W$176:$AG$208, 3, FALSE)
</f>
        <v>0.6</v>
      </c>
      <c r="T35" s="149">
        <f>VLOOKUP(Q35, Sheet1!$W$176:$AG$208, 4, FALSE)
</f>
        <v>0.75</v>
      </c>
      <c r="U35" s="149">
        <f>VLOOKUP(Q35, Sheet1!$W$176:$AG$208, 5, FALSE)
</f>
        <v>1</v>
      </c>
      <c r="V35" s="149">
        <f>VLOOKUP(Q35, Sheet1!$W$176:$AG$208, 6, FALSE)
</f>
        <v>1</v>
      </c>
      <c r="W35" s="149">
        <f>VLOOKUP(Q35, Sheet1!$W$176:$AG$208, 7, FALSE)
</f>
        <v>0.3333333333</v>
      </c>
      <c r="X35" s="149">
        <f>VLOOKUP(Q35, Sheet1!$W$176:$AG$208, 8, FALSE)
</f>
        <v>0.4</v>
      </c>
      <c r="Y35" s="149">
        <f>VLOOKUP(Q35, Sheet1!$W$176:$AG$208, 9, FALSE)
</f>
        <v>0.6</v>
      </c>
      <c r="Z35" s="149">
        <f>VLOOKUP(Q35, Sheet1!$W$176:$AG$208, 10, FALSE)
</f>
        <v>0.6666666667</v>
      </c>
      <c r="AA35" s="149">
        <f>VLOOKUP(Q35, Sheet1!$W$176:$AG$208, 11, FALSE)
</f>
        <v>0.75</v>
      </c>
    </row>
    <row r="36">
      <c r="A36" s="31">
        <v>6.0</v>
      </c>
      <c r="B36" s="7" t="s">
        <v>2694</v>
      </c>
      <c r="C36" s="31">
        <v>20.0</v>
      </c>
      <c r="D36" s="142">
        <v>45364.51709375</v>
      </c>
      <c r="E36" s="12">
        <v>1.0</v>
      </c>
      <c r="Q36" s="31">
        <v>14.0</v>
      </c>
      <c r="R36" s="134">
        <f>VLOOKUP(Q36, Sheet1!$W$176:$AG$208, 2, FALSE)
</f>
        <v>0.6</v>
      </c>
      <c r="S36" s="149">
        <f>VLOOKUP(Q36, Sheet1!$W$176:$AG$208, 3, FALSE)
</f>
        <v>0.4</v>
      </c>
      <c r="T36" s="149">
        <f>VLOOKUP(Q36, Sheet1!$W$176:$AG$208, 4, FALSE)
</f>
        <v>1</v>
      </c>
      <c r="U36" s="149">
        <f>VLOOKUP(Q36, Sheet1!$W$176:$AG$208, 5, FALSE)
</f>
        <v>1</v>
      </c>
      <c r="V36" s="149">
        <f>VLOOKUP(Q36, Sheet1!$W$176:$AG$208, 6, FALSE)
</f>
        <v>0.75</v>
      </c>
      <c r="W36" s="149">
        <f>VLOOKUP(Q36, Sheet1!$W$176:$AG$208, 7, FALSE)
</f>
        <v>0.3333333333</v>
      </c>
      <c r="X36" s="149">
        <f>VLOOKUP(Q36, Sheet1!$W$176:$AG$208, 8, FALSE)
</f>
        <v>0.8</v>
      </c>
      <c r="Y36" s="149">
        <f>VLOOKUP(Q36, Sheet1!$W$176:$AG$208, 9, FALSE)
</f>
        <v>0.4</v>
      </c>
      <c r="Z36" s="149">
        <f>VLOOKUP(Q36, Sheet1!$W$176:$AG$208, 10, FALSE)
</f>
        <v>0.8333333333</v>
      </c>
      <c r="AA36" s="149">
        <f>VLOOKUP(Q36, Sheet1!$W$176:$AG$208, 11, FALSE)
</f>
        <v>0</v>
      </c>
    </row>
    <row r="37">
      <c r="A37" s="31">
        <v>6.0</v>
      </c>
      <c r="B37" s="7" t="s">
        <v>2695</v>
      </c>
      <c r="C37" s="7" t="s">
        <v>2699</v>
      </c>
      <c r="D37" s="142">
        <v>45364.517479664355</v>
      </c>
      <c r="E37" s="12">
        <v>0.0</v>
      </c>
      <c r="Q37" s="31">
        <v>20.0</v>
      </c>
      <c r="R37" s="134">
        <f>VLOOKUP(Q37, Sheet1!$W$176:$AG$208, 2, FALSE)
</f>
        <v>0.8</v>
      </c>
      <c r="S37" s="149">
        <f>VLOOKUP(Q37, Sheet1!$W$176:$AG$208, 3, FALSE)
</f>
        <v>1</v>
      </c>
      <c r="T37" s="149">
        <f>VLOOKUP(Q37, Sheet1!$W$176:$AG$208, 4, FALSE)
</f>
        <v>0.75</v>
      </c>
      <c r="U37" s="149">
        <f>VLOOKUP(Q37, Sheet1!$W$176:$AG$208, 5, FALSE)
</f>
        <v>0.8333333333</v>
      </c>
      <c r="V37" s="149">
        <f>VLOOKUP(Q37, Sheet1!$W$176:$AG$208, 6, FALSE)
</f>
        <v>1</v>
      </c>
      <c r="W37" s="149">
        <f>VLOOKUP(Q37, Sheet1!$W$176:$AG$208, 7, FALSE)
</f>
        <v>0.6666666667</v>
      </c>
      <c r="X37" s="149">
        <f>VLOOKUP(Q37, Sheet1!$W$176:$AG$208, 8, FALSE)
</f>
        <v>0.2</v>
      </c>
      <c r="Y37" s="149">
        <f>VLOOKUP(Q37, Sheet1!$W$176:$AG$208, 9, FALSE)
</f>
        <v>0.6</v>
      </c>
      <c r="Z37" s="149">
        <f>VLOOKUP(Q37, Sheet1!$W$176:$AG$208, 10, FALSE)
</f>
        <v>0.8333333333</v>
      </c>
      <c r="AA37" s="149">
        <f>VLOOKUP(Q37, Sheet1!$W$176:$AG$208, 11, FALSE)
</f>
        <v>0.25</v>
      </c>
    </row>
    <row r="38">
      <c r="A38" s="31">
        <v>7.0</v>
      </c>
      <c r="B38" s="7" t="s">
        <v>2697</v>
      </c>
      <c r="C38" s="31">
        <v>22.0</v>
      </c>
      <c r="D38" s="7" t="s">
        <v>2718</v>
      </c>
      <c r="Q38" s="31">
        <v>21.0</v>
      </c>
      <c r="R38" s="134">
        <f>VLOOKUP(Q38, Sheet1!$W$176:$AG$208, 2, FALSE)
</f>
        <v>0.8</v>
      </c>
      <c r="S38" s="149">
        <f>VLOOKUP(Q38, Sheet1!$W$176:$AG$208, 3, FALSE)
</f>
        <v>0.6</v>
      </c>
      <c r="T38" s="149">
        <f>VLOOKUP(Q38, Sheet1!$W$176:$AG$208, 4, FALSE)
</f>
        <v>1</v>
      </c>
      <c r="U38" s="149">
        <f>VLOOKUP(Q38, Sheet1!$W$176:$AG$208, 5, FALSE)
</f>
        <v>0.8333333333</v>
      </c>
      <c r="V38" s="149">
        <f>VLOOKUP(Q38, Sheet1!$W$176:$AG$208, 6, FALSE)
</f>
        <v>1</v>
      </c>
      <c r="W38" s="149">
        <f>VLOOKUP(Q38, Sheet1!$W$176:$AG$208, 7, FALSE)
</f>
        <v>0.3333333333</v>
      </c>
      <c r="X38" s="149">
        <f>VLOOKUP(Q38, Sheet1!$W$176:$AG$208, 8, FALSE)
</f>
        <v>0.8</v>
      </c>
      <c r="Y38" s="149">
        <f>VLOOKUP(Q38, Sheet1!$W$176:$AG$208, 9, FALSE)
</f>
        <v>0.6</v>
      </c>
      <c r="Z38" s="149">
        <f>VLOOKUP(Q38, Sheet1!$W$176:$AG$208, 10, FALSE)
</f>
        <v>0.8333333333</v>
      </c>
      <c r="AA38" s="149">
        <f>VLOOKUP(Q38, Sheet1!$W$176:$AG$208, 11, FALSE)
</f>
        <v>0.5</v>
      </c>
    </row>
    <row r="39">
      <c r="A39" s="31">
        <v>7.0</v>
      </c>
      <c r="B39" s="7" t="s">
        <v>2686</v>
      </c>
      <c r="C39" s="7" t="s">
        <v>2687</v>
      </c>
      <c r="D39" s="7" t="s">
        <v>2719</v>
      </c>
      <c r="Q39" s="31">
        <v>23.0</v>
      </c>
      <c r="R39" s="134">
        <f>VLOOKUP(Q39, Sheet1!$W$176:$AG$208, 2, FALSE)
</f>
        <v>1</v>
      </c>
      <c r="S39" s="149">
        <f>VLOOKUP(Q39, Sheet1!$W$176:$AG$208, 3, FALSE)
</f>
        <v>0.8</v>
      </c>
      <c r="T39" s="149">
        <f>VLOOKUP(Q39, Sheet1!$W$176:$AG$208, 4, FALSE)
</f>
        <v>1</v>
      </c>
      <c r="U39" s="149">
        <f>VLOOKUP(Q39, Sheet1!$W$176:$AG$208, 5, FALSE)
</f>
        <v>0.8333333333</v>
      </c>
      <c r="V39" s="149">
        <f>VLOOKUP(Q39, Sheet1!$W$176:$AG$208, 6, FALSE)
</f>
        <v>1</v>
      </c>
      <c r="W39" s="149">
        <f>VLOOKUP(Q39, Sheet1!$W$176:$AG$208, 7, FALSE)
</f>
        <v>0.6666666667</v>
      </c>
      <c r="X39" s="149">
        <f>VLOOKUP(Q39, Sheet1!$W$176:$AG$208, 8, FALSE)
</f>
        <v>0.6</v>
      </c>
      <c r="Y39" s="149">
        <f>VLOOKUP(Q39, Sheet1!$W$176:$AG$208, 9, FALSE)
</f>
        <v>0.8</v>
      </c>
      <c r="Z39" s="149">
        <f>VLOOKUP(Q39, Sheet1!$W$176:$AG$208, 10, FALSE)
</f>
        <v>0.6666666667</v>
      </c>
      <c r="AA39" s="149">
        <f>VLOOKUP(Q39, Sheet1!$W$176:$AG$208, 11, FALSE)
</f>
        <v>0.25</v>
      </c>
    </row>
    <row r="40">
      <c r="A40" s="31">
        <v>7.0</v>
      </c>
      <c r="B40" s="7" t="s">
        <v>2689</v>
      </c>
      <c r="C40" s="144">
        <v>0.25</v>
      </c>
      <c r="D40" s="7" t="s">
        <v>2720</v>
      </c>
      <c r="E40" s="12">
        <v>1.0</v>
      </c>
      <c r="Q40" s="31">
        <v>28.0</v>
      </c>
      <c r="R40" s="134">
        <f>VLOOKUP(Q40, Sheet1!$W$176:$AG$208, 2, FALSE)
</f>
        <v>0.6</v>
      </c>
      <c r="S40" s="149">
        <f>VLOOKUP(Q40, Sheet1!$W$176:$AG$208, 3, FALSE)
</f>
        <v>0</v>
      </c>
      <c r="T40" s="149">
        <f>VLOOKUP(Q40, Sheet1!$W$176:$AG$208, 4, FALSE)
</f>
        <v>0.75</v>
      </c>
      <c r="U40" s="149">
        <f>VLOOKUP(Q40, Sheet1!$W$176:$AG$208, 5, FALSE)
</f>
        <v>0.8333333333</v>
      </c>
      <c r="V40" s="149">
        <f>VLOOKUP(Q40, Sheet1!$W$176:$AG$208, 6, FALSE)
</f>
        <v>0.75</v>
      </c>
      <c r="W40" s="149">
        <f>VLOOKUP(Q40, Sheet1!$W$176:$AG$208, 7, FALSE)
</f>
        <v>0.5</v>
      </c>
      <c r="X40" s="149">
        <f>VLOOKUP(Q40, Sheet1!$W$176:$AG$208, 8, FALSE)
</f>
        <v>0.4</v>
      </c>
      <c r="Y40" s="149">
        <f>VLOOKUP(Q40, Sheet1!$W$176:$AG$208, 9, FALSE)
</f>
        <v>0.4</v>
      </c>
      <c r="Z40" s="149">
        <f>VLOOKUP(Q40, Sheet1!$W$176:$AG$208, 10, FALSE)
</f>
        <v>0.8333333333</v>
      </c>
      <c r="AA40" s="149">
        <f>VLOOKUP(Q40, Sheet1!$W$176:$AG$208, 11, FALSE)
</f>
        <v>0.5</v>
      </c>
    </row>
    <row r="41">
      <c r="A41" s="31">
        <v>7.0</v>
      </c>
      <c r="B41" s="7" t="s">
        <v>2691</v>
      </c>
      <c r="C41" s="7" t="s">
        <v>2703</v>
      </c>
      <c r="D41" s="7" t="s">
        <v>2721</v>
      </c>
      <c r="E41" s="12">
        <v>0.0</v>
      </c>
      <c r="Q41" s="31">
        <v>29.0</v>
      </c>
      <c r="R41" s="134">
        <f>VLOOKUP(Q41, Sheet1!$W$176:$AG$208, 2, FALSE)
</f>
        <v>0.6</v>
      </c>
      <c r="S41" s="149">
        <f>VLOOKUP(Q41, Sheet1!$W$176:$AG$208, 3, FALSE)
</f>
        <v>0.6</v>
      </c>
      <c r="T41" s="149">
        <f>VLOOKUP(Q41, Sheet1!$W$176:$AG$208, 4, FALSE)
</f>
        <v>0.75</v>
      </c>
      <c r="U41" s="149">
        <f>VLOOKUP(Q41, Sheet1!$W$176:$AG$208, 5, FALSE)
</f>
        <v>1</v>
      </c>
      <c r="V41" s="149">
        <f>VLOOKUP(Q41, Sheet1!$W$176:$AG$208, 6, FALSE)
</f>
        <v>0.75</v>
      </c>
      <c r="W41" s="149">
        <f>VLOOKUP(Q41, Sheet1!$W$176:$AG$208, 7, FALSE)
</f>
        <v>0.3333333333</v>
      </c>
      <c r="X41" s="149">
        <f>VLOOKUP(Q41, Sheet1!$W$176:$AG$208, 8, FALSE)
</f>
        <v>0.8</v>
      </c>
      <c r="Y41" s="149">
        <f>VLOOKUP(Q41, Sheet1!$W$176:$AG$208, 9, FALSE)
</f>
        <v>0.6</v>
      </c>
      <c r="Z41" s="149">
        <f>VLOOKUP(Q41, Sheet1!$W$176:$AG$208, 10, FALSE)
</f>
        <v>0.8333333333</v>
      </c>
      <c r="AA41" s="149">
        <f>VLOOKUP(Q41, Sheet1!$W$176:$AG$208, 11, FALSE)
</f>
        <v>0.25</v>
      </c>
    </row>
    <row r="42">
      <c r="A42" s="31">
        <v>7.0</v>
      </c>
      <c r="B42" s="7" t="s">
        <v>2694</v>
      </c>
      <c r="C42" s="31">
        <v>20.0</v>
      </c>
      <c r="D42" s="7" t="s">
        <v>2722</v>
      </c>
      <c r="E42" s="12">
        <v>1.0</v>
      </c>
      <c r="Q42" s="31">
        <v>16.0</v>
      </c>
      <c r="R42" s="134">
        <f>VLOOKUP(Q42, Sheet1!$W$176:$AG$208, 2, FALSE)
</f>
        <v>0.6</v>
      </c>
      <c r="S42" s="149">
        <f>VLOOKUP(Q42, Sheet1!$W$176:$AG$208, 3, FALSE)
</f>
        <v>0.8</v>
      </c>
      <c r="T42" s="149">
        <f>VLOOKUP(Q42, Sheet1!$W$176:$AG$208, 4, FALSE)
</f>
        <v>0.75</v>
      </c>
      <c r="U42" s="149">
        <f>VLOOKUP(Q42, Sheet1!$W$176:$AG$208, 5, FALSE)
</f>
        <v>1</v>
      </c>
      <c r="V42" s="149">
        <f>VLOOKUP(Q42, Sheet1!$W$176:$AG$208, 6, FALSE)
</f>
        <v>1</v>
      </c>
      <c r="W42" s="149">
        <f>VLOOKUP(Q42, Sheet1!$W$176:$AG$208, 7, FALSE)
</f>
        <v>0.6666666667</v>
      </c>
      <c r="X42" s="149">
        <f>VLOOKUP(Q42, Sheet1!$W$176:$AG$208, 8, FALSE)
</f>
        <v>0.4</v>
      </c>
      <c r="Y42" s="149">
        <f>VLOOKUP(Q42, Sheet1!$W$176:$AG$208, 9, FALSE)
</f>
        <v>0.6</v>
      </c>
      <c r="Z42" s="149">
        <f>VLOOKUP(Q42, Sheet1!$W$176:$AG$208, 10, FALSE)
</f>
        <v>0.6666666667</v>
      </c>
      <c r="AA42" s="149">
        <f>VLOOKUP(Q42, Sheet1!$W$176:$AG$208, 11, FALSE)
</f>
        <v>0.75</v>
      </c>
    </row>
    <row r="43">
      <c r="A43" s="31">
        <v>7.0</v>
      </c>
      <c r="B43" s="7" t="s">
        <v>2695</v>
      </c>
      <c r="C43" s="7" t="s">
        <v>2699</v>
      </c>
      <c r="D43" s="7" t="s">
        <v>2723</v>
      </c>
      <c r="E43" s="12">
        <v>0.0</v>
      </c>
      <c r="Q43" s="31">
        <v>26.0</v>
      </c>
      <c r="R43" s="134">
        <f>VLOOKUP(Q43, Sheet1!$W$176:$AG$208, 2, FALSE)
</f>
        <v>0.8</v>
      </c>
      <c r="S43" s="149">
        <f>VLOOKUP(Q43, Sheet1!$W$176:$AG$208, 3, FALSE)
</f>
        <v>0.2</v>
      </c>
      <c r="T43" s="149">
        <f>VLOOKUP(Q43, Sheet1!$W$176:$AG$208, 4, FALSE)
</f>
        <v>0.75</v>
      </c>
      <c r="U43" s="149">
        <f>VLOOKUP(Q43, Sheet1!$W$176:$AG$208, 5, FALSE)
</f>
        <v>1</v>
      </c>
      <c r="V43" s="149">
        <f>VLOOKUP(Q43, Sheet1!$W$176:$AG$208, 6, FALSE)
</f>
        <v>1</v>
      </c>
      <c r="W43" s="149">
        <f>VLOOKUP(Q43, Sheet1!$W$176:$AG$208, 7, FALSE)
</f>
        <v>0.3333333333</v>
      </c>
      <c r="X43" s="149">
        <f>VLOOKUP(Q43, Sheet1!$W$176:$AG$208, 8, FALSE)
</f>
        <v>0.8</v>
      </c>
      <c r="Y43" s="149">
        <f>VLOOKUP(Q43, Sheet1!$W$176:$AG$208, 9, FALSE)
</f>
        <v>0.6</v>
      </c>
      <c r="Z43" s="149">
        <f>VLOOKUP(Q43, Sheet1!$W$176:$AG$208, 10, FALSE)
</f>
        <v>0.8333333333</v>
      </c>
      <c r="AA43" s="149">
        <f>VLOOKUP(Q43, Sheet1!$W$176:$AG$208, 11, FALSE)
</f>
        <v>0.25</v>
      </c>
    </row>
    <row r="44">
      <c r="A44" s="31">
        <v>8.0</v>
      </c>
      <c r="B44" s="7" t="s">
        <v>2697</v>
      </c>
      <c r="C44" s="31">
        <v>21.0</v>
      </c>
      <c r="D44" s="7" t="s">
        <v>2724</v>
      </c>
      <c r="Q44" s="12">
        <v>31.0</v>
      </c>
      <c r="R44" s="134">
        <f>VLOOKUP(Q44, Sheet1!$W$176:$AG$208, 2, FALSE)
</f>
        <v>0.8</v>
      </c>
      <c r="S44" s="149">
        <f>VLOOKUP(Q44, Sheet1!$W$176:$AG$208, 3, FALSE)
</f>
        <v>0.6</v>
      </c>
      <c r="T44" s="149">
        <f>VLOOKUP(Q44, Sheet1!$W$176:$AG$208, 4, FALSE)
</f>
        <v>0.75</v>
      </c>
      <c r="U44" s="149">
        <f>VLOOKUP(Q44, Sheet1!$W$176:$AG$208, 5, FALSE)
</f>
        <v>1</v>
      </c>
      <c r="V44" s="149">
        <f>VLOOKUP(Q44, Sheet1!$W$176:$AG$208, 6, FALSE)
</f>
        <v>1</v>
      </c>
      <c r="W44" s="149">
        <f>VLOOKUP(Q44, Sheet1!$W$176:$AG$208, 7, FALSE)
</f>
        <v>0.5</v>
      </c>
      <c r="X44" s="149">
        <f>VLOOKUP(Q44, Sheet1!$W$176:$AG$208, 8, FALSE)
</f>
        <v>0.8</v>
      </c>
      <c r="Y44" s="149">
        <f>VLOOKUP(Q44, Sheet1!$W$176:$AG$208, 9, FALSE)
</f>
        <v>0.4</v>
      </c>
      <c r="Z44" s="149">
        <f>VLOOKUP(Q44, Sheet1!$W$176:$AG$208, 10, FALSE)
</f>
        <v>0.8333333333</v>
      </c>
      <c r="AA44" s="149">
        <f>VLOOKUP(Q44, Sheet1!$W$176:$AG$208, 11, FALSE)
</f>
        <v>0.5</v>
      </c>
    </row>
    <row r="45">
      <c r="A45" s="31">
        <v>8.0</v>
      </c>
      <c r="B45" s="7" t="s">
        <v>2686</v>
      </c>
      <c r="C45" s="7" t="s">
        <v>2687</v>
      </c>
      <c r="D45" s="7" t="s">
        <v>2725</v>
      </c>
      <c r="Q45" s="12" t="s">
        <v>269</v>
      </c>
      <c r="R45" s="16">
        <f>TTEST(R30:R44,S30:S44,2,1)*5</f>
        <v>0.1094723157</v>
      </c>
      <c r="T45" s="16">
        <f>TTEST(T30:T44,U30:U44,2,1)*5</f>
        <v>3.583678845</v>
      </c>
      <c r="V45" s="16">
        <f>TTEST(V30:V44,W30:W44,2,1)*5</f>
        <v>0.000004303311333</v>
      </c>
      <c r="X45" s="16">
        <f>TTEST(X30:X44,Y30:Y44,2,1)*5</f>
        <v>2.833604237</v>
      </c>
      <c r="Z45" s="16">
        <f>TTEST(Z30:Z44,AA30:AA44,2,1)*5</f>
        <v>0.0005053610466</v>
      </c>
    </row>
    <row r="46">
      <c r="A46" s="31">
        <v>8.0</v>
      </c>
      <c r="B46" s="7" t="s">
        <v>2689</v>
      </c>
      <c r="C46" s="31">
        <v>25.0</v>
      </c>
      <c r="D46" s="7" t="s">
        <v>2726</v>
      </c>
      <c r="E46" s="12">
        <v>1.0</v>
      </c>
    </row>
    <row r="47">
      <c r="A47" s="31">
        <v>8.0</v>
      </c>
      <c r="B47" s="7" t="s">
        <v>2691</v>
      </c>
      <c r="C47" s="7" t="s">
        <v>2717</v>
      </c>
      <c r="D47" s="7" t="s">
        <v>2727</v>
      </c>
      <c r="E47" s="12">
        <v>1.0</v>
      </c>
      <c r="Q47" s="12"/>
    </row>
    <row r="48">
      <c r="A48" s="31">
        <v>8.0</v>
      </c>
      <c r="B48" s="7" t="s">
        <v>2694</v>
      </c>
      <c r="C48" s="31">
        <v>20.0</v>
      </c>
      <c r="D48" s="7" t="s">
        <v>2728</v>
      </c>
      <c r="E48" s="12">
        <v>1.0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31">
        <v>8.0</v>
      </c>
      <c r="B49" s="7" t="s">
        <v>2695</v>
      </c>
      <c r="C49" s="7" t="s">
        <v>2699</v>
      </c>
      <c r="D49" s="7" t="s">
        <v>2729</v>
      </c>
      <c r="E49" s="12">
        <v>0.0</v>
      </c>
      <c r="Q49" s="31"/>
      <c r="R49" s="145"/>
      <c r="S49" s="145"/>
      <c r="T49" s="145"/>
      <c r="U49" s="145"/>
      <c r="V49" s="145"/>
      <c r="W49" s="145"/>
      <c r="X49" s="145"/>
      <c r="Y49" s="145"/>
      <c r="Z49" s="145"/>
      <c r="AA49" s="145"/>
    </row>
    <row r="50">
      <c r="A50" s="31">
        <v>9.0</v>
      </c>
      <c r="B50" s="7" t="s">
        <v>2697</v>
      </c>
      <c r="C50" s="31">
        <v>26.0</v>
      </c>
      <c r="D50" s="7" t="s">
        <v>2730</v>
      </c>
      <c r="Q50" s="31"/>
      <c r="R50" s="150"/>
      <c r="S50" s="145"/>
      <c r="T50" s="145"/>
      <c r="U50" s="145"/>
      <c r="V50" s="145"/>
      <c r="W50" s="145"/>
      <c r="X50" s="145"/>
      <c r="Y50" s="145"/>
      <c r="Z50" s="145"/>
      <c r="AA50" s="145"/>
    </row>
    <row r="51">
      <c r="A51" s="31">
        <v>9.0</v>
      </c>
      <c r="B51" s="7" t="s">
        <v>2686</v>
      </c>
      <c r="C51" s="7" t="s">
        <v>2687</v>
      </c>
      <c r="D51" s="7" t="s">
        <v>2731</v>
      </c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>
      <c r="A52" s="31">
        <v>9.0</v>
      </c>
      <c r="B52" s="7" t="s">
        <v>2689</v>
      </c>
      <c r="C52" s="144">
        <v>0.25</v>
      </c>
      <c r="D52" s="7" t="s">
        <v>2732</v>
      </c>
      <c r="E52" s="12">
        <v>1.0</v>
      </c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31">
        <v>9.0</v>
      </c>
      <c r="B53" s="7" t="s">
        <v>2691</v>
      </c>
      <c r="C53" s="7" t="s">
        <v>2717</v>
      </c>
      <c r="D53" s="7" t="s">
        <v>2733</v>
      </c>
      <c r="E53" s="12">
        <v>1.0</v>
      </c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>
      <c r="A54" s="31">
        <v>9.0</v>
      </c>
      <c r="B54" s="7" t="s">
        <v>2694</v>
      </c>
      <c r="C54" s="31">
        <v>20.0</v>
      </c>
      <c r="D54" s="7" t="s">
        <v>2734</v>
      </c>
      <c r="E54" s="12">
        <v>1.0</v>
      </c>
      <c r="Q54" s="7"/>
      <c r="R54" s="54"/>
      <c r="S54" s="54"/>
      <c r="T54" s="54"/>
      <c r="U54" s="23"/>
      <c r="V54" s="23"/>
      <c r="W54" s="54"/>
      <c r="X54" s="54"/>
      <c r="Y54" s="54"/>
      <c r="Z54" s="54"/>
      <c r="AA54" s="54"/>
      <c r="AB54" s="7"/>
      <c r="AC54" s="7"/>
      <c r="AD54" s="7"/>
    </row>
    <row r="55">
      <c r="A55" s="31">
        <v>9.0</v>
      </c>
      <c r="B55" s="7" t="s">
        <v>2695</v>
      </c>
      <c r="C55" s="7" t="s">
        <v>2699</v>
      </c>
      <c r="D55" s="7" t="s">
        <v>2735</v>
      </c>
      <c r="E55" s="12">
        <v>0.0</v>
      </c>
      <c r="Q55" s="7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7"/>
      <c r="AC55" s="7"/>
      <c r="AD55" s="7"/>
    </row>
    <row r="56">
      <c r="A56" s="31">
        <v>10.0</v>
      </c>
      <c r="B56" s="7" t="s">
        <v>2697</v>
      </c>
      <c r="C56" s="31">
        <v>23.0</v>
      </c>
      <c r="D56" s="142">
        <v>45369.51902334491</v>
      </c>
      <c r="Q56" s="31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7"/>
      <c r="AC56" s="7"/>
      <c r="AD56" s="7"/>
    </row>
    <row r="57">
      <c r="A57" s="31">
        <v>10.0</v>
      </c>
      <c r="B57" s="7" t="s">
        <v>2686</v>
      </c>
      <c r="C57" s="7" t="s">
        <v>2687</v>
      </c>
      <c r="D57" s="142">
        <v>45369.51911277778</v>
      </c>
      <c r="Q57" s="31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7"/>
      <c r="AC57" s="7"/>
      <c r="AD57" s="7"/>
    </row>
    <row r="58">
      <c r="A58" s="31">
        <v>10.0</v>
      </c>
      <c r="B58" s="7" t="s">
        <v>2689</v>
      </c>
      <c r="C58" s="144">
        <v>0.25</v>
      </c>
      <c r="D58" s="142">
        <v>45369.519370671296</v>
      </c>
      <c r="E58" s="12">
        <v>1.0</v>
      </c>
      <c r="Q58" s="31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7"/>
      <c r="AC58" s="7"/>
      <c r="AD58" s="7"/>
    </row>
    <row r="59">
      <c r="A59" s="31">
        <v>10.0</v>
      </c>
      <c r="B59" s="7" t="s">
        <v>2691</v>
      </c>
      <c r="C59" s="7" t="s">
        <v>2717</v>
      </c>
      <c r="D59" s="142">
        <v>45369.5202106713</v>
      </c>
      <c r="E59" s="12">
        <v>1.0</v>
      </c>
      <c r="Q59" s="137" t="s">
        <v>2736</v>
      </c>
      <c r="T59" s="145"/>
      <c r="U59" s="12"/>
      <c r="X59" s="145"/>
      <c r="Y59" s="137" t="s">
        <v>2737</v>
      </c>
      <c r="AB59" s="7"/>
      <c r="AC59" s="7"/>
      <c r="AD59" s="7"/>
    </row>
    <row r="60">
      <c r="A60" s="31">
        <v>10.0</v>
      </c>
      <c r="B60" s="7" t="s">
        <v>2694</v>
      </c>
      <c r="C60" s="31">
        <v>10.0</v>
      </c>
      <c r="D60" s="142">
        <v>45369.52053288194</v>
      </c>
      <c r="E60" s="12">
        <v>0.0</v>
      </c>
      <c r="Q60" s="13"/>
      <c r="R60" s="59" t="s">
        <v>20</v>
      </c>
      <c r="S60" s="43" t="s">
        <v>19</v>
      </c>
      <c r="T60" s="145"/>
      <c r="U60" s="13"/>
      <c r="W60" s="43"/>
      <c r="X60" s="145"/>
      <c r="Y60" s="13"/>
      <c r="Z60" s="59" t="s">
        <v>20</v>
      </c>
      <c r="AA60" s="43" t="s">
        <v>19</v>
      </c>
      <c r="AB60" s="7"/>
      <c r="AC60" s="7"/>
      <c r="AD60" s="7"/>
    </row>
    <row r="61">
      <c r="A61" s="31">
        <v>10.0</v>
      </c>
      <c r="B61" s="7" t="s">
        <v>2695</v>
      </c>
      <c r="C61" s="7" t="s">
        <v>2738</v>
      </c>
      <c r="D61" s="142">
        <v>45369.52091741898</v>
      </c>
      <c r="E61" s="12">
        <v>1.0</v>
      </c>
      <c r="Q61" s="60" t="s">
        <v>294</v>
      </c>
      <c r="R61" s="79">
        <f>AVERAGE(R3:R19)</f>
        <v>0.7411764706</v>
      </c>
      <c r="S61" s="151">
        <f>average(S3:S19)</f>
        <v>0.6</v>
      </c>
      <c r="T61" s="145"/>
      <c r="U61" s="59"/>
      <c r="V61" s="79"/>
      <c r="W61" s="151"/>
      <c r="X61" s="145"/>
      <c r="Y61" s="60" t="s">
        <v>294</v>
      </c>
      <c r="Z61" s="79">
        <f t="shared" ref="Z61:AA61" si="2">average(R30:R44)</f>
        <v>0.7333333333</v>
      </c>
      <c r="AA61" s="151">
        <f t="shared" si="2"/>
        <v>0.56</v>
      </c>
      <c r="AB61" s="7"/>
      <c r="AC61" s="7"/>
      <c r="AD61" s="7"/>
    </row>
    <row r="62">
      <c r="A62" s="31">
        <v>11.0</v>
      </c>
      <c r="B62" s="7" t="s">
        <v>2697</v>
      </c>
      <c r="C62" s="31">
        <v>23.0</v>
      </c>
      <c r="D62" s="142">
        <v>45370.500698599535</v>
      </c>
      <c r="Q62" s="60" t="s">
        <v>297</v>
      </c>
      <c r="R62" s="79">
        <f>AVERAGE(T3:T19)</f>
        <v>0.8676470588</v>
      </c>
      <c r="S62" s="151">
        <f>average(U3:U19)</f>
        <v>0.6666666667</v>
      </c>
      <c r="T62" s="145"/>
      <c r="U62" s="60"/>
      <c r="V62" s="79"/>
      <c r="W62" s="151"/>
      <c r="X62" s="145"/>
      <c r="Y62" s="60" t="s">
        <v>297</v>
      </c>
      <c r="Z62" s="79">
        <f t="shared" ref="Z62:AA62" si="3">average(T30:T44)</f>
        <v>0.8333333333</v>
      </c>
      <c r="AA62" s="151">
        <f t="shared" si="3"/>
        <v>0.8555555556</v>
      </c>
      <c r="AB62" s="7"/>
      <c r="AC62" s="7"/>
      <c r="AD62" s="7"/>
    </row>
    <row r="63">
      <c r="A63" s="31">
        <v>11.0</v>
      </c>
      <c r="B63" s="7" t="s">
        <v>2686</v>
      </c>
      <c r="C63" s="7" t="s">
        <v>2687</v>
      </c>
      <c r="D63" s="142">
        <v>45370.50076400463</v>
      </c>
      <c r="Q63" s="60" t="s">
        <v>68</v>
      </c>
      <c r="R63" s="79">
        <f>AVERAGE(V3:V19)</f>
        <v>0.9558823529</v>
      </c>
      <c r="S63" s="151">
        <f>average(W3:W19)</f>
        <v>0.431372549</v>
      </c>
      <c r="T63" s="145"/>
      <c r="U63" s="60"/>
      <c r="V63" s="79"/>
      <c r="W63" s="151"/>
      <c r="X63" s="145"/>
      <c r="Y63" s="60" t="s">
        <v>68</v>
      </c>
      <c r="Z63" s="79">
        <f t="shared" ref="Z63:AA63" si="4">average(V30:V44)</f>
        <v>0.9166666667</v>
      </c>
      <c r="AA63" s="151">
        <f t="shared" si="4"/>
        <v>0.4444444444</v>
      </c>
      <c r="AB63" s="7"/>
      <c r="AC63" s="7"/>
      <c r="AD63" s="7"/>
    </row>
    <row r="64">
      <c r="A64" s="31">
        <v>11.0</v>
      </c>
      <c r="B64" s="7" t="s">
        <v>2689</v>
      </c>
      <c r="C64" s="144">
        <v>0.25</v>
      </c>
      <c r="D64" s="142">
        <v>45370.50097673611</v>
      </c>
      <c r="E64" s="12">
        <v>1.0</v>
      </c>
      <c r="Q64" s="60" t="s">
        <v>2669</v>
      </c>
      <c r="R64" s="79">
        <f>AVERAGE(X3:X19)</f>
        <v>0.6705882353</v>
      </c>
      <c r="S64" s="151">
        <f>average(Y3:Y19)</f>
        <v>0.4941176471</v>
      </c>
      <c r="T64" s="145"/>
      <c r="U64" s="60"/>
      <c r="V64" s="79"/>
      <c r="W64" s="151"/>
      <c r="X64" s="145"/>
      <c r="Y64" s="60" t="s">
        <v>2669</v>
      </c>
      <c r="Z64" s="79">
        <f t="shared" ref="Z64:AA64" si="5">average(X30:X44)</f>
        <v>0.5866666667</v>
      </c>
      <c r="AA64" s="151">
        <f t="shared" si="5"/>
        <v>0.5466666667</v>
      </c>
      <c r="AB64" s="7"/>
      <c r="AC64" s="7"/>
      <c r="AD64" s="7"/>
    </row>
    <row r="65">
      <c r="A65" s="31">
        <v>11.0</v>
      </c>
      <c r="B65" s="7" t="s">
        <v>2691</v>
      </c>
      <c r="C65" s="7" t="s">
        <v>2738</v>
      </c>
      <c r="D65" s="142">
        <v>45370.50137527778</v>
      </c>
      <c r="E65" s="12">
        <v>0.0</v>
      </c>
      <c r="Q65" s="60" t="s">
        <v>118</v>
      </c>
      <c r="R65" s="79">
        <f t="shared" ref="R65:S65" si="6">average(Z3:Z19)</f>
        <v>0.8725490196</v>
      </c>
      <c r="S65" s="151">
        <f t="shared" si="6"/>
        <v>0.2941176471</v>
      </c>
      <c r="T65" s="145"/>
      <c r="U65" s="60"/>
      <c r="V65" s="79"/>
      <c r="W65" s="151"/>
      <c r="X65" s="145"/>
      <c r="Y65" s="60" t="s">
        <v>118</v>
      </c>
      <c r="Z65" s="79">
        <f t="shared" ref="Z65:AA65" si="7">average(Z30:Z44)</f>
        <v>0.7555555556</v>
      </c>
      <c r="AA65" s="151">
        <f t="shared" si="7"/>
        <v>0.3666666667</v>
      </c>
      <c r="AB65" s="7"/>
      <c r="AC65" s="7"/>
      <c r="AD65" s="7"/>
    </row>
    <row r="66">
      <c r="A66" s="31">
        <v>11.0</v>
      </c>
      <c r="B66" s="7" t="s">
        <v>2694</v>
      </c>
      <c r="C66" s="31">
        <v>20.0</v>
      </c>
      <c r="D66" s="142">
        <v>45370.50194673611</v>
      </c>
      <c r="E66" s="12">
        <v>1.0</v>
      </c>
      <c r="Q66" s="95" t="s">
        <v>307</v>
      </c>
      <c r="R66" s="107">
        <f t="shared" ref="R66:S66" si="8">average(R61:R65)</f>
        <v>0.8215686275</v>
      </c>
      <c r="S66" s="108">
        <f t="shared" si="8"/>
        <v>0.497254902</v>
      </c>
      <c r="T66" s="145"/>
      <c r="U66" s="63"/>
      <c r="V66" s="107"/>
      <c r="W66" s="108"/>
      <c r="X66" s="145"/>
      <c r="Y66" s="95" t="s">
        <v>307</v>
      </c>
      <c r="Z66" s="107">
        <f t="shared" ref="Z66:AA66" si="9">average(Z61:Z65)</f>
        <v>0.7651111111</v>
      </c>
      <c r="AA66" s="108">
        <f t="shared" si="9"/>
        <v>0.5546666667</v>
      </c>
      <c r="AB66" s="7"/>
      <c r="AC66" s="7"/>
      <c r="AD66" s="7"/>
    </row>
    <row r="67">
      <c r="A67" s="31">
        <v>11.0</v>
      </c>
      <c r="B67" s="7" t="s">
        <v>2695</v>
      </c>
      <c r="C67" s="7" t="s">
        <v>2699</v>
      </c>
      <c r="D67" s="142">
        <v>45370.5023015625</v>
      </c>
      <c r="E67" s="12">
        <v>0.0</v>
      </c>
      <c r="Q67" s="31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7"/>
      <c r="AC67" s="7"/>
      <c r="AD67" s="7"/>
    </row>
    <row r="68">
      <c r="A68" s="31">
        <v>12.0</v>
      </c>
      <c r="B68" s="7" t="s">
        <v>2697</v>
      </c>
      <c r="C68" s="31">
        <v>24.0</v>
      </c>
      <c r="D68" s="7" t="s">
        <v>2739</v>
      </c>
      <c r="Q68" s="31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7"/>
      <c r="AC68" s="7"/>
      <c r="AD68" s="7"/>
    </row>
    <row r="69">
      <c r="A69" s="31">
        <v>12.0</v>
      </c>
      <c r="B69" s="7" t="s">
        <v>2686</v>
      </c>
      <c r="C69" s="7" t="s">
        <v>2740</v>
      </c>
      <c r="D69" s="7" t="s">
        <v>2741</v>
      </c>
      <c r="Q69" s="31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7"/>
      <c r="AC69" s="7"/>
      <c r="AD69" s="7"/>
    </row>
    <row r="70">
      <c r="A70" s="31">
        <v>12.0</v>
      </c>
      <c r="B70" s="7" t="s">
        <v>2689</v>
      </c>
      <c r="C70" s="31">
        <v>50.0</v>
      </c>
      <c r="D70" s="7" t="s">
        <v>2742</v>
      </c>
      <c r="E70" s="12">
        <v>0.0</v>
      </c>
      <c r="Q70" s="12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7"/>
      <c r="AC70" s="7"/>
      <c r="AD70" s="7"/>
    </row>
    <row r="71">
      <c r="A71" s="31">
        <v>12.0</v>
      </c>
      <c r="B71" s="7" t="s">
        <v>2691</v>
      </c>
      <c r="C71" s="7" t="s">
        <v>2703</v>
      </c>
      <c r="D71" s="7" t="s">
        <v>2743</v>
      </c>
      <c r="E71" s="12">
        <v>0.0</v>
      </c>
      <c r="P71" s="145"/>
      <c r="Q71" s="145"/>
      <c r="R71" s="145"/>
      <c r="S71" s="145"/>
      <c r="T71" s="145"/>
      <c r="U71" s="145"/>
      <c r="V71" s="145"/>
      <c r="W71" s="145"/>
      <c r="X71" s="145"/>
      <c r="Y71" s="146" t="s">
        <v>2683</v>
      </c>
      <c r="Z71" s="31"/>
      <c r="AA71" s="31"/>
      <c r="AB71" s="29" t="s">
        <v>2716</v>
      </c>
      <c r="AC71" s="7"/>
      <c r="AD71" s="7"/>
    </row>
    <row r="72">
      <c r="A72" s="31">
        <v>12.0</v>
      </c>
      <c r="B72" s="7" t="s">
        <v>2694</v>
      </c>
      <c r="C72" s="31">
        <v>20.0</v>
      </c>
      <c r="D72" s="7" t="s">
        <v>2744</v>
      </c>
      <c r="E72" s="12">
        <v>1.0</v>
      </c>
      <c r="P72" s="145"/>
      <c r="Q72" s="145"/>
      <c r="R72" s="145"/>
      <c r="S72" s="145"/>
      <c r="T72" s="145"/>
      <c r="U72" s="145"/>
      <c r="V72" s="145"/>
      <c r="W72" s="145"/>
      <c r="X72" s="145"/>
      <c r="Y72" s="31"/>
      <c r="Z72" s="59" t="s">
        <v>2745</v>
      </c>
      <c r="AA72" s="43" t="s">
        <v>2746</v>
      </c>
      <c r="AB72" s="13"/>
      <c r="AC72" s="59" t="s">
        <v>2747</v>
      </c>
      <c r="AD72" s="43" t="s">
        <v>2748</v>
      </c>
    </row>
    <row r="73">
      <c r="A73" s="31">
        <v>12.0</v>
      </c>
      <c r="B73" s="7" t="s">
        <v>2695</v>
      </c>
      <c r="C73" s="7" t="s">
        <v>2699</v>
      </c>
      <c r="D73" s="7" t="s">
        <v>2749</v>
      </c>
      <c r="E73" s="12">
        <v>0.0</v>
      </c>
      <c r="P73" s="145"/>
      <c r="Q73" s="145"/>
      <c r="R73" s="145"/>
      <c r="S73" s="145"/>
      <c r="T73" s="145"/>
      <c r="U73" s="145"/>
      <c r="V73" s="145"/>
      <c r="W73" s="145"/>
      <c r="X73" s="145"/>
      <c r="Y73" s="146" t="s">
        <v>294</v>
      </c>
      <c r="Z73" s="144">
        <v>0.7411764705882354</v>
      </c>
      <c r="AA73" s="144">
        <v>0.6000000000000001</v>
      </c>
      <c r="AB73" s="29" t="s">
        <v>294</v>
      </c>
      <c r="AC73" s="23">
        <v>0.7333333333333333</v>
      </c>
      <c r="AD73" s="23">
        <v>0.5599999999999999</v>
      </c>
    </row>
    <row r="74">
      <c r="A74" s="31">
        <v>13.0</v>
      </c>
      <c r="B74" s="7" t="s">
        <v>2697</v>
      </c>
      <c r="C74" s="31">
        <v>34.0</v>
      </c>
      <c r="D74" s="142">
        <v>45370.603236030096</v>
      </c>
      <c r="P74" s="145"/>
      <c r="Q74" s="145"/>
      <c r="R74" s="145"/>
      <c r="S74" s="145"/>
      <c r="T74" s="145"/>
      <c r="U74" s="145"/>
      <c r="V74" s="145"/>
      <c r="W74" s="145"/>
      <c r="X74" s="145"/>
      <c r="Y74" s="146" t="s">
        <v>297</v>
      </c>
      <c r="Z74" s="144">
        <v>0.8676470588235294</v>
      </c>
      <c r="AA74" s="144">
        <v>0.6666666666666667</v>
      </c>
      <c r="AB74" s="29" t="s">
        <v>297</v>
      </c>
      <c r="AC74" s="23">
        <v>0.8333333333333334</v>
      </c>
      <c r="AD74" s="23">
        <v>0.8555555555555555</v>
      </c>
    </row>
    <row r="75">
      <c r="A75" s="31">
        <v>13.0</v>
      </c>
      <c r="B75" s="7" t="s">
        <v>2686</v>
      </c>
      <c r="C75" s="7" t="s">
        <v>2709</v>
      </c>
      <c r="D75" s="142">
        <v>45370.60329130787</v>
      </c>
      <c r="P75" s="145"/>
      <c r="Q75" s="145"/>
      <c r="R75" s="145"/>
      <c r="S75" s="145"/>
      <c r="T75" s="145"/>
      <c r="U75" s="145"/>
      <c r="V75" s="145"/>
      <c r="W75" s="145"/>
      <c r="X75" s="145"/>
      <c r="Y75" s="146" t="s">
        <v>68</v>
      </c>
      <c r="Z75" s="144">
        <v>0.9558823529411765</v>
      </c>
      <c r="AA75" s="144">
        <v>0.4313725490196077</v>
      </c>
      <c r="AB75" s="29" t="s">
        <v>68</v>
      </c>
      <c r="AC75" s="23">
        <v>0.9166666666666666</v>
      </c>
      <c r="AD75" s="23">
        <v>0.4444444444444444</v>
      </c>
    </row>
    <row r="76">
      <c r="A76" s="31">
        <v>13.0</v>
      </c>
      <c r="B76" s="7" t="s">
        <v>2689</v>
      </c>
      <c r="C76" s="31">
        <v>25.0</v>
      </c>
      <c r="D76" s="142">
        <v>45370.60376020833</v>
      </c>
      <c r="E76" s="12">
        <v>1.0</v>
      </c>
      <c r="P76" s="145"/>
      <c r="Q76" s="145"/>
      <c r="R76" s="145"/>
      <c r="S76" s="145"/>
      <c r="T76" s="145"/>
      <c r="U76" s="145"/>
      <c r="V76" s="145"/>
      <c r="W76" s="145"/>
      <c r="X76" s="145"/>
      <c r="Y76" s="146" t="s">
        <v>302</v>
      </c>
      <c r="Z76" s="144">
        <v>0.6705882352941177</v>
      </c>
      <c r="AA76" s="144">
        <v>0.49411764705882344</v>
      </c>
      <c r="AB76" s="29" t="s">
        <v>302</v>
      </c>
      <c r="AC76" s="23">
        <v>0.5866666666666667</v>
      </c>
      <c r="AD76" s="23">
        <v>0.5466666666666666</v>
      </c>
    </row>
    <row r="77">
      <c r="A77" s="31">
        <v>13.0</v>
      </c>
      <c r="B77" s="7" t="s">
        <v>2691</v>
      </c>
      <c r="C77" s="7" t="s">
        <v>2717</v>
      </c>
      <c r="D77" s="142">
        <v>45370.60458774306</v>
      </c>
      <c r="E77" s="12">
        <v>1.0</v>
      </c>
      <c r="P77" s="145"/>
      <c r="Q77" s="145"/>
      <c r="R77" s="145"/>
      <c r="S77" s="145"/>
      <c r="T77" s="145"/>
      <c r="U77" s="145"/>
      <c r="V77" s="145"/>
      <c r="W77" s="145"/>
      <c r="X77" s="145"/>
      <c r="Y77" s="146" t="s">
        <v>118</v>
      </c>
      <c r="Z77" s="144">
        <v>0.8725490196078433</v>
      </c>
      <c r="AA77" s="144">
        <v>0.29411764705882354</v>
      </c>
      <c r="AB77" s="29" t="s">
        <v>118</v>
      </c>
      <c r="AC77" s="23">
        <v>0.7555555555555556</v>
      </c>
      <c r="AD77" s="23">
        <v>0.36666666666666664</v>
      </c>
    </row>
    <row r="78">
      <c r="A78" s="31">
        <v>13.0</v>
      </c>
      <c r="B78" s="7" t="s">
        <v>2694</v>
      </c>
      <c r="C78" s="31">
        <v>10.0</v>
      </c>
      <c r="D78" s="142">
        <v>45370.605117060186</v>
      </c>
      <c r="E78" s="12">
        <v>0.0</v>
      </c>
      <c r="P78" s="145"/>
      <c r="Q78" s="145"/>
      <c r="R78" s="145"/>
      <c r="S78" s="145"/>
      <c r="T78" s="145"/>
      <c r="U78" s="145"/>
      <c r="V78" s="145"/>
      <c r="W78" s="145"/>
      <c r="X78" s="145"/>
      <c r="Y78" s="146" t="s">
        <v>307</v>
      </c>
      <c r="Z78" s="144">
        <v>0.8215686274509805</v>
      </c>
      <c r="AA78" s="144">
        <v>0.49725490196078426</v>
      </c>
      <c r="AB78" s="29" t="s">
        <v>307</v>
      </c>
      <c r="AC78" s="23">
        <v>0.7651111111111112</v>
      </c>
      <c r="AD78" s="23">
        <v>0.5546666666666666</v>
      </c>
    </row>
    <row r="79">
      <c r="A79" s="31">
        <v>13.0</v>
      </c>
      <c r="B79" s="7" t="s">
        <v>2695</v>
      </c>
      <c r="C79" s="7" t="s">
        <v>2699</v>
      </c>
      <c r="D79" s="142">
        <v>45370.605684016205</v>
      </c>
      <c r="E79" s="12">
        <v>0.0</v>
      </c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7"/>
      <c r="AC79" s="7"/>
      <c r="AD79" s="7"/>
    </row>
    <row r="80">
      <c r="A80" s="31">
        <v>14.0</v>
      </c>
      <c r="B80" s="7" t="s">
        <v>2697</v>
      </c>
      <c r="C80" s="31">
        <v>26.0</v>
      </c>
      <c r="D80" s="7" t="s">
        <v>2750</v>
      </c>
      <c r="Q80" s="31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7"/>
      <c r="AC80" s="7"/>
      <c r="AD80" s="7"/>
    </row>
    <row r="81">
      <c r="A81" s="31">
        <v>14.0</v>
      </c>
      <c r="B81" s="7" t="s">
        <v>2686</v>
      </c>
      <c r="C81" s="7" t="s">
        <v>2709</v>
      </c>
      <c r="D81" s="7" t="s">
        <v>2751</v>
      </c>
      <c r="Q81" s="31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7"/>
      <c r="AC81" s="7"/>
      <c r="AD81" s="7"/>
    </row>
    <row r="82">
      <c r="A82" s="31">
        <v>14.0</v>
      </c>
      <c r="B82" s="7" t="s">
        <v>2689</v>
      </c>
      <c r="C82" s="31">
        <v>25.0</v>
      </c>
      <c r="D82" s="7" t="s">
        <v>2752</v>
      </c>
      <c r="E82" s="12">
        <v>1.0</v>
      </c>
      <c r="Q82" s="31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7"/>
      <c r="AC82" s="7"/>
      <c r="AD82" s="7"/>
    </row>
    <row r="83">
      <c r="A83" s="31">
        <v>14.0</v>
      </c>
      <c r="B83" s="7" t="s">
        <v>2691</v>
      </c>
      <c r="C83" s="7" t="s">
        <v>2717</v>
      </c>
      <c r="D83" s="7" t="s">
        <v>2753</v>
      </c>
      <c r="E83" s="12">
        <v>1.0</v>
      </c>
      <c r="Q83" s="31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7"/>
      <c r="AC83" s="7"/>
      <c r="AD83" s="7"/>
    </row>
    <row r="84">
      <c r="A84" s="31">
        <v>14.0</v>
      </c>
      <c r="B84" s="7" t="s">
        <v>2694</v>
      </c>
      <c r="C84" s="31">
        <v>20.0</v>
      </c>
      <c r="D84" s="7" t="s">
        <v>2754</v>
      </c>
      <c r="E84" s="12">
        <v>1.0</v>
      </c>
      <c r="Q84" s="31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7"/>
      <c r="AC84" s="7"/>
      <c r="AD84" s="7"/>
    </row>
    <row r="85">
      <c r="A85" s="31">
        <v>14.0</v>
      </c>
      <c r="B85" s="7" t="s">
        <v>2695</v>
      </c>
      <c r="C85" s="7" t="s">
        <v>2699</v>
      </c>
      <c r="D85" s="7" t="s">
        <v>1096</v>
      </c>
      <c r="E85" s="12">
        <v>0.0</v>
      </c>
      <c r="Q85" s="31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7"/>
      <c r="AC85" s="7"/>
      <c r="AD85" s="7"/>
    </row>
    <row r="86">
      <c r="A86" s="31">
        <v>15.0</v>
      </c>
      <c r="B86" s="7" t="s">
        <v>2697</v>
      </c>
      <c r="C86" s="31">
        <v>29.0</v>
      </c>
      <c r="D86" s="142">
        <v>45371.47062453704</v>
      </c>
      <c r="Q86" s="7"/>
      <c r="R86" s="31"/>
      <c r="S86" s="7"/>
      <c r="T86" s="31"/>
      <c r="U86" s="7"/>
      <c r="V86" s="31"/>
      <c r="W86" s="7"/>
      <c r="X86" s="31"/>
      <c r="Y86" s="7"/>
      <c r="Z86" s="31"/>
      <c r="AA86" s="7"/>
      <c r="AB86" s="7"/>
      <c r="AC86" s="7"/>
      <c r="AD86" s="7"/>
    </row>
    <row r="87">
      <c r="A87" s="31">
        <v>15.0</v>
      </c>
      <c r="B87" s="7" t="s">
        <v>2686</v>
      </c>
      <c r="C87" s="7" t="s">
        <v>2755</v>
      </c>
      <c r="D87" s="142">
        <v>45371.47072450232</v>
      </c>
    </row>
    <row r="88">
      <c r="A88" s="31">
        <v>15.0</v>
      </c>
      <c r="B88" s="7" t="s">
        <v>2689</v>
      </c>
      <c r="C88" s="144">
        <v>0.25</v>
      </c>
      <c r="D88" s="142">
        <v>45371.471053946756</v>
      </c>
      <c r="E88" s="12">
        <v>1.0</v>
      </c>
    </row>
    <row r="89">
      <c r="A89" s="31">
        <v>15.0</v>
      </c>
      <c r="B89" s="7" t="s">
        <v>2691</v>
      </c>
      <c r="C89" s="7" t="s">
        <v>2756</v>
      </c>
      <c r="D89" s="142">
        <v>45371.47155394676</v>
      </c>
      <c r="E89" s="12">
        <v>0.0</v>
      </c>
    </row>
    <row r="90">
      <c r="A90" s="31">
        <v>15.0</v>
      </c>
      <c r="B90" s="7" t="s">
        <v>2694</v>
      </c>
      <c r="C90" s="144">
        <v>0.2</v>
      </c>
      <c r="D90" s="142">
        <v>45371.47216931713</v>
      </c>
      <c r="E90" s="12">
        <v>1.0</v>
      </c>
    </row>
    <row r="91">
      <c r="A91" s="31">
        <v>15.0</v>
      </c>
      <c r="B91" s="7" t="s">
        <v>2695</v>
      </c>
      <c r="C91" s="7" t="s">
        <v>2699</v>
      </c>
      <c r="D91" s="142">
        <v>45371.47254032407</v>
      </c>
      <c r="E91" s="12">
        <v>0.0</v>
      </c>
      <c r="I91" s="12" t="s">
        <v>202</v>
      </c>
      <c r="J91" s="1" t="s">
        <v>2683</v>
      </c>
    </row>
    <row r="92">
      <c r="A92" s="31">
        <v>16.0</v>
      </c>
      <c r="B92" s="7" t="s">
        <v>2697</v>
      </c>
      <c r="C92" s="31">
        <v>25.0</v>
      </c>
      <c r="D92" s="7" t="s">
        <v>2757</v>
      </c>
      <c r="J92" s="1" t="s">
        <v>0</v>
      </c>
      <c r="K92" s="1" t="s">
        <v>27</v>
      </c>
      <c r="L92" s="1" t="s">
        <v>23</v>
      </c>
      <c r="M92" s="1" t="s">
        <v>97</v>
      </c>
      <c r="N92" s="1" t="s">
        <v>90</v>
      </c>
      <c r="O92" s="1" t="s">
        <v>71</v>
      </c>
      <c r="P92" s="1" t="s">
        <v>68</v>
      </c>
      <c r="Q92" s="1" t="s">
        <v>49</v>
      </c>
      <c r="R92" s="1" t="s">
        <v>46</v>
      </c>
      <c r="S92" s="1" t="s">
        <v>114</v>
      </c>
      <c r="T92" s="1" t="s">
        <v>118</v>
      </c>
    </row>
    <row r="93">
      <c r="A93" s="31">
        <v>16.0</v>
      </c>
      <c r="B93" s="7" t="s">
        <v>2686</v>
      </c>
      <c r="C93" s="7" t="s">
        <v>2758</v>
      </c>
      <c r="D93" s="7" t="s">
        <v>2759</v>
      </c>
      <c r="J93" s="16">
        <v>12.0</v>
      </c>
      <c r="K93" s="25">
        <v>30.71999999999996</v>
      </c>
      <c r="L93" s="25">
        <v>27.020000000000028</v>
      </c>
      <c r="M93" s="25">
        <v>29.974999999999937</v>
      </c>
      <c r="N93" s="25">
        <v>17.883333333333344</v>
      </c>
      <c r="O93" s="25">
        <v>37.325000000000045</v>
      </c>
      <c r="P93" s="25">
        <v>29.983333333333196</v>
      </c>
      <c r="Q93" s="25">
        <v>25.279999999999973</v>
      </c>
      <c r="R93" s="25">
        <v>28.759999999999955</v>
      </c>
      <c r="S93" s="25">
        <v>13.033333333333388</v>
      </c>
      <c r="T93" s="25">
        <v>12.625000000000199</v>
      </c>
    </row>
    <row r="94">
      <c r="A94" s="31">
        <v>16.0</v>
      </c>
      <c r="B94" s="7" t="s">
        <v>2689</v>
      </c>
      <c r="C94" s="31">
        <v>26.0</v>
      </c>
      <c r="D94" s="7" t="s">
        <v>2760</v>
      </c>
      <c r="E94" s="12">
        <v>1.0</v>
      </c>
      <c r="J94" s="16">
        <v>17.0</v>
      </c>
      <c r="K94" s="25">
        <v>34.15999999999995</v>
      </c>
      <c r="L94" s="25">
        <v>10.580000000000108</v>
      </c>
      <c r="M94" s="25">
        <v>8.199999999999989</v>
      </c>
      <c r="N94" s="25">
        <v>8.766666666666575</v>
      </c>
      <c r="O94" s="25">
        <v>15.199999999999761</v>
      </c>
      <c r="P94" s="25">
        <v>20.699999999999932</v>
      </c>
      <c r="Q94" s="25">
        <v>17.54000000000042</v>
      </c>
      <c r="R94" s="25">
        <v>18.68000000000011</v>
      </c>
      <c r="S94" s="25">
        <v>8.11666666666656</v>
      </c>
      <c r="T94" s="25">
        <v>8.89999999999992</v>
      </c>
    </row>
    <row r="95">
      <c r="A95" s="31">
        <v>16.0</v>
      </c>
      <c r="B95" s="7" t="s">
        <v>2691</v>
      </c>
      <c r="C95" s="7" t="s">
        <v>2761</v>
      </c>
      <c r="D95" s="7" t="s">
        <v>2762</v>
      </c>
      <c r="E95" s="12">
        <v>1.0</v>
      </c>
      <c r="J95" s="16">
        <v>22.0</v>
      </c>
      <c r="K95" s="25">
        <v>13.619999999999981</v>
      </c>
      <c r="L95" s="25">
        <v>15.700000000000045</v>
      </c>
      <c r="M95" s="25">
        <v>16.050000000000068</v>
      </c>
      <c r="N95" s="25">
        <v>14.88333333333342</v>
      </c>
      <c r="O95" s="25">
        <v>14.475000000000023</v>
      </c>
      <c r="P95" s="25">
        <v>21.583333333333297</v>
      </c>
      <c r="Q95" s="25">
        <v>16.819999999999936</v>
      </c>
      <c r="R95" s="25">
        <v>19.11999999999987</v>
      </c>
      <c r="S95" s="25">
        <v>10.200000000000045</v>
      </c>
      <c r="T95" s="25">
        <v>11.07499999999996</v>
      </c>
    </row>
    <row r="96">
      <c r="A96" s="31">
        <v>16.0</v>
      </c>
      <c r="B96" s="7" t="s">
        <v>2694</v>
      </c>
      <c r="C96" s="31">
        <v>20.0</v>
      </c>
      <c r="D96" s="7" t="s">
        <v>2763</v>
      </c>
      <c r="E96" s="12">
        <v>1.0</v>
      </c>
      <c r="J96" s="16">
        <v>24.0</v>
      </c>
      <c r="K96" s="25">
        <v>25.539999999999964</v>
      </c>
      <c r="L96" s="25">
        <v>17.279999999999838</v>
      </c>
      <c r="M96" s="25">
        <v>23.200000000000387</v>
      </c>
      <c r="N96" s="25">
        <v>33.916666666666664</v>
      </c>
      <c r="O96" s="25">
        <v>22.625000000000114</v>
      </c>
      <c r="P96" s="25">
        <v>19.483333333333047</v>
      </c>
      <c r="Q96" s="25">
        <v>33.96000000000013</v>
      </c>
      <c r="R96" s="25">
        <v>30.160000000000128</v>
      </c>
      <c r="S96" s="25">
        <v>12.050000000000031</v>
      </c>
      <c r="T96" s="25">
        <v>20.224999999999795</v>
      </c>
    </row>
    <row r="97">
      <c r="A97" s="31">
        <v>16.0</v>
      </c>
      <c r="B97" s="7" t="s">
        <v>2695</v>
      </c>
      <c r="C97" s="7" t="s">
        <v>2738</v>
      </c>
      <c r="D97" s="7" t="s">
        <v>2764</v>
      </c>
      <c r="E97" s="12">
        <v>1.0</v>
      </c>
      <c r="J97" s="16">
        <v>27.0</v>
      </c>
      <c r="K97" s="25">
        <v>18.359999999999946</v>
      </c>
      <c r="L97" s="25">
        <v>16.41999999999971</v>
      </c>
      <c r="M97" s="25">
        <v>19.27500000000009</v>
      </c>
      <c r="N97" s="25">
        <v>20.016666666666424</v>
      </c>
      <c r="O97" s="25">
        <v>24.42499999999984</v>
      </c>
      <c r="P97" s="25">
        <v>16.5</v>
      </c>
      <c r="Q97" s="25">
        <v>11.020000000000255</v>
      </c>
      <c r="R97" s="25">
        <v>17.46000000000013</v>
      </c>
      <c r="S97" s="25">
        <v>10.866666666666712</v>
      </c>
      <c r="T97" s="25">
        <v>14.700000000000273</v>
      </c>
    </row>
    <row r="98">
      <c r="A98" s="31">
        <v>17.0</v>
      </c>
      <c r="B98" s="7" t="s">
        <v>2697</v>
      </c>
      <c r="C98" s="31">
        <v>23.0</v>
      </c>
      <c r="D98" s="142">
        <v>45372.51875614584</v>
      </c>
      <c r="J98" s="16">
        <v>30.0</v>
      </c>
      <c r="K98" s="25">
        <v>21.659999999999833</v>
      </c>
      <c r="L98" s="25">
        <v>19.440000000000055</v>
      </c>
      <c r="M98" s="25">
        <v>21.724999999999966</v>
      </c>
      <c r="N98" s="25">
        <v>18.433333333333337</v>
      </c>
      <c r="O98" s="25">
        <v>23.17500000000001</v>
      </c>
      <c r="P98" s="25">
        <v>21.400000000000148</v>
      </c>
      <c r="Q98" s="25">
        <v>16.000000000000068</v>
      </c>
      <c r="R98" s="25">
        <v>19.239999999999917</v>
      </c>
      <c r="S98" s="25">
        <v>21.00000000000004</v>
      </c>
      <c r="T98" s="25">
        <v>10.249999999999886</v>
      </c>
    </row>
    <row r="99">
      <c r="A99" s="31">
        <v>17.0</v>
      </c>
      <c r="B99" s="7" t="s">
        <v>2686</v>
      </c>
      <c r="C99" s="7" t="s">
        <v>2765</v>
      </c>
      <c r="D99" s="142">
        <v>45372.51884751157</v>
      </c>
      <c r="J99" s="16">
        <v>2.0</v>
      </c>
      <c r="K99" s="25">
        <v>11.940000000000055</v>
      </c>
      <c r="L99" s="25">
        <v>11.420000000000073</v>
      </c>
      <c r="M99" s="25">
        <v>21.42500000000001</v>
      </c>
      <c r="N99" s="25">
        <v>17.600000000000176</v>
      </c>
      <c r="O99" s="25">
        <v>12.650000000000034</v>
      </c>
      <c r="P99" s="25">
        <v>20.34999999999972</v>
      </c>
      <c r="Q99" s="25">
        <v>15.92000000000021</v>
      </c>
      <c r="R99" s="25">
        <v>18.959999999999944</v>
      </c>
      <c r="S99" s="25">
        <v>9.749999999999849</v>
      </c>
      <c r="T99" s="25">
        <v>10.825000000000045</v>
      </c>
    </row>
    <row r="100">
      <c r="A100" s="31">
        <v>17.0</v>
      </c>
      <c r="B100" s="7" t="s">
        <v>2689</v>
      </c>
      <c r="C100" s="7" t="s">
        <v>2766</v>
      </c>
      <c r="D100" s="142">
        <v>45372.51927056713</v>
      </c>
      <c r="E100" s="12">
        <v>0.0</v>
      </c>
      <c r="J100" s="16">
        <v>3.0</v>
      </c>
      <c r="K100" s="25">
        <v>34.88000000000007</v>
      </c>
      <c r="L100" s="25">
        <v>28.480000000000153</v>
      </c>
      <c r="M100" s="25">
        <v>22.699999999999818</v>
      </c>
      <c r="N100" s="25">
        <v>35.74999999999977</v>
      </c>
      <c r="O100" s="25">
        <v>36.27499999999992</v>
      </c>
      <c r="P100" s="25">
        <v>42.7166666666667</v>
      </c>
      <c r="Q100" s="25">
        <v>46.3599999999999</v>
      </c>
      <c r="R100" s="25">
        <v>42.74000000000001</v>
      </c>
      <c r="S100" s="25">
        <v>29.2333333333335</v>
      </c>
      <c r="T100" s="25">
        <v>35.30000000000024</v>
      </c>
    </row>
    <row r="101">
      <c r="A101" s="31">
        <v>17.0</v>
      </c>
      <c r="B101" s="7" t="s">
        <v>2691</v>
      </c>
      <c r="C101" s="7" t="s">
        <v>2767</v>
      </c>
      <c r="D101" s="142">
        <v>45372.5197922338</v>
      </c>
      <c r="E101" s="12">
        <v>0.0</v>
      </c>
      <c r="J101" s="16">
        <v>6.0</v>
      </c>
      <c r="K101" s="25">
        <v>11.459999999999763</v>
      </c>
      <c r="L101" s="25">
        <v>14.599999999999909</v>
      </c>
      <c r="M101" s="25">
        <v>15.97500000000008</v>
      </c>
      <c r="N101" s="25">
        <v>13.050000000000182</v>
      </c>
      <c r="O101" s="25">
        <v>17.425000000000125</v>
      </c>
      <c r="P101" s="25">
        <v>24.616666666666674</v>
      </c>
      <c r="Q101" s="25">
        <v>9.64000000000001</v>
      </c>
      <c r="R101" s="25">
        <v>12.0599999999999</v>
      </c>
      <c r="S101" s="25">
        <v>7.666666666666667</v>
      </c>
      <c r="T101" s="25">
        <v>7.75</v>
      </c>
    </row>
    <row r="102">
      <c r="A102" s="31">
        <v>17.0</v>
      </c>
      <c r="B102" s="7" t="s">
        <v>2694</v>
      </c>
      <c r="C102" s="31">
        <v>20.0</v>
      </c>
      <c r="D102" s="142">
        <v>45372.52012241898</v>
      </c>
      <c r="E102" s="12">
        <v>1.0</v>
      </c>
      <c r="J102" s="16">
        <v>7.0</v>
      </c>
      <c r="K102" s="25">
        <v>13.879999999999928</v>
      </c>
      <c r="L102" s="25">
        <v>16.3400000000001</v>
      </c>
      <c r="M102" s="25">
        <v>19.57499999999976</v>
      </c>
      <c r="N102" s="25">
        <v>19.233333333333576</v>
      </c>
      <c r="O102" s="25">
        <v>14.39999999999992</v>
      </c>
      <c r="P102" s="25">
        <v>26.316666666666606</v>
      </c>
      <c r="Q102" s="25">
        <v>15.120000000000164</v>
      </c>
      <c r="R102" s="25">
        <v>13.07999999999979</v>
      </c>
      <c r="S102" s="25">
        <v>10.466666666666734</v>
      </c>
      <c r="T102" s="25">
        <v>11.250000000000114</v>
      </c>
    </row>
    <row r="103">
      <c r="A103" s="31">
        <v>17.0</v>
      </c>
      <c r="B103" s="7" t="s">
        <v>2695</v>
      </c>
      <c r="C103" s="7" t="s">
        <v>2768</v>
      </c>
      <c r="D103" s="142">
        <v>45372.520504155094</v>
      </c>
      <c r="E103" s="12">
        <v>0.0</v>
      </c>
      <c r="J103" s="16">
        <v>11.0</v>
      </c>
      <c r="K103" s="25">
        <v>12.020000000000005</v>
      </c>
      <c r="L103" s="25">
        <v>15.580000000000018</v>
      </c>
      <c r="M103" s="25">
        <v>15.399999999999977</v>
      </c>
      <c r="N103" s="25">
        <v>16.56000000000006</v>
      </c>
      <c r="O103" s="25">
        <v>16.775000000000006</v>
      </c>
      <c r="P103" s="25">
        <v>19.13333333333333</v>
      </c>
      <c r="Q103" s="25">
        <v>12.13999999999994</v>
      </c>
      <c r="R103" s="25">
        <v>16.55999999999999</v>
      </c>
      <c r="S103" s="25">
        <v>9.083333333333371</v>
      </c>
      <c r="T103" s="25">
        <v>6.01999999999997</v>
      </c>
    </row>
    <row r="104">
      <c r="A104" s="31">
        <v>18.0</v>
      </c>
      <c r="B104" s="7" t="s">
        <v>2697</v>
      </c>
      <c r="C104" s="31">
        <v>24.0</v>
      </c>
      <c r="D104" s="7" t="s">
        <v>2769</v>
      </c>
      <c r="J104" s="16">
        <v>13.0</v>
      </c>
      <c r="K104" s="25">
        <v>18.480000000000018</v>
      </c>
      <c r="L104" s="25">
        <v>35.58000000000006</v>
      </c>
      <c r="M104" s="25">
        <v>23.775000000000205</v>
      </c>
      <c r="N104" s="25">
        <v>33.533333333333225</v>
      </c>
      <c r="O104" s="25">
        <v>31.850000000000023</v>
      </c>
      <c r="P104" s="25">
        <v>34.40000000000017</v>
      </c>
      <c r="Q104" s="25">
        <v>16.459999999999944</v>
      </c>
      <c r="R104" s="25">
        <v>27.219999999999708</v>
      </c>
      <c r="S104" s="25">
        <v>20.46666666666685</v>
      </c>
      <c r="T104" s="25">
        <v>16.949999999999818</v>
      </c>
    </row>
    <row r="105">
      <c r="A105" s="31">
        <v>18.0</v>
      </c>
      <c r="B105" s="7" t="s">
        <v>2686</v>
      </c>
      <c r="C105" s="7" t="s">
        <v>2687</v>
      </c>
      <c r="D105" s="7" t="s">
        <v>2770</v>
      </c>
      <c r="J105" s="16">
        <v>15.0</v>
      </c>
      <c r="K105" s="25">
        <v>18.880000000000017</v>
      </c>
      <c r="L105" s="25">
        <v>13.920000000000163</v>
      </c>
      <c r="M105" s="25">
        <v>16.799999999999898</v>
      </c>
      <c r="N105" s="25">
        <v>9.583333333333258</v>
      </c>
      <c r="O105" s="25">
        <v>20.250000000000114</v>
      </c>
      <c r="P105" s="25">
        <v>18.099999999999795</v>
      </c>
      <c r="Q105" s="25">
        <v>11.1800000000002</v>
      </c>
      <c r="R105" s="25">
        <v>14.359999999999946</v>
      </c>
      <c r="S105" s="25">
        <v>9.816666666666569</v>
      </c>
      <c r="T105" s="25">
        <v>7.700000000000102</v>
      </c>
    </row>
    <row r="106">
      <c r="A106" s="31">
        <v>18.0</v>
      </c>
      <c r="B106" s="7" t="s">
        <v>2689</v>
      </c>
      <c r="C106" s="31">
        <v>45.0</v>
      </c>
      <c r="D106" s="7" t="s">
        <v>2771</v>
      </c>
      <c r="E106" s="12">
        <v>0.0</v>
      </c>
      <c r="J106" s="16">
        <v>18.0</v>
      </c>
      <c r="K106" s="25">
        <v>25.85999999999992</v>
      </c>
      <c r="L106" s="25">
        <v>28.500000000000092</v>
      </c>
      <c r="M106" s="25">
        <v>22.299999999999983</v>
      </c>
      <c r="N106" s="25">
        <v>23.18333333333328</v>
      </c>
      <c r="O106" s="25">
        <v>28.950000000000102</v>
      </c>
      <c r="P106" s="25">
        <v>29.266666666666747</v>
      </c>
      <c r="Q106" s="25">
        <v>21.959999999999855</v>
      </c>
      <c r="R106" s="25">
        <v>24.859999999999946</v>
      </c>
      <c r="S106" s="25">
        <v>14.650000000000015</v>
      </c>
      <c r="T106" s="25">
        <v>12.450000000000017</v>
      </c>
    </row>
    <row r="107">
      <c r="A107" s="31">
        <v>18.0</v>
      </c>
      <c r="B107" s="7" t="s">
        <v>2691</v>
      </c>
      <c r="C107" s="7" t="s">
        <v>2717</v>
      </c>
      <c r="D107" s="7" t="s">
        <v>2772</v>
      </c>
      <c r="E107" s="12">
        <v>1.0</v>
      </c>
      <c r="J107" s="16">
        <v>19.0</v>
      </c>
      <c r="K107" s="25">
        <v>18.919999999999753</v>
      </c>
      <c r="L107" s="25">
        <v>30.2</v>
      </c>
      <c r="M107" s="25">
        <v>18.950000000000045</v>
      </c>
      <c r="N107" s="25">
        <v>20.40000000000013</v>
      </c>
      <c r="O107" s="25">
        <v>23.57500000000016</v>
      </c>
      <c r="P107" s="25">
        <v>22.70000000000016</v>
      </c>
      <c r="Q107" s="25">
        <v>19.579999999999973</v>
      </c>
      <c r="R107" s="25">
        <v>25.999999999999726</v>
      </c>
      <c r="S107" s="25">
        <v>18.166666666666554</v>
      </c>
      <c r="T107" s="25">
        <v>18.07500000000016</v>
      </c>
    </row>
    <row r="108">
      <c r="A108" s="31">
        <v>18.0</v>
      </c>
      <c r="B108" s="7" t="s">
        <v>2694</v>
      </c>
      <c r="C108" s="31">
        <v>20.0</v>
      </c>
      <c r="D108" s="7" t="s">
        <v>2773</v>
      </c>
      <c r="E108" s="12">
        <v>1.0</v>
      </c>
      <c r="J108" s="16">
        <v>25.0</v>
      </c>
      <c r="K108" s="25">
        <v>21.020000000000152</v>
      </c>
      <c r="L108" s="25">
        <v>19.26</v>
      </c>
      <c r="M108" s="25">
        <v>25.09999999999983</v>
      </c>
      <c r="N108" s="25">
        <v>19.50000000000001</v>
      </c>
      <c r="O108" s="25">
        <v>17.43333333333311</v>
      </c>
      <c r="P108" s="25">
        <v>18.750000000000004</v>
      </c>
      <c r="Q108" s="25">
        <v>19.69999999999998</v>
      </c>
      <c r="R108" s="25">
        <v>29.6399999999999</v>
      </c>
      <c r="S108" s="25">
        <v>20.649999999999995</v>
      </c>
      <c r="T108" s="25">
        <v>20.025000000000055</v>
      </c>
    </row>
    <row r="109">
      <c r="A109" s="31">
        <v>18.0</v>
      </c>
      <c r="B109" s="7" t="s">
        <v>2695</v>
      </c>
      <c r="C109" s="7" t="s">
        <v>2699</v>
      </c>
      <c r="D109" s="7" t="s">
        <v>2774</v>
      </c>
      <c r="E109" s="12">
        <v>0.0</v>
      </c>
      <c r="J109" s="12">
        <v>32.0</v>
      </c>
      <c r="K109" s="25">
        <v>15.20000005364418</v>
      </c>
      <c r="L109" s="25">
        <v>11.80000024382025</v>
      </c>
      <c r="M109" s="25">
        <v>14.999999734573066</v>
      </c>
      <c r="N109" s="25">
        <v>13.66666661342606</v>
      </c>
      <c r="O109" s="25">
        <v>16.250000026775524</v>
      </c>
      <c r="P109" s="25">
        <v>17.499999899882823</v>
      </c>
      <c r="Q109" s="25">
        <v>9.800000027753413</v>
      </c>
      <c r="R109" s="25">
        <v>11.999999913387</v>
      </c>
      <c r="S109" s="25">
        <v>8.166666585020721</v>
      </c>
      <c r="T109" s="25">
        <v>6.000000302447006</v>
      </c>
    </row>
    <row r="110">
      <c r="A110" s="31">
        <v>19.0</v>
      </c>
      <c r="B110" s="7" t="s">
        <v>2697</v>
      </c>
      <c r="C110" s="31">
        <v>49.0</v>
      </c>
      <c r="D110" s="7" t="s">
        <v>2775</v>
      </c>
      <c r="J110" s="12" t="s">
        <v>269</v>
      </c>
      <c r="K110" s="16">
        <f>TTEST(K93:K109,L93:L109,2,1)*5</f>
        <v>3.436458184</v>
      </c>
      <c r="M110" s="16">
        <f>TTEST(M93:M109,N93:N109,2,1)*5</f>
        <v>4.920194087</v>
      </c>
      <c r="O110" s="16">
        <f>TTEST(O93:O109,P93:P109,2,1)*5</f>
        <v>0.9629869986</v>
      </c>
      <c r="Q110" s="16">
        <f>TTEST(Q93:Q109,R93:R109,2,1)*5</f>
        <v>0.02862614913</v>
      </c>
      <c r="S110" s="16">
        <f>TTEST(S93:S109,T93:T109,2,1)*5</f>
        <v>4.251960748</v>
      </c>
    </row>
    <row r="111">
      <c r="A111" s="31">
        <v>19.0</v>
      </c>
      <c r="B111" s="7" t="s">
        <v>2686</v>
      </c>
      <c r="C111" s="7" t="s">
        <v>2765</v>
      </c>
      <c r="D111" s="7" t="s">
        <v>2776</v>
      </c>
    </row>
    <row r="112">
      <c r="A112" s="31">
        <v>19.0</v>
      </c>
      <c r="B112" s="7" t="s">
        <v>2689</v>
      </c>
      <c r="C112" s="31">
        <v>25.0</v>
      </c>
      <c r="D112" s="7" t="s">
        <v>2777</v>
      </c>
      <c r="E112" s="12">
        <v>1.0</v>
      </c>
    </row>
    <row r="113">
      <c r="A113" s="31">
        <v>19.0</v>
      </c>
      <c r="B113" s="7" t="s">
        <v>2691</v>
      </c>
      <c r="C113" s="7" t="s">
        <v>2778</v>
      </c>
      <c r="D113" s="7" t="s">
        <v>2779</v>
      </c>
      <c r="E113" s="12">
        <v>0.0</v>
      </c>
    </row>
    <row r="114">
      <c r="A114" s="31">
        <v>19.0</v>
      </c>
      <c r="B114" s="7" t="s">
        <v>2694</v>
      </c>
      <c r="C114" s="31">
        <v>20.0</v>
      </c>
      <c r="D114" s="7" t="s">
        <v>2780</v>
      </c>
      <c r="E114" s="12">
        <v>1.0</v>
      </c>
      <c r="I114" s="12" t="s">
        <v>2781</v>
      </c>
      <c r="J114" s="1" t="s">
        <v>2716</v>
      </c>
    </row>
    <row r="115">
      <c r="A115" s="31">
        <v>19.0</v>
      </c>
      <c r="B115" s="7" t="s">
        <v>2695</v>
      </c>
      <c r="C115" s="7" t="s">
        <v>2782</v>
      </c>
      <c r="D115" s="7" t="s">
        <v>2783</v>
      </c>
      <c r="E115" s="12">
        <v>0.0</v>
      </c>
      <c r="J115" s="1" t="s">
        <v>0</v>
      </c>
      <c r="K115" s="1" t="s">
        <v>27</v>
      </c>
      <c r="L115" s="1" t="s">
        <v>23</v>
      </c>
      <c r="M115" s="1" t="s">
        <v>97</v>
      </c>
      <c r="N115" s="1" t="s">
        <v>90</v>
      </c>
      <c r="O115" s="1" t="s">
        <v>71</v>
      </c>
      <c r="P115" s="1" t="s">
        <v>68</v>
      </c>
      <c r="Q115" s="1" t="s">
        <v>49</v>
      </c>
      <c r="R115" s="1" t="s">
        <v>46</v>
      </c>
      <c r="S115" s="1" t="s">
        <v>114</v>
      </c>
      <c r="T115" s="1" t="s">
        <v>118</v>
      </c>
    </row>
    <row r="116">
      <c r="A116" s="31">
        <v>20.0</v>
      </c>
      <c r="B116" s="7" t="s">
        <v>2697</v>
      </c>
      <c r="C116" s="31">
        <v>67.0</v>
      </c>
      <c r="D116" s="142">
        <v>45377.55397039352</v>
      </c>
      <c r="J116" s="16">
        <v>1.0</v>
      </c>
      <c r="K116" s="25">
        <v>12.099999999999909</v>
      </c>
      <c r="L116" s="25">
        <v>10.419999999999982</v>
      </c>
      <c r="M116" s="25">
        <v>13.825000000000045</v>
      </c>
      <c r="N116" s="25">
        <v>16.09999999999987</v>
      </c>
      <c r="O116" s="25">
        <v>18.125000000000114</v>
      </c>
      <c r="P116" s="25">
        <v>17.283333333333378</v>
      </c>
      <c r="Q116" s="25">
        <v>11.480000000000064</v>
      </c>
      <c r="R116" s="25">
        <v>11.880000000000019</v>
      </c>
      <c r="S116" s="25">
        <v>8.400000000000167</v>
      </c>
      <c r="T116" s="25">
        <v>13.574999999999818</v>
      </c>
    </row>
    <row r="117">
      <c r="A117" s="31">
        <v>20.0</v>
      </c>
      <c r="B117" s="7" t="s">
        <v>2686</v>
      </c>
      <c r="C117" s="7" t="s">
        <v>2784</v>
      </c>
      <c r="D117" s="142">
        <v>45377.55412826389</v>
      </c>
      <c r="J117" s="16">
        <v>4.0</v>
      </c>
      <c r="K117" s="25">
        <v>16.34000000000019</v>
      </c>
      <c r="L117" s="25">
        <v>18.359999999999854</v>
      </c>
      <c r="M117" s="25">
        <v>18.19999999999976</v>
      </c>
      <c r="N117" s="25">
        <v>12.433333333333053</v>
      </c>
      <c r="O117" s="25">
        <v>31.02500000000009</v>
      </c>
      <c r="P117" s="25">
        <v>35.05000000000007</v>
      </c>
      <c r="Q117" s="25">
        <v>25.439999999999873</v>
      </c>
      <c r="R117" s="25">
        <v>10.580000000000245</v>
      </c>
      <c r="S117" s="25">
        <v>8.78333333333338</v>
      </c>
      <c r="T117" s="25">
        <v>12.724999999999966</v>
      </c>
    </row>
    <row r="118">
      <c r="A118" s="31">
        <v>20.0</v>
      </c>
      <c r="B118" s="7" t="s">
        <v>2689</v>
      </c>
      <c r="C118" s="31">
        <v>25.0</v>
      </c>
      <c r="D118" s="142">
        <v>45377.5546841088</v>
      </c>
      <c r="E118" s="12">
        <v>1.0</v>
      </c>
      <c r="J118" s="16">
        <v>5.0</v>
      </c>
      <c r="K118" s="25">
        <v>14.88000000000011</v>
      </c>
      <c r="L118" s="25">
        <v>16.55999999999999</v>
      </c>
      <c r="M118" s="25">
        <v>14.724999999999682</v>
      </c>
      <c r="N118" s="25">
        <v>20.06666666666676</v>
      </c>
      <c r="O118" s="25">
        <v>21.00000000000017</v>
      </c>
      <c r="P118" s="25">
        <v>25.349999999999834</v>
      </c>
      <c r="Q118" s="25">
        <v>10.519999999999891</v>
      </c>
      <c r="R118" s="25">
        <v>13.14000000000001</v>
      </c>
      <c r="S118" s="25">
        <v>10.03333333333353</v>
      </c>
      <c r="T118" s="25">
        <v>10.474999999999966</v>
      </c>
    </row>
    <row r="119">
      <c r="A119" s="31">
        <v>20.0</v>
      </c>
      <c r="B119" s="7" t="s">
        <v>2691</v>
      </c>
      <c r="C119" s="7" t="s">
        <v>2785</v>
      </c>
      <c r="D119" s="142">
        <v>45377.555591620374</v>
      </c>
      <c r="E119" s="12">
        <v>1.0</v>
      </c>
      <c r="J119" s="16">
        <v>8.0</v>
      </c>
      <c r="K119" s="25">
        <v>14.239999999999963</v>
      </c>
      <c r="L119" s="25">
        <v>11.879999999999995</v>
      </c>
      <c r="M119" s="25">
        <v>8.874999999999943</v>
      </c>
      <c r="N119" s="25">
        <v>10.200000000000045</v>
      </c>
      <c r="O119" s="25">
        <v>18.30000000000001</v>
      </c>
      <c r="P119" s="25">
        <v>14.950000000000122</v>
      </c>
      <c r="Q119" s="25">
        <v>11.400000000000045</v>
      </c>
      <c r="R119" s="25">
        <v>13.919999999999892</v>
      </c>
      <c r="S119" s="25">
        <v>8.96666666666664</v>
      </c>
      <c r="T119" s="25">
        <v>7.900000000000034</v>
      </c>
    </row>
    <row r="120">
      <c r="A120" s="31">
        <v>20.0</v>
      </c>
      <c r="B120" s="7" t="s">
        <v>2694</v>
      </c>
      <c r="C120" s="31">
        <v>10.0</v>
      </c>
      <c r="D120" s="142">
        <v>45377.5559478125</v>
      </c>
      <c r="E120" s="12">
        <v>0.0</v>
      </c>
      <c r="J120" s="16">
        <v>9.0</v>
      </c>
      <c r="K120" s="25">
        <v>13.21999999999971</v>
      </c>
      <c r="L120" s="25">
        <v>17.67999999999997</v>
      </c>
      <c r="M120" s="25">
        <v>11.47500000000008</v>
      </c>
      <c r="N120" s="25">
        <v>15.733333333333386</v>
      </c>
      <c r="O120" s="25">
        <v>23.02500000000009</v>
      </c>
      <c r="P120" s="25">
        <v>28.000000000000266</v>
      </c>
      <c r="Q120" s="25">
        <v>12.7599999999999</v>
      </c>
      <c r="R120" s="25">
        <v>17.099999999999817</v>
      </c>
      <c r="S120" s="25">
        <v>10.016666666666689</v>
      </c>
      <c r="T120" s="25">
        <v>6.725000000000136</v>
      </c>
    </row>
    <row r="121">
      <c r="A121" s="31">
        <v>20.0</v>
      </c>
      <c r="B121" s="7" t="s">
        <v>2695</v>
      </c>
      <c r="C121" s="7" t="s">
        <v>2786</v>
      </c>
      <c r="D121" s="142">
        <v>45377.55658552083</v>
      </c>
      <c r="E121" s="12">
        <v>1.0</v>
      </c>
      <c r="J121" s="16">
        <v>10.0</v>
      </c>
      <c r="K121" s="25">
        <v>18.839999999999918</v>
      </c>
      <c r="L121" s="25">
        <v>21.939999999999962</v>
      </c>
      <c r="M121" s="25">
        <v>28.049999999999898</v>
      </c>
      <c r="N121" s="25">
        <v>19.98333333333312</v>
      </c>
      <c r="O121" s="25">
        <v>25.925000000000068</v>
      </c>
      <c r="P121" s="25">
        <v>23.83333333333356</v>
      </c>
      <c r="Q121" s="25">
        <v>29.559999999999945</v>
      </c>
      <c r="R121" s="25">
        <v>16.819999999999983</v>
      </c>
      <c r="S121" s="25">
        <v>12.06666666666672</v>
      </c>
      <c r="T121" s="25">
        <v>11.650000000000091</v>
      </c>
    </row>
    <row r="122">
      <c r="A122" s="31">
        <v>21.0</v>
      </c>
      <c r="B122" s="7" t="s">
        <v>2697</v>
      </c>
      <c r="C122" s="31">
        <v>21.0</v>
      </c>
      <c r="D122" s="7" t="s">
        <v>2787</v>
      </c>
      <c r="J122" s="16">
        <v>14.0</v>
      </c>
      <c r="K122" s="25">
        <v>15.899999999999931</v>
      </c>
      <c r="L122" s="25">
        <v>21.800000000000022</v>
      </c>
      <c r="M122" s="25">
        <v>15.374999999999972</v>
      </c>
      <c r="N122" s="25">
        <v>21.300000000000068</v>
      </c>
      <c r="O122" s="25">
        <v>28.200000000000017</v>
      </c>
      <c r="P122" s="25">
        <v>24.50000000000004</v>
      </c>
      <c r="Q122" s="25">
        <v>12.959999999999933</v>
      </c>
      <c r="R122" s="25">
        <v>14.78000000000004</v>
      </c>
      <c r="S122" s="25">
        <v>15.149999999999958</v>
      </c>
      <c r="T122" s="25">
        <v>11.299999999999969</v>
      </c>
    </row>
    <row r="123">
      <c r="A123" s="31">
        <v>21.0</v>
      </c>
      <c r="B123" s="7" t="s">
        <v>2686</v>
      </c>
      <c r="C123" s="7" t="s">
        <v>2788</v>
      </c>
      <c r="D123" s="7" t="s">
        <v>2789</v>
      </c>
      <c r="J123" s="16">
        <v>20.0</v>
      </c>
      <c r="K123" s="25">
        <v>31.71999999999998</v>
      </c>
      <c r="L123" s="25">
        <v>31.439999999999962</v>
      </c>
      <c r="M123" s="25">
        <v>38.625000000000114</v>
      </c>
      <c r="N123" s="25">
        <v>39.18333333333336</v>
      </c>
      <c r="O123" s="25">
        <v>48.92499999999984</v>
      </c>
      <c r="P123" s="25">
        <v>57.93333333333328</v>
      </c>
      <c r="Q123" s="25">
        <v>38.16000000000022</v>
      </c>
      <c r="R123" s="25">
        <v>37.099999999999866</v>
      </c>
      <c r="S123" s="25">
        <v>26.416666666666668</v>
      </c>
      <c r="T123" s="25">
        <v>18.775000000000034</v>
      </c>
    </row>
    <row r="124">
      <c r="A124" s="31">
        <v>21.0</v>
      </c>
      <c r="B124" s="7" t="s">
        <v>2689</v>
      </c>
      <c r="C124" s="152">
        <v>45295.0</v>
      </c>
      <c r="D124" s="7" t="s">
        <v>2790</v>
      </c>
      <c r="E124" s="12">
        <v>0.0</v>
      </c>
      <c r="J124" s="16">
        <v>21.0</v>
      </c>
      <c r="K124" s="25">
        <v>22.78000000000001</v>
      </c>
      <c r="L124" s="25">
        <v>22.620000000000005</v>
      </c>
      <c r="M124" s="25">
        <v>15.67500000000004</v>
      </c>
      <c r="N124" s="25">
        <v>14.266666666666595</v>
      </c>
      <c r="O124" s="25">
        <v>16.725000000000023</v>
      </c>
      <c r="P124" s="25">
        <v>18.249999999999925</v>
      </c>
      <c r="Q124" s="25">
        <v>19.95999999999997</v>
      </c>
      <c r="R124" s="25">
        <v>35.86000000000007</v>
      </c>
      <c r="S124" s="25">
        <v>12.650000000000054</v>
      </c>
      <c r="T124" s="25">
        <v>13.000000000000028</v>
      </c>
    </row>
    <row r="125">
      <c r="A125" s="31">
        <v>21.0</v>
      </c>
      <c r="B125" s="7" t="s">
        <v>2691</v>
      </c>
      <c r="C125" s="7" t="s">
        <v>2717</v>
      </c>
      <c r="D125" s="7" t="s">
        <v>2791</v>
      </c>
      <c r="E125" s="12">
        <v>1.0</v>
      </c>
      <c r="J125" s="16">
        <v>23.0</v>
      </c>
      <c r="K125" s="25">
        <v>16.240000000000236</v>
      </c>
      <c r="L125" s="25">
        <v>15.99999999999991</v>
      </c>
      <c r="M125" s="25">
        <v>16.375</v>
      </c>
      <c r="N125" s="25">
        <v>19.483333333333274</v>
      </c>
      <c r="O125" s="25">
        <v>17.900000000000205</v>
      </c>
      <c r="P125" s="25">
        <v>29.650000000000016</v>
      </c>
      <c r="Q125" s="25">
        <v>15.959999999999946</v>
      </c>
      <c r="R125" s="25">
        <v>20.479999999999926</v>
      </c>
      <c r="S125" s="25">
        <v>13.449999999999894</v>
      </c>
      <c r="T125" s="25">
        <v>19.149999999999864</v>
      </c>
    </row>
    <row r="126">
      <c r="A126" s="31">
        <v>21.0</v>
      </c>
      <c r="B126" s="7" t="s">
        <v>2694</v>
      </c>
      <c r="C126" s="31">
        <v>20.0</v>
      </c>
      <c r="D126" s="7" t="s">
        <v>2792</v>
      </c>
      <c r="E126" s="12">
        <v>1.0</v>
      </c>
      <c r="J126" s="16">
        <v>28.0</v>
      </c>
      <c r="K126" s="25">
        <v>15.60000000000009</v>
      </c>
      <c r="L126" s="25">
        <v>13.859999999999763</v>
      </c>
      <c r="M126" s="25">
        <v>17.32499999999976</v>
      </c>
      <c r="N126" s="25">
        <v>12.900000000000167</v>
      </c>
      <c r="O126" s="25">
        <v>14.224999999999909</v>
      </c>
      <c r="P126" s="25">
        <v>13.616666666666637</v>
      </c>
      <c r="Q126" s="25">
        <v>11.479999999999928</v>
      </c>
      <c r="R126" s="25">
        <v>18.82000000000007</v>
      </c>
      <c r="S126" s="25">
        <v>10.316666666666833</v>
      </c>
      <c r="T126" s="25">
        <v>6.300000000000011</v>
      </c>
    </row>
    <row r="127">
      <c r="A127" s="31">
        <v>21.0</v>
      </c>
      <c r="B127" s="7" t="s">
        <v>2695</v>
      </c>
      <c r="C127" s="7" t="s">
        <v>2738</v>
      </c>
      <c r="D127" s="7" t="s">
        <v>2793</v>
      </c>
      <c r="E127" s="12">
        <v>1.0</v>
      </c>
      <c r="J127" s="16">
        <v>29.0</v>
      </c>
      <c r="K127" s="25">
        <v>6.560000000000082</v>
      </c>
      <c r="L127" s="25">
        <v>13.54000000000001</v>
      </c>
      <c r="M127" s="25">
        <v>16.649999999999977</v>
      </c>
      <c r="N127" s="25">
        <v>23.53333333333349</v>
      </c>
      <c r="O127" s="25">
        <v>9.674999999999898</v>
      </c>
      <c r="P127" s="25">
        <v>13.066666666666569</v>
      </c>
      <c r="Q127" s="25">
        <v>9.85999999999999</v>
      </c>
      <c r="R127" s="25">
        <v>12.899999999999773</v>
      </c>
      <c r="S127" s="25">
        <v>8.316666666666682</v>
      </c>
      <c r="T127" s="25">
        <v>8.82500000000016</v>
      </c>
    </row>
    <row r="128">
      <c r="A128" s="31">
        <v>22.0</v>
      </c>
      <c r="B128" s="7" t="s">
        <v>2697</v>
      </c>
      <c r="C128" s="31">
        <v>28.0</v>
      </c>
      <c r="D128" s="7" t="s">
        <v>2794</v>
      </c>
      <c r="J128" s="16">
        <v>16.0</v>
      </c>
      <c r="K128" s="25">
        <v>16.979999999999745</v>
      </c>
      <c r="L128" s="25">
        <v>20.239999999999963</v>
      </c>
      <c r="M128" s="25">
        <v>20.400000000000034</v>
      </c>
      <c r="N128" s="25">
        <v>18.450000000000085</v>
      </c>
      <c r="O128" s="25">
        <v>21.30000000000024</v>
      </c>
      <c r="P128" s="25">
        <v>19.450000000000085</v>
      </c>
      <c r="Q128" s="25">
        <v>15.300000000000272</v>
      </c>
      <c r="R128" s="25">
        <v>23.519999999999847</v>
      </c>
      <c r="S128" s="25">
        <v>15.583333333333107</v>
      </c>
      <c r="T128" s="25">
        <v>18.25</v>
      </c>
    </row>
    <row r="129">
      <c r="A129" s="31">
        <v>22.0</v>
      </c>
      <c r="B129" s="7" t="s">
        <v>2686</v>
      </c>
      <c r="C129" s="7" t="s">
        <v>2687</v>
      </c>
      <c r="D129" s="7" t="s">
        <v>2795</v>
      </c>
      <c r="J129" s="16">
        <v>26.0</v>
      </c>
      <c r="K129" s="25">
        <v>16.98000000000038</v>
      </c>
      <c r="L129" s="25">
        <v>20.219999999999892</v>
      </c>
      <c r="M129" s="25">
        <v>17.875000000000114</v>
      </c>
      <c r="N129" s="25">
        <v>18.59999999999968</v>
      </c>
      <c r="O129" s="25">
        <v>17.100000000000023</v>
      </c>
      <c r="P129" s="25">
        <v>16.366666666666635</v>
      </c>
      <c r="Q129" s="25">
        <v>13.679999999999927</v>
      </c>
      <c r="R129" s="25">
        <v>13.339999999999781</v>
      </c>
      <c r="S129" s="25">
        <v>11.033333333333607</v>
      </c>
      <c r="T129" s="25">
        <v>13.075000000000273</v>
      </c>
    </row>
    <row r="130">
      <c r="A130" s="31">
        <v>22.0</v>
      </c>
      <c r="B130" s="7" t="s">
        <v>2689</v>
      </c>
      <c r="C130" s="31">
        <v>50.0</v>
      </c>
      <c r="D130" s="7" t="s">
        <v>2796</v>
      </c>
      <c r="E130" s="12">
        <v>0.0</v>
      </c>
      <c r="J130" s="12">
        <v>31.0</v>
      </c>
      <c r="K130" s="25">
        <v>13.59999999999701</v>
      </c>
      <c r="L130" s="25">
        <v>14.599999999999724</v>
      </c>
      <c r="M130" s="25">
        <v>14.49999999999907</v>
      </c>
      <c r="N130" s="25">
        <v>12.500000000005151</v>
      </c>
      <c r="O130" s="25">
        <v>11.24999999999936</v>
      </c>
      <c r="P130" s="25">
        <v>13.333333333334352</v>
      </c>
      <c r="Q130" s="25">
        <v>9.999999999998366</v>
      </c>
      <c r="R130" s="25">
        <v>19.399999999998556</v>
      </c>
      <c r="S130" s="25">
        <v>8.500000000001329</v>
      </c>
      <c r="T130" s="25">
        <v>10.499999999998657</v>
      </c>
    </row>
    <row r="131">
      <c r="A131" s="31">
        <v>22.0</v>
      </c>
      <c r="B131" s="7" t="s">
        <v>2691</v>
      </c>
      <c r="C131" s="7" t="s">
        <v>2703</v>
      </c>
      <c r="D131" s="7" t="s">
        <v>2797</v>
      </c>
      <c r="E131" s="12">
        <v>0.0</v>
      </c>
      <c r="J131" s="12" t="s">
        <v>269</v>
      </c>
      <c r="K131" s="16">
        <f>TTEST(K116:K130,L116:L130,2,1)*5</f>
        <v>0.1849618431</v>
      </c>
      <c r="M131" s="16">
        <f>TTEST(M116:M130,N116:N130,2,1)*5</f>
        <v>3.48340457</v>
      </c>
      <c r="O131" s="16">
        <f>TTEST(O116:O130,P116:P130,2,1)*5</f>
        <v>0.6441771404</v>
      </c>
      <c r="Q131" s="16">
        <f>TTEST(Q116:Q130,R116:R130,2,1)*5</f>
        <v>1.596354243</v>
      </c>
      <c r="S131" s="16">
        <f>TTEST(S116:S130,T116:T130,2,1)*5</f>
        <v>4.308930389</v>
      </c>
    </row>
    <row r="132">
      <c r="A132" s="31">
        <v>22.0</v>
      </c>
      <c r="B132" s="7" t="s">
        <v>2694</v>
      </c>
      <c r="C132" s="31">
        <v>20.0</v>
      </c>
      <c r="D132" s="7" t="s">
        <v>2798</v>
      </c>
      <c r="E132" s="12">
        <v>1.0</v>
      </c>
    </row>
    <row r="133">
      <c r="A133" s="31">
        <v>22.0</v>
      </c>
      <c r="B133" s="7" t="s">
        <v>2695</v>
      </c>
      <c r="C133" s="7" t="s">
        <v>2699</v>
      </c>
      <c r="D133" s="7" t="s">
        <v>2799</v>
      </c>
      <c r="E133" s="12">
        <v>0.0</v>
      </c>
    </row>
    <row r="134">
      <c r="A134" s="31">
        <v>23.0</v>
      </c>
      <c r="B134" s="7" t="s">
        <v>2697</v>
      </c>
      <c r="C134" s="31">
        <v>19.0</v>
      </c>
      <c r="D134" s="142">
        <v>45377.603557083334</v>
      </c>
    </row>
    <row r="135">
      <c r="A135" s="31">
        <v>23.0</v>
      </c>
      <c r="B135" s="7" t="s">
        <v>2686</v>
      </c>
      <c r="C135" s="7" t="s">
        <v>2687</v>
      </c>
      <c r="D135" s="142">
        <v>45377.60363133102</v>
      </c>
    </row>
    <row r="136">
      <c r="A136" s="31">
        <v>23.0</v>
      </c>
      <c r="B136" s="7" t="s">
        <v>2689</v>
      </c>
      <c r="C136" s="144">
        <v>0.25</v>
      </c>
      <c r="D136" s="142">
        <v>45377.60393365741</v>
      </c>
      <c r="E136" s="12">
        <v>1.0</v>
      </c>
      <c r="I136" s="12" t="s">
        <v>202</v>
      </c>
      <c r="J136" s="137" t="s">
        <v>2736</v>
      </c>
      <c r="N136" s="137" t="s">
        <v>2737</v>
      </c>
    </row>
    <row r="137">
      <c r="A137" s="31">
        <v>23.0</v>
      </c>
      <c r="B137" s="7" t="s">
        <v>2691</v>
      </c>
      <c r="C137" s="7" t="s">
        <v>2717</v>
      </c>
      <c r="D137" s="142">
        <v>45377.604917337965</v>
      </c>
      <c r="E137" s="12">
        <v>1.0</v>
      </c>
      <c r="J137" s="13"/>
      <c r="K137" s="59" t="s">
        <v>20</v>
      </c>
      <c r="L137" s="43" t="s">
        <v>19</v>
      </c>
      <c r="N137" s="13"/>
      <c r="O137" s="59" t="s">
        <v>20</v>
      </c>
      <c r="P137" s="43" t="s">
        <v>19</v>
      </c>
    </row>
    <row r="138">
      <c r="A138" s="31">
        <v>23.0</v>
      </c>
      <c r="B138" s="7" t="s">
        <v>2694</v>
      </c>
      <c r="C138" s="31">
        <v>20.0</v>
      </c>
      <c r="D138" s="142">
        <v>45377.60536502315</v>
      </c>
      <c r="E138" s="12">
        <v>1.0</v>
      </c>
      <c r="J138" s="60" t="s">
        <v>294</v>
      </c>
      <c r="K138" s="25">
        <f>AVERAGE(K93:K109)</f>
        <v>20.3882353</v>
      </c>
      <c r="L138" s="92">
        <f>average(L93:L109)</f>
        <v>19.5364706</v>
      </c>
      <c r="N138" s="60" t="s">
        <v>294</v>
      </c>
      <c r="O138" s="25">
        <f>AVERAGE(K116:K130)</f>
        <v>16.39866667</v>
      </c>
      <c r="P138" s="92">
        <f>average(L116:L130)</f>
        <v>18.07733333</v>
      </c>
    </row>
    <row r="139">
      <c r="A139" s="31">
        <v>23.0</v>
      </c>
      <c r="B139" s="7" t="s">
        <v>2695</v>
      </c>
      <c r="C139" s="7" t="s">
        <v>2699</v>
      </c>
      <c r="D139" s="142">
        <v>45377.60588465278</v>
      </c>
      <c r="E139" s="12">
        <v>0.0</v>
      </c>
      <c r="J139" s="60" t="s">
        <v>297</v>
      </c>
      <c r="K139" s="25">
        <f>AVERAGE(M93:M109)</f>
        <v>19.73088234</v>
      </c>
      <c r="L139" s="92">
        <f>average(N93:N109)</f>
        <v>19.76235294</v>
      </c>
      <c r="N139" s="60" t="s">
        <v>297</v>
      </c>
      <c r="O139" s="25">
        <f>AVERAGE(M116:M130)</f>
        <v>17.86333333</v>
      </c>
      <c r="P139" s="92">
        <f>average(N116:N130)</f>
        <v>18.31555556</v>
      </c>
    </row>
    <row r="140">
      <c r="A140" s="31">
        <v>24.0</v>
      </c>
      <c r="B140" s="7" t="s">
        <v>2697</v>
      </c>
      <c r="C140" s="31">
        <v>21.0</v>
      </c>
      <c r="D140" s="7" t="s">
        <v>2800</v>
      </c>
      <c r="J140" s="60" t="s">
        <v>68</v>
      </c>
      <c r="K140" s="25">
        <f>AVERAGE(O93:O109)</f>
        <v>21.94460784</v>
      </c>
      <c r="L140" s="92">
        <f>average(P93:P109)</f>
        <v>23.73529411</v>
      </c>
      <c r="N140" s="60" t="s">
        <v>68</v>
      </c>
      <c r="O140" s="25">
        <f>AVERAGE(O116:O130)</f>
        <v>21.51333333</v>
      </c>
      <c r="P140" s="92">
        <f>average(P116:P130)</f>
        <v>23.37555556</v>
      </c>
    </row>
    <row r="141">
      <c r="A141" s="31">
        <v>24.0</v>
      </c>
      <c r="B141" s="7" t="s">
        <v>2686</v>
      </c>
      <c r="C141" s="7" t="s">
        <v>2687</v>
      </c>
      <c r="D141" s="7" t="s">
        <v>2801</v>
      </c>
      <c r="J141" s="60" t="s">
        <v>2669</v>
      </c>
      <c r="K141" s="25">
        <f>AVERAGE(Q93:Q109)</f>
        <v>18.73411765</v>
      </c>
      <c r="L141" s="92">
        <f>average(R93:R109)</f>
        <v>21.81764705</v>
      </c>
      <c r="N141" s="60" t="s">
        <v>2669</v>
      </c>
      <c r="O141" s="25">
        <f>AVERAGE(Q116:Q130)</f>
        <v>16.568</v>
      </c>
      <c r="P141" s="92">
        <f>average(R116:R130)</f>
        <v>18.64266667</v>
      </c>
    </row>
    <row r="142">
      <c r="A142" s="31">
        <v>24.0</v>
      </c>
      <c r="B142" s="7" t="s">
        <v>2689</v>
      </c>
      <c r="C142" s="31">
        <v>50.0</v>
      </c>
      <c r="D142" s="7" t="s">
        <v>2802</v>
      </c>
      <c r="E142" s="12">
        <v>0.0</v>
      </c>
      <c r="J142" s="60" t="s">
        <v>118</v>
      </c>
      <c r="K142" s="25">
        <f t="shared" ref="K142:L142" si="10">average(S93:S109)</f>
        <v>13.72843137</v>
      </c>
      <c r="L142" s="92">
        <f t="shared" si="10"/>
        <v>13.53647061</v>
      </c>
      <c r="N142" s="60" t="s">
        <v>118</v>
      </c>
      <c r="O142" s="25">
        <f t="shared" ref="O142:P142" si="11">average(S116:S130)</f>
        <v>11.97888889</v>
      </c>
      <c r="P142" s="92">
        <f t="shared" si="11"/>
        <v>12.14833333</v>
      </c>
    </row>
    <row r="143">
      <c r="A143" s="31">
        <v>24.0</v>
      </c>
      <c r="B143" s="7" t="s">
        <v>2691</v>
      </c>
      <c r="C143" s="7" t="s">
        <v>2717</v>
      </c>
      <c r="D143" s="7" t="s">
        <v>2803</v>
      </c>
      <c r="E143" s="12">
        <v>1.0</v>
      </c>
      <c r="J143" s="95" t="s">
        <v>307</v>
      </c>
      <c r="K143" s="153">
        <f t="shared" ref="K143:L143" si="12">average(K138:K142)</f>
        <v>18.9052549</v>
      </c>
      <c r="L143" s="154">
        <f t="shared" si="12"/>
        <v>19.67764706</v>
      </c>
      <c r="N143" s="95" t="s">
        <v>307</v>
      </c>
      <c r="O143" s="153">
        <f t="shared" ref="O143:P143" si="13">average(O138:O142)</f>
        <v>16.86444444</v>
      </c>
      <c r="P143" s="154">
        <f t="shared" si="13"/>
        <v>18.11188889</v>
      </c>
    </row>
    <row r="144">
      <c r="A144" s="31">
        <v>24.0</v>
      </c>
      <c r="B144" s="7" t="s">
        <v>2694</v>
      </c>
      <c r="C144" s="31">
        <v>10.0</v>
      </c>
      <c r="D144" s="7" t="s">
        <v>2804</v>
      </c>
      <c r="E144" s="12">
        <v>0.0</v>
      </c>
    </row>
    <row r="145">
      <c r="A145" s="31">
        <v>24.0</v>
      </c>
      <c r="B145" s="7" t="s">
        <v>2695</v>
      </c>
      <c r="C145" s="7" t="s">
        <v>2699</v>
      </c>
      <c r="D145" s="7" t="s">
        <v>2805</v>
      </c>
      <c r="E145" s="12">
        <v>0.0</v>
      </c>
    </row>
    <row r="146">
      <c r="A146" s="31">
        <v>25.0</v>
      </c>
      <c r="B146" s="7" t="s">
        <v>2697</v>
      </c>
      <c r="C146" s="31">
        <v>33.0</v>
      </c>
      <c r="D146" s="142">
        <v>45377.619582893516</v>
      </c>
    </row>
    <row r="147">
      <c r="A147" s="31">
        <v>25.0</v>
      </c>
      <c r="B147" s="7" t="s">
        <v>2686</v>
      </c>
      <c r="C147" s="7" t="s">
        <v>2687</v>
      </c>
      <c r="D147" s="142">
        <v>45377.61965069445</v>
      </c>
    </row>
    <row r="148">
      <c r="A148" s="31">
        <v>25.0</v>
      </c>
      <c r="B148" s="7" t="s">
        <v>2689</v>
      </c>
      <c r="C148" s="31">
        <v>25.0</v>
      </c>
      <c r="D148" s="142">
        <v>45377.61993688657</v>
      </c>
      <c r="E148" s="12">
        <v>1.0</v>
      </c>
    </row>
    <row r="149">
      <c r="A149" s="31">
        <v>25.0</v>
      </c>
      <c r="B149" s="7" t="s">
        <v>2691</v>
      </c>
      <c r="C149" s="7" t="s">
        <v>2778</v>
      </c>
      <c r="D149" s="142">
        <v>45377.62070744213</v>
      </c>
      <c r="E149" s="12">
        <v>0.0</v>
      </c>
    </row>
    <row r="150">
      <c r="A150" s="31">
        <v>25.0</v>
      </c>
      <c r="B150" s="7" t="s">
        <v>2694</v>
      </c>
      <c r="C150" s="31">
        <v>20.0</v>
      </c>
      <c r="D150" s="142">
        <v>45377.62093738426</v>
      </c>
      <c r="E150" s="12">
        <v>1.0</v>
      </c>
    </row>
    <row r="151">
      <c r="A151" s="31">
        <v>25.0</v>
      </c>
      <c r="B151" s="7" t="s">
        <v>2695</v>
      </c>
      <c r="C151" s="7" t="s">
        <v>2699</v>
      </c>
      <c r="D151" s="142">
        <v>45377.62124040509</v>
      </c>
      <c r="E151" s="12">
        <v>0.0</v>
      </c>
    </row>
    <row r="152">
      <c r="A152" s="31">
        <v>26.0</v>
      </c>
      <c r="B152" s="7" t="s">
        <v>2697</v>
      </c>
      <c r="C152" s="31">
        <v>18.0</v>
      </c>
      <c r="D152" s="7" t="s">
        <v>2806</v>
      </c>
    </row>
    <row r="153">
      <c r="A153" s="31">
        <v>26.0</v>
      </c>
      <c r="B153" s="7" t="s">
        <v>2686</v>
      </c>
      <c r="C153" s="7" t="s">
        <v>2765</v>
      </c>
      <c r="D153" s="7" t="s">
        <v>2807</v>
      </c>
    </row>
    <row r="154">
      <c r="A154" s="31">
        <v>26.0</v>
      </c>
      <c r="B154" s="7" t="s">
        <v>2689</v>
      </c>
      <c r="C154" s="144">
        <v>0.25</v>
      </c>
      <c r="D154" s="7" t="s">
        <v>2808</v>
      </c>
      <c r="E154" s="12">
        <v>1.0</v>
      </c>
    </row>
    <row r="155">
      <c r="A155" s="31">
        <v>26.0</v>
      </c>
      <c r="B155" s="7" t="s">
        <v>2691</v>
      </c>
      <c r="C155" s="7" t="s">
        <v>2785</v>
      </c>
      <c r="D155" s="7" t="s">
        <v>2809</v>
      </c>
      <c r="E155" s="12">
        <v>1.0</v>
      </c>
    </row>
    <row r="156">
      <c r="A156" s="31">
        <v>26.0</v>
      </c>
      <c r="B156" s="7" t="s">
        <v>2694</v>
      </c>
      <c r="C156" s="31">
        <v>20.0</v>
      </c>
      <c r="D156" s="7" t="s">
        <v>2810</v>
      </c>
      <c r="E156" s="12">
        <v>1.0</v>
      </c>
    </row>
    <row r="157">
      <c r="A157" s="31">
        <v>26.0</v>
      </c>
      <c r="B157" s="7" t="s">
        <v>2695</v>
      </c>
      <c r="C157" s="7" t="s">
        <v>2786</v>
      </c>
      <c r="D157" s="7" t="s">
        <v>2811</v>
      </c>
      <c r="E157" s="12">
        <v>1.0</v>
      </c>
    </row>
    <row r="158">
      <c r="A158" s="31">
        <v>27.0</v>
      </c>
      <c r="B158" s="7" t="s">
        <v>2697</v>
      </c>
      <c r="C158" s="31">
        <v>18.0</v>
      </c>
      <c r="D158" s="142">
        <v>45378.52533730324</v>
      </c>
    </row>
    <row r="159">
      <c r="A159" s="31">
        <v>27.0</v>
      </c>
      <c r="B159" s="7" t="s">
        <v>2686</v>
      </c>
      <c r="C159" s="7" t="s">
        <v>2812</v>
      </c>
      <c r="D159" s="142">
        <v>45378.52548853009</v>
      </c>
    </row>
    <row r="160">
      <c r="A160" s="31">
        <v>27.0</v>
      </c>
      <c r="B160" s="7" t="s">
        <v>2689</v>
      </c>
      <c r="C160" s="144">
        <v>0.25</v>
      </c>
      <c r="D160" s="142">
        <v>45378.52596222222</v>
      </c>
      <c r="E160" s="12">
        <v>1.0</v>
      </c>
    </row>
    <row r="161">
      <c r="A161" s="31">
        <v>27.0</v>
      </c>
      <c r="B161" s="7" t="s">
        <v>2691</v>
      </c>
      <c r="C161" s="7" t="s">
        <v>2813</v>
      </c>
      <c r="D161" s="142">
        <v>45378.52686056713</v>
      </c>
      <c r="E161" s="12">
        <v>0.0</v>
      </c>
    </row>
    <row r="162">
      <c r="A162" s="31">
        <v>27.0</v>
      </c>
      <c r="B162" s="7" t="s">
        <v>2694</v>
      </c>
      <c r="C162" s="31">
        <v>10.0</v>
      </c>
      <c r="D162" s="142">
        <v>45378.52767159722</v>
      </c>
      <c r="E162" s="12">
        <v>0.0</v>
      </c>
    </row>
    <row r="163">
      <c r="A163" s="31">
        <v>27.0</v>
      </c>
      <c r="B163" s="7" t="s">
        <v>2695</v>
      </c>
      <c r="C163" s="7" t="s">
        <v>2699</v>
      </c>
      <c r="D163" s="142">
        <v>45378.52828677083</v>
      </c>
      <c r="E163" s="12">
        <v>0.0</v>
      </c>
    </row>
    <row r="164">
      <c r="A164" s="31">
        <v>28.0</v>
      </c>
      <c r="B164" s="7" t="s">
        <v>2697</v>
      </c>
      <c r="C164" s="31">
        <v>19.0</v>
      </c>
      <c r="D164" s="142">
        <v>45379.51517540509</v>
      </c>
    </row>
    <row r="165">
      <c r="A165" s="31">
        <v>28.0</v>
      </c>
      <c r="B165" s="7" t="s">
        <v>2686</v>
      </c>
      <c r="C165" s="7" t="s">
        <v>2687</v>
      </c>
      <c r="D165" s="142">
        <v>45379.515237534724</v>
      </c>
    </row>
    <row r="166">
      <c r="A166" s="31">
        <v>28.0</v>
      </c>
      <c r="B166" s="7" t="s">
        <v>2689</v>
      </c>
      <c r="C166" s="144">
        <v>0.25</v>
      </c>
      <c r="D166" s="142">
        <v>45379.51548902778</v>
      </c>
      <c r="E166" s="12">
        <v>1.0</v>
      </c>
    </row>
    <row r="167">
      <c r="A167" s="31">
        <v>28.0</v>
      </c>
      <c r="B167" s="7" t="s">
        <v>2691</v>
      </c>
      <c r="C167" s="7" t="s">
        <v>2717</v>
      </c>
      <c r="D167" s="142">
        <v>45379.51604398148</v>
      </c>
      <c r="E167" s="12">
        <v>1.0</v>
      </c>
    </row>
    <row r="168">
      <c r="A168" s="31">
        <v>28.0</v>
      </c>
      <c r="B168" s="7" t="s">
        <v>2694</v>
      </c>
      <c r="C168" s="31">
        <v>20.0</v>
      </c>
      <c r="D168" s="142">
        <v>45379.51627015046</v>
      </c>
      <c r="E168" s="12">
        <v>1.0</v>
      </c>
    </row>
    <row r="169">
      <c r="A169" s="31">
        <v>28.0</v>
      </c>
      <c r="B169" s="7" t="s">
        <v>2695</v>
      </c>
      <c r="C169" s="7" t="s">
        <v>2699</v>
      </c>
      <c r="D169" s="142">
        <v>45379.51666988426</v>
      </c>
      <c r="E169" s="12">
        <v>0.0</v>
      </c>
      <c r="J169" s="137" t="s">
        <v>2736</v>
      </c>
      <c r="M169" s="137" t="s">
        <v>2737</v>
      </c>
    </row>
    <row r="170">
      <c r="A170" s="31">
        <v>29.0</v>
      </c>
      <c r="B170" s="7" t="s">
        <v>2697</v>
      </c>
      <c r="C170" s="31">
        <v>27.0</v>
      </c>
      <c r="D170" s="7" t="s">
        <v>2814</v>
      </c>
      <c r="J170" s="13"/>
      <c r="K170" s="59" t="s">
        <v>2745</v>
      </c>
      <c r="L170" s="43" t="s">
        <v>2746</v>
      </c>
      <c r="M170" s="13"/>
      <c r="N170" s="59" t="s">
        <v>2747</v>
      </c>
      <c r="O170" s="43" t="s">
        <v>2748</v>
      </c>
    </row>
    <row r="171">
      <c r="A171" s="31">
        <v>29.0</v>
      </c>
      <c r="B171" s="7" t="s">
        <v>2686</v>
      </c>
      <c r="C171" s="7" t="s">
        <v>2815</v>
      </c>
      <c r="D171" s="7" t="s">
        <v>2816</v>
      </c>
      <c r="J171" s="60" t="s">
        <v>294</v>
      </c>
      <c r="K171" s="25">
        <v>20.388235297273148</v>
      </c>
      <c r="L171" s="92">
        <v>19.53647060257768</v>
      </c>
      <c r="M171" s="60" t="s">
        <v>294</v>
      </c>
      <c r="N171" s="25">
        <v>16.398666666666482</v>
      </c>
      <c r="O171" s="92">
        <v>18.07733333333327</v>
      </c>
    </row>
    <row r="172">
      <c r="A172" s="31">
        <v>29.0</v>
      </c>
      <c r="B172" s="7" t="s">
        <v>2689</v>
      </c>
      <c r="C172" s="144">
        <v>0.25</v>
      </c>
      <c r="D172" s="7" t="s">
        <v>2817</v>
      </c>
      <c r="E172" s="12">
        <v>1.0</v>
      </c>
      <c r="J172" s="60" t="s">
        <v>297</v>
      </c>
      <c r="K172" s="25">
        <v>19.73088233732783</v>
      </c>
      <c r="L172" s="92">
        <v>19.76235293804468</v>
      </c>
      <c r="M172" s="60" t="s">
        <v>297</v>
      </c>
      <c r="N172" s="25">
        <v>17.863333333333234</v>
      </c>
      <c r="O172" s="92">
        <v>18.315555555555875</v>
      </c>
    </row>
    <row r="173">
      <c r="A173" s="31">
        <v>29.0</v>
      </c>
      <c r="B173" s="7" t="s">
        <v>2691</v>
      </c>
      <c r="C173" s="7" t="s">
        <v>2785</v>
      </c>
      <c r="D173" s="7" t="s">
        <v>2818</v>
      </c>
      <c r="E173" s="12">
        <v>1.0</v>
      </c>
      <c r="J173" s="60" t="s">
        <v>68</v>
      </c>
      <c r="K173" s="25">
        <v>21.944607844712284</v>
      </c>
      <c r="L173" s="92">
        <v>23.735294111757785</v>
      </c>
      <c r="M173" s="60" t="s">
        <v>68</v>
      </c>
      <c r="N173" s="25">
        <v>21.51333333333334</v>
      </c>
      <c r="O173" s="92">
        <v>23.375555555555646</v>
      </c>
    </row>
    <row r="174">
      <c r="A174" s="31">
        <v>29.0</v>
      </c>
      <c r="B174" s="7" t="s">
        <v>2694</v>
      </c>
      <c r="C174" s="31">
        <v>20.0</v>
      </c>
      <c r="D174" s="7" t="s">
        <v>2819</v>
      </c>
      <c r="E174" s="12">
        <v>1.0</v>
      </c>
      <c r="J174" s="60" t="s">
        <v>302</v>
      </c>
      <c r="K174" s="25">
        <v>18.734117648691434</v>
      </c>
      <c r="L174" s="92">
        <v>21.817647053728585</v>
      </c>
      <c r="M174" s="60" t="s">
        <v>302</v>
      </c>
      <c r="N174" s="25">
        <v>16.567999999999884</v>
      </c>
      <c r="O174" s="92">
        <v>18.64266666666653</v>
      </c>
    </row>
    <row r="175">
      <c r="A175" s="31">
        <v>29.0</v>
      </c>
      <c r="B175" s="7" t="s">
        <v>2695</v>
      </c>
      <c r="C175" s="7" t="s">
        <v>2699</v>
      </c>
      <c r="D175" s="7" t="s">
        <v>2820</v>
      </c>
      <c r="E175" s="12">
        <v>0.0</v>
      </c>
      <c r="J175" s="60" t="s">
        <v>118</v>
      </c>
      <c r="K175" s="25">
        <v>13.728431367746328</v>
      </c>
      <c r="L175" s="92">
        <v>13.536470606026327</v>
      </c>
      <c r="M175" s="60" t="s">
        <v>118</v>
      </c>
      <c r="N175" s="25">
        <v>11.978888888889019</v>
      </c>
      <c r="O175" s="92">
        <v>12.148333333333268</v>
      </c>
    </row>
    <row r="176">
      <c r="A176" s="31">
        <v>30.0</v>
      </c>
      <c r="B176" s="7" t="s">
        <v>2697</v>
      </c>
      <c r="C176" s="31">
        <v>18.0</v>
      </c>
      <c r="D176" s="7" t="s">
        <v>2821</v>
      </c>
      <c r="J176" s="95" t="s">
        <v>307</v>
      </c>
      <c r="K176" s="153">
        <v>18.905254899150204</v>
      </c>
      <c r="L176" s="154">
        <v>19.67764706242701</v>
      </c>
      <c r="M176" s="95" t="s">
        <v>307</v>
      </c>
      <c r="N176" s="153">
        <v>16.86444444444439</v>
      </c>
      <c r="O176" s="154">
        <v>18.11188888888892</v>
      </c>
    </row>
    <row r="177">
      <c r="A177" s="31">
        <v>30.0</v>
      </c>
      <c r="B177" s="7" t="s">
        <v>2686</v>
      </c>
      <c r="C177" s="7" t="s">
        <v>2822</v>
      </c>
      <c r="D177" s="7" t="s">
        <v>2823</v>
      </c>
    </row>
    <row r="178">
      <c r="A178" s="31">
        <v>30.0</v>
      </c>
      <c r="B178" s="7" t="s">
        <v>2689</v>
      </c>
      <c r="C178" s="31">
        <v>50.0</v>
      </c>
      <c r="D178" s="7" t="s">
        <v>2824</v>
      </c>
      <c r="E178" s="12">
        <v>0.0</v>
      </c>
    </row>
    <row r="179">
      <c r="A179" s="31">
        <v>30.0</v>
      </c>
      <c r="B179" s="7" t="s">
        <v>2691</v>
      </c>
      <c r="C179" s="7" t="s">
        <v>2717</v>
      </c>
      <c r="D179" s="7" t="s">
        <v>2825</v>
      </c>
      <c r="E179" s="12">
        <v>1.0</v>
      </c>
    </row>
    <row r="180">
      <c r="A180" s="31">
        <v>30.0</v>
      </c>
      <c r="B180" s="7" t="s">
        <v>2694</v>
      </c>
      <c r="C180" s="31">
        <v>60.0</v>
      </c>
      <c r="D180" s="7" t="s">
        <v>2826</v>
      </c>
      <c r="E180" s="12">
        <v>0.0</v>
      </c>
      <c r="G180" s="12"/>
    </row>
    <row r="181">
      <c r="A181" s="31">
        <v>30.0</v>
      </c>
      <c r="B181" s="7" t="s">
        <v>2695</v>
      </c>
      <c r="C181" s="7" t="s">
        <v>2699</v>
      </c>
      <c r="D181" s="7" t="s">
        <v>2827</v>
      </c>
      <c r="E181" s="12">
        <v>0.0</v>
      </c>
    </row>
    <row r="182">
      <c r="A182" s="12">
        <v>31.0</v>
      </c>
      <c r="B182" s="12" t="s">
        <v>2697</v>
      </c>
      <c r="C182" s="12">
        <v>26.0</v>
      </c>
      <c r="D182" s="82">
        <v>45404.51256944444</v>
      </c>
    </row>
    <row r="183">
      <c r="A183" s="12">
        <v>31.0</v>
      </c>
      <c r="B183" s="12" t="s">
        <v>2686</v>
      </c>
      <c r="C183" s="12" t="s">
        <v>2687</v>
      </c>
      <c r="D183" s="82">
        <v>45404.512662037036</v>
      </c>
    </row>
    <row r="184">
      <c r="A184" s="12">
        <v>31.0</v>
      </c>
      <c r="B184" s="12" t="s">
        <v>2689</v>
      </c>
      <c r="C184" s="106">
        <v>0.25</v>
      </c>
      <c r="D184" s="82">
        <v>45404.512870370374</v>
      </c>
      <c r="E184" s="12">
        <v>1.0</v>
      </c>
    </row>
    <row r="185">
      <c r="A185" s="12">
        <v>31.0</v>
      </c>
      <c r="B185" s="12" t="s">
        <v>2691</v>
      </c>
      <c r="C185" s="12" t="s">
        <v>2717</v>
      </c>
      <c r="D185" s="82">
        <v>45404.51346064815</v>
      </c>
      <c r="E185" s="12">
        <v>1.0</v>
      </c>
    </row>
    <row r="186">
      <c r="A186" s="12">
        <v>31.0</v>
      </c>
      <c r="B186" s="12" t="s">
        <v>2694</v>
      </c>
      <c r="C186" s="12">
        <v>20.0</v>
      </c>
      <c r="D186" s="82">
        <v>45404.51369212963</v>
      </c>
      <c r="E186" s="12">
        <v>1.0</v>
      </c>
    </row>
    <row r="187">
      <c r="A187" s="12">
        <v>31.0</v>
      </c>
      <c r="B187" s="12" t="s">
        <v>2695</v>
      </c>
      <c r="C187" s="12" t="s">
        <v>2699</v>
      </c>
      <c r="D187" s="82">
        <v>45404.513969907406</v>
      </c>
      <c r="E187" s="12">
        <v>0.0</v>
      </c>
    </row>
    <row r="188">
      <c r="A188" s="12">
        <v>32.0</v>
      </c>
      <c r="B188" s="12" t="s">
        <v>2697</v>
      </c>
      <c r="C188" s="12">
        <v>27.0</v>
      </c>
      <c r="D188" s="82">
        <v>45404.51259259259</v>
      </c>
    </row>
    <row r="189">
      <c r="A189" s="12">
        <v>32.0</v>
      </c>
      <c r="B189" s="12" t="s">
        <v>2686</v>
      </c>
      <c r="C189" s="12" t="s">
        <v>2709</v>
      </c>
      <c r="D189" s="82">
        <v>45404.51263888889</v>
      </c>
    </row>
    <row r="190">
      <c r="A190" s="12">
        <v>32.0</v>
      </c>
      <c r="B190" s="12" t="s">
        <v>2689</v>
      </c>
      <c r="C190" s="12">
        <v>25.0</v>
      </c>
      <c r="D190" s="82">
        <v>45404.512824074074</v>
      </c>
      <c r="E190" s="12">
        <v>1.0</v>
      </c>
    </row>
    <row r="191">
      <c r="A191" s="12">
        <v>32.0</v>
      </c>
      <c r="B191" s="12" t="s">
        <v>2691</v>
      </c>
      <c r="C191" s="12" t="s">
        <v>2828</v>
      </c>
      <c r="D191" s="82">
        <v>45404.51331018518</v>
      </c>
      <c r="E191" s="12">
        <v>0.0</v>
      </c>
    </row>
    <row r="192">
      <c r="A192" s="12">
        <v>32.0</v>
      </c>
      <c r="B192" s="12" t="s">
        <v>2694</v>
      </c>
      <c r="C192" s="12">
        <v>60.0</v>
      </c>
      <c r="D192" s="82">
        <v>45404.51361111111</v>
      </c>
      <c r="E192" s="12">
        <v>0.0</v>
      </c>
    </row>
    <row r="193">
      <c r="A193" s="12">
        <v>32.0</v>
      </c>
      <c r="B193" s="12" t="s">
        <v>2695</v>
      </c>
      <c r="C193" s="12" t="s">
        <v>2829</v>
      </c>
      <c r="D193" s="82">
        <v>45404.514027777775</v>
      </c>
      <c r="E193" s="12">
        <v>1.0</v>
      </c>
    </row>
  </sheetData>
  <mergeCells count="24">
    <mergeCell ref="R20:S20"/>
    <mergeCell ref="T20:U20"/>
    <mergeCell ref="V20:W20"/>
    <mergeCell ref="X20:Y20"/>
    <mergeCell ref="Z20:AA20"/>
    <mergeCell ref="R45:S45"/>
    <mergeCell ref="T45:U45"/>
    <mergeCell ref="Z45:AA45"/>
    <mergeCell ref="V45:W45"/>
    <mergeCell ref="X45:Y45"/>
    <mergeCell ref="K110:L110"/>
    <mergeCell ref="M110:N110"/>
    <mergeCell ref="O110:P110"/>
    <mergeCell ref="Q110:R110"/>
    <mergeCell ref="S110:T110"/>
    <mergeCell ref="J169:L169"/>
    <mergeCell ref="M169:O169"/>
    <mergeCell ref="K131:L131"/>
    <mergeCell ref="M131:N131"/>
    <mergeCell ref="O131:P131"/>
    <mergeCell ref="Q131:R131"/>
    <mergeCell ref="S131:T131"/>
    <mergeCell ref="J136:L136"/>
    <mergeCell ref="N136:P136"/>
  </mergeCells>
  <drawing r:id="rId1"/>
</worksheet>
</file>