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h180/Documents/GitHub/NHANES_CoR/Data/"/>
    </mc:Choice>
  </mc:AlternateContent>
  <xr:revisionPtr revIDLastSave="0" documentId="13_ncr:1_{B0FE5CBA-A9B5-1048-A9F3-5D2A9672EC7F}" xr6:coauthVersionLast="43" xr6:coauthVersionMax="43" xr10:uidLastSave="{00000000-0000-0000-0000-000000000000}"/>
  <bookViews>
    <workbookView xWindow="45260" yWindow="1060" windowWidth="28040" windowHeight="17440" xr2:uid="{8CA9293A-3A41-564E-BB98-832981AD5D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C21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27" i="1" l="1"/>
  <c r="B26" i="1"/>
  <c r="B25" i="1"/>
  <c r="B24" i="1"/>
  <c r="B23" i="1"/>
  <c r="B22" i="1"/>
  <c r="B21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<sst xmlns="http://schemas.openxmlformats.org/spreadsheetml/2006/main" count="44" uniqueCount="44">
  <si>
    <t>ITEM</t>
  </si>
  <si>
    <t>Women Aged 18-84 w/complete biomarker data (N=5870)</t>
  </si>
  <si>
    <t>Mean Age (SD)</t>
  </si>
  <si>
    <t>Proportion Live births 0</t>
  </si>
  <si>
    <t>Proportion Live births 1</t>
  </si>
  <si>
    <t>Proportion Live births 2</t>
  </si>
  <si>
    <t>Proportion Live births 3</t>
  </si>
  <si>
    <t>Proportion Live births 4</t>
  </si>
  <si>
    <t>Proportion Live births 5</t>
  </si>
  <si>
    <t>Proportion Live births 6</t>
  </si>
  <si>
    <t>Proportion Live births 7</t>
  </si>
  <si>
    <t>Proportion Live births 8+</t>
  </si>
  <si>
    <t xml:space="preserve">Proportion Hispanic </t>
  </si>
  <si>
    <t xml:space="preserve">Proportion Non-Hispanic White </t>
  </si>
  <si>
    <t>Proportion Non-Hispanic Black</t>
  </si>
  <si>
    <t xml:space="preserve">Proportion Less than HS </t>
  </si>
  <si>
    <t xml:space="preserve">Proportion HS </t>
  </si>
  <si>
    <t xml:space="preserve">Proportion Some College </t>
  </si>
  <si>
    <t xml:space="preserve">Proportion College Graduate </t>
  </si>
  <si>
    <t>48.52 (19.67)</t>
  </si>
  <si>
    <t xml:space="preserve">p-value </t>
  </si>
  <si>
    <t>Mean Poverty Income Ratio (SD)</t>
  </si>
  <si>
    <t>Percent Pre-menopause</t>
  </si>
  <si>
    <t>Percent Post-menopause</t>
  </si>
  <si>
    <t xml:space="preserve">Proportion Never Smoked </t>
  </si>
  <si>
    <t xml:space="preserve">Proportion Current Smoker </t>
  </si>
  <si>
    <t xml:space="preserve">Proportion Past Smoker </t>
  </si>
  <si>
    <t xml:space="preserve">Proportion Never Pregnant </t>
  </si>
  <si>
    <t>Proportion Ever Pregnant</t>
  </si>
  <si>
    <t>All Nonpregnant Women Aged 18-84 (N=13929)</t>
  </si>
  <si>
    <t>48.71 (20.09)</t>
  </si>
  <si>
    <r>
      <t>t</t>
    </r>
    <r>
      <rPr>
        <vertAlign val="subscript"/>
        <sz val="12"/>
        <color theme="1"/>
        <rFont val="Calibri (Body)"/>
      </rPr>
      <t>11244.681</t>
    </r>
    <r>
      <rPr>
        <sz val="12"/>
        <color theme="1"/>
        <rFont val="Calibri"/>
        <family val="2"/>
        <scheme val="minor"/>
      </rPr>
      <t xml:space="preserve"> = -0.621 </t>
    </r>
  </si>
  <si>
    <t>2.46 (1.60)</t>
  </si>
  <si>
    <t>2.41 (1.60)</t>
  </si>
  <si>
    <r>
      <t>t</t>
    </r>
    <r>
      <rPr>
        <vertAlign val="subscript"/>
        <sz val="12"/>
        <color theme="1"/>
        <rFont val="Calibri (Body)"/>
      </rPr>
      <t>18009</t>
    </r>
    <r>
      <rPr>
        <sz val="12"/>
        <color theme="1"/>
        <rFont val="Calibri"/>
        <family val="2"/>
        <scheme val="minor"/>
      </rPr>
      <t>= 1.782</t>
    </r>
  </si>
  <si>
    <t>p=0.075</t>
  </si>
  <si>
    <r>
      <t>𝟀</t>
    </r>
    <r>
      <rPr>
        <vertAlign val="subscript"/>
        <sz val="12"/>
        <color theme="1"/>
        <rFont val="Calibri (Body)"/>
      </rPr>
      <t>11</t>
    </r>
    <r>
      <rPr>
        <sz val="12"/>
        <color theme="1"/>
        <rFont val="Calibri"/>
        <family val="2"/>
        <scheme val="minor"/>
      </rPr>
      <t xml:space="preserve"> = 0.547</t>
    </r>
  </si>
  <si>
    <r>
      <t>𝟀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= 3.339</t>
    </r>
  </si>
  <si>
    <r>
      <t>𝟀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= 1.644</t>
    </r>
  </si>
  <si>
    <r>
      <t>𝟀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= 0.030</t>
    </r>
  </si>
  <si>
    <r>
      <t>𝟀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= 0.786</t>
    </r>
  </si>
  <si>
    <r>
      <t>𝟀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= 4.793</t>
    </r>
  </si>
  <si>
    <t>Test Statistic</t>
  </si>
  <si>
    <t>Proportion Other Race/Ethnicity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</si>
</sst>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/>
    <xf numFmtId="10" fontId="0" fillId="0" borderId="1" xfId="1" applyNumberFormat="1" applyFont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7" xfId="0" applyBorder="1" applyAlignment="1">
      <alignment horizontal="center"/>
    </xf>
    <xf numFmtId="0" fontId="2" fillId="0" borderId="4" xfId="0" applyFon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4C0B-1FD2-2449-AA61-C5D1E90FAC66}">
  <dimension ref="A1:E27"/>
  <sheetViews>
    <sheetView tabSelected="1" workbookViewId="0">
      <selection activeCell="A16" sqref="A16"/>
    </sheetView>
  </sheetViews>
  <sheetFormatPr baseColWidth="10" defaultRowHeight="16"/>
  <cols>
    <col min="1" max="1" width="31.83203125" customWidth="1"/>
    <col min="2" max="2" width="31.33203125" bestFit="1" customWidth="1"/>
    <col min="3" max="3" width="30.5" customWidth="1"/>
    <col min="4" max="4" width="18.6640625" customWidth="1"/>
  </cols>
  <sheetData>
    <row r="1" spans="1:5" ht="35" thickBot="1">
      <c r="A1" s="2" t="s">
        <v>0</v>
      </c>
      <c r="B1" s="3" t="s">
        <v>1</v>
      </c>
      <c r="C1" s="4" t="s">
        <v>29</v>
      </c>
      <c r="D1" s="4" t="s">
        <v>42</v>
      </c>
      <c r="E1" s="14" t="s">
        <v>20</v>
      </c>
    </row>
    <row r="2" spans="1:5" ht="19" thickBot="1">
      <c r="A2" s="5" t="s">
        <v>2</v>
      </c>
      <c r="B2" s="6" t="s">
        <v>19</v>
      </c>
      <c r="C2" s="7" t="s">
        <v>30</v>
      </c>
      <c r="D2" s="7" t="s">
        <v>31</v>
      </c>
      <c r="E2" s="13">
        <v>0.53500000000000003</v>
      </c>
    </row>
    <row r="3" spans="1:5" ht="18" customHeight="1">
      <c r="A3" t="s">
        <v>3</v>
      </c>
      <c r="B3" s="23">
        <f>1121/5321</f>
        <v>0.21067468520954707</v>
      </c>
      <c r="C3" s="25">
        <f>2719/12161</f>
        <v>0.22358358687607927</v>
      </c>
      <c r="D3" s="15" t="s">
        <v>36</v>
      </c>
      <c r="E3" s="17">
        <v>0.54700000000000004</v>
      </c>
    </row>
    <row r="4" spans="1:5">
      <c r="A4" t="s">
        <v>4</v>
      </c>
      <c r="B4" s="23">
        <f>764/5321</f>
        <v>0.14358203345235859</v>
      </c>
      <c r="C4" s="25">
        <f>1752/12161</f>
        <v>0.14406709974508675</v>
      </c>
      <c r="D4" s="15"/>
      <c r="E4" s="17"/>
    </row>
    <row r="5" spans="1:5">
      <c r="A5" t="s">
        <v>5</v>
      </c>
      <c r="B5" s="23">
        <f>1274/5321</f>
        <v>0.23942867881977073</v>
      </c>
      <c r="C5" s="25">
        <f>2807/12161</f>
        <v>0.23081983389523889</v>
      </c>
      <c r="D5" s="15"/>
      <c r="E5" s="17"/>
    </row>
    <row r="6" spans="1:5">
      <c r="A6" t="s">
        <v>6</v>
      </c>
      <c r="B6" s="23">
        <f>993/5321</f>
        <v>0.18661905656831423</v>
      </c>
      <c r="C6" s="25">
        <f>2217/12161</f>
        <v>0.18230408683496424</v>
      </c>
      <c r="D6" s="15"/>
      <c r="E6" s="17"/>
    </row>
    <row r="7" spans="1:5">
      <c r="A7" t="s">
        <v>7</v>
      </c>
      <c r="B7" s="23">
        <f>520/5321</f>
        <v>9.7725991355008451E-2</v>
      </c>
      <c r="C7" s="25">
        <f>1156/12161</f>
        <v>9.5057972206233035E-2</v>
      </c>
      <c r="D7" s="15"/>
      <c r="E7" s="17"/>
    </row>
    <row r="8" spans="1:5">
      <c r="A8" t="s">
        <v>8</v>
      </c>
      <c r="B8" s="23">
        <f>262/5321</f>
        <v>4.9238864875023491E-2</v>
      </c>
      <c r="C8" s="25">
        <f>604/12161</f>
        <v>4.9666968176959134E-2</v>
      </c>
      <c r="D8" s="15"/>
      <c r="E8" s="17"/>
    </row>
    <row r="9" spans="1:5">
      <c r="A9" t="s">
        <v>9</v>
      </c>
      <c r="B9" s="23">
        <f>145/5321</f>
        <v>2.7250516820146588E-2</v>
      </c>
      <c r="C9" s="25">
        <f>353/12161</f>
        <v>2.9027218156401611E-2</v>
      </c>
      <c r="D9" s="15"/>
      <c r="E9" s="17"/>
    </row>
    <row r="10" spans="1:5">
      <c r="A10" t="s">
        <v>10</v>
      </c>
      <c r="B10" s="23">
        <f>105/5321</f>
        <v>1.9733132869761322E-2</v>
      </c>
      <c r="C10" s="25">
        <f>198/12161</f>
        <v>1.628155579310912E-2</v>
      </c>
      <c r="D10" s="15"/>
      <c r="E10" s="17"/>
    </row>
    <row r="11" spans="1:5" ht="17" thickBot="1">
      <c r="A11" s="8" t="s">
        <v>11</v>
      </c>
      <c r="B11" s="24">
        <f>(46+23+29+39)/5321</f>
        <v>2.5747040030069536E-2</v>
      </c>
      <c r="C11" s="26">
        <f>(127+66+67+95)/12161</f>
        <v>2.9191678315927966E-2</v>
      </c>
      <c r="D11" s="16"/>
      <c r="E11" s="18"/>
    </row>
    <row r="12" spans="1:5" ht="18" customHeight="1">
      <c r="A12" t="s">
        <v>13</v>
      </c>
      <c r="B12" s="21">
        <f>2779/5870</f>
        <v>0.47342419080068143</v>
      </c>
      <c r="C12" s="1">
        <f>6591/13929</f>
        <v>0.47318544044798622</v>
      </c>
      <c r="D12" s="15" t="s">
        <v>37</v>
      </c>
      <c r="E12" s="17">
        <v>0.34200000000000003</v>
      </c>
    </row>
    <row r="13" spans="1:5">
      <c r="A13" t="s">
        <v>12</v>
      </c>
      <c r="B13" s="21">
        <f>1685/5870</f>
        <v>0.28705281090289608</v>
      </c>
      <c r="C13" s="1">
        <f>3873/13929</f>
        <v>0.27805298298513892</v>
      </c>
      <c r="D13" s="15"/>
      <c r="E13" s="17"/>
    </row>
    <row r="14" spans="1:5">
      <c r="A14" t="s">
        <v>14</v>
      </c>
      <c r="B14" s="21">
        <f>1193/5870</f>
        <v>0.20323679727427599</v>
      </c>
      <c r="C14" s="1">
        <f>2906/13929</f>
        <v>0.20862947806734153</v>
      </c>
      <c r="D14" s="15"/>
      <c r="E14" s="17"/>
    </row>
    <row r="15" spans="1:5" ht="17" thickBot="1">
      <c r="A15" s="8" t="s">
        <v>43</v>
      </c>
      <c r="B15" s="22">
        <f>213/5870</f>
        <v>3.6286201022146511E-2</v>
      </c>
      <c r="C15" s="9">
        <f>559/13929</f>
        <v>4.013209849953335E-2</v>
      </c>
      <c r="D15" s="16"/>
      <c r="E15" s="18"/>
    </row>
    <row r="16" spans="1:5">
      <c r="A16" t="s">
        <v>15</v>
      </c>
      <c r="B16" s="21">
        <f>1628/5481</f>
        <v>0.2970260901295384</v>
      </c>
      <c r="C16" s="1">
        <f>3924/12951</f>
        <v>0.30298818624044477</v>
      </c>
      <c r="D16" s="15" t="s">
        <v>38</v>
      </c>
      <c r="E16" s="17">
        <v>0.64900000000000002</v>
      </c>
    </row>
    <row r="17" spans="1:5">
      <c r="A17" t="s">
        <v>16</v>
      </c>
      <c r="B17" s="21">
        <f>1295/5481</f>
        <v>0.23627075351213284</v>
      </c>
      <c r="C17" s="1">
        <f>3115/12951</f>
        <v>0.24052196741564358</v>
      </c>
      <c r="D17" s="15"/>
      <c r="E17" s="17"/>
    </row>
    <row r="18" spans="1:5">
      <c r="A18" t="s">
        <v>17</v>
      </c>
      <c r="B18" s="21">
        <f>1583/5481</f>
        <v>0.28881590950556468</v>
      </c>
      <c r="C18" s="1">
        <f>3648/12951</f>
        <v>0.28167709057215656</v>
      </c>
      <c r="D18" s="15"/>
      <c r="E18" s="17"/>
    </row>
    <row r="19" spans="1:5" ht="17" thickBot="1">
      <c r="A19" s="8" t="s">
        <v>18</v>
      </c>
      <c r="B19" s="22">
        <f>975/5481</f>
        <v>0.17788724685276408</v>
      </c>
      <c r="C19" s="9">
        <f>2264/12951</f>
        <v>0.17481275577175509</v>
      </c>
      <c r="D19" s="16"/>
      <c r="E19" s="18"/>
    </row>
    <row r="20" spans="1:5" ht="19" thickBot="1">
      <c r="A20" s="11" t="s">
        <v>21</v>
      </c>
      <c r="B20" s="7" t="s">
        <v>32</v>
      </c>
      <c r="C20" s="7" t="s">
        <v>33</v>
      </c>
      <c r="D20" s="7" t="s">
        <v>34</v>
      </c>
      <c r="E20" s="13" t="s">
        <v>35</v>
      </c>
    </row>
    <row r="21" spans="1:5" ht="18" customHeight="1">
      <c r="A21" s="10" t="s">
        <v>22</v>
      </c>
      <c r="B21" s="1">
        <f>3088/5870</f>
        <v>0.52606473594548553</v>
      </c>
      <c r="C21" s="1">
        <f>7331/13900</f>
        <v>0.52741007194244605</v>
      </c>
      <c r="D21" s="15" t="s">
        <v>39</v>
      </c>
      <c r="E21" s="17">
        <v>0.86299999999999999</v>
      </c>
    </row>
    <row r="22" spans="1:5" ht="17" thickBot="1">
      <c r="A22" s="12" t="s">
        <v>23</v>
      </c>
      <c r="B22" s="9">
        <f>2782/5870</f>
        <v>0.47393526405451447</v>
      </c>
      <c r="C22" s="9">
        <f>6569/13900</f>
        <v>0.47258992805755395</v>
      </c>
      <c r="D22" s="16"/>
      <c r="E22" s="18"/>
    </row>
    <row r="23" spans="1:5" ht="16" customHeight="1">
      <c r="A23" s="10" t="s">
        <v>24</v>
      </c>
      <c r="B23" s="1">
        <f>3331/5590</f>
        <v>0.59588550983899824</v>
      </c>
      <c r="C23" s="1">
        <f>7939/13227</f>
        <v>0.60021168821350268</v>
      </c>
      <c r="D23" s="19" t="s">
        <v>40</v>
      </c>
      <c r="E23" s="20">
        <v>0.67500000000000004</v>
      </c>
    </row>
    <row r="24" spans="1:5">
      <c r="A24" s="10" t="s">
        <v>26</v>
      </c>
      <c r="B24" s="1">
        <f>1144/5590</f>
        <v>0.20465116279069767</v>
      </c>
      <c r="C24" s="1">
        <f>2632/13227</f>
        <v>0.19898692069252286</v>
      </c>
      <c r="D24" s="15"/>
      <c r="E24" s="17"/>
    </row>
    <row r="25" spans="1:5" ht="17" thickBot="1">
      <c r="A25" s="12" t="s">
        <v>25</v>
      </c>
      <c r="B25" s="9">
        <f>1115/5590</f>
        <v>0.19946332737030412</v>
      </c>
      <c r="C25" s="9">
        <f>2656/13227</f>
        <v>0.20080139109397444</v>
      </c>
      <c r="D25" s="16"/>
      <c r="E25" s="18"/>
    </row>
    <row r="26" spans="1:5">
      <c r="A26" s="10" t="s">
        <v>27</v>
      </c>
      <c r="B26" s="1">
        <f>969/5406</f>
        <v>0.17924528301886791</v>
      </c>
      <c r="C26" s="1">
        <f>2384/12338</f>
        <v>0.19322418544334577</v>
      </c>
      <c r="D26" s="15" t="s">
        <v>41</v>
      </c>
      <c r="E26" s="17">
        <v>2.9000000000000001E-2</v>
      </c>
    </row>
    <row r="27" spans="1:5" ht="17" thickBot="1">
      <c r="A27" s="12" t="s">
        <v>28</v>
      </c>
      <c r="B27" s="9">
        <f>4437/5406</f>
        <v>0.82075471698113212</v>
      </c>
      <c r="C27" s="9">
        <f>9954/12338</f>
        <v>0.80677581455665426</v>
      </c>
      <c r="D27" s="16"/>
      <c r="E27" s="18"/>
    </row>
  </sheetData>
  <mergeCells count="12">
    <mergeCell ref="D3:D11"/>
    <mergeCell ref="E3:E11"/>
    <mergeCell ref="D12:D15"/>
    <mergeCell ref="E12:E15"/>
    <mergeCell ref="E16:E19"/>
    <mergeCell ref="D16:D19"/>
    <mergeCell ref="D21:D22"/>
    <mergeCell ref="E21:E22"/>
    <mergeCell ref="D23:D25"/>
    <mergeCell ref="E23:E25"/>
    <mergeCell ref="D26:D27"/>
    <mergeCell ref="E26:E2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2020-10-01T21:00:36Z</dcterms:created>
  <dcterms:modified xsi:type="dcterms:W3CDTF">2020-10-02T17:34:51Z</dcterms:modified>
</cp:coreProperties>
</file>