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4C77C19-E5BF-42CF-B68B-1A746BD0F7A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Crowdfunding" sheetId="1" r:id="rId1"/>
    <sheet name="Status by Category" sheetId="2" r:id="rId2"/>
    <sheet name="Count of Income by Country" sheetId="3" r:id="rId3"/>
    <sheet name="Date Created" sheetId="4" r:id="rId4"/>
    <sheet name="Crowdfunding Goal Analysis" sheetId="5" r:id="rId5"/>
  </sheets>
  <calcPr calcId="191029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2" i="5"/>
  <c r="D3" i="5"/>
  <c r="D4" i="5"/>
  <c r="D5" i="5"/>
  <c r="D6" i="5"/>
  <c r="D7" i="5"/>
  <c r="D8" i="5"/>
  <c r="D9" i="5"/>
  <c r="D10" i="5"/>
  <c r="D11" i="5"/>
  <c r="D12" i="5"/>
  <c r="D13" i="5"/>
  <c r="C2" i="5"/>
  <c r="C3" i="5"/>
  <c r="C4" i="5"/>
  <c r="C5" i="5"/>
  <c r="C6" i="5"/>
  <c r="C7" i="5"/>
  <c r="C8" i="5"/>
  <c r="C9" i="5"/>
  <c r="C10" i="5"/>
  <c r="C11" i="5"/>
  <c r="C12" i="5"/>
  <c r="C13" i="5"/>
  <c r="B2" i="5"/>
  <c r="B3" i="5"/>
  <c r="B4" i="5"/>
  <c r="B5" i="5"/>
  <c r="B6" i="5"/>
  <c r="B7" i="5"/>
  <c r="B8" i="5"/>
  <c r="B9" i="5"/>
  <c r="B10" i="5"/>
  <c r="B11" i="5"/>
  <c r="B12" i="5"/>
  <c r="B13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</calcChain>
</file>

<file path=xl/sharedStrings.xml><?xml version="1.0" encoding="utf-8"?>
<sst xmlns="http://schemas.openxmlformats.org/spreadsheetml/2006/main" count="8120" uniqueCount="2106">
  <si>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</si>
  <si>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</si>
  <si>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</si>
  <si>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</si>
  <si>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</si>
  <si>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</si>
  <si>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</si>
  <si>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</si>
  <si>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</si>
  <si>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</si>
  <si>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</si>
  <si>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</si>
  <si>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</si>
  <si>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</si>
  <si>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</si>
  <si>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</si>
  <si>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</si>
  <si>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</si>
  <si>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</si>
  <si>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</si>
  <si>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</si>
  <si>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</si>
  <si>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</si>
  <si>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</si>
  <si>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</si>
  <si>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</si>
  <si>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</si>
  <si>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</si>
  <si>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</si>
  <si>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</si>
  <si>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</si>
  <si>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</si>
  <si>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</si>
  <si>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</si>
  <si>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</si>
  <si>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</si>
  <si>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</si>
  <si>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</si>
  <si>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</si>
  <si>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</si>
  <si>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</si>
  <si>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</si>
  <si>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</si>
  <si>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</si>
  <si>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</si>
  <si>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</si>
  <si>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</si>
  <si>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</si>
  <si>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</si>
  <si>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</si>
  <si>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</si>
  <si>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</si>
  <si>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</si>
  <si>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</si>
  <si>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</si>
  <si>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</si>
  <si>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</si>
  <si>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</si>
  <si>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</si>
  <si>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</si>
  <si>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</si>
  <si>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</si>
  <si>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</si>
  <si>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</si>
  <si>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</si>
  <si>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</si>
  <si>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</si>
  <si>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</si>
  <si>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</si>
  <si>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</si>
  <si>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</si>
  <si>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</si>
  <si>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</si>
  <si>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</si>
  <si>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</si>
  <si>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</si>
  <si>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</si>
  <si>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</si>
  <si>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</si>
  <si>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</si>
  <si>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</si>
  <si>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</si>
  <si>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</si>
  <si>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</si>
  <si>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</si>
  <si>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</si>
  <si>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</si>
  <si>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</si>
  <si>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</si>
  <si>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</si>
  <si>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</si>
  <si>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</si>
  <si>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</si>
  <si>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</si>
  <si>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</si>
  <si>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</si>
  <si>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</si>
  <si>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</si>
  <si>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</si>
  <si>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</si>
  <si>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</si>
  <si>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</si>
  <si>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</si>
  <si>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</si>
  <si>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</si>
  <si>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</si>
  <si>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</si>
  <si>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</si>
  <si>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</si>
  <si>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</si>
  <si>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</si>
  <si>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</si>
  <si>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</si>
  <si>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</si>
  <si>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</si>
  <si>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</si>
  <si>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</si>
  <si>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</si>
  <si>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</si>
  <si>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</si>
  <si>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</si>
  <si>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</si>
  <si>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</si>
  <si>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</si>
  <si>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</si>
  <si>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</si>
  <si>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</si>
  <si>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</si>
  <si>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</si>
  <si>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</si>
  <si>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</si>
  <si>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</si>
  <si>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</si>
  <si>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</si>
  <si>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</si>
  <si>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</si>
  <si>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</si>
  <si>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</si>
  <si>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</si>
  <si>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</si>
  <si>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</si>
  <si>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</si>
  <si>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</si>
  <si>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</si>
  <si>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</si>
  <si>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</si>
  <si>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</si>
  <si>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</si>
  <si>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</si>
  <si>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</si>
  <si>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</si>
  <si>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</si>
  <si>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</si>
  <si>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</si>
  <si>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</si>
  <si>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</si>
  <si>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</si>
  <si>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</si>
  <si>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</si>
  <si>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</si>
  <si>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</si>
  <si>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</si>
  <si>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</si>
  <si>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</si>
  <si>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</si>
  <si>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</si>
  <si>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</si>
  <si>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</si>
  <si>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</si>
  <si>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</si>
  <si>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</si>
  <si>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</si>
  <si>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</si>
  <si>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</si>
  <si>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</si>
  <si>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</si>
  <si>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</si>
  <si>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</si>
  <si>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</si>
  <si>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</si>
  <si>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</si>
  <si>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</si>
  <si>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</si>
  <si>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</si>
  <si>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</si>
  <si>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</si>
  <si>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</si>
  <si>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</si>
  <si>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</si>
  <si>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</si>
  <si>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</si>
  <si>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</si>
  <si>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</si>
  <si>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</si>
  <si>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</si>
  <si>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</si>
  <si>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</si>
  <si>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</si>
  <si>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</si>
  <si>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</si>
  <si>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</si>
  <si>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</si>
  <si>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</si>
  <si>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</si>
  <si>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</si>
  <si>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</si>
  <si>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</si>
  <si>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</si>
  <si>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</si>
  <si>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</si>
  <si>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</si>
  <si>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</si>
  <si>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</si>
  <si>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</si>
  <si>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</si>
  <si>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</si>
  <si>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</si>
  <si>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</si>
  <si>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</si>
  <si>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</si>
  <si>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</si>
  <si>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</si>
  <si>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</si>
  <si>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</si>
  <si>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</si>
  <si>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</si>
  <si>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</si>
  <si>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</si>
  <si>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</si>
  <si>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</si>
  <si>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</si>
  <si>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</si>
  <si>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</si>
  <si>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</si>
  <si>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</si>
  <si>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</si>
  <si>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</si>
  <si>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</si>
  <si>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</si>
  <si>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</si>
  <si>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</si>
  <si>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</si>
  <si>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</si>
  <si>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</si>
  <si>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</si>
  <si>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</si>
  <si>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</si>
  <si>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</si>
  <si>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</si>
  <si>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</si>
  <si>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</si>
  <si>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</si>
  <si>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</si>
  <si>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</si>
  <si>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</si>
  <si>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</si>
  <si>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</si>
  <si>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</si>
  <si>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</si>
  <si>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</si>
  <si>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</si>
  <si>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</si>
  <si>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</si>
  <si>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</si>
  <si>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</si>
  <si>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</si>
  <si>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</si>
  <si>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</si>
  <si>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</si>
  <si>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</si>
  <si>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</si>
  <si>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</si>
  <si>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</si>
  <si>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</si>
  <si>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</si>
  <si>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</si>
  <si>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</si>
  <si>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</si>
  <si>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</si>
  <si>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</si>
  <si>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</si>
  <si>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</si>
  <si>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</si>
  <si>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</si>
  <si>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</si>
  <si>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</si>
  <si>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</si>
  <si>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</si>
  <si>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</si>
  <si>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</si>
  <si>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</si>
  <si>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</si>
  <si>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</si>
  <si>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</si>
  <si>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</si>
  <si>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</si>
  <si>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</si>
  <si>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</si>
  <si>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</si>
  <si>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</si>
  <si>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</si>
  <si>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</si>
  <si>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</si>
  <si>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</si>
  <si>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</si>
  <si>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</si>
  <si>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</si>
  <si>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</si>
  <si>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</si>
  <si>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</si>
  <si>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</si>
  <si>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</si>
  <si>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</si>
  <si>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</si>
  <si>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</si>
  <si>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</si>
  <si>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</si>
  <si>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</si>
  <si>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</si>
  <si>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</si>
  <si>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</si>
  <si>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</si>
  <si>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</si>
  <si>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</si>
  <si>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</si>
  <si>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</si>
  <si>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</si>
  <si>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</si>
  <si>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</si>
  <si>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</si>
  <si>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</si>
  <si>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</si>
  <si>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</si>
  <si>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</si>
  <si>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</si>
  <si>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</si>
  <si>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</si>
  <si>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</si>
  <si>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</si>
  <si>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</si>
  <si>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</si>
  <si>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</si>
  <si>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</si>
  <si>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</si>
  <si>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</si>
  <si>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</si>
  <si>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</si>
  <si>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</si>
  <si>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</si>
  <si>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</si>
  <si>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</si>
  <si>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</si>
  <si>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</si>
  <si>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</si>
  <si>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</si>
  <si>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</si>
  <si>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</si>
  <si>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</si>
  <si>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</si>
  <si>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</si>
  <si>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</si>
  <si>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</si>
  <si>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</si>
  <si>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</si>
  <si>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</si>
  <si>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</si>
  <si>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</si>
  <si>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</si>
  <si>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</si>
  <si>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</si>
  <si>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</si>
  <si>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</si>
  <si>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</si>
  <si>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</si>
  <si>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</si>
  <si>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</si>
  <si>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</si>
  <si>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</si>
  <si>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</si>
  <si>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</si>
  <si>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</si>
  <si>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</si>
  <si>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</si>
  <si>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</si>
  <si>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</si>
  <si>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</si>
  <si>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</si>
  <si>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</si>
  <si>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</si>
  <si>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</si>
  <si>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</si>
  <si>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</si>
  <si>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</si>
  <si>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</si>
  <si>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</si>
  <si>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</si>
  <si>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</si>
  <si>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</si>
  <si>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</si>
  <si>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</si>
  <si>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</si>
  <si>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</si>
  <si>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</si>
  <si>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</si>
  <si>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</si>
  <si>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</si>
  <si>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</si>
  <si>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</si>
  <si>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</si>
  <si>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</si>
  <si>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</si>
  <si>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</si>
  <si>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</si>
  <si>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</si>
  <si>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</si>
  <si>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</si>
  <si>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</si>
  <si>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</si>
  <si>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</si>
  <si>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</si>
  <si>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</si>
  <si>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</si>
  <si>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</si>
  <si>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</si>
  <si>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</si>
  <si>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</si>
  <si>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</si>
  <si>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</si>
  <si>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</si>
  <si>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</si>
  <si>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</si>
  <si>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</si>
  <si>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</si>
  <si>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</si>
  <si>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</si>
  <si>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</si>
  <si>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</si>
  <si>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</si>
  <si>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</si>
  <si>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</si>
  <si>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</si>
  <si>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</si>
  <si>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</si>
  <si>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</si>
  <si>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</si>
  <si>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</si>
  <si>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</si>
  <si>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</si>
  <si>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</si>
  <si>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</si>
  <si>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</si>
  <si>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</si>
  <si>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</si>
  <si>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</si>
  <si>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</si>
  <si>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</si>
  <si>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</si>
  <si>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</si>
  <si>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</si>
  <si>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</si>
  <si>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</si>
  <si>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</si>
  <si>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</si>
  <si>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</si>
  <si>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</si>
  <si>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</si>
  <si>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</si>
  <si>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</si>
  <si>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</si>
  <si>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</si>
  <si>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</si>
  <si>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</si>
  <si>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</si>
  <si>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</si>
  <si>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</si>
  <si>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</si>
  <si>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</si>
  <si>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</si>
  <si>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</si>
  <si>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</si>
  <si>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</si>
  <si>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</si>
  <si>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</si>
  <si>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</si>
  <si>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</si>
  <si>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</si>
  <si>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</si>
  <si>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</si>
  <si>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</si>
  <si>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</si>
  <si>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</si>
  <si>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</si>
  <si>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</si>
  <si>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</si>
  <si>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</si>
  <si>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</si>
  <si>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</si>
  <si>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</si>
  <si>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</si>
  <si>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</si>
  <si>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</si>
  <si>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</si>
  <si>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</si>
  <si>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</si>
  <si>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</si>
  <si>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</si>
  <si>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</si>
  <si>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</si>
  <si>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</si>
  <si>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</si>
  <si>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</si>
  <si>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</si>
  <si>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</si>
  <si>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</si>
  <si>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</si>
  <si>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</si>
  <si>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</si>
  <si>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</si>
  <si>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</si>
  <si>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</si>
  <si>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</si>
  <si>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</si>
  <si>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</si>
  <si>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</si>
  <si>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</si>
  <si>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</si>
  <si>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</si>
  <si>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</si>
  <si>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</si>
  <si>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</si>
  <si>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</si>
  <si>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</si>
  <si>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</si>
  <si>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</si>
  <si>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</si>
  <si>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</si>
  <si>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</si>
  <si>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</si>
  <si>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</si>
  <si>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</si>
  <si>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</si>
  <si>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</si>
  <si>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</si>
  <si>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</si>
  <si>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</si>
  <si>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</si>
  <si>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</si>
  <si>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</si>
  <si>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</si>
  <si>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</si>
  <si>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</si>
  <si>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</si>
  <si>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</si>
  <si>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</si>
  <si>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</si>
  <si>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</si>
  <si>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</si>
  <si>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</si>
  <si>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</si>
  <si>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</si>
  <si>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</si>
  <si>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</si>
  <si>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</si>
  <si>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</si>
  <si>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</si>
  <si>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</si>
  <si>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</si>
  <si>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</si>
  <si>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</si>
  <si>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</si>
  <si>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</si>
  <si>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</si>
  <si>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</si>
  <si>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</si>
  <si>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</si>
  <si>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</si>
  <si>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</si>
  <si>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</si>
  <si>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</si>
  <si>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</si>
  <si>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</si>
  <si>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</si>
  <si>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</si>
  <si>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</si>
  <si>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</si>
  <si>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</si>
  <si>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</si>
  <si>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</si>
  <si>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</si>
  <si>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</si>
  <si>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</si>
  <si>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</si>
  <si>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</si>
  <si>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</si>
  <si>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</si>
  <si>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</si>
  <si>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</si>
  <si>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</si>
  <si>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</si>
  <si>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</si>
  <si>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</si>
  <si>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</si>
  <si>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</si>
  <si>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</si>
  <si>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</si>
  <si>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</si>
  <si>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</si>
  <si>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</si>
  <si>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</si>
  <si>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</si>
  <si>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</si>
  <si>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</si>
  <si>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</si>
  <si>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</si>
  <si>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</si>
  <si>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</si>
  <si>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</si>
  <si>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</si>
  <si>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</si>
  <si>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</si>
  <si>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</si>
  <si>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</si>
  <si>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</si>
  <si>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</si>
  <si>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</si>
  <si>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</si>
  <si>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</si>
  <si>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</si>
  <si>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</si>
  <si>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</si>
  <si>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</si>
  <si>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</si>
  <si>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</si>
  <si>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</si>
  <si>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</si>
  <si>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</si>
  <si>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</si>
  <si>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</si>
  <si>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</si>
  <si>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</si>
  <si>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</si>
  <si>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</si>
  <si>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</si>
  <si>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</si>
  <si>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</si>
  <si>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</si>
  <si>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</si>
  <si>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</si>
  <si>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</si>
  <si>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</si>
  <si>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</si>
  <si>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</si>
  <si>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</si>
  <si>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</si>
  <si>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</si>
  <si>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</si>
  <si>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</si>
  <si>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</si>
  <si>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</si>
  <si>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</si>
  <si>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</si>
  <si>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</si>
  <si>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</si>
  <si>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</si>
  <si>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</si>
  <si>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</si>
  <si>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</si>
  <si>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</si>
  <si>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</si>
  <si>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</si>
  <si>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</si>
  <si>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</si>
  <si>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</si>
  <si>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</si>
  <si>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</si>
  <si>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</si>
  <si>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</si>
  <si>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</si>
  <si>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</si>
  <si>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</si>
  <si>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</si>
  <si>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</si>
  <si>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</si>
  <si>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</si>
  <si>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</si>
  <si>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</si>
  <si>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</si>
  <si>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</si>
  <si>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</si>
  <si>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</si>
  <si>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</si>
  <si>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</si>
  <si>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</si>
  <si>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</si>
  <si>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</si>
  <si>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</si>
  <si>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</si>
  <si>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</si>
  <si>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</si>
  <si>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</si>
  <si>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</si>
  <si>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</si>
  <si>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</si>
  <si>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</si>
  <si>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</si>
  <si>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</si>
  <si>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</si>
  <si>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</si>
  <si>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</si>
  <si>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</si>
  <si>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</si>
  <si>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</si>
  <si>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</si>
  <si>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</si>
  <si>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</si>
  <si>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</si>
  <si>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</si>
  <si>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</si>
  <si>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</si>
  <si>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</si>
  <si>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</si>
  <si>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</si>
  <si>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</si>
  <si>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</si>
  <si>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</si>
  <si>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</si>
  <si>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</si>
  <si>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</si>
  <si>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</si>
  <si>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</si>
  <si>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</si>
  <si>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</si>
  <si>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</si>
  <si>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</si>
  <si>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</si>
  <si>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</si>
  <si>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</si>
  <si>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</si>
  <si>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</si>
  <si>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</si>
  <si>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</si>
  <si>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</si>
  <si>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</si>
  <si>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</si>
  <si>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</si>
  <si>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</si>
  <si>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</si>
  <si>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</si>
  <si>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</si>
  <si>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</si>
  <si>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</si>
  <si>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</si>
  <si>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</si>
  <si>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</si>
  <si>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</si>
  <si>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</si>
  <si>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</si>
  <si>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</si>
  <si>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</si>
  <si>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</si>
  <si>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</si>
  <si>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</si>
  <si>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</si>
  <si>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</si>
  <si>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</si>
  <si>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</si>
  <si>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</si>
  <si>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</si>
  <si>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</si>
  <si>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</si>
  <si>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</si>
  <si>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</si>
  <si>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</si>
  <si>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</si>
  <si>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</si>
  <si>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</si>
  <si>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</si>
  <si>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</si>
  <si>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</si>
  <si>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</si>
  <si>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</si>
  <si>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</si>
  <si>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</si>
  <si>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</si>
  <si>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</si>
  <si>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</si>
  <si>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</si>
  <si>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</si>
  <si>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</si>
  <si>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</si>
  <si>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</si>
  <si>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</si>
  <si>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</si>
  <si>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</si>
  <si>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</si>
  <si>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</si>
  <si>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</si>
  <si>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</si>
  <si>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</si>
  <si>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</si>
  <si>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</si>
  <si>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</si>
  <si>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</si>
  <si>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</si>
  <si>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</si>
  <si>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</si>
  <si>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</si>
  <si>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</si>
  <si>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</si>
  <si>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</si>
  <si>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</si>
  <si>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</si>
  <si>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</si>
  <si>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</si>
  <si>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</si>
  <si>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</si>
  <si>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</si>
  <si>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</si>
  <si>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</si>
  <si>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</si>
  <si>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</si>
  <si>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</si>
  <si>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</si>
  <si>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</si>
  <si>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</si>
  <si>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</si>
  <si>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</si>
  <si>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</si>
  <si>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</si>
  <si>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</si>
  <si>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</si>
  <si>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</si>
  <si>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</si>
  <si>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</si>
  <si>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</si>
  <si>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</si>
  <si>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</si>
  <si>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</si>
  <si>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</si>
  <si>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</si>
  <si>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</si>
  <si>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</si>
  <si>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</si>
  <si>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</si>
  <si>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</si>
  <si>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</si>
  <si>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</si>
  <si>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</si>
  <si>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</si>
  <si>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</si>
  <si>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</si>
  <si>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</si>
  <si>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</si>
  <si>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</si>
  <si>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</si>
  <si>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</si>
  <si>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</si>
  <si>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</si>
  <si>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</si>
  <si>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</si>
  <si>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</si>
  <si>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</si>
  <si>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</si>
  <si>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</si>
  <si>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</si>
  <si>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</si>
  <si>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</si>
  <si>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</si>
  <si>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</si>
  <si>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</si>
  <si>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</si>
  <si>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</si>
  <si>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</si>
  <si>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</si>
  <si>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</si>
  <si>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</si>
  <si>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</si>
  <si>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</si>
  <si>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</si>
  <si>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</si>
  <si>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</si>
  <si>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</si>
  <si>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</si>
  <si>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</si>
  <si>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</si>
  <si>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</si>
  <si>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</si>
  <si>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</si>
  <si>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</si>
  <si>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</si>
  <si>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</si>
  <si>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</si>
  <si>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</si>
  <si>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</si>
  <si>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</si>
  <si>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</si>
  <si>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</si>
  <si>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</si>
  <si>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</si>
  <si>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</si>
  <si>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</si>
  <si>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</si>
  <si>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</si>
  <si>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</si>
  <si>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</si>
  <si>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</si>
  <si>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</si>
  <si>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</si>
  <si>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</si>
  <si>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</si>
  <si>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</si>
  <si>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</si>
  <si>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</si>
  <si>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</si>
  <si>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</si>
  <si>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</si>
  <si>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</si>
  <si>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</si>
  <si>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</si>
  <si>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</si>
  <si>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</si>
  <si>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</si>
  <si>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</si>
  <si>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</si>
  <si>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</si>
  <si>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</si>
  <si>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</si>
  <si>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</si>
  <si>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</si>
  <si>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</si>
  <si>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</si>
  <si>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</si>
  <si>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</si>
  <si>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</si>
  <si>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</si>
  <si>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</si>
  <si>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</si>
  <si>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</si>
  <si>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</si>
  <si>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</si>
  <si>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</si>
  <si>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</si>
  <si>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</si>
  <si>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</si>
  <si>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</si>
  <si>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</si>
  <si>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</si>
  <si>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</si>
  <si>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</si>
  <si>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</si>
  <si>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</si>
  <si>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</si>
  <si>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</si>
  <si>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</si>
  <si>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</si>
  <si>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</si>
  <si>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</si>
  <si>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</si>
  <si>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</si>
  <si>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</si>
  <si>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</si>
  <si>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</si>
  <si>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</si>
  <si>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</si>
  <si>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</si>
  <si>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</si>
  <si>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</si>
  <si>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</si>
  <si>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</si>
  <si>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</si>
  <si>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</si>
  <si>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</si>
  <si>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</si>
  <si>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</si>
  <si>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</si>
  <si>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</si>
  <si>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</si>
  <si>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</si>
  <si>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</si>
  <si>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</si>
  <si>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</si>
  <si>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</si>
  <si>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</si>
  <si>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</si>
  <si>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</si>
  <si>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</si>
  <si>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</si>
  <si>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</si>
  <si>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</si>
  <si>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</si>
  <si>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</si>
  <si>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</si>
  <si>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</si>
  <si>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</si>
  <si>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</si>
  <si>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</si>
  <si>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</si>
  <si>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</si>
  <si>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</si>
  <si>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</si>
  <si>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</si>
  <si>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</si>
  <si>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</si>
  <si>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</si>
  <si>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</si>
  <si>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</si>
  <si>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</si>
  <si>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</si>
  <si>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</si>
  <si>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</si>
  <si>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</si>
  <si>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</si>
  <si>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</si>
  <si>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</si>
  <si>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</si>
  <si>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</si>
  <si>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</si>
  <si>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</si>
  <si>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</si>
  <si>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</si>
  <si>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</si>
  <si>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</si>
  <si>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</si>
  <si>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</si>
  <si>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</si>
  <si>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</si>
  <si>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</si>
  <si>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</si>
  <si>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</si>
  <si>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</si>
  <si>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</si>
  <si>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</si>
  <si>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</si>
  <si>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</si>
  <si>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</si>
  <si>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</si>
  <si>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</si>
  <si>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</si>
  <si>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</si>
  <si>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</si>
  <si>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</si>
  <si>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</si>
  <si>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</si>
  <si>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</si>
  <si>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</si>
  <si>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</si>
  <si>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</si>
  <si>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</si>
  <si>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</si>
  <si>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</si>
  <si>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</si>
  <si>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</si>
  <si>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</si>
  <si>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</si>
  <si>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</si>
  <si>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</si>
  <si>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</si>
  <si>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</si>
  <si>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</si>
  <si>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</si>
  <si>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</si>
  <si>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</si>
  <si>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</si>
  <si>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</si>
  <si>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</si>
  <si>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</si>
  <si>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</si>
  <si>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</si>
  <si>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</si>
  <si>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</si>
  <si>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</si>
  <si>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</si>
  <si>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</si>
  <si>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</si>
  <si>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</si>
  <si>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</si>
  <si>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</si>
  <si>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</si>
  <si>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</si>
  <si>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</si>
  <si>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</si>
  <si>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</si>
  <si>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</si>
  <si>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</si>
  <si>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</si>
  <si>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</si>
  <si>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</si>
  <si>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</si>
  <si>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</si>
  <si>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</si>
  <si>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</si>
  <si>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</si>
  <si>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</si>
  <si>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</si>
  <si>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</si>
  <si>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</si>
  <si>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</si>
  <si>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</si>
  <si>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</si>
  <si>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</si>
  <si>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</si>
  <si>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</si>
  <si>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</si>
  <si>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</si>
  <si>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</si>
  <si>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</si>
  <si>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</si>
  <si>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</si>
  <si>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</si>
  <si>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</si>
  <si>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</si>
  <si>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</si>
  <si>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</si>
  <si>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</si>
  <si>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</si>
  <si>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</si>
  <si>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</si>
  <si>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</si>
  <si>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</si>
  <si>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</si>
  <si>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</si>
  <si>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</si>
  <si>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</si>
  <si>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</si>
  <si>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</si>
  <si>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</si>
  <si>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</si>
  <si>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</si>
  <si>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</si>
  <si>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</si>
  <si>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</si>
  <si>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</si>
  <si>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</si>
  <si>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</si>
  <si>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</si>
  <si>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</si>
  <si>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</si>
  <si>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</si>
  <si>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</si>
  <si>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</si>
  <si>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</si>
  <si>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</si>
  <si>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</si>
  <si>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</si>
  <si>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</si>
  <si>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</si>
  <si>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</si>
  <si>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</si>
  <si>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</si>
  <si>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</si>
  <si>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</si>
  <si>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</si>
  <si>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</si>
  <si>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</si>
  <si>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</si>
  <si>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</si>
  <si>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</si>
  <si>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</si>
  <si>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</si>
  <si>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</si>
  <si>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</si>
  <si>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</si>
  <si>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</si>
  <si>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</si>
  <si>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</si>
  <si>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</si>
  <si>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</si>
  <si>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</si>
  <si>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</si>
  <si>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</si>
  <si>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</si>
  <si>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</si>
  <si>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</si>
  <si>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</si>
  <si>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</si>
  <si>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</si>
  <si>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</si>
  <si>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</si>
  <si>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</si>
  <si>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</si>
  <si>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</si>
  <si>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</si>
  <si>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</si>
  <si>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</si>
  <si>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</si>
  <si>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</si>
  <si>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</si>
  <si>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</si>
  <si>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</si>
  <si>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</si>
  <si>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</si>
  <si>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</si>
  <si>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</si>
  <si>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</si>
  <si>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</si>
  <si>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</si>
  <si>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</si>
  <si>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</si>
  <si>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</si>
  <si>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</si>
  <si>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</si>
  <si>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</si>
  <si>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</si>
  <si>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</si>
  <si>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</si>
  <si>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</si>
  <si>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</si>
  <si>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</si>
  <si>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</si>
  <si>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</si>
  <si>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</si>
  <si>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</si>
  <si>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</si>
  <si>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</si>
  <si>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</si>
  <si>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</si>
  <si>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</si>
  <si>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</si>
  <si>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</si>
  <si>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</si>
  <si>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</si>
  <si>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</si>
  <si>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</si>
  <si>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</si>
  <si>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</si>
  <si>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</si>
  <si>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</si>
  <si>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</si>
  <si>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</si>
  <si>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</si>
  <si>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</si>
  <si>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</si>
  <si>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</si>
  <si>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</si>
  <si>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</si>
  <si>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</si>
  <si>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</si>
  <si>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</si>
  <si>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</si>
  <si>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</si>
  <si>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</si>
  <si>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</si>
  <si>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</si>
  <si>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</si>
  <si>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</si>
  <si>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</si>
  <si>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</si>
  <si>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</si>
  <si>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</si>
  <si>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</si>
  <si>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</si>
  <si>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</si>
  <si>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</si>
  <si>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</si>
  <si>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</si>
  <si>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</si>
  <si>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</si>
  <si>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</si>
  <si>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</si>
  <si>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</si>
  <si>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</si>
  <si>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</si>
  <si>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</si>
  <si>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</si>
  <si>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</si>
  <si>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</si>
  <si>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</si>
  <si>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</si>
  <si>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</si>
  <si>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</si>
  <si>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</si>
  <si>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</si>
  <si>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</si>
  <si>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</si>
  <si>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</si>
  <si>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</si>
  <si>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</si>
  <si>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</si>
  <si>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</si>
  <si>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</si>
  <si>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</si>
  <si>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</si>
  <si>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</si>
  <si>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</si>
  <si>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</si>
  <si>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</si>
  <si>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</si>
  <si>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</si>
  <si>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</si>
  <si>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</si>
  <si>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</si>
  <si>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</si>
  <si>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</si>
  <si>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</si>
  <si>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</si>
  <si>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</si>
  <si>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</si>
  <si>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</si>
  <si>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</si>
  <si>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</si>
  <si>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</si>
  <si>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</si>
  <si>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</si>
  <si>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</si>
  <si>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</si>
  <si>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</si>
  <si>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</si>
  <si>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</si>
  <si>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</si>
  <si>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</si>
  <si>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</si>
  <si>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</si>
  <si>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</si>
  <si>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</si>
  <si>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</si>
  <si>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</si>
  <si>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</si>
  <si>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</si>
  <si>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</si>
  <si>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</si>
  <si>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</si>
  <si>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</si>
  <si>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</si>
  <si>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</si>
  <si>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</si>
  <si>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</si>
  <si>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</si>
  <si>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</si>
  <si>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</si>
  <si>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</si>
  <si>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</si>
  <si>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</si>
  <si>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</si>
  <si>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</si>
  <si>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</si>
  <si>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</si>
  <si>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</si>
  <si>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</si>
  <si>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</si>
  <si>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</si>
  <si>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</si>
  <si>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</si>
  <si>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</si>
  <si>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</si>
  <si>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</si>
  <si>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</si>
  <si>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</si>
  <si>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</si>
  <si>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</si>
  <si>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</si>
  <si>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</si>
  <si>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</si>
  <si>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</si>
  <si>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</si>
  <si>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</si>
  <si>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</si>
  <si>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</si>
  <si>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</si>
  <si>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</si>
  <si>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</si>
  <si>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</si>
  <si>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</si>
  <si>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</si>
  <si>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</si>
  <si>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</si>
  <si>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</si>
  <si>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</si>
  <si>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</si>
  <si>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</si>
  <si>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</si>
  <si>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</si>
  <si>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</si>
  <si>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</si>
  <si>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</si>
  <si>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</si>
  <si>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</si>
  <si>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</si>
  <si>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</si>
  <si>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</si>
  <si>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</si>
  <si>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</si>
  <si>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</si>
  <si>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</si>
  <si>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</si>
  <si>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</si>
  <si>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</si>
  <si>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</si>
  <si>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</si>
  <si>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</si>
  <si>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</si>
  <si>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</si>
  <si>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</si>
  <si>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</si>
  <si>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</si>
  <si>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</si>
  <si>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</si>
  <si>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</si>
  <si>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</si>
  <si>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</si>
  <si>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</si>
  <si>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</si>
  <si>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</si>
  <si>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</si>
  <si>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</si>
  <si>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</si>
  <si>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</si>
  <si>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</si>
  <si>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</si>
  <si>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</si>
  <si>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</si>
  <si>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</si>
  <si>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</si>
  <si>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</si>
  <si>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</si>
  <si>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</si>
  <si>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</si>
  <si>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</si>
  <si>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</si>
  <si>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</si>
  <si>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</si>
  <si>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</si>
  <si>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</si>
  <si>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</si>
  <si>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</si>
  <si>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</si>
  <si>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</si>
  <si>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</si>
  <si>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</si>
  <si>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</si>
  <si>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</si>
  <si>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</si>
  <si>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</si>
  <si>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</si>
  <si>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</si>
  <si>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</si>
  <si>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</si>
  <si>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</si>
  <si>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</si>
  <si>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</si>
  <si>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</si>
  <si>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</si>
  <si>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</si>
  <si>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</si>
  <si>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</si>
  <si>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</si>
  <si>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</si>
  <si>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</si>
  <si>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</si>
  <si>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</si>
  <si>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</si>
  <si>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</si>
  <si>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</si>
  <si>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</si>
  <si>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</si>
  <si>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</si>
  <si>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</si>
  <si>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</si>
  <si>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</si>
  <si>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</si>
  <si>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</si>
  <si>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</si>
  <si>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</si>
  <si>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</si>
  <si>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</si>
  <si>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</si>
  <si>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</si>
  <si>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</si>
  <si>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</si>
  <si>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</si>
  <si>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</si>
  <si>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</si>
  <si>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</si>
  <si>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</si>
  <si>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</si>
  <si>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</si>
  <si>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</si>
  <si>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</si>
  <si>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</si>
  <si>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</si>
  <si>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</si>
  <si>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</si>
  <si>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</si>
  <si>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</si>
  <si>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</si>
  <si>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</si>
  <si>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</si>
  <si>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</si>
  <si>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</si>
  <si>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</si>
  <si>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</si>
  <si>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</si>
  <si>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</si>
  <si>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</si>
  <si>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</si>
  <si>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</si>
  <si>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</si>
  <si>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</si>
  <si>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</si>
  <si>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</si>
  <si>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</si>
  <si>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</si>
  <si>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</si>
  <si>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</si>
  <si>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</si>
  <si>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</si>
  <si>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</si>
  <si>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</si>
  <si>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</si>
  <si>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</si>
  <si>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</si>
  <si>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</si>
  <si>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</si>
  <si>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</si>
  <si>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</si>
  <si>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</si>
  <si>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</si>
  <si>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</si>
  <si>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</si>
  <si>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</si>
  <si>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</si>
  <si>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</si>
  <si>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</si>
  <si>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</si>
  <si>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</si>
  <si>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</si>
  <si>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</si>
  <si>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</si>
  <si>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</si>
  <si>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</si>
  <si>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</si>
  <si>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</si>
  <si>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</si>
  <si>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</si>
  <si>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</si>
  <si>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</si>
  <si>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</si>
  <si>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</si>
  <si>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</si>
  <si>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</si>
  <si>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</si>
  <si>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</si>
  <si>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</si>
  <si>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</si>
  <si>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</si>
  <si>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</si>
  <si>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</si>
  <si>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</si>
  <si>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</si>
  <si>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</si>
  <si>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</si>
  <si>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</si>
  <si>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</si>
  <si>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</si>
  <si>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</si>
  <si>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</si>
  <si>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</si>
  <si>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</si>
  <si>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</si>
  <si>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</si>
  <si>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</si>
  <si>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</si>
  <si>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</si>
  <si>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</si>
  <si>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</si>
  <si>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</si>
  <si>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</si>
  <si>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</si>
  <si>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</si>
  <si>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</si>
  <si>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</si>
  <si>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</si>
  <si>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</si>
  <si>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</si>
  <si>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</si>
  <si>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</si>
  <si>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</si>
  <si>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</si>
  <si>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</si>
  <si>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</si>
  <si>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</si>
  <si>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</si>
  <si>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</si>
  <si>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</si>
  <si>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</si>
  <si>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</si>
  <si>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</si>
  <si>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</si>
  <si>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</si>
  <si>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</si>
  <si>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</si>
  <si>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</si>
  <si>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</si>
  <si>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</si>
  <si>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</si>
  <si>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</si>
  <si>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</si>
  <si>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</si>
  <si>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</si>
  <si>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</si>
  <si>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</si>
  <si>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</si>
  <si>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</si>
  <si>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</si>
  <si>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</si>
  <si>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</si>
  <si>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</si>
  <si>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</si>
  <si>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</si>
  <si>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</si>
  <si>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</si>
  <si>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</si>
  <si>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</si>
  <si>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</si>
  <si>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</si>
  <si>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</si>
  <si>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</si>
  <si>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</si>
  <si>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</si>
  <si>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</si>
  <si>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</si>
  <si>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</si>
  <si>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</si>
  <si>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</si>
  <si>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</si>
  <si>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</si>
  <si>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</si>
  <si>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</si>
  <si>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</si>
  <si>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</si>
  <si>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</si>
  <si>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</si>
  <si>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</si>
  <si>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</si>
  <si>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</si>
  <si>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</si>
  <si>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</si>
  <si>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</si>
  <si>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</si>
  <si>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</si>
  <si>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</si>
  <si>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</si>
  <si>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</si>
  <si>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</si>
  <si>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</si>
  <si>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</si>
  <si>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</si>
  <si>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</si>
  <si>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</si>
  <si>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</si>
  <si>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</si>
  <si>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</si>
  <si>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</si>
  <si>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</si>
  <si>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</si>
  <si>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</si>
  <si>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</si>
  <si>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</si>
  <si>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</si>
  <si>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</si>
  <si>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</si>
  <si>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</si>
  <si>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</si>
  <si>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</si>
  <si>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</si>
  <si>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</si>
  <si>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</si>
  <si>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</si>
  <si>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</si>
  <si>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</si>
  <si>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</si>
  <si>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</si>
  <si>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</si>
  <si>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</si>
  <si>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</si>
  <si>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</si>
  <si>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</si>
  <si>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</si>
  <si>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</si>
  <si>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</si>
  <si>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</si>
  <si>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</si>
  <si>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</si>
  <si>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</si>
  <si>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</si>
  <si>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</si>
  <si>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</si>
  <si>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</si>
  <si>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</si>
  <si>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</si>
  <si>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</si>
  <si>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</si>
  <si>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</si>
  <si>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</si>
  <si>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</si>
  <si>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</si>
  <si>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</si>
  <si>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</si>
  <si>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</si>
  <si>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</si>
  <si>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</si>
  <si>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</si>
  <si>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</si>
  <si>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</si>
  <si>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</si>
  <si>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</si>
  <si>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</si>
  <si>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</si>
  <si>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</si>
  <si>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</si>
  <si>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</si>
  <si>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</si>
  <si>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</si>
  <si>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</si>
  <si>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</si>
  <si>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</si>
  <si>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</si>
  <si>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</si>
  <si>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</si>
  <si>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</si>
  <si>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</si>
  <si>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</si>
  <si>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</si>
  <si>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</si>
  <si>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</si>
  <si>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</si>
  <si>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</si>
  <si>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</si>
  <si>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</si>
  <si>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</si>
  <si>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</si>
  <si>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</si>
  <si>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</si>
  <si>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</si>
  <si>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</si>
  <si>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</si>
  <si>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</si>
  <si>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</si>
  <si>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</si>
  <si>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</si>
  <si>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</si>
  <si>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</si>
  <si>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</si>
  <si>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</si>
  <si>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</si>
  <si>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</si>
  <si>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</si>
  <si>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</si>
  <si>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</si>
  <si>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</si>
  <si>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</si>
  <si>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</si>
  <si>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</si>
  <si>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</si>
  <si>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</si>
  <si>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</si>
  <si>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</si>
  <si>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</si>
  <si>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</si>
  <si>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</si>
  <si>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</si>
  <si>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</si>
  <si>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</si>
  <si>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</si>
  <si>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</si>
  <si>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</si>
  <si>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</si>
  <si>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</si>
  <si>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</si>
  <si>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</si>
  <si>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</si>
  <si>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</si>
  <si>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</si>
  <si>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</si>
  <si>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</si>
  <si>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</si>
  <si>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</si>
  <si>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</si>
  <si>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</si>
  <si>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</si>
  <si>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</si>
  <si>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</si>
  <si>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</si>
  <si>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</si>
  <si>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</si>
  <si>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</si>
  <si>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</si>
  <si>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</si>
  <si>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</si>
  <si>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</si>
  <si>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</si>
  <si>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</si>
  <si>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</si>
  <si>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</si>
  <si>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</si>
  <si>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</si>
  <si>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</si>
  <si>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</si>
  <si>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</si>
  <si>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</si>
  <si>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</si>
  <si>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</si>
  <si>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</si>
  <si>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</si>
  <si>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</si>
  <si>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</si>
  <si>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</si>
  <si>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</si>
  <si>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</si>
  <si>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</si>
  <si>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</si>
  <si>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</si>
  <si>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</si>
  <si>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</si>
  <si>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</si>
  <si>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</si>
  <si>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</si>
  <si>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</si>
  <si>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</si>
  <si>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</si>
  <si>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</si>
  <si>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</si>
  <si>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</si>
  <si>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</si>
  <si>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</si>
  <si>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</si>
  <si>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</si>
  <si>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</si>
  <si>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</si>
  <si>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</si>
  <si>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</si>
  <si>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</si>
  <si>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</si>
  <si>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</si>
  <si>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</si>
  <si>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</si>
  <si>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</si>
  <si>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</si>
  <si>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</si>
  <si>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</si>
  <si>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</si>
  <si>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</si>
  <si>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</si>
  <si>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</si>
  <si>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</si>
  <si>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</si>
  <si>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</si>
  <si>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</si>
  <si>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</si>
  <si>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</si>
  <si>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</si>
  <si>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</si>
  <si>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</si>
  <si>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</si>
  <si>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</si>
  <si>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</si>
  <si>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</si>
  <si>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</si>
  <si>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</si>
  <si>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</si>
  <si>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</si>
  <si>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</si>
  <si>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</si>
  <si>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</si>
  <si>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</si>
  <si>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</si>
  <si>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</si>
  <si>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</si>
  <si>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</si>
  <si>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</si>
  <si>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</si>
  <si>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</si>
  <si>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</si>
  <si>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</si>
  <si>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</si>
  <si>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</si>
  <si>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</si>
  <si>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</si>
  <si>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</si>
  <si>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</si>
  <si>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</si>
  <si>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</si>
  <si>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</si>
  <si>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</si>
  <si>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</si>
  <si>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</si>
  <si>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</si>
  <si>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</si>
  <si>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</si>
  <si>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</si>
  <si>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</si>
  <si>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</si>
  <si>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</si>
  <si>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</si>
  <si>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</si>
  <si>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</si>
  <si>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</si>
  <si>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</si>
  <si>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</si>
  <si>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</si>
  <si>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</si>
  <si>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</si>
  <si>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</si>
  <si>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</si>
  <si>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</si>
  <si>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</si>
  <si>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</si>
  <si>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</si>
  <si>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</si>
  <si>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</si>
  <si>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</si>
  <si>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</si>
  <si>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</si>
  <si>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</si>
  <si>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</si>
  <si>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</si>
  <si>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</si>
  <si>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</si>
  <si>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</si>
  <si>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</si>
  <si>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</si>
  <si>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</si>
  <si>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</si>
  <si>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</si>
  <si>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</si>
  <si>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</si>
  <si>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</si>
  <si>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</si>
  <si>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</si>
  <si>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</si>
  <si>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</si>
  <si>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</si>
  <si>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</si>
  <si>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</si>
  <si>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</si>
  <si>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</si>
  <si>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</si>
  <si>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</si>
  <si>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</si>
  <si>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</si>
  <si>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</si>
  <si>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</si>
  <si>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</si>
  <si>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</si>
  <si>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</si>
  <si>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</si>
  <si>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</si>
  <si>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</si>
  <si>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</si>
  <si>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</si>
  <si>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</si>
  <si>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</si>
  <si>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</si>
  <si>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</si>
  <si>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</si>
  <si>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</si>
  <si>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</si>
  <si>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</si>
  <si>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</si>
  <si>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</si>
  <si>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</si>
  <si>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</si>
  <si>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</si>
  <si>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</si>
  <si>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</si>
  <si>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</si>
  <si>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</si>
  <si>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</si>
  <si>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</si>
  <si>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</si>
  <si>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</si>
  <si>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</si>
  <si>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</si>
  <si>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</si>
  <si>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</si>
  <si>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</si>
  <si>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</si>
  <si>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</si>
  <si>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</si>
  <si>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</si>
  <si>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</si>
  <si>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</si>
  <si>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</si>
  <si>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</si>
  <si>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</si>
  <si>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</si>
  <si>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</si>
  <si>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</si>
  <si>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</si>
  <si>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</si>
  <si>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</si>
  <si>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</si>
  <si>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</si>
  <si>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</si>
  <si>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</si>
  <si>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</si>
  <si>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</si>
  <si>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</si>
  <si>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</si>
  <si>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</si>
  <si>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</si>
  <si>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</si>
  <si>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</si>
  <si>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</si>
  <si>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</si>
  <si>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</si>
  <si>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</si>
  <si>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</si>
  <si>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</si>
  <si>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</si>
  <si>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</si>
  <si>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</si>
  <si>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</si>
  <si>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</si>
  <si>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</si>
  <si>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</si>
  <si>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</si>
  <si>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</si>
  <si>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</si>
  <si>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</si>
  <si>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</si>
  <si>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</si>
  <si>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</si>
  <si>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</si>
  <si>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</si>
  <si>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</si>
  <si>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</si>
  <si>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</si>
  <si>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</si>
  <si>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</si>
  <si>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</si>
  <si>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</si>
  <si>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</si>
  <si>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</si>
  <si>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</si>
  <si>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</si>
  <si>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</si>
  <si>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</si>
  <si>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</si>
  <si>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</si>
  <si>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</si>
  <si>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</si>
  <si>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</si>
  <si>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</si>
  <si>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</si>
  <si>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</si>
  <si>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</si>
  <si>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</si>
  <si>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</si>
  <si>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</si>
  <si>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</si>
  <si>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</si>
  <si>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</si>
  <si>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</si>
  <si>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</si>
  <si>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</si>
  <si>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</si>
  <si>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</si>
  <si>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</si>
  <si>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</si>
  <si>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</si>
  <si>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</si>
  <si>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</si>
  <si>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</si>
  <si>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</si>
  <si>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</si>
  <si>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 xml:space="preserve">Sub Category </t>
  </si>
  <si>
    <t>Row Labels</t>
  </si>
  <si>
    <t>Grand Total</t>
  </si>
  <si>
    <t>Column Labels</t>
  </si>
  <si>
    <t>Count of outcome</t>
  </si>
  <si>
    <t>(All)</t>
  </si>
  <si>
    <t>Date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</si>
  <si>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</si>
  <si>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</si>
  <si>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</si>
  <si>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</si>
  <si>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</si>
  <si>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</si>
  <si>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</si>
  <si>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</si>
  <si>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</si>
  <si>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</si>
  <si>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</si>
  <si>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</si>
  <si>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</si>
  <si>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</si>
  <si>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</si>
  <si>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</si>
  <si>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</si>
  <si>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</si>
  <si>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</si>
  <si>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</si>
  <si>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</si>
  <si>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</si>
  <si>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</si>
  <si>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</si>
  <si>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</si>
  <si>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</si>
  <si>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</si>
  <si>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</si>
  <si>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</si>
  <si>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</si>
  <si>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</si>
  <si>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</si>
  <si>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</si>
  <si>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Deadline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</si>
</sst>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Category'!$B$1:$B$2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D-43ED-BF2D-FFF1558D985D}"/>
            </c:ext>
          </c:extLst>
        </c:ser>
        <c:ser>
          <c:idx val="1"/>
          <c:order val="1"/>
          <c:tx>
            <c:strRef>
              <c:f>'Status by Category'!$C$1:$C$2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D-43ED-BF2D-FFF1558D985D}"/>
            </c:ext>
          </c:extLst>
        </c:ser>
        <c:ser>
          <c:idx val="2"/>
          <c:order val="2"/>
          <c:tx>
            <c:strRef>
              <c:f>'Status by Category'!$D$1:$D$2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D-43ED-BF2D-FFF1558D985D}"/>
            </c:ext>
          </c:extLst>
        </c:ser>
        <c:ser>
          <c:idx val="3"/>
          <c:order val="3"/>
          <c:tx>
            <c:strRef>
              <c:f>'Status by Category'!$E$1:$E$2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DD-43ED-BF2D-FFF1558D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566672"/>
        <c:axId val="810572248"/>
      </c:barChart>
      <c:catAx>
        <c:axId val="8105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72248"/>
        <c:crosses val="autoZero"/>
        <c:auto val="1"/>
        <c:lblAlgn val="ctr"/>
        <c:lblOffset val="100"/>
        <c:noMultiLvlLbl val="0"/>
      </c:catAx>
      <c:valAx>
        <c:axId val="8105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 of Income by Country!PivotTable4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Income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Income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Income by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F-45FB-BFFC-7D1350E5579E}"/>
            </c:ext>
          </c:extLst>
        </c:ser>
        <c:ser>
          <c:idx val="1"/>
          <c:order val="1"/>
          <c:tx>
            <c:strRef>
              <c:f>'Count of Income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Income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Income by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9F-45FB-BFFC-7D1350E5579E}"/>
            </c:ext>
          </c:extLst>
        </c:ser>
        <c:ser>
          <c:idx val="2"/>
          <c:order val="2"/>
          <c:tx>
            <c:strRef>
              <c:f>'Count of Income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Income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Income by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9F-45FB-BFFC-7D1350E5579E}"/>
            </c:ext>
          </c:extLst>
        </c:ser>
        <c:ser>
          <c:idx val="3"/>
          <c:order val="3"/>
          <c:tx>
            <c:strRef>
              <c:f>'Count of Income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Income by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Income by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9F-45FB-BFFC-7D1350E5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49144"/>
        <c:axId val="602048160"/>
      </c:barChart>
      <c:catAx>
        <c:axId val="6020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48160"/>
        <c:crosses val="autoZero"/>
        <c:auto val="1"/>
        <c:lblAlgn val="ctr"/>
        <c:lblOffset val="100"/>
        <c:noMultiLvlLbl val="0"/>
      </c:catAx>
      <c:valAx>
        <c:axId val="602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C-4279-85C9-9345F125D0C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C-4279-85C9-9345F125D0C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C-4279-85C9-9345F125D0C2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C-4279-85C9-9345F125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04936"/>
        <c:axId val="597106248"/>
      </c:lineChart>
      <c:catAx>
        <c:axId val="5971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6248"/>
        <c:crosses val="autoZero"/>
        <c:auto val="1"/>
        <c:lblAlgn val="ctr"/>
        <c:lblOffset val="100"/>
        <c:noMultiLvlLbl val="0"/>
      </c:catAx>
      <c:valAx>
        <c:axId val="5971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6</xdr:row>
      <xdr:rowOff>95256</xdr:rowOff>
    </xdr:from>
    <xdr:to>
      <xdr:col>14</xdr:col>
      <xdr:colOff>101600</xdr:colOff>
      <xdr:row>20</xdr:row>
      <xdr:rowOff>82556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528B7-42AD-4C26-BDFE-DDF37C6B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6</xdr:row>
      <xdr:rowOff>136525</xdr:rowOff>
    </xdr:from>
    <xdr:to>
      <xdr:col>19</xdr:col>
      <xdr:colOff>615950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1EAB4-4D17-4B2A-B13A-A8208FD1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4</xdr:row>
      <xdr:rowOff>136525</xdr:rowOff>
    </xdr:from>
    <xdr:to>
      <xdr:col>13</xdr:col>
      <xdr:colOff>327025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45453-75E2-4843-B6D6-15C568448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3.706548726848" createdVersion="7" refreshedVersion="7" minRefreshableVersion="3" recordCount="1000" xr:uid="{342F42D2-3B9B-41F6-B3A8-CF2B8C281FD6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 " numFmtId="164">
      <sharedItems containsMixedTypes="1" containsNumber="1" minValue="4.2756360008551271E-2" maxValue="132.56198347107437"/>
    </cacheField>
    <cacheField name="Average Donation" numFmtId="0">
      <sharedItems containsMixedTypes="1" containsNumber="1" minValue="1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b v="0"/>
    <b v="0"/>
    <s v="food/food trucks"/>
    <x v="0"/>
    <x v="0"/>
    <e v="#DIV/0!"/>
    <e v="#DIV/0!"/>
  </r>
  <r>
    <n v="1"/>
    <s v="Odom Inc"/>
    <s v="Managed bottom-line architecture"/>
    <n v="1400"/>
    <n v="14560"/>
    <x v="1"/>
    <n v="158"/>
    <x v="1"/>
    <s v="USD"/>
    <n v="1408424400"/>
    <n v="1408597200"/>
    <x v="1"/>
    <b v="0"/>
    <b v="1"/>
    <s v="music/rock"/>
    <x v="1"/>
    <x v="1"/>
    <n v="9.6153846153846159E-2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b v="0"/>
    <b v="0"/>
    <s v="technology/web"/>
    <x v="2"/>
    <x v="2"/>
    <n v="0.7605789942675919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b v="0"/>
    <b v="0"/>
    <s v="music/rock"/>
    <x v="1"/>
    <x v="1"/>
    <n v="1.6955995155429955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x v="4"/>
    <b v="0"/>
    <b v="0"/>
    <s v="theater/plays"/>
    <x v="3"/>
    <x v="3"/>
    <n v="1.4434947768281101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x v="5"/>
    <b v="0"/>
    <b v="0"/>
    <s v="theater/plays"/>
    <x v="3"/>
    <x v="3"/>
    <n v="0.57597574838954146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b v="0"/>
    <b v="0"/>
    <s v="film &amp; video/documentary"/>
    <x v="4"/>
    <x v="4"/>
    <n v="4.7706422018348622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x v="7"/>
    <b v="0"/>
    <b v="0"/>
    <s v="theater/plays"/>
    <x v="3"/>
    <x v="3"/>
    <n v="0.30527101282138253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b v="0"/>
    <b v="0"/>
    <s v="theater/plays"/>
    <x v="3"/>
    <x v="3"/>
    <n v="5.0168595643853093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b v="0"/>
    <b v="0"/>
    <s v="music/electric music"/>
    <x v="1"/>
    <x v="5"/>
    <n v="1.9326683291770574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x v="10"/>
    <b v="0"/>
    <b v="0"/>
    <s v="film &amp; video/drama"/>
    <x v="4"/>
    <x v="6"/>
    <n v="0.37577684636508168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b v="0"/>
    <b v="1"/>
    <s v="theater/plays"/>
    <x v="3"/>
    <x v="3"/>
    <n v="2.0792079207920793"/>
    <n v="112.22222222222223"/>
  </r>
  <r>
    <n v="12"/>
    <s v="Kim Ltd"/>
    <s v="Assimilated hybrid intranet"/>
    <n v="6300"/>
    <n v="5629"/>
    <x v="0"/>
    <n v="55"/>
    <x v="1"/>
    <s v="USD"/>
    <n v="1571720400"/>
    <n v="1572411600"/>
    <x v="12"/>
    <b v="0"/>
    <b v="0"/>
    <s v="film &amp; video/drama"/>
    <x v="4"/>
    <x v="6"/>
    <n v="1.1192041215135904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b v="0"/>
    <b v="0"/>
    <s v="music/indie rock"/>
    <x v="1"/>
    <x v="7"/>
    <n v="0.40796503156872266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b v="0"/>
    <b v="0"/>
    <s v="music/indie rock"/>
    <x v="1"/>
    <x v="7"/>
    <n v="1.4976897339210793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b v="0"/>
    <b v="0"/>
    <s v="technology/wearables"/>
    <x v="2"/>
    <x v="8"/>
    <n v="2.1138126724631645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x v="16"/>
    <b v="0"/>
    <b v="0"/>
    <s v="publishing/nonfiction"/>
    <x v="5"/>
    <x v="9"/>
    <n v="0.15397156054705191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b v="0"/>
    <b v="0"/>
    <s v="film &amp; video/animation"/>
    <x v="4"/>
    <x v="10"/>
    <n v="0.62738699988876112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x v="18"/>
    <b v="0"/>
    <b v="0"/>
    <s v="theater/plays"/>
    <x v="3"/>
    <x v="3"/>
    <n v="1.4944982755789127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x v="19"/>
    <b v="0"/>
    <b v="1"/>
    <s v="theater/plays"/>
    <x v="3"/>
    <x v="3"/>
    <n v="2.0605980679832516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b v="0"/>
    <b v="0"/>
    <s v="film &amp; video/drama"/>
    <x v="4"/>
    <x v="6"/>
    <n v="0.89092580575383951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b v="0"/>
    <b v="0"/>
    <s v="theater/plays"/>
    <x v="3"/>
    <x v="3"/>
    <n v="2.4394674694417771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x v="22"/>
    <b v="0"/>
    <b v="0"/>
    <s v="theater/plays"/>
    <x v="3"/>
    <x v="3"/>
    <n v="0.78081648830757033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x v="23"/>
    <b v="0"/>
    <b v="0"/>
    <s v="film &amp; video/documentary"/>
    <x v="4"/>
    <x v="4"/>
    <n v="0.30116450274394324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b v="0"/>
    <b v="0"/>
    <s v="technology/wearables"/>
    <x v="2"/>
    <x v="8"/>
    <n v="0.88627142541987591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b v="0"/>
    <b v="1"/>
    <s v="games/video games"/>
    <x v="6"/>
    <x v="11"/>
    <n v="0.46202956989247312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b v="0"/>
    <b v="0"/>
    <s v="theater/plays"/>
    <x v="3"/>
    <x v="3"/>
    <n v="2.0747288377658548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b v="0"/>
    <b v="0"/>
    <s v="music/rock"/>
    <x v="1"/>
    <x v="1"/>
    <n v="1.2507817385866167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b v="0"/>
    <b v="1"/>
    <s v="theater/plays"/>
    <x v="3"/>
    <x v="3"/>
    <n v="0.95033966650924551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b v="0"/>
    <b v="0"/>
    <s v="film &amp; video/shorts"/>
    <x v="4"/>
    <x v="12"/>
    <n v="0.30404398370483227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x v="30"/>
    <b v="0"/>
    <b v="0"/>
    <s v="film &amp; video/animation"/>
    <x v="4"/>
    <x v="10"/>
    <n v="0.62262193012798339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x v="31"/>
    <b v="0"/>
    <b v="0"/>
    <s v="games/video games"/>
    <x v="6"/>
    <x v="11"/>
    <n v="0.32258064516129031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x v="32"/>
    <b v="0"/>
    <b v="0"/>
    <s v="film &amp; video/documentary"/>
    <x v="4"/>
    <x v="4"/>
    <n v="1.1519686117067385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b v="0"/>
    <b v="0"/>
    <s v="theater/plays"/>
    <x v="3"/>
    <x v="3"/>
    <n v="0.26467579850895784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b v="0"/>
    <b v="0"/>
    <s v="film &amp; video/documentary"/>
    <x v="4"/>
    <x v="4"/>
    <n v="0.66310160427807485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b v="0"/>
    <b v="1"/>
    <s v="film &amp; video/drama"/>
    <x v="4"/>
    <x v="6"/>
    <n v="0.66533070381915727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x v="36"/>
    <b v="0"/>
    <b v="0"/>
    <s v="theater/plays"/>
    <x v="3"/>
    <x v="3"/>
    <n v="0.63578564940962756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b v="0"/>
    <b v="1"/>
    <s v="publishing/fiction"/>
    <x v="5"/>
    <x v="13"/>
    <n v="0.71434870799894168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b v="0"/>
    <b v="0"/>
    <s v="photography/photography books"/>
    <x v="7"/>
    <x v="14"/>
    <n v="0.30738720872583042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x v="39"/>
    <b v="0"/>
    <b v="0"/>
    <s v="theater/plays"/>
    <x v="3"/>
    <x v="3"/>
    <n v="1.9693654266958425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b v="0"/>
    <b v="1"/>
    <s v="technology/wearables"/>
    <x v="2"/>
    <x v="8"/>
    <n v="0.59147734910606264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x v="41"/>
    <b v="0"/>
    <b v="1"/>
    <s v="music/rock"/>
    <x v="1"/>
    <x v="1"/>
    <n v="0.4696410600469641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x v="42"/>
    <b v="0"/>
    <b v="0"/>
    <s v="food/food trucks"/>
    <x v="0"/>
    <x v="0"/>
    <n v="0.22525341008634714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x v="43"/>
    <b v="0"/>
    <b v="0"/>
    <s v="publishing/radio &amp; podcasts"/>
    <x v="5"/>
    <x v="15"/>
    <n v="0.53781071686233362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x v="44"/>
    <b v="0"/>
    <b v="0"/>
    <s v="publishing/fiction"/>
    <x v="5"/>
    <x v="13"/>
    <n v="0.15178825538373969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b v="0"/>
    <b v="1"/>
    <s v="theater/plays"/>
    <x v="3"/>
    <x v="3"/>
    <n v="2.0971302428256071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b v="0"/>
    <b v="0"/>
    <s v="music/rock"/>
    <x v="1"/>
    <x v="1"/>
    <n v="0.87120320226041914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b v="0"/>
    <b v="0"/>
    <s v="theater/plays"/>
    <x v="3"/>
    <x v="3"/>
    <n v="0.210408191892271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x v="48"/>
    <b v="0"/>
    <b v="0"/>
    <s v="theater/plays"/>
    <x v="3"/>
    <x v="3"/>
    <n v="0.25841597988545884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x v="49"/>
    <b v="0"/>
    <b v="0"/>
    <s v="music/rock"/>
    <x v="1"/>
    <x v="1"/>
    <n v="0.52735662491760049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b v="0"/>
    <b v="0"/>
    <s v="music/metal"/>
    <x v="1"/>
    <x v="16"/>
    <n v="50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b v="0"/>
    <b v="1"/>
    <s v="technology/wearables"/>
    <x v="2"/>
    <x v="8"/>
    <n v="1.0885206171726003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b v="0"/>
    <b v="0"/>
    <s v="theater/plays"/>
    <x v="3"/>
    <x v="3"/>
    <n v="2.928019520130134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x v="53"/>
    <b v="0"/>
    <b v="0"/>
    <s v="film &amp; video/drama"/>
    <x v="4"/>
    <x v="6"/>
    <n v="0.71220459695694405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x v="54"/>
    <b v="0"/>
    <b v="0"/>
    <s v="technology/wearables"/>
    <x v="2"/>
    <x v="8"/>
    <n v="1.1127596439169138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b v="0"/>
    <b v="0"/>
    <s v="music/jazz"/>
    <x v="1"/>
    <x v="17"/>
    <n v="0.56189341052273112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b v="0"/>
    <b v="0"/>
    <s v="technology/wearables"/>
    <x v="2"/>
    <x v="8"/>
    <n v="0.69607587227007739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b v="0"/>
    <b v="0"/>
    <s v="games/video games"/>
    <x v="6"/>
    <x v="11"/>
    <n v="0.46452026269421753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x v="58"/>
    <b v="0"/>
    <b v="0"/>
    <s v="theater/plays"/>
    <x v="3"/>
    <x v="3"/>
    <n v="0.44031311154598823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b v="0"/>
    <b v="1"/>
    <s v="theater/plays"/>
    <x v="3"/>
    <x v="3"/>
    <n v="0.36354193715917943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x v="60"/>
    <b v="0"/>
    <b v="0"/>
    <s v="theater/plays"/>
    <x v="3"/>
    <x v="3"/>
    <n v="0.69266233813981193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b v="0"/>
    <b v="0"/>
    <s v="theater/plays"/>
    <x v="3"/>
    <x v="3"/>
    <n v="1.078213802435724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x v="62"/>
    <b v="0"/>
    <b v="0"/>
    <s v="technology/web"/>
    <x v="2"/>
    <x v="2"/>
    <n v="0.13838915029061721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b v="0"/>
    <b v="0"/>
    <s v="theater/plays"/>
    <x v="3"/>
    <x v="3"/>
    <n v="8.4380610412926398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x v="64"/>
    <b v="0"/>
    <b v="1"/>
    <s v="technology/web"/>
    <x v="2"/>
    <x v="2"/>
    <n v="1.0241404535479151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x v="65"/>
    <b v="0"/>
    <b v="0"/>
    <s v="theater/plays"/>
    <x v="3"/>
    <x v="3"/>
    <n v="0.42346407497396737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x v="66"/>
    <b v="0"/>
    <b v="1"/>
    <s v="theater/plays"/>
    <x v="3"/>
    <x v="3"/>
    <n v="2.2188217291507271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b v="0"/>
    <b v="1"/>
    <s v="technology/wearables"/>
    <x v="2"/>
    <x v="8"/>
    <n v="0.61581786720048859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x v="68"/>
    <b v="0"/>
    <b v="1"/>
    <s v="theater/plays"/>
    <x v="3"/>
    <x v="3"/>
    <n v="0.39288668320926384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x v="69"/>
    <b v="0"/>
    <b v="0"/>
    <s v="theater/plays"/>
    <x v="3"/>
    <x v="3"/>
    <n v="4.1557075223566544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x v="70"/>
    <b v="0"/>
    <b v="1"/>
    <s v="theater/plays"/>
    <x v="3"/>
    <x v="3"/>
    <n v="0.80813692870085674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b v="0"/>
    <b v="0"/>
    <s v="theater/plays"/>
    <x v="3"/>
    <x v="3"/>
    <n v="0.92535471930906843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x v="72"/>
    <b v="0"/>
    <b v="0"/>
    <s v="film &amp; video/animation"/>
    <x v="4"/>
    <x v="10"/>
    <n v="0.14917951268025859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b v="0"/>
    <b v="0"/>
    <s v="music/jazz"/>
    <x v="1"/>
    <x v="17"/>
    <n v="0.15130228034151086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x v="74"/>
    <b v="0"/>
    <b v="0"/>
    <s v="music/metal"/>
    <x v="1"/>
    <x v="16"/>
    <n v="0.81658291457286436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b v="0"/>
    <b v="0"/>
    <s v="photography/photography books"/>
    <x v="7"/>
    <x v="14"/>
    <n v="0.66411063946323434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b v="1"/>
    <b v="1"/>
    <s v="theater/plays"/>
    <x v="3"/>
    <x v="3"/>
    <n v="1.2803016886647984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x v="77"/>
    <b v="0"/>
    <b v="1"/>
    <s v="film &amp; video/animation"/>
    <x v="4"/>
    <x v="10"/>
    <n v="2.1300448430493275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b v="0"/>
    <b v="0"/>
    <s v="publishing/translations"/>
    <x v="5"/>
    <x v="18"/>
    <n v="0.33244680851063829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x v="79"/>
    <b v="0"/>
    <b v="0"/>
    <s v="theater/plays"/>
    <x v="3"/>
    <x v="3"/>
    <n v="1.4368101819628121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b v="0"/>
    <b v="0"/>
    <s v="games/video games"/>
    <x v="6"/>
    <x v="11"/>
    <n v="0.15687393040501996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b v="0"/>
    <b v="0"/>
    <s v="music/rock"/>
    <x v="1"/>
    <x v="1"/>
    <n v="0.44377525952928126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x v="82"/>
    <b v="0"/>
    <b v="1"/>
    <s v="games/video games"/>
    <x v="6"/>
    <x v="11"/>
    <n v="6.678688305616777E-2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x v="83"/>
    <b v="0"/>
    <b v="0"/>
    <s v="music/electric music"/>
    <x v="1"/>
    <x v="5"/>
    <n v="2.6602660266026601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b v="0"/>
    <b v="0"/>
    <s v="technology/wearables"/>
    <x v="2"/>
    <x v="8"/>
    <n v="0.75546145703012224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b v="0"/>
    <b v="0"/>
    <s v="music/indie rock"/>
    <x v="1"/>
    <x v="7"/>
    <n v="0.76205287713841363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x v="86"/>
    <b v="1"/>
    <b v="0"/>
    <s v="theater/plays"/>
    <x v="3"/>
    <x v="3"/>
    <n v="0.59653365578395812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b v="0"/>
    <b v="1"/>
    <s v="music/rock"/>
    <x v="1"/>
    <x v="1"/>
    <n v="1.6132964889466841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x v="88"/>
    <b v="0"/>
    <b v="0"/>
    <s v="publishing/translations"/>
    <x v="5"/>
    <x v="18"/>
    <n v="0.38350910834132312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b v="0"/>
    <b v="0"/>
    <s v="theater/plays"/>
    <x v="3"/>
    <x v="3"/>
    <n v="0.39590125756870054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x v="90"/>
    <b v="0"/>
    <b v="1"/>
    <s v="theater/plays"/>
    <x v="3"/>
    <x v="3"/>
    <n v="1.2720156555772995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b v="0"/>
    <b v="0"/>
    <s v="publishing/translations"/>
    <x v="5"/>
    <x v="18"/>
    <n v="2.0659275921165383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b v="0"/>
    <b v="1"/>
    <s v="games/video games"/>
    <x v="6"/>
    <x v="11"/>
    <n v="0.38628681796233705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x v="93"/>
    <b v="0"/>
    <b v="1"/>
    <s v="theater/plays"/>
    <x v="3"/>
    <x v="3"/>
    <n v="1.6515627609028949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x v="94"/>
    <b v="0"/>
    <b v="0"/>
    <s v="technology/web"/>
    <x v="2"/>
    <x v="2"/>
    <n v="0.32928352446917225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b v="0"/>
    <b v="0"/>
    <s v="film &amp; video/documentary"/>
    <x v="4"/>
    <x v="4"/>
    <n v="0.88495575221238942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x v="96"/>
    <b v="0"/>
    <b v="0"/>
    <s v="theater/plays"/>
    <x v="3"/>
    <x v="3"/>
    <n v="0.46002653237675972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x v="48"/>
    <b v="0"/>
    <b v="0"/>
    <s v="food/food trucks"/>
    <x v="0"/>
    <x v="0"/>
    <n v="0.10791068315763261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b v="0"/>
    <b v="0"/>
    <s v="games/video games"/>
    <x v="6"/>
    <x v="11"/>
    <n v="2.9680434584686353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b v="0"/>
    <b v="0"/>
    <s v="theater/plays"/>
    <x v="3"/>
    <x v="3"/>
    <n v="0.50832720219383321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b v="0"/>
    <b v="0"/>
    <s v="theater/plays"/>
    <x v="3"/>
    <x v="3"/>
    <n v="100"/>
    <n v="1"/>
  </r>
  <r>
    <n v="101"/>
    <s v="Douglas LLC"/>
    <s v="Reduced heuristic moratorium"/>
    <n v="900"/>
    <n v="9193"/>
    <x v="1"/>
    <n v="164"/>
    <x v="1"/>
    <s v="USD"/>
    <n v="1424498400"/>
    <n v="1425103200"/>
    <x v="100"/>
    <b v="0"/>
    <b v="1"/>
    <s v="music/electric music"/>
    <x v="1"/>
    <x v="5"/>
    <n v="9.7900576525617317E-2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x v="101"/>
    <b v="0"/>
    <b v="1"/>
    <s v="technology/wearables"/>
    <x v="2"/>
    <x v="8"/>
    <n v="0.35501823066589905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b v="0"/>
    <b v="0"/>
    <s v="music/electric music"/>
    <x v="1"/>
    <x v="5"/>
    <n v="4.063388866314506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b v="0"/>
    <b v="0"/>
    <s v="music/indie rock"/>
    <x v="1"/>
    <x v="7"/>
    <n v="0.69861624751645446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b v="0"/>
    <b v="0"/>
    <s v="technology/web"/>
    <x v="2"/>
    <x v="2"/>
    <n v="0.69183029809746666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b v="0"/>
    <b v="0"/>
    <s v="theater/plays"/>
    <x v="3"/>
    <x v="3"/>
    <n v="0.27845209196058834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b v="0"/>
    <b v="1"/>
    <s v="theater/plays"/>
    <x v="3"/>
    <x v="3"/>
    <n v="0.53623410448904552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x v="107"/>
    <b v="0"/>
    <b v="0"/>
    <s v="film &amp; video/documentary"/>
    <x v="4"/>
    <x v="4"/>
    <n v="0.16799193638705343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b v="0"/>
    <b v="0"/>
    <s v="film &amp; video/television"/>
    <x v="4"/>
    <x v="19"/>
    <n v="1.6888600194868464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b v="0"/>
    <b v="0"/>
    <s v="food/food trucks"/>
    <x v="0"/>
    <x v="0"/>
    <n v="6.6832496362697702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x v="110"/>
    <b v="0"/>
    <b v="0"/>
    <s v="publishing/radio &amp; podcasts"/>
    <x v="5"/>
    <x v="15"/>
    <n v="0.83363881987155986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x v="111"/>
    <b v="0"/>
    <b v="0"/>
    <s v="technology/web"/>
    <x v="2"/>
    <x v="2"/>
    <n v="0.37198258804907003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b v="0"/>
    <b v="0"/>
    <s v="food/food trucks"/>
    <x v="0"/>
    <x v="0"/>
    <n v="0.26533729999195949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x v="113"/>
    <b v="0"/>
    <b v="1"/>
    <s v="technology/wearables"/>
    <x v="2"/>
    <x v="8"/>
    <n v="0.13752171395483498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b v="0"/>
    <b v="0"/>
    <s v="publishing/fiction"/>
    <x v="5"/>
    <x v="13"/>
    <n v="1.1466343838989697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b v="0"/>
    <b v="0"/>
    <s v="theater/plays"/>
    <x v="3"/>
    <x v="3"/>
    <n v="1.1363636363636365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x v="116"/>
    <b v="0"/>
    <b v="0"/>
    <s v="film &amp; video/television"/>
    <x v="4"/>
    <x v="19"/>
    <n v="0.57491493605537958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b v="0"/>
    <b v="0"/>
    <s v="photography/photography books"/>
    <x v="7"/>
    <x v="14"/>
    <n v="0.8502598016060463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b v="0"/>
    <b v="1"/>
    <s v="film &amp; video/documentary"/>
    <x v="4"/>
    <x v="4"/>
    <n v="0.46520282843319688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x v="119"/>
    <b v="0"/>
    <b v="1"/>
    <s v="games/mobile games"/>
    <x v="6"/>
    <x v="20"/>
    <n v="0.66891121561921052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x v="33"/>
    <b v="0"/>
    <b v="0"/>
    <s v="games/video games"/>
    <x v="6"/>
    <x v="11"/>
    <n v="0.45591328589688107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x v="120"/>
    <b v="0"/>
    <b v="0"/>
    <s v="publishing/fiction"/>
    <x v="5"/>
    <x v="13"/>
    <n v="1.5535744705013912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x v="121"/>
    <b v="1"/>
    <b v="0"/>
    <s v="theater/plays"/>
    <x v="3"/>
    <x v="3"/>
    <n v="5.3698779161126557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b v="0"/>
    <b v="0"/>
    <s v="photography/photography books"/>
    <x v="7"/>
    <x v="14"/>
    <n v="0.2719096423342397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x v="123"/>
    <b v="0"/>
    <b v="0"/>
    <s v="theater/plays"/>
    <x v="3"/>
    <x v="3"/>
    <n v="0.62536873156342188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x v="124"/>
    <b v="0"/>
    <b v="1"/>
    <s v="theater/plays"/>
    <x v="3"/>
    <x v="3"/>
    <n v="2.588448223853369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b v="0"/>
    <b v="0"/>
    <s v="theater/plays"/>
    <x v="3"/>
    <x v="3"/>
    <n v="1.9447114025665668"/>
    <n v="78.96875"/>
  </r>
  <r>
    <n v="128"/>
    <s v="Allen-Curtis"/>
    <s v="Phased human-resource core"/>
    <n v="70600"/>
    <n v="42596"/>
    <x v="3"/>
    <n v="532"/>
    <x v="1"/>
    <s v="USD"/>
    <n v="1282885200"/>
    <n v="1284008400"/>
    <x v="126"/>
    <b v="0"/>
    <b v="0"/>
    <s v="music/rock"/>
    <x v="1"/>
    <x v="1"/>
    <n v="1.6574326227814817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b v="0"/>
    <b v="0"/>
    <s v="food/food trucks"/>
    <x v="0"/>
    <x v="0"/>
    <n v="31.223717409587888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b v="0"/>
    <b v="0"/>
    <s v="film &amp; video/drama"/>
    <x v="4"/>
    <x v="6"/>
    <n v="0.64321608040201006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b v="0"/>
    <b v="0"/>
    <s v="technology/web"/>
    <x v="2"/>
    <x v="2"/>
    <n v="0.99147583616268153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x v="130"/>
    <b v="0"/>
    <b v="1"/>
    <s v="theater/plays"/>
    <x v="3"/>
    <x v="3"/>
    <n v="0.86071987480438183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x v="131"/>
    <b v="0"/>
    <b v="0"/>
    <s v="music/world music"/>
    <x v="1"/>
    <x v="21"/>
    <n v="0.32177332856632107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x v="132"/>
    <b v="0"/>
    <b v="1"/>
    <s v="film &amp; video/documentary"/>
    <x v="4"/>
    <x v="4"/>
    <n v="1.1143714720903144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b v="0"/>
    <b v="1"/>
    <s v="theater/plays"/>
    <x v="3"/>
    <x v="3"/>
    <n v="1.403061224489796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b v="0"/>
    <b v="1"/>
    <s v="film &amp; video/drama"/>
    <x v="4"/>
    <x v="6"/>
    <n v="30.429988974641677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x v="135"/>
    <b v="0"/>
    <b v="0"/>
    <s v="publishing/nonfiction"/>
    <x v="5"/>
    <x v="9"/>
    <n v="0.38200339558573854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b v="0"/>
    <b v="0"/>
    <s v="games/mobile games"/>
    <x v="6"/>
    <x v="20"/>
    <n v="1.0416666666666667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b v="0"/>
    <b v="1"/>
    <s v="technology/wearables"/>
    <x v="2"/>
    <x v="8"/>
    <n v="4.7854099553153899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b v="0"/>
    <b v="0"/>
    <s v="film &amp; video/documentary"/>
    <x v="4"/>
    <x v="4"/>
    <n v="0.4481016783444679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x v="139"/>
    <b v="0"/>
    <b v="0"/>
    <s v="technology/web"/>
    <x v="2"/>
    <x v="2"/>
    <n v="0.9843393597967025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b v="0"/>
    <b v="0"/>
    <s v="technology/web"/>
    <x v="2"/>
    <x v="2"/>
    <n v="0.43470700747696051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x v="140"/>
    <b v="0"/>
    <b v="0"/>
    <s v="music/indie rock"/>
    <x v="1"/>
    <x v="7"/>
    <n v="0.73750341436765909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b v="0"/>
    <b v="0"/>
    <s v="theater/plays"/>
    <x v="3"/>
    <x v="3"/>
    <n v="0.77459333849728895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x v="142"/>
    <b v="0"/>
    <b v="0"/>
    <s v="technology/wearables"/>
    <x v="2"/>
    <x v="8"/>
    <n v="0.42281152753348666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b v="0"/>
    <b v="0"/>
    <s v="theater/plays"/>
    <x v="3"/>
    <x v="3"/>
    <n v="5.7971014492753623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b v="0"/>
    <b v="1"/>
    <s v="theater/plays"/>
    <x v="3"/>
    <x v="3"/>
    <n v="0.88893648923637147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b v="0"/>
    <b v="0"/>
    <s v="technology/wearables"/>
    <x v="2"/>
    <x v="8"/>
    <n v="0.82629942247889832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b v="0"/>
    <b v="0"/>
    <s v="music/indie rock"/>
    <x v="1"/>
    <x v="7"/>
    <n v="0.45481220657276994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x v="147"/>
    <b v="0"/>
    <b v="0"/>
    <s v="music/rock"/>
    <x v="1"/>
    <x v="1"/>
    <n v="100"/>
    <n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b v="0"/>
    <b v="0"/>
    <s v="music/electric music"/>
    <x v="1"/>
    <x v="5"/>
    <n v="1.558435657734816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b v="0"/>
    <b v="0"/>
    <s v="music/indie rock"/>
    <x v="1"/>
    <x v="7"/>
    <n v="0.23636891777209479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b v="0"/>
    <b v="0"/>
    <s v="theater/plays"/>
    <x v="3"/>
    <x v="3"/>
    <n v="1.0754519851003908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b v="0"/>
    <b v="1"/>
    <s v="music/indie rock"/>
    <x v="1"/>
    <x v="7"/>
    <n v="1.7019374068554396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b v="0"/>
    <b v="0"/>
    <s v="theater/plays"/>
    <x v="3"/>
    <x v="3"/>
    <n v="1.5379357484620642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b v="0"/>
    <b v="0"/>
    <s v="music/rock"/>
    <x v="1"/>
    <x v="1"/>
    <n v="1.3524559708701791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x v="154"/>
    <b v="0"/>
    <b v="0"/>
    <s v="photography/photography books"/>
    <x v="7"/>
    <x v="14"/>
    <n v="1.8987341772151898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b v="0"/>
    <b v="0"/>
    <s v="music/rock"/>
    <x v="1"/>
    <x v="1"/>
    <n v="0.45258620689655171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b v="0"/>
    <b v="1"/>
    <s v="theater/plays"/>
    <x v="3"/>
    <x v="3"/>
    <n v="0.99988495047640957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x v="157"/>
    <b v="0"/>
    <b v="0"/>
    <s v="technology/wearables"/>
    <x v="2"/>
    <x v="8"/>
    <n v="0.61609549480169423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b v="0"/>
    <b v="1"/>
    <s v="technology/web"/>
    <x v="2"/>
    <x v="2"/>
    <n v="1.2790697674418605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b v="0"/>
    <b v="0"/>
    <s v="music/rock"/>
    <x v="1"/>
    <x v="1"/>
    <n v="0.66783446463761764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x v="160"/>
    <b v="0"/>
    <b v="1"/>
    <s v="photography/photography books"/>
    <x v="7"/>
    <x v="14"/>
    <n v="0.39485559566787004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b v="0"/>
    <b v="0"/>
    <s v="theater/plays"/>
    <x v="3"/>
    <x v="3"/>
    <n v="0.99830851381380381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x v="162"/>
    <b v="0"/>
    <b v="0"/>
    <s v="technology/web"/>
    <x v="2"/>
    <x v="2"/>
    <n v="0.81973902556243705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b v="0"/>
    <b v="0"/>
    <s v="photography/photography books"/>
    <x v="7"/>
    <x v="14"/>
    <n v="0.7292209241759058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x v="164"/>
    <b v="0"/>
    <b v="0"/>
    <s v="theater/plays"/>
    <x v="3"/>
    <x v="3"/>
    <n v="0.24065161051462422"/>
    <n v="74"/>
  </r>
  <r>
    <n v="168"/>
    <s v="Hernandez Group"/>
    <s v="Ergonomic uniform open system"/>
    <n v="128100"/>
    <n v="40107"/>
    <x v="0"/>
    <n v="955"/>
    <x v="3"/>
    <s v="DKK"/>
    <n v="1550815200"/>
    <n v="1552798800"/>
    <x v="165"/>
    <b v="0"/>
    <b v="1"/>
    <s v="music/indie rock"/>
    <x v="1"/>
    <x v="7"/>
    <n v="3.1939561672525993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b v="0"/>
    <b v="1"/>
    <s v="film &amp; video/shorts"/>
    <x v="4"/>
    <x v="12"/>
    <n v="0.23580370606511422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b v="0"/>
    <b v="0"/>
    <s v="music/indie rock"/>
    <x v="1"/>
    <x v="7"/>
    <n v="34.026772793053546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b v="0"/>
    <b v="0"/>
    <s v="publishing/translations"/>
    <x v="5"/>
    <x v="18"/>
    <n v="9.4049904030710181"/>
    <n v="104.2"/>
  </r>
  <r>
    <n v="172"/>
    <s v="Nixon Inc"/>
    <s v="Centralized national firmware"/>
    <n v="800"/>
    <n v="663"/>
    <x v="0"/>
    <n v="26"/>
    <x v="1"/>
    <s v="USD"/>
    <n v="1405746000"/>
    <n v="1407042000"/>
    <x v="169"/>
    <b v="0"/>
    <b v="1"/>
    <s v="film &amp; video/documentary"/>
    <x v="4"/>
    <x v="4"/>
    <n v="1.2066365007541477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b v="0"/>
    <b v="0"/>
    <s v="theater/plays"/>
    <x v="3"/>
    <x v="3"/>
    <n v="0.61344244615726207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b v="0"/>
    <b v="1"/>
    <s v="technology/wearables"/>
    <x v="2"/>
    <x v="8"/>
    <n v="0.11177347242921014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b v="0"/>
    <b v="0"/>
    <s v="theater/plays"/>
    <x v="3"/>
    <x v="3"/>
    <n v="3.8180324069196572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b v="0"/>
    <b v="0"/>
    <s v="theater/plays"/>
    <x v="3"/>
    <x v="3"/>
    <n v="1.3362770160353241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b v="0"/>
    <b v="0"/>
    <s v="theater/plays"/>
    <x v="3"/>
    <x v="3"/>
    <n v="0.24010941067991806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b v="0"/>
    <b v="0"/>
    <s v="food/food trucks"/>
    <x v="0"/>
    <x v="0"/>
    <n v="1.039411000433087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b v="0"/>
    <b v="1"/>
    <s v="theater/plays"/>
    <x v="3"/>
    <x v="3"/>
    <n v="0.2795489524766781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b v="0"/>
    <b v="0"/>
    <s v="technology/wearables"/>
    <x v="2"/>
    <x v="8"/>
    <n v="0.32419414597999258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b v="0"/>
    <b v="0"/>
    <s v="technology/web"/>
    <x v="2"/>
    <x v="2"/>
    <n v="1.6180620884289747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b v="0"/>
    <b v="0"/>
    <s v="theater/plays"/>
    <x v="3"/>
    <x v="3"/>
    <n v="0.13844189016602809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b v="0"/>
    <b v="0"/>
    <s v="music/rock"/>
    <x v="1"/>
    <x v="1"/>
    <n v="1.44680851063829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b v="0"/>
    <b v="0"/>
    <s v="theater/plays"/>
    <x v="3"/>
    <x v="3"/>
    <n v="0.34123222748815168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x v="182"/>
    <b v="0"/>
    <b v="0"/>
    <s v="film &amp; video/television"/>
    <x v="4"/>
    <x v="19"/>
    <n v="1.392757660167131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x v="183"/>
    <b v="0"/>
    <b v="0"/>
    <s v="theater/plays"/>
    <x v="3"/>
    <x v="3"/>
    <n v="3.1313914944636436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x v="184"/>
    <b v="0"/>
    <b v="1"/>
    <s v="film &amp; video/shorts"/>
    <x v="4"/>
    <x v="12"/>
    <n v="0.43502138975604115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b v="0"/>
    <b v="0"/>
    <s v="theater/plays"/>
    <x v="3"/>
    <x v="3"/>
    <n v="3.1238095238095238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b v="0"/>
    <b v="0"/>
    <s v="theater/plays"/>
    <x v="3"/>
    <x v="3"/>
    <n v="4.250733268153942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x v="187"/>
    <b v="0"/>
    <b v="1"/>
    <s v="theater/plays"/>
    <x v="3"/>
    <x v="3"/>
    <n v="1.457840819542947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x v="188"/>
    <b v="0"/>
    <b v="0"/>
    <s v="theater/plays"/>
    <x v="3"/>
    <x v="3"/>
    <n v="2.6348808030112925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b v="0"/>
    <b v="0"/>
    <s v="music/rock"/>
    <x v="1"/>
    <x v="1"/>
    <n v="5.0017611835153222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x v="190"/>
    <b v="1"/>
    <b v="0"/>
    <s v="music/indie rock"/>
    <x v="1"/>
    <x v="7"/>
    <n v="2.191235059760956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b v="0"/>
    <b v="0"/>
    <s v="music/metal"/>
    <x v="1"/>
    <x v="16"/>
    <n v="0.81459385039008725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x v="192"/>
    <b v="0"/>
    <b v="0"/>
    <s v="music/electric music"/>
    <x v="1"/>
    <x v="5"/>
    <n v="0.27643158318316219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x v="173"/>
    <b v="0"/>
    <b v="0"/>
    <s v="technology/wearables"/>
    <x v="2"/>
    <x v="8"/>
    <n v="1.583623020471224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b v="0"/>
    <b v="0"/>
    <s v="film &amp; video/drama"/>
    <x v="4"/>
    <x v="6"/>
    <n v="0.33534006056964899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x v="194"/>
    <b v="0"/>
    <b v="0"/>
    <s v="music/electric music"/>
    <x v="1"/>
    <x v="5"/>
    <n v="10.461844065552061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b v="0"/>
    <b v="0"/>
    <s v="music/rock"/>
    <x v="1"/>
    <x v="1"/>
    <n v="1.859504132231405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x v="152"/>
    <b v="0"/>
    <b v="0"/>
    <s v="theater/plays"/>
    <x v="3"/>
    <x v="3"/>
    <n v="50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b v="0"/>
    <b v="0"/>
    <s v="technology/web"/>
    <x v="2"/>
    <x v="2"/>
    <n v="0.14680181754631247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x v="197"/>
    <b v="0"/>
    <b v="0"/>
    <s v="food/food trucks"/>
    <x v="0"/>
    <x v="0"/>
    <n v="1.2685312547760965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b v="0"/>
    <b v="0"/>
    <s v="theater/plays"/>
    <x v="3"/>
    <x v="3"/>
    <n v="0.74400376396622769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x v="199"/>
    <b v="0"/>
    <b v="0"/>
    <s v="music/jazz"/>
    <x v="1"/>
    <x v="17"/>
    <n v="29.655990510083036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x v="200"/>
    <b v="1"/>
    <b v="0"/>
    <s v="theater/plays"/>
    <x v="3"/>
    <x v="3"/>
    <n v="0.23156394727467047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b v="0"/>
    <b v="0"/>
    <s v="publishing/fiction"/>
    <x v="5"/>
    <x v="13"/>
    <n v="2.5743707093821508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b v="0"/>
    <b v="1"/>
    <s v="music/rock"/>
    <x v="1"/>
    <x v="1"/>
    <n v="0.23490721165139769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b v="0"/>
    <b v="0"/>
    <s v="film &amp; video/documentary"/>
    <x v="4"/>
    <x v="4"/>
    <n v="0.98890060770428412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b v="0"/>
    <b v="0"/>
    <s v="film &amp; video/documentary"/>
    <x v="4"/>
    <x v="4"/>
    <n v="4.7194991749975737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x v="205"/>
    <b v="0"/>
    <b v="0"/>
    <s v="film &amp; video/science fiction"/>
    <x v="4"/>
    <x v="22"/>
    <n v="1.4831177027453455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b v="0"/>
    <b v="0"/>
    <s v="theater/plays"/>
    <x v="3"/>
    <x v="3"/>
    <n v="1.0534813319878911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b v="0"/>
    <b v="0"/>
    <s v="theater/plays"/>
    <x v="3"/>
    <x v="3"/>
    <n v="0.65853658536585369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b v="0"/>
    <b v="1"/>
    <s v="music/indie rock"/>
    <x v="1"/>
    <x v="7"/>
    <n v="0.51239004599269011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b v="0"/>
    <b v="0"/>
    <s v="music/rock"/>
    <x v="1"/>
    <x v="1"/>
    <n v="9.773806199385647E-2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b v="0"/>
    <b v="0"/>
    <s v="theater/plays"/>
    <x v="3"/>
    <x v="3"/>
    <n v="26.029216467463481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b v="0"/>
    <b v="0"/>
    <s v="theater/plays"/>
    <x v="3"/>
    <x v="3"/>
    <n v="0.64486729086853078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b v="0"/>
    <b v="0"/>
    <s v="film &amp; video/science fiction"/>
    <x v="4"/>
    <x v="22"/>
    <n v="2.2344632280568457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x v="213"/>
    <b v="0"/>
    <b v="1"/>
    <s v="film &amp; video/shorts"/>
    <x v="4"/>
    <x v="12"/>
    <n v="0.46307579819644162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b v="0"/>
    <b v="0"/>
    <s v="film &amp; video/animation"/>
    <x v="4"/>
    <x v="10"/>
    <n v="0.30108955428637446"/>
    <n v="89.991552956465242"/>
  </r>
  <r>
    <n v="220"/>
    <s v="Owens-Le"/>
    <s v="Focused composite approach"/>
    <n v="7900"/>
    <n v="667"/>
    <x v="0"/>
    <n v="17"/>
    <x v="1"/>
    <s v="USD"/>
    <n v="1309496400"/>
    <n v="1311051600"/>
    <x v="215"/>
    <b v="1"/>
    <b v="0"/>
    <s v="theater/plays"/>
    <x v="3"/>
    <x v="3"/>
    <n v="11.84407796101949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b v="1"/>
    <b v="0"/>
    <s v="food/food trucks"/>
    <x v="0"/>
    <x v="0"/>
    <n v="1.0139364099140449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x v="217"/>
    <b v="0"/>
    <b v="0"/>
    <s v="photography/photography books"/>
    <x v="7"/>
    <x v="14"/>
    <n v="0.72474709346217725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b v="0"/>
    <b v="0"/>
    <s v="theater/plays"/>
    <x v="3"/>
    <x v="3"/>
    <n v="1.0659731125682259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x v="219"/>
    <b v="0"/>
    <b v="0"/>
    <s v="film &amp; video/science fiction"/>
    <x v="4"/>
    <x v="22"/>
    <n v="0.24774594001658773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x v="220"/>
    <b v="1"/>
    <b v="0"/>
    <s v="music/rock"/>
    <x v="1"/>
    <x v="1"/>
    <n v="0.38435809929817799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x v="221"/>
    <b v="0"/>
    <b v="0"/>
    <s v="photography/photography books"/>
    <x v="7"/>
    <x v="14"/>
    <n v="0.27275206836985183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b v="0"/>
    <b v="0"/>
    <s v="games/mobile games"/>
    <x v="6"/>
    <x v="20"/>
    <n v="0.59269496160621304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x v="172"/>
    <b v="0"/>
    <b v="0"/>
    <s v="film &amp; video/animation"/>
    <x v="4"/>
    <x v="10"/>
    <n v="0.83397842179108805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b v="0"/>
    <b v="1"/>
    <s v="games/mobile games"/>
    <x v="6"/>
    <x v="20"/>
    <n v="0.51629090821360935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b v="0"/>
    <b v="0"/>
    <s v="games/video games"/>
    <x v="6"/>
    <x v="11"/>
    <n v="0.23800079333597779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b v="0"/>
    <b v="0"/>
    <s v="theater/plays"/>
    <x v="3"/>
    <x v="3"/>
    <n v="1.3036393264530146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x v="226"/>
    <b v="0"/>
    <b v="0"/>
    <s v="theater/plays"/>
    <x v="3"/>
    <x v="3"/>
    <n v="0.58389146488064569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b v="0"/>
    <b v="0"/>
    <s v="film &amp; video/animation"/>
    <x v="4"/>
    <x v="10"/>
    <n v="0.6333333333333333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b v="0"/>
    <b v="1"/>
    <s v="games/video games"/>
    <x v="6"/>
    <x v="11"/>
    <n v="0.91675834250091681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b v="0"/>
    <b v="0"/>
    <s v="film &amp; video/animation"/>
    <x v="4"/>
    <x v="10"/>
    <n v="2.3962106436333239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x v="230"/>
    <b v="0"/>
    <b v="1"/>
    <s v="music/rock"/>
    <x v="1"/>
    <x v="1"/>
    <n v="9.1371732593106643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b v="0"/>
    <b v="0"/>
    <s v="film &amp; video/animation"/>
    <x v="4"/>
    <x v="10"/>
    <n v="0.62744568884091212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b v="0"/>
    <b v="1"/>
    <s v="theater/plays"/>
    <x v="3"/>
    <x v="3"/>
    <n v="0.2367330834484119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b v="0"/>
    <b v="0"/>
    <s v="technology/wearables"/>
    <x v="2"/>
    <x v="8"/>
    <n v="1.0233450591621363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b v="0"/>
    <b v="0"/>
    <s v="theater/plays"/>
    <x v="3"/>
    <x v="3"/>
    <n v="0.23878366524804262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b v="0"/>
    <b v="1"/>
    <s v="publishing/nonfiction"/>
    <x v="5"/>
    <x v="9"/>
    <n v="0.9811971187161167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x v="235"/>
    <b v="0"/>
    <b v="1"/>
    <s v="music/rock"/>
    <x v="1"/>
    <x v="1"/>
    <n v="0.78292478329760462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b v="0"/>
    <b v="0"/>
    <s v="theater/plays"/>
    <x v="3"/>
    <x v="3"/>
    <n v="0.224609375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b v="0"/>
    <b v="0"/>
    <s v="theater/plays"/>
    <x v="3"/>
    <x v="3"/>
    <n v="0.17552657973921765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b v="0"/>
    <b v="0"/>
    <s v="theater/plays"/>
    <x v="3"/>
    <x v="3"/>
    <n v="0.19633064789113805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b v="0"/>
    <b v="0"/>
    <s v="technology/web"/>
    <x v="2"/>
    <x v="2"/>
    <n v="0.3071882039729674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b v="0"/>
    <b v="1"/>
    <s v="publishing/fiction"/>
    <x v="5"/>
    <x v="13"/>
    <n v="0.10722524883839314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b v="0"/>
    <b v="0"/>
    <s v="games/mobile games"/>
    <x v="6"/>
    <x v="20"/>
    <n v="0.47317408227123559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x v="242"/>
    <b v="0"/>
    <b v="0"/>
    <s v="publishing/translations"/>
    <x v="5"/>
    <x v="18"/>
    <n v="0.36586454088461884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x v="67"/>
    <b v="0"/>
    <b v="0"/>
    <s v="music/rock"/>
    <x v="1"/>
    <x v="1"/>
    <n v="33.333333333333336"/>
    <n v="3"/>
  </r>
  <r>
    <n v="251"/>
    <s v="Singleton Ltd"/>
    <s v="Enhanced user-facing function"/>
    <n v="7100"/>
    <n v="3840"/>
    <x v="0"/>
    <n v="101"/>
    <x v="1"/>
    <s v="USD"/>
    <n v="1355032800"/>
    <n v="1355205600"/>
    <x v="243"/>
    <b v="0"/>
    <b v="0"/>
    <s v="theater/plays"/>
    <x v="3"/>
    <x v="3"/>
    <n v="1.8489583333333333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x v="244"/>
    <b v="0"/>
    <b v="0"/>
    <s v="theater/plays"/>
    <x v="3"/>
    <x v="3"/>
    <n v="0.1596678907871627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b v="0"/>
    <b v="0"/>
    <s v="film &amp; video/drama"/>
    <x v="4"/>
    <x v="6"/>
    <n v="1.1233254130416694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b v="0"/>
    <b v="0"/>
    <s v="publishing/nonfiction"/>
    <x v="5"/>
    <x v="9"/>
    <n v="0.54085831863609646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b v="0"/>
    <b v="1"/>
    <s v="music/rock"/>
    <x v="1"/>
    <x v="1"/>
    <n v="0.83217036233007702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x v="248"/>
    <b v="0"/>
    <b v="0"/>
    <s v="music/rock"/>
    <x v="1"/>
    <x v="1"/>
    <n v="4.2752867570385815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x v="249"/>
    <b v="0"/>
    <b v="0"/>
    <s v="theater/plays"/>
    <x v="3"/>
    <x v="3"/>
    <n v="0.68493150684931503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b v="0"/>
    <b v="1"/>
    <s v="theater/plays"/>
    <x v="3"/>
    <x v="3"/>
    <n v="0.37246722288438616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b v="1"/>
    <b v="0"/>
    <s v="photography/photography books"/>
    <x v="7"/>
    <x v="14"/>
    <n v="0.16736401673640167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x v="136"/>
    <b v="0"/>
    <b v="0"/>
    <s v="music/rock"/>
    <x v="1"/>
    <x v="1"/>
    <n v="0.63412179164569704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b v="0"/>
    <b v="1"/>
    <s v="music/rock"/>
    <x v="1"/>
    <x v="1"/>
    <n v="3.2049576093981673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b v="0"/>
    <b v="1"/>
    <s v="music/indie rock"/>
    <x v="1"/>
    <x v="7"/>
    <n v="0.31906906906906907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x v="254"/>
    <b v="0"/>
    <b v="0"/>
    <s v="photography/photography books"/>
    <x v="7"/>
    <x v="14"/>
    <n v="0.26961695797694313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x v="255"/>
    <b v="0"/>
    <b v="0"/>
    <s v="theater/plays"/>
    <x v="3"/>
    <x v="3"/>
    <n v="0.27573696145124715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x v="256"/>
    <b v="0"/>
    <b v="0"/>
    <s v="theater/plays"/>
    <x v="3"/>
    <x v="3"/>
    <n v="0.81246891062841986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x v="257"/>
    <b v="0"/>
    <b v="1"/>
    <s v="music/jazz"/>
    <x v="1"/>
    <x v="17"/>
    <n v="1.3026472026262486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x v="258"/>
    <b v="0"/>
    <b v="0"/>
    <s v="theater/plays"/>
    <x v="3"/>
    <x v="3"/>
    <n v="0.42804530609408659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x v="259"/>
    <b v="0"/>
    <b v="0"/>
    <s v="film &amp; video/documentary"/>
    <x v="4"/>
    <x v="4"/>
    <n v="0.55391432791728212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b v="0"/>
    <b v="0"/>
    <s v="film &amp; video/television"/>
    <x v="4"/>
    <x v="19"/>
    <n v="0.39583804569102016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b v="0"/>
    <b v="0"/>
    <s v="games/video games"/>
    <x v="6"/>
    <x v="11"/>
    <n v="3.6796445196783751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b v="0"/>
    <b v="0"/>
    <s v="photography/photography books"/>
    <x v="7"/>
    <x v="14"/>
    <n v="78.699436763952889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b v="0"/>
    <b v="1"/>
    <s v="theater/plays"/>
    <x v="3"/>
    <x v="3"/>
    <n v="0.32893678105427138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b v="0"/>
    <b v="0"/>
    <s v="theater/plays"/>
    <x v="3"/>
    <x v="3"/>
    <n v="0.72869955156950672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b v="0"/>
    <b v="0"/>
    <s v="theater/plays"/>
    <x v="3"/>
    <x v="3"/>
    <n v="3.1047865459249677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b v="0"/>
    <b v="0"/>
    <s v="publishing/translations"/>
    <x v="5"/>
    <x v="18"/>
    <n v="0.41405669391655164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x v="267"/>
    <b v="0"/>
    <b v="1"/>
    <s v="games/video games"/>
    <x v="6"/>
    <x v="11"/>
    <n v="1.0330578512396693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b v="0"/>
    <b v="0"/>
    <s v="theater/plays"/>
    <x v="3"/>
    <x v="3"/>
    <n v="9.3770931011386477E-2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b v="0"/>
    <b v="0"/>
    <s v="technology/web"/>
    <x v="2"/>
    <x v="2"/>
    <n v="0.30685305148312308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b v="0"/>
    <b v="0"/>
    <s v="theater/plays"/>
    <x v="3"/>
    <x v="3"/>
    <n v="0.58582308142940831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b v="0"/>
    <b v="0"/>
    <s v="film &amp; video/animation"/>
    <x v="4"/>
    <x v="10"/>
    <n v="0.17198679141441936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x v="272"/>
    <b v="0"/>
    <b v="1"/>
    <s v="theater/plays"/>
    <x v="3"/>
    <x v="3"/>
    <n v="1.0926457303788724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b v="0"/>
    <b v="1"/>
    <s v="film &amp; video/television"/>
    <x v="4"/>
    <x v="19"/>
    <n v="0.92551784927280745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b v="0"/>
    <b v="0"/>
    <s v="music/rock"/>
    <x v="1"/>
    <x v="1"/>
    <n v="5.3394858272907051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x v="274"/>
    <b v="0"/>
    <b v="0"/>
    <s v="technology/web"/>
    <x v="2"/>
    <x v="2"/>
    <n v="1.2020115294983442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b v="0"/>
    <b v="0"/>
    <s v="theater/plays"/>
    <x v="3"/>
    <x v="3"/>
    <n v="0.14157621519584709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x v="276"/>
    <b v="0"/>
    <b v="0"/>
    <s v="theater/plays"/>
    <x v="3"/>
    <x v="3"/>
    <n v="5.7319629800071583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b v="0"/>
    <b v="0"/>
    <s v="music/electric music"/>
    <x v="1"/>
    <x v="5"/>
    <n v="0.47680314841444033"/>
    <n v="75.07386363636364"/>
  </r>
  <r>
    <n v="288"/>
    <s v="Garcia Ltd"/>
    <s v="Secured global success"/>
    <n v="5600"/>
    <n v="5476"/>
    <x v="0"/>
    <n v="137"/>
    <x v="3"/>
    <s v="DKK"/>
    <n v="1331701200"/>
    <n v="1331787600"/>
    <x v="278"/>
    <b v="0"/>
    <b v="1"/>
    <s v="music/metal"/>
    <x v="1"/>
    <x v="16"/>
    <n v="1.0226442658875092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b v="0"/>
    <b v="0"/>
    <s v="theater/plays"/>
    <x v="3"/>
    <x v="3"/>
    <n v="5.9373608431052396E-2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b v="0"/>
    <b v="1"/>
    <s v="film &amp; video/documentary"/>
    <x v="4"/>
    <x v="4"/>
    <n v="1.838163145156015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b v="1"/>
    <b v="0"/>
    <s v="technology/web"/>
    <x v="2"/>
    <x v="2"/>
    <n v="0.21900474510281057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x v="282"/>
    <b v="0"/>
    <b v="0"/>
    <s v="food/food trucks"/>
    <x v="0"/>
    <x v="0"/>
    <n v="10.181311018131101"/>
    <n v="71.7"/>
  </r>
  <r>
    <n v="293"/>
    <s v="Ross Group"/>
    <s v="Organized executive solution"/>
    <n v="6500"/>
    <n v="1065"/>
    <x v="3"/>
    <n v="32"/>
    <x v="6"/>
    <s v="EUR"/>
    <n v="1286254800"/>
    <n v="1287032400"/>
    <x v="283"/>
    <b v="0"/>
    <b v="0"/>
    <s v="theater/plays"/>
    <x v="3"/>
    <x v="3"/>
    <n v="6.103286384976526"/>
    <n v="33.28125"/>
  </r>
  <r>
    <n v="294"/>
    <s v="Turner-Davis"/>
    <s v="Automated local emulation"/>
    <n v="600"/>
    <n v="8038"/>
    <x v="1"/>
    <n v="183"/>
    <x v="1"/>
    <s v="USD"/>
    <n v="1540530000"/>
    <n v="1541570400"/>
    <x v="284"/>
    <b v="0"/>
    <b v="0"/>
    <s v="theater/plays"/>
    <x v="3"/>
    <x v="3"/>
    <n v="7.4645434187608856E-2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b v="0"/>
    <b v="0"/>
    <s v="theater/plays"/>
    <x v="3"/>
    <x v="3"/>
    <n v="2.8050429699428521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b v="0"/>
    <b v="0"/>
    <s v="theater/plays"/>
    <x v="3"/>
    <x v="3"/>
    <n v="1.8198090692124105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b v="0"/>
    <b v="1"/>
    <s v="theater/plays"/>
    <x v="3"/>
    <x v="3"/>
    <n v="1.0611643330876934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b v="0"/>
    <b v="1"/>
    <s v="music/rock"/>
    <x v="1"/>
    <x v="1"/>
    <n v="0.69485805042684134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b v="0"/>
    <b v="0"/>
    <s v="food/food trucks"/>
    <x v="0"/>
    <x v="0"/>
    <n v="1.9447287615148414"/>
    <n v="39.877551020408163"/>
  </r>
  <r>
    <n v="300"/>
    <s v="Cooke PLC"/>
    <s v="Focused executive core"/>
    <n v="100"/>
    <n v="5"/>
    <x v="0"/>
    <n v="1"/>
    <x v="3"/>
    <s v="DKK"/>
    <n v="1504069200"/>
    <n v="1504155600"/>
    <x v="290"/>
    <b v="0"/>
    <b v="1"/>
    <s v="publishing/nonfiction"/>
    <x v="5"/>
    <x v="9"/>
    <n v="20"/>
    <n v="5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b v="0"/>
    <b v="0"/>
    <s v="film &amp; video/documentary"/>
    <x v="4"/>
    <x v="4"/>
    <n v="7.4367873078829944E-2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b v="0"/>
    <b v="0"/>
    <s v="theater/plays"/>
    <x v="3"/>
    <x v="3"/>
    <n v="3.140216225138235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b v="0"/>
    <b v="0"/>
    <s v="music/indie rock"/>
    <x v="1"/>
    <x v="7"/>
    <n v="1.2103951584193664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x v="294"/>
    <b v="0"/>
    <b v="0"/>
    <s v="film &amp; video/documentary"/>
    <x v="4"/>
    <x v="4"/>
    <n v="0.18310227569971227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x v="295"/>
    <b v="0"/>
    <b v="0"/>
    <s v="theater/plays"/>
    <x v="3"/>
    <x v="3"/>
    <n v="0.34938857000249562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b v="0"/>
    <b v="1"/>
    <s v="theater/plays"/>
    <x v="3"/>
    <x v="3"/>
    <n v="12.645914396887159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b v="0"/>
    <b v="1"/>
    <s v="publishing/fiction"/>
    <x v="5"/>
    <x v="13"/>
    <n v="0.75679157178018541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x v="298"/>
    <b v="0"/>
    <b v="0"/>
    <s v="theater/plays"/>
    <x v="3"/>
    <x v="3"/>
    <n v="1.3499314755596163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x v="299"/>
    <b v="0"/>
    <b v="1"/>
    <s v="music/indie rock"/>
    <x v="1"/>
    <x v="7"/>
    <n v="1.3281503077421444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b v="0"/>
    <b v="0"/>
    <s v="games/video games"/>
    <x v="6"/>
    <x v="11"/>
    <n v="4.918032786885246"/>
    <n v="99.125"/>
  </r>
  <r>
    <n v="311"/>
    <s v="Flores PLC"/>
    <s v="Focused real-time help-desk"/>
    <n v="6300"/>
    <n v="12812"/>
    <x v="1"/>
    <n v="121"/>
    <x v="1"/>
    <s v="USD"/>
    <n v="1297836000"/>
    <n v="1298872800"/>
    <x v="247"/>
    <b v="0"/>
    <b v="0"/>
    <s v="theater/plays"/>
    <x v="3"/>
    <x v="3"/>
    <n v="0.49172650640024979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x v="244"/>
    <b v="0"/>
    <b v="0"/>
    <s v="theater/plays"/>
    <x v="3"/>
    <x v="3"/>
    <n v="0.32234312361940604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x v="301"/>
    <b v="0"/>
    <b v="0"/>
    <s v="music/rock"/>
    <x v="1"/>
    <x v="1"/>
    <n v="0.2529607910773830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b v="0"/>
    <b v="1"/>
    <s v="film &amp; video/documentary"/>
    <x v="4"/>
    <x v="4"/>
    <n v="0.33931168201648088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b v="0"/>
    <b v="0"/>
    <s v="theater/plays"/>
    <x v="3"/>
    <x v="3"/>
    <n v="2.9503105590062111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b v="0"/>
    <b v="1"/>
    <s v="food/food trucks"/>
    <x v="0"/>
    <x v="0"/>
    <n v="1.4997656616153725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x v="304"/>
    <b v="0"/>
    <b v="0"/>
    <s v="theater/plays"/>
    <x v="3"/>
    <x v="3"/>
    <n v="5.2009456264775418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b v="0"/>
    <b v="0"/>
    <s v="music/rock"/>
    <x v="1"/>
    <x v="1"/>
    <n v="6.3122923588039868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x v="306"/>
    <b v="0"/>
    <b v="0"/>
    <s v="technology/web"/>
    <x v="2"/>
    <x v="2"/>
    <n v="2.5838203629652416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x v="307"/>
    <b v="0"/>
    <b v="0"/>
    <s v="publishing/fiction"/>
    <x v="5"/>
    <x v="13"/>
    <n v="10.430054374691053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b v="0"/>
    <b v="0"/>
    <s v="film &amp; video/shorts"/>
    <x v="4"/>
    <x v="12"/>
    <n v="1.0621984515839473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b v="0"/>
    <b v="0"/>
    <s v="theater/plays"/>
    <x v="3"/>
    <x v="3"/>
    <n v="0.60037580775752764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b v="0"/>
    <b v="0"/>
    <s v="film &amp; video/documentary"/>
    <x v="4"/>
    <x v="4"/>
    <n v="4.1433891992551208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b v="0"/>
    <b v="1"/>
    <s v="theater/plays"/>
    <x v="3"/>
    <x v="3"/>
    <n v="0.60954670329670335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b v="0"/>
    <b v="1"/>
    <s v="theater/plays"/>
    <x v="3"/>
    <x v="3"/>
    <n v="1.102255384093606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b v="0"/>
    <b v="0"/>
    <s v="film &amp; video/animation"/>
    <x v="4"/>
    <x v="10"/>
    <n v="2.1647624774503909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b v="0"/>
    <b v="1"/>
    <s v="theater/plays"/>
    <x v="3"/>
    <x v="3"/>
    <n v="2.5948103792415171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b v="0"/>
    <b v="0"/>
    <s v="music/rock"/>
    <x v="1"/>
    <x v="1"/>
    <n v="0.748714214191434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b v="0"/>
    <b v="0"/>
    <s v="games/video games"/>
    <x v="6"/>
    <x v="11"/>
    <n v="4.3674628672533409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b v="0"/>
    <b v="0"/>
    <s v="film &amp; video/documentary"/>
    <x v="4"/>
    <x v="4"/>
    <n v="0.54067062409754529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x v="317"/>
    <b v="0"/>
    <b v="0"/>
    <s v="food/food trucks"/>
    <x v="0"/>
    <x v="0"/>
    <n v="0.22536365498873182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b v="0"/>
    <b v="0"/>
    <s v="technology/wearables"/>
    <x v="2"/>
    <x v="8"/>
    <n v="0.50004831384674853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b v="0"/>
    <b v="0"/>
    <s v="theater/plays"/>
    <x v="3"/>
    <x v="3"/>
    <n v="0.80672268907563027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x v="32"/>
    <b v="0"/>
    <b v="0"/>
    <s v="music/rock"/>
    <x v="1"/>
    <x v="1"/>
    <n v="0.53586750635432012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x v="320"/>
    <b v="0"/>
    <b v="0"/>
    <s v="music/rock"/>
    <x v="1"/>
    <x v="1"/>
    <n v="0.87500251726846168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x v="321"/>
    <b v="0"/>
    <b v="1"/>
    <s v="music/rock"/>
    <x v="1"/>
    <x v="1"/>
    <n v="1.0305821987697152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x v="322"/>
    <b v="0"/>
    <b v="0"/>
    <s v="theater/plays"/>
    <x v="3"/>
    <x v="3"/>
    <n v="0.81420595533498763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b v="0"/>
    <b v="0"/>
    <s v="theater/plays"/>
    <x v="3"/>
    <x v="3"/>
    <n v="0.55821244061995168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b v="0"/>
    <b v="0"/>
    <s v="theater/plays"/>
    <x v="3"/>
    <x v="3"/>
    <n v="1.2507570613173784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b v="0"/>
    <b v="0"/>
    <s v="photography/photography books"/>
    <x v="7"/>
    <x v="14"/>
    <n v="1.0610914083056859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b v="0"/>
    <b v="0"/>
    <s v="music/indie rock"/>
    <x v="1"/>
    <x v="7"/>
    <n v="1.1810657490932763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b v="0"/>
    <b v="0"/>
    <s v="theater/plays"/>
    <x v="3"/>
    <x v="3"/>
    <n v="1.5032638714536781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x v="328"/>
    <b v="0"/>
    <b v="0"/>
    <s v="theater/plays"/>
    <x v="3"/>
    <x v="3"/>
    <n v="1.8545229754790851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b v="0"/>
    <b v="0"/>
    <s v="games/video games"/>
    <x v="6"/>
    <x v="11"/>
    <n v="2.3818994925204016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b v="0"/>
    <b v="0"/>
    <s v="film &amp; video/drama"/>
    <x v="4"/>
    <x v="6"/>
    <n v="6.8051297551707757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x v="331"/>
    <b v="0"/>
    <b v="1"/>
    <s v="music/indie rock"/>
    <x v="1"/>
    <x v="7"/>
    <n v="2.9006526468455403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x v="332"/>
    <b v="0"/>
    <b v="0"/>
    <s v="technology/web"/>
    <x v="2"/>
    <x v="2"/>
    <n v="7.1388910922503365E-2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x v="333"/>
    <b v="0"/>
    <b v="0"/>
    <s v="food/food trucks"/>
    <x v="0"/>
    <x v="0"/>
    <n v="1.3933330065885747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b v="0"/>
    <b v="0"/>
    <s v="theater/plays"/>
    <x v="3"/>
    <x v="3"/>
    <n v="1.884157652306217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x v="334"/>
    <b v="0"/>
    <b v="1"/>
    <s v="music/jazz"/>
    <x v="1"/>
    <x v="17"/>
    <n v="20"/>
    <n v="5"/>
  </r>
  <r>
    <n v="351"/>
    <s v="Young LLC"/>
    <s v="Universal maximized methodology"/>
    <n v="74100"/>
    <n v="94631"/>
    <x v="1"/>
    <n v="2013"/>
    <x v="1"/>
    <s v="USD"/>
    <n v="1440392400"/>
    <n v="1441602000"/>
    <x v="335"/>
    <b v="0"/>
    <b v="0"/>
    <s v="music/rock"/>
    <x v="1"/>
    <x v="1"/>
    <n v="0.7830414980291871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x v="336"/>
    <b v="0"/>
    <b v="0"/>
    <s v="theater/plays"/>
    <x v="3"/>
    <x v="3"/>
    <n v="2.8659160696008188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b v="0"/>
    <b v="0"/>
    <s v="theater/plays"/>
    <x v="3"/>
    <x v="3"/>
    <n v="0.24354708939482897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b v="0"/>
    <b v="0"/>
    <s v="film &amp; video/documentary"/>
    <x v="4"/>
    <x v="4"/>
    <n v="0.80816110227874938"/>
    <n v="94.35"/>
  </r>
  <r>
    <n v="355"/>
    <s v="Burns-Burnett"/>
    <s v="Front-line scalable definition"/>
    <n v="3800"/>
    <n v="2241"/>
    <x v="2"/>
    <n v="86"/>
    <x v="1"/>
    <s v="USD"/>
    <n v="1485064800"/>
    <n v="1488520800"/>
    <x v="339"/>
    <b v="0"/>
    <b v="0"/>
    <s v="technology/wearables"/>
    <x v="2"/>
    <x v="8"/>
    <n v="1.6956715751896474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b v="0"/>
    <b v="0"/>
    <s v="theater/plays"/>
    <x v="3"/>
    <x v="3"/>
    <n v="2.7105800058292044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b v="0"/>
    <b v="0"/>
    <s v="games/video games"/>
    <x v="6"/>
    <x v="11"/>
    <n v="0.54079473312955562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x v="342"/>
    <b v="1"/>
    <b v="0"/>
    <s v="photography/photography books"/>
    <x v="7"/>
    <x v="14"/>
    <n v="8.4642233856893547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b v="0"/>
    <b v="0"/>
    <s v="film &amp; video/animation"/>
    <x v="4"/>
    <x v="10"/>
    <n v="0.33478406427854035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b v="0"/>
    <b v="1"/>
    <s v="theater/plays"/>
    <x v="3"/>
    <x v="3"/>
    <n v="0.4417902495337892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b v="0"/>
    <b v="0"/>
    <s v="theater/plays"/>
    <x v="3"/>
    <x v="3"/>
    <n v="0.57615755290173898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b v="0"/>
    <b v="0"/>
    <s v="music/rock"/>
    <x v="1"/>
    <x v="1"/>
    <n v="0.26899309342057431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x v="346"/>
    <b v="0"/>
    <b v="0"/>
    <s v="music/rock"/>
    <x v="1"/>
    <x v="1"/>
    <n v="0.62424969987995194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x v="347"/>
    <b v="0"/>
    <b v="0"/>
    <s v="music/indie rock"/>
    <x v="1"/>
    <x v="7"/>
    <n v="6.1868426479686531E-2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b v="0"/>
    <b v="0"/>
    <s v="theater/plays"/>
    <x v="3"/>
    <x v="3"/>
    <n v="0.13634426927993182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b v="0"/>
    <b v="1"/>
    <s v="theater/plays"/>
    <x v="3"/>
    <x v="3"/>
    <n v="0.1688872208669544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b v="0"/>
    <b v="1"/>
    <s v="theater/plays"/>
    <x v="3"/>
    <x v="3"/>
    <n v="5.2941176470588234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b v="0"/>
    <b v="1"/>
    <s v="film &amp; video/documentary"/>
    <x v="4"/>
    <x v="4"/>
    <n v="0.36126163679310824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x v="352"/>
    <b v="0"/>
    <b v="1"/>
    <s v="film &amp; video/television"/>
    <x v="4"/>
    <x v="19"/>
    <n v="0.36627552058604085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b v="0"/>
    <b v="0"/>
    <s v="theater/plays"/>
    <x v="3"/>
    <x v="3"/>
    <n v="0.62749699661945069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b v="0"/>
    <b v="0"/>
    <s v="theater/plays"/>
    <x v="3"/>
    <x v="3"/>
    <n v="1.4734054980141733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b v="0"/>
    <b v="1"/>
    <s v="film &amp; video/documentary"/>
    <x v="4"/>
    <x v="4"/>
    <n v="6.2831611281764871E-2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x v="356"/>
    <b v="0"/>
    <b v="0"/>
    <s v="theater/plays"/>
    <x v="3"/>
    <x v="3"/>
    <n v="0.13695211545367672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b v="0"/>
    <b v="1"/>
    <s v="film &amp; video/documentary"/>
    <x v="4"/>
    <x v="4"/>
    <n v="7.5839260635165138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b v="0"/>
    <b v="0"/>
    <s v="music/indie rock"/>
    <x v="1"/>
    <x v="7"/>
    <n v="1.8255578093306288"/>
    <n v="59.16"/>
  </r>
  <r>
    <n v="376"/>
    <s v="Perry PLC"/>
    <s v="Mandatory uniform matrix"/>
    <n v="3400"/>
    <n v="12275"/>
    <x v="1"/>
    <n v="131"/>
    <x v="1"/>
    <s v="USD"/>
    <n v="1404622800"/>
    <n v="1405141200"/>
    <x v="359"/>
    <b v="0"/>
    <b v="0"/>
    <s v="music/rock"/>
    <x v="1"/>
    <x v="1"/>
    <n v="0.2769857433808554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b v="0"/>
    <b v="0"/>
    <s v="theater/plays"/>
    <x v="3"/>
    <x v="3"/>
    <n v="9.7489211455472731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x v="360"/>
    <b v="0"/>
    <b v="0"/>
    <s v="film &amp; video/documentary"/>
    <x v="4"/>
    <x v="4"/>
    <n v="7.1618037135278518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b v="0"/>
    <b v="0"/>
    <s v="theater/plays"/>
    <x v="3"/>
    <x v="3"/>
    <n v="2.4725274725274726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b v="0"/>
    <b v="0"/>
    <s v="theater/plays"/>
    <x v="3"/>
    <x v="3"/>
    <n v="0.62375249500998009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b v="0"/>
    <b v="0"/>
    <s v="theater/plays"/>
    <x v="3"/>
    <x v="3"/>
    <n v="0.54364550210277973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x v="364"/>
    <b v="0"/>
    <b v="0"/>
    <s v="photography/photography books"/>
    <x v="7"/>
    <x v="14"/>
    <n v="1.5681544028950543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x v="210"/>
    <b v="0"/>
    <b v="1"/>
    <s v="food/food trucks"/>
    <x v="0"/>
    <x v="0"/>
    <n v="0.44369321783224169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b v="1"/>
    <b v="1"/>
    <s v="film &amp; video/documentary"/>
    <x v="4"/>
    <x v="4"/>
    <n v="0.58136284867795851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b v="0"/>
    <b v="0"/>
    <s v="publishing/nonfiction"/>
    <x v="5"/>
    <x v="9"/>
    <n v="0.68414850771205971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b v="0"/>
    <b v="0"/>
    <s v="theater/plays"/>
    <x v="3"/>
    <x v="3"/>
    <n v="1.3084960503698553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b v="0"/>
    <b v="0"/>
    <s v="technology/wearables"/>
    <x v="2"/>
    <x v="8"/>
    <n v="2.5470265217899288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x v="369"/>
    <b v="0"/>
    <b v="0"/>
    <s v="music/indie rock"/>
    <x v="1"/>
    <x v="7"/>
    <n v="8.873087030452929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x v="370"/>
    <b v="0"/>
    <b v="0"/>
    <s v="theater/plays"/>
    <x v="3"/>
    <x v="3"/>
    <n v="0.81892809219354334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x v="371"/>
    <b v="0"/>
    <b v="0"/>
    <s v="photography/photography books"/>
    <x v="7"/>
    <x v="14"/>
    <n v="0.53607326334599059"/>
    <n v="89.54"/>
  </r>
  <r>
    <n v="391"/>
    <s v="Miller-Patel"/>
    <s v="Mandatory uniform strategy"/>
    <n v="60400"/>
    <n v="4393"/>
    <x v="0"/>
    <n v="151"/>
    <x v="1"/>
    <s v="USD"/>
    <n v="1389679200"/>
    <n v="1389852000"/>
    <x v="287"/>
    <b v="0"/>
    <b v="0"/>
    <s v="publishing/nonfiction"/>
    <x v="5"/>
    <x v="9"/>
    <n v="13.749146369223766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b v="0"/>
    <b v="0"/>
    <s v="technology/wearables"/>
    <x v="2"/>
    <x v="8"/>
    <n v="1.5234062712817931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b v="0"/>
    <b v="0"/>
    <s v="music/jazz"/>
    <x v="1"/>
    <x v="17"/>
    <n v="0.43675411021782068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x v="374"/>
    <b v="0"/>
    <b v="1"/>
    <s v="film &amp; video/documentary"/>
    <x v="4"/>
    <x v="4"/>
    <n v="0.21304926764314247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b v="1"/>
    <b v="0"/>
    <s v="theater/plays"/>
    <x v="3"/>
    <x v="3"/>
    <n v="0.76856462437757089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x v="376"/>
    <b v="0"/>
    <b v="0"/>
    <s v="film &amp; video/drama"/>
    <x v="4"/>
    <x v="6"/>
    <n v="0.59860800914143253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x v="377"/>
    <b v="0"/>
    <b v="0"/>
    <s v="music/rock"/>
    <x v="1"/>
    <x v="1"/>
    <n v="0.57516154228502447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b v="0"/>
    <b v="1"/>
    <s v="film &amp; video/animation"/>
    <x v="4"/>
    <x v="10"/>
    <n v="0.13932142271758727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b v="0"/>
    <b v="0"/>
    <s v="music/indie rock"/>
    <x v="1"/>
    <x v="7"/>
    <n v="1.5661467638868769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x v="380"/>
    <b v="0"/>
    <b v="1"/>
    <s v="photography/photography books"/>
    <x v="7"/>
    <x v="14"/>
    <n v="50"/>
    <n v="2"/>
  </r>
  <r>
    <n v="401"/>
    <s v="Smith-Schmidt"/>
    <s v="Inverse radical hierarchy"/>
    <n v="900"/>
    <n v="13772"/>
    <x v="1"/>
    <n v="299"/>
    <x v="1"/>
    <s v="USD"/>
    <n v="1572152400"/>
    <n v="1572152400"/>
    <x v="381"/>
    <b v="0"/>
    <b v="0"/>
    <s v="theater/plays"/>
    <x v="3"/>
    <x v="3"/>
    <n v="6.5349985477781009E-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b v="0"/>
    <b v="1"/>
    <s v="film &amp; video/shorts"/>
    <x v="4"/>
    <x v="12"/>
    <n v="2.4779361846571621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b v="0"/>
    <b v="1"/>
    <s v="theater/plays"/>
    <x v="3"/>
    <x v="3"/>
    <n v="1.1598151877739604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b v="0"/>
    <b v="0"/>
    <s v="theater/plays"/>
    <x v="3"/>
    <x v="3"/>
    <n v="0.31687197465024203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x v="384"/>
    <b v="0"/>
    <b v="0"/>
    <s v="theater/plays"/>
    <x v="3"/>
    <x v="3"/>
    <n v="1.1158442341764994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b v="1"/>
    <b v="0"/>
    <s v="film &amp; video/documentary"/>
    <x v="4"/>
    <x v="4"/>
    <n v="0.54901303382087929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b v="0"/>
    <b v="0"/>
    <s v="theater/plays"/>
    <x v="3"/>
    <x v="3"/>
    <n v="0.28099173553719009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b v="0"/>
    <b v="0"/>
    <s v="film &amp; video/documentary"/>
    <x v="4"/>
    <x v="4"/>
    <n v="0.75851265561876491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x v="388"/>
    <b v="0"/>
    <b v="0"/>
    <s v="music/rock"/>
    <x v="1"/>
    <x v="1"/>
    <n v="2.1590981466148653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b v="0"/>
    <b v="0"/>
    <s v="games/mobile games"/>
    <x v="6"/>
    <x v="20"/>
    <n v="2.7675741861135119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b v="0"/>
    <b v="0"/>
    <s v="theater/plays"/>
    <x v="3"/>
    <x v="3"/>
    <n v="0.9557652248498959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b v="0"/>
    <b v="0"/>
    <s v="publishing/fiction"/>
    <x v="5"/>
    <x v="13"/>
    <n v="0.149508756941478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x v="391"/>
    <b v="0"/>
    <b v="0"/>
    <s v="film &amp; video/animation"/>
    <x v="4"/>
    <x v="10"/>
    <n v="1.6110109837793722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b v="0"/>
    <b v="1"/>
    <s v="food/food trucks"/>
    <x v="0"/>
    <x v="0"/>
    <n v="1.1806405068849786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b v="0"/>
    <b v="0"/>
    <s v="theater/plays"/>
    <x v="3"/>
    <x v="3"/>
    <n v="9.0423836838750802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b v="0"/>
    <b v="1"/>
    <s v="film &amp; video/documentary"/>
    <x v="4"/>
    <x v="4"/>
    <n v="2.281085294965004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x v="395"/>
    <b v="0"/>
    <b v="0"/>
    <s v="theater/plays"/>
    <x v="3"/>
    <x v="3"/>
    <n v="1.802757158006362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b v="0"/>
    <b v="0"/>
    <s v="film &amp; video/documentary"/>
    <x v="4"/>
    <x v="4"/>
    <n v="1.7421751114800506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x v="397"/>
    <b v="0"/>
    <b v="0"/>
    <s v="technology/web"/>
    <x v="2"/>
    <x v="2"/>
    <n v="0.81014316326022107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b v="0"/>
    <b v="0"/>
    <s v="theater/plays"/>
    <x v="3"/>
    <x v="3"/>
    <n v="0.77845243655612639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x v="399"/>
    <b v="0"/>
    <b v="1"/>
    <s v="technology/wearables"/>
    <x v="2"/>
    <x v="8"/>
    <n v="1.5627597672485454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b v="0"/>
    <b v="1"/>
    <s v="theater/plays"/>
    <x v="3"/>
    <x v="3"/>
    <n v="0.78555304740406318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b v="0"/>
    <b v="1"/>
    <s v="food/food trucks"/>
    <x v="0"/>
    <x v="0"/>
    <n v="9.4002416841569669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x v="401"/>
    <b v="0"/>
    <b v="0"/>
    <s v="music/indie rock"/>
    <x v="1"/>
    <x v="7"/>
    <n v="2.4709302325581395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b v="0"/>
    <b v="0"/>
    <s v="photography/photography books"/>
    <x v="7"/>
    <x v="14"/>
    <n v="0.34762456546929316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x v="403"/>
    <b v="0"/>
    <b v="0"/>
    <s v="theater/plays"/>
    <x v="3"/>
    <x v="3"/>
    <n v="0.17453699214583535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b v="0"/>
    <b v="1"/>
    <s v="theater/plays"/>
    <x v="3"/>
    <x v="3"/>
    <n v="0.88570587459013894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b v="0"/>
    <b v="0"/>
    <s v="film &amp; video/animation"/>
    <x v="4"/>
    <x v="10"/>
    <n v="2.1557497289367946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b v="0"/>
    <b v="1"/>
    <s v="photography/photography books"/>
    <x v="7"/>
    <x v="14"/>
    <n v="1.1028286689262143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x v="407"/>
    <b v="0"/>
    <b v="0"/>
    <s v="theater/plays"/>
    <x v="3"/>
    <x v="3"/>
    <n v="1.4762165117550574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x v="408"/>
    <b v="1"/>
    <b v="0"/>
    <s v="theater/plays"/>
    <x v="3"/>
    <x v="3"/>
    <n v="0.51950697769175924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x v="409"/>
    <b v="0"/>
    <b v="0"/>
    <s v="theater/plays"/>
    <x v="3"/>
    <x v="3"/>
    <n v="1.2089810017271156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b v="0"/>
    <b v="1"/>
    <s v="film &amp; video/documentary"/>
    <x v="4"/>
    <x v="4"/>
    <n v="1.8462474336552352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x v="411"/>
    <b v="1"/>
    <b v="0"/>
    <s v="theater/plays"/>
    <x v="3"/>
    <x v="3"/>
    <n v="5.9800664451827243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b v="0"/>
    <b v="1"/>
    <s v="theater/plays"/>
    <x v="3"/>
    <x v="3"/>
    <n v="0.85560296429373461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x v="413"/>
    <b v="0"/>
    <b v="0"/>
    <s v="music/jazz"/>
    <x v="1"/>
    <x v="17"/>
    <n v="9.5043134961251649E-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x v="414"/>
    <b v="0"/>
    <b v="1"/>
    <s v="film &amp; video/animation"/>
    <x v="4"/>
    <x v="10"/>
    <n v="0.81251880830574785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b v="0"/>
    <b v="0"/>
    <s v="theater/plays"/>
    <x v="3"/>
    <x v="3"/>
    <n v="0.55978957307614485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b v="0"/>
    <b v="0"/>
    <s v="film &amp; video/science fiction"/>
    <x v="4"/>
    <x v="22"/>
    <n v="0.28146679881070369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x v="417"/>
    <b v="0"/>
    <b v="0"/>
    <s v="film &amp; video/television"/>
    <x v="4"/>
    <x v="19"/>
    <n v="0.61764103305735329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x v="418"/>
    <b v="0"/>
    <b v="0"/>
    <s v="technology/wearables"/>
    <x v="2"/>
    <x v="8"/>
    <n v="4.0137614678899078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b v="0"/>
    <b v="0"/>
    <s v="theater/plays"/>
    <x v="3"/>
    <x v="3"/>
    <n v="0.50321498462398662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x v="420"/>
    <b v="0"/>
    <b v="0"/>
    <s v="theater/plays"/>
    <x v="3"/>
    <x v="3"/>
    <n v="2.8774752475247523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x v="421"/>
    <b v="0"/>
    <b v="1"/>
    <s v="music/indie rock"/>
    <x v="1"/>
    <x v="7"/>
    <n v="0.56683123057231666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b v="0"/>
    <b v="1"/>
    <s v="theater/plays"/>
    <x v="3"/>
    <x v="3"/>
    <n v="0.19554893379271812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b v="0"/>
    <b v="0"/>
    <s v="technology/wearables"/>
    <x v="2"/>
    <x v="8"/>
    <n v="1.2188564258827748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b v="0"/>
    <b v="0"/>
    <s v="film &amp; video/television"/>
    <x v="4"/>
    <x v="19"/>
    <n v="4.1108226942840496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b v="0"/>
    <b v="1"/>
    <s v="games/video games"/>
    <x v="6"/>
    <x v="11"/>
    <n v="1.9808743169398908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x v="426"/>
    <b v="0"/>
    <b v="0"/>
    <s v="games/video games"/>
    <x v="6"/>
    <x v="11"/>
    <n v="0.10341261633919338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x v="427"/>
    <b v="0"/>
    <b v="0"/>
    <s v="film &amp; video/animation"/>
    <x v="4"/>
    <x v="10"/>
    <n v="25"/>
    <n v="4"/>
  </r>
  <r>
    <n v="451"/>
    <s v="Padilla-Porter"/>
    <s v="Innovative exuding matrix"/>
    <n v="148400"/>
    <n v="182302"/>
    <x v="1"/>
    <n v="6286"/>
    <x v="1"/>
    <s v="USD"/>
    <n v="1500440400"/>
    <n v="1503118800"/>
    <x v="428"/>
    <b v="0"/>
    <b v="0"/>
    <s v="music/rock"/>
    <x v="1"/>
    <x v="1"/>
    <n v="0.81403385590942501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b v="0"/>
    <b v="0"/>
    <s v="film &amp; video/drama"/>
    <x v="4"/>
    <x v="6"/>
    <n v="1.5763546798029557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b v="0"/>
    <b v="0"/>
    <s v="film &amp; video/science fiction"/>
    <x v="4"/>
    <x v="22"/>
    <n v="1.7751997586351205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x v="430"/>
    <b v="0"/>
    <b v="1"/>
    <s v="film &amp; video/drama"/>
    <x v="4"/>
    <x v="6"/>
    <n v="2.2688598979013044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b v="0"/>
    <b v="0"/>
    <s v="theater/plays"/>
    <x v="3"/>
    <x v="3"/>
    <n v="0.84479057895347487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b v="0"/>
    <b v="1"/>
    <s v="music/indie rock"/>
    <x v="1"/>
    <x v="7"/>
    <n v="0.96039045382384969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b v="0"/>
    <b v="0"/>
    <s v="theater/plays"/>
    <x v="3"/>
    <x v="3"/>
    <n v="3.7537537537537538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b v="0"/>
    <b v="0"/>
    <s v="theater/plays"/>
    <x v="3"/>
    <x v="3"/>
    <n v="0.2847370815291560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b v="0"/>
    <b v="0"/>
    <s v="film &amp; video/documentary"/>
    <x v="4"/>
    <x v="4"/>
    <n v="1.1103278110680297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b v="0"/>
    <b v="0"/>
    <s v="theater/plays"/>
    <x v="3"/>
    <x v="3"/>
    <n v="0.58266569555717407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x v="436"/>
    <b v="0"/>
    <b v="0"/>
    <s v="film &amp; video/drama"/>
    <x v="4"/>
    <x v="6"/>
    <n v="0.70898574852533836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x v="385"/>
    <b v="0"/>
    <b v="0"/>
    <s v="games/mobile games"/>
    <x v="6"/>
    <x v="20"/>
    <n v="3.2701700904146604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b v="0"/>
    <b v="0"/>
    <s v="film &amp; video/animation"/>
    <x v="4"/>
    <x v="10"/>
    <n v="0.92451726155646574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b v="0"/>
    <b v="0"/>
    <s v="theater/plays"/>
    <x v="3"/>
    <x v="3"/>
    <n v="0.74931593348768677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x v="439"/>
    <b v="0"/>
    <b v="0"/>
    <s v="publishing/translations"/>
    <x v="5"/>
    <x v="18"/>
    <n v="0.53233661796352927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x v="440"/>
    <b v="0"/>
    <b v="1"/>
    <s v="technology/wearables"/>
    <x v="2"/>
    <x v="8"/>
    <n v="0.30120481927710846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b v="0"/>
    <b v="1"/>
    <s v="technology/web"/>
    <x v="2"/>
    <x v="2"/>
    <n v="0.17384825530858064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x v="442"/>
    <b v="0"/>
    <b v="0"/>
    <s v="theater/plays"/>
    <x v="3"/>
    <x v="3"/>
    <n v="2.4691358024691357"/>
    <n v="101.25"/>
  </r>
  <r>
    <n v="469"/>
    <s v="Olsen-Ryan"/>
    <s v="Assimilated neutral utilization"/>
    <n v="5600"/>
    <n v="10328"/>
    <x v="1"/>
    <n v="159"/>
    <x v="1"/>
    <s v="USD"/>
    <n v="1431925200"/>
    <n v="1432098000"/>
    <x v="443"/>
    <b v="0"/>
    <b v="0"/>
    <s v="film &amp; video/drama"/>
    <x v="4"/>
    <x v="6"/>
    <n v="0.5422153369481022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b v="0"/>
    <b v="0"/>
    <s v="technology/wearables"/>
    <x v="2"/>
    <x v="8"/>
    <n v="0.34988823014870252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x v="444"/>
    <b v="0"/>
    <b v="1"/>
    <s v="food/food trucks"/>
    <x v="0"/>
    <x v="0"/>
    <n v="0.31347962382445144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b v="0"/>
    <b v="0"/>
    <s v="music/rock"/>
    <x v="1"/>
    <x v="1"/>
    <n v="2.5488051440124622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b v="0"/>
    <b v="0"/>
    <s v="music/electric music"/>
    <x v="1"/>
    <x v="5"/>
    <n v="0.56135623666778933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x v="447"/>
    <b v="0"/>
    <b v="0"/>
    <s v="film &amp; video/television"/>
    <x v="4"/>
    <x v="19"/>
    <n v="0.2738600575106121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b v="0"/>
    <b v="1"/>
    <s v="publishing/translations"/>
    <x v="5"/>
    <x v="18"/>
    <n v="0.87760910815939275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b v="0"/>
    <b v="0"/>
    <s v="publishing/fiction"/>
    <x v="5"/>
    <x v="13"/>
    <n v="3.3524736528833023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b v="0"/>
    <b v="0"/>
    <s v="film &amp; video/science fiction"/>
    <x v="4"/>
    <x v="22"/>
    <n v="1.8426186863212659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x v="450"/>
    <b v="0"/>
    <b v="0"/>
    <s v="technology/wearables"/>
    <x v="2"/>
    <x v="8"/>
    <n v="0.42311642466621158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x v="451"/>
    <b v="0"/>
    <b v="0"/>
    <s v="food/food trucks"/>
    <x v="0"/>
    <x v="0"/>
    <n v="0.19496344435418358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x v="452"/>
    <b v="0"/>
    <b v="1"/>
    <s v="photography/photography books"/>
    <x v="7"/>
    <x v="14"/>
    <n v="0.99353049907578561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b v="0"/>
    <b v="1"/>
    <s v="theater/plays"/>
    <x v="3"/>
    <x v="3"/>
    <n v="1.229280127054792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b v="0"/>
    <b v="1"/>
    <s v="publishing/fiction"/>
    <x v="5"/>
    <x v="13"/>
    <n v="6.0957910014513788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b v="0"/>
    <b v="0"/>
    <s v="theater/plays"/>
    <x v="3"/>
    <x v="3"/>
    <n v="1.8948503192636206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x v="456"/>
    <b v="0"/>
    <b v="1"/>
    <s v="food/food trucks"/>
    <x v="0"/>
    <x v="0"/>
    <n v="0.38431077238675165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b v="0"/>
    <b v="0"/>
    <s v="theater/plays"/>
    <x v="3"/>
    <x v="3"/>
    <n v="3.2538428386726044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b v="0"/>
    <b v="1"/>
    <s v="publishing/translations"/>
    <x v="5"/>
    <x v="18"/>
    <n v="7.4074074074074074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x v="459"/>
    <b v="0"/>
    <b v="0"/>
    <s v="theater/plays"/>
    <x v="3"/>
    <x v="3"/>
    <n v="0.5598302744843267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b v="0"/>
    <b v="0"/>
    <s v="theater/plays"/>
    <x v="3"/>
    <x v="3"/>
    <n v="0.45442853468232874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x v="461"/>
    <b v="0"/>
    <b v="0"/>
    <s v="technology/wearables"/>
    <x v="2"/>
    <x v="8"/>
    <n v="0.98511617946246921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b v="0"/>
    <b v="0"/>
    <s v="journalism/audio"/>
    <x v="8"/>
    <x v="23"/>
    <n v="0.52219321148825071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b v="0"/>
    <b v="1"/>
    <s v="food/food trucks"/>
    <x v="0"/>
    <x v="0"/>
    <n v="0.32749643962937552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x v="464"/>
    <b v="1"/>
    <b v="1"/>
    <s v="film &amp; video/shorts"/>
    <x v="4"/>
    <x v="12"/>
    <n v="4.1674848901398613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b v="0"/>
    <b v="0"/>
    <s v="photography/photography books"/>
    <x v="7"/>
    <x v="14"/>
    <n v="0.1381639545594105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b v="0"/>
    <b v="0"/>
    <s v="technology/wearables"/>
    <x v="2"/>
    <x v="8"/>
    <n v="0.18269511838643671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b v="0"/>
    <b v="0"/>
    <s v="theater/plays"/>
    <x v="3"/>
    <x v="3"/>
    <n v="0.24125452352231605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x v="468"/>
    <b v="0"/>
    <b v="0"/>
    <s v="film &amp; video/animation"/>
    <x v="4"/>
    <x v="10"/>
    <n v="110.25794841031794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x v="469"/>
    <b v="0"/>
    <b v="1"/>
    <s v="technology/wearables"/>
    <x v="2"/>
    <x v="8"/>
    <n v="2.9262466407882952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b v="0"/>
    <b v="0"/>
    <s v="technology/web"/>
    <x v="2"/>
    <x v="2"/>
    <n v="4.1755726838957621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b v="0"/>
    <b v="1"/>
    <s v="film &amp; video/documentary"/>
    <x v="4"/>
    <x v="4"/>
    <n v="2.0801849053249177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x v="472"/>
    <b v="0"/>
    <b v="1"/>
    <s v="theater/plays"/>
    <x v="3"/>
    <x v="3"/>
    <e v="#DIV/0!"/>
    <e v="#DIV/0!"/>
  </r>
  <r>
    <n v="501"/>
    <s v="Mccann-Le"/>
    <s v="Focused coherent methodology"/>
    <n v="153600"/>
    <n v="107743"/>
    <x v="0"/>
    <n v="1796"/>
    <x v="1"/>
    <s v="USD"/>
    <n v="1363064400"/>
    <n v="1363237200"/>
    <x v="473"/>
    <b v="0"/>
    <b v="0"/>
    <s v="film &amp; video/documentary"/>
    <x v="4"/>
    <x v="4"/>
    <n v="1.4256146571006933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x v="474"/>
    <b v="0"/>
    <b v="1"/>
    <s v="games/video games"/>
    <x v="6"/>
    <x v="11"/>
    <n v="0.18870663376397154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b v="0"/>
    <b v="0"/>
    <s v="film &amp; video/drama"/>
    <x v="4"/>
    <x v="6"/>
    <n v="0.55455276950177235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x v="443"/>
    <b v="0"/>
    <b v="0"/>
    <s v="music/rock"/>
    <x v="1"/>
    <x v="1"/>
    <n v="1.0831889081455806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x v="475"/>
    <b v="0"/>
    <b v="1"/>
    <s v="publishing/radio &amp; podcasts"/>
    <x v="5"/>
    <x v="15"/>
    <n v="7.193726494358646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b v="0"/>
    <b v="1"/>
    <s v="theater/plays"/>
    <x v="3"/>
    <x v="3"/>
    <n v="0.10786581492623176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b v="0"/>
    <b v="1"/>
    <s v="technology/web"/>
    <x v="2"/>
    <x v="2"/>
    <n v="2.5089605734767026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b v="0"/>
    <b v="0"/>
    <s v="theater/plays"/>
    <x v="3"/>
    <x v="3"/>
    <n v="0.89103291713961408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x v="477"/>
    <b v="0"/>
    <b v="0"/>
    <s v="theater/plays"/>
    <x v="3"/>
    <x v="3"/>
    <n v="1.4099238557442892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b v="0"/>
    <b v="0"/>
    <s v="film &amp; video/drama"/>
    <x v="4"/>
    <x v="6"/>
    <n v="0.83970287436753144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b v="0"/>
    <b v="0"/>
    <s v="theater/plays"/>
    <x v="3"/>
    <x v="3"/>
    <n v="4.1636148515409319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x v="480"/>
    <b v="0"/>
    <b v="1"/>
    <s v="games/video games"/>
    <x v="6"/>
    <x v="11"/>
    <n v="0.71777882946837046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b v="0"/>
    <b v="0"/>
    <s v="film &amp; video/television"/>
    <x v="4"/>
    <x v="19"/>
    <n v="2.5460122699386503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b v="0"/>
    <b v="1"/>
    <s v="music/rock"/>
    <x v="1"/>
    <x v="1"/>
    <n v="4.4565112617678242"/>
    <n v="58.945075757575758"/>
  </r>
  <r>
    <n v="515"/>
    <s v="Cox LLC"/>
    <s v="Phased 24hour flexibility"/>
    <n v="8600"/>
    <n v="4797"/>
    <x v="0"/>
    <n v="133"/>
    <x v="0"/>
    <s v="CAD"/>
    <n v="1324620000"/>
    <n v="1324792800"/>
    <x v="482"/>
    <b v="0"/>
    <b v="1"/>
    <s v="theater/plays"/>
    <x v="3"/>
    <x v="3"/>
    <n v="1.7927871586408173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b v="0"/>
    <b v="0"/>
    <s v="publishing/nonfiction"/>
    <x v="5"/>
    <x v="9"/>
    <n v="2.3516615407696349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x v="483"/>
    <b v="0"/>
    <b v="0"/>
    <s v="food/food trucks"/>
    <x v="0"/>
    <x v="0"/>
    <n v="0.8928571428571429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b v="0"/>
    <b v="1"/>
    <s v="film &amp; video/animation"/>
    <x v="4"/>
    <x v="10"/>
    <n v="14.14790996784566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x v="355"/>
    <b v="0"/>
    <b v="1"/>
    <s v="music/rock"/>
    <x v="1"/>
    <x v="1"/>
    <n v="0.98284311014258696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b v="0"/>
    <b v="0"/>
    <s v="theater/plays"/>
    <x v="3"/>
    <x v="3"/>
    <n v="0.23487962419260131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x v="486"/>
    <b v="0"/>
    <b v="1"/>
    <s v="film &amp; video/drama"/>
    <x v="4"/>
    <x v="6"/>
    <n v="0.68709881565862041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b v="0"/>
    <b v="0"/>
    <s v="film &amp; video/shorts"/>
    <x v="4"/>
    <x v="12"/>
    <n v="3.081335041796327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b v="0"/>
    <b v="0"/>
    <s v="film &amp; video/shorts"/>
    <x v="4"/>
    <x v="12"/>
    <n v="0.14278914802475012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b v="0"/>
    <b v="0"/>
    <s v="theater/plays"/>
    <x v="3"/>
    <x v="3"/>
    <n v="1.1918260698087162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b v="0"/>
    <b v="0"/>
    <s v="technology/wearables"/>
    <x v="2"/>
    <x v="8"/>
    <n v="1.187782805429864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b v="0"/>
    <b v="1"/>
    <s v="theater/plays"/>
    <x v="3"/>
    <x v="3"/>
    <n v="0.64122373300370827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b v="0"/>
    <b v="0"/>
    <s v="film &amp; video/animation"/>
    <x v="4"/>
    <x v="10"/>
    <n v="1.0038200339558574"/>
    <n v="31"/>
  </r>
  <r>
    <n v="528"/>
    <s v="Avila, Ford and Welch"/>
    <s v="Focused leadingedge matrix"/>
    <n v="9000"/>
    <n v="7227"/>
    <x v="0"/>
    <n v="80"/>
    <x v="4"/>
    <s v="GBP"/>
    <n v="1385186400"/>
    <n v="1389074400"/>
    <x v="492"/>
    <b v="0"/>
    <b v="0"/>
    <s v="music/indie rock"/>
    <x v="1"/>
    <x v="7"/>
    <n v="1.2453300124533002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x v="493"/>
    <b v="0"/>
    <b v="0"/>
    <s v="games/video games"/>
    <x v="6"/>
    <x v="11"/>
    <n v="8.8850174216027877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b v="0"/>
    <b v="1"/>
    <s v="publishing/fiction"/>
    <x v="5"/>
    <x v="13"/>
    <n v="1.090025745369986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b v="0"/>
    <b v="0"/>
    <s v="games/video games"/>
    <x v="6"/>
    <x v="11"/>
    <n v="1.0468884926375759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b v="0"/>
    <b v="0"/>
    <s v="theater/plays"/>
    <x v="3"/>
    <x v="3"/>
    <n v="0.1988565746955008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b v="0"/>
    <b v="0"/>
    <s v="music/indie rock"/>
    <x v="1"/>
    <x v="7"/>
    <n v="0.62796736308029943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b v="0"/>
    <b v="1"/>
    <s v="film &amp; video/drama"/>
    <x v="4"/>
    <x v="6"/>
    <n v="6.6567052670900262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x v="499"/>
    <b v="0"/>
    <b v="1"/>
    <s v="theater/plays"/>
    <x v="3"/>
    <x v="3"/>
    <n v="0.20745232585973031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x v="500"/>
    <b v="0"/>
    <b v="0"/>
    <s v="publishing/fiction"/>
    <x v="5"/>
    <x v="13"/>
    <n v="0.66680274886031166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b v="1"/>
    <b v="1"/>
    <s v="film &amp; video/documentary"/>
    <x v="4"/>
    <x v="4"/>
    <n v="0.85308535907413963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b v="0"/>
    <b v="0"/>
    <s v="games/mobile games"/>
    <x v="6"/>
    <x v="20"/>
    <n v="2.6528035908405512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b v="0"/>
    <b v="1"/>
    <s v="food/food trucks"/>
    <x v="0"/>
    <x v="0"/>
    <n v="1.3764044943820224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b v="0"/>
    <b v="0"/>
    <s v="photography/photography books"/>
    <x v="7"/>
    <x v="14"/>
    <n v="0.37596651769880118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b v="0"/>
    <b v="0"/>
    <s v="games/mobile games"/>
    <x v="6"/>
    <x v="20"/>
    <n v="4.1312723390428445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b v="0"/>
    <b v="0"/>
    <s v="music/indie rock"/>
    <x v="1"/>
    <x v="7"/>
    <n v="39.896373056994818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b v="0"/>
    <b v="0"/>
    <s v="games/video games"/>
    <x v="6"/>
    <x v="11"/>
    <n v="6.1237738026543562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x v="508"/>
    <b v="0"/>
    <b v="0"/>
    <s v="music/rock"/>
    <x v="1"/>
    <x v="1"/>
    <n v="0.36166365280289331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b v="0"/>
    <b v="0"/>
    <s v="theater/plays"/>
    <x v="3"/>
    <x v="3"/>
    <n v="1.1260808365171928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b v="0"/>
    <b v="1"/>
    <s v="theater/plays"/>
    <x v="3"/>
    <x v="3"/>
    <n v="0.611353711790393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x v="511"/>
    <b v="0"/>
    <b v="0"/>
    <s v="film &amp; video/drama"/>
    <x v="4"/>
    <x v="6"/>
    <n v="0.10319917440660474"/>
    <n v="80.75"/>
  </r>
  <r>
    <n v="548"/>
    <s v="York-Pitts"/>
    <s v="Monitored discrete toolset"/>
    <n v="66100"/>
    <n v="179074"/>
    <x v="1"/>
    <n v="2985"/>
    <x v="1"/>
    <s v="USD"/>
    <n v="1459486800"/>
    <n v="1460610000"/>
    <x v="512"/>
    <b v="0"/>
    <b v="0"/>
    <s v="theater/plays"/>
    <x v="3"/>
    <x v="3"/>
    <n v="0.36912114544825042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b v="0"/>
    <b v="0"/>
    <s v="technology/wearables"/>
    <x v="2"/>
    <x v="8"/>
    <n v="0.35184809703851244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b v="0"/>
    <b v="0"/>
    <s v="music/indie rock"/>
    <x v="1"/>
    <x v="7"/>
    <n v="25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b v="0"/>
    <b v="1"/>
    <s v="technology/web"/>
    <x v="2"/>
    <x v="2"/>
    <n v="1.7055247258470805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b v="0"/>
    <b v="0"/>
    <s v="theater/plays"/>
    <x v="3"/>
    <x v="3"/>
    <n v="1.0151139183397249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b v="0"/>
    <b v="0"/>
    <s v="music/rock"/>
    <x v="1"/>
    <x v="1"/>
    <n v="2.2739996267761455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b v="0"/>
    <b v="0"/>
    <s v="music/indie rock"/>
    <x v="1"/>
    <x v="7"/>
    <n v="0.65935591338145472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x v="519"/>
    <b v="0"/>
    <b v="0"/>
    <s v="music/rock"/>
    <x v="1"/>
    <x v="1"/>
    <n v="0.44715735680317981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x v="520"/>
    <b v="0"/>
    <b v="1"/>
    <s v="publishing/translations"/>
    <x v="5"/>
    <x v="18"/>
    <n v="0.41710114702815432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x v="521"/>
    <b v="0"/>
    <b v="1"/>
    <s v="film &amp; video/science fiction"/>
    <x v="4"/>
    <x v="22"/>
    <n v="0.50167224080267558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x v="522"/>
    <b v="0"/>
    <b v="0"/>
    <s v="theater/plays"/>
    <x v="3"/>
    <x v="3"/>
    <n v="0.72809440120512181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b v="0"/>
    <b v="0"/>
    <s v="theater/plays"/>
    <x v="3"/>
    <x v="3"/>
    <n v="0.99039700529528507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x v="524"/>
    <b v="0"/>
    <b v="0"/>
    <s v="film &amp; video/animation"/>
    <x v="4"/>
    <x v="10"/>
    <n v="0.12591921023471342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x v="525"/>
    <b v="0"/>
    <b v="0"/>
    <s v="theater/plays"/>
    <x v="3"/>
    <x v="3"/>
    <n v="0.27048958615093321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b v="0"/>
    <b v="0"/>
    <s v="music/rock"/>
    <x v="1"/>
    <x v="1"/>
    <n v="7.8014184397163122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b v="0"/>
    <b v="0"/>
    <s v="film &amp; video/documentary"/>
    <x v="4"/>
    <x v="4"/>
    <n v="0.72449579009203058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b v="0"/>
    <b v="0"/>
    <s v="theater/plays"/>
    <x v="3"/>
    <x v="3"/>
    <n v="1.1931283726917175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b v="0"/>
    <b v="0"/>
    <s v="theater/plays"/>
    <x v="3"/>
    <x v="3"/>
    <n v="0.48875704294263672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x v="522"/>
    <b v="0"/>
    <b v="1"/>
    <s v="music/electric music"/>
    <x v="1"/>
    <x v="5"/>
    <n v="2.2550921435499514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b v="0"/>
    <b v="0"/>
    <s v="music/rock"/>
    <x v="1"/>
    <x v="1"/>
    <n v="0.45745038681466532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b v="0"/>
    <b v="0"/>
    <s v="theater/plays"/>
    <x v="3"/>
    <x v="3"/>
    <n v="0.53753860774530771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b v="0"/>
    <b v="0"/>
    <s v="film &amp; video/animation"/>
    <x v="4"/>
    <x v="10"/>
    <n v="0.42133948223456663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b v="0"/>
    <b v="1"/>
    <s v="music/rock"/>
    <x v="1"/>
    <x v="1"/>
    <n v="0.32716748458537814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x v="532"/>
    <b v="0"/>
    <b v="0"/>
    <s v="film &amp; video/shorts"/>
    <x v="4"/>
    <x v="12"/>
    <n v="1.062215477996965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x v="533"/>
    <b v="0"/>
    <b v="1"/>
    <s v="music/rock"/>
    <x v="1"/>
    <x v="1"/>
    <n v="1.838235294117647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x v="409"/>
    <b v="0"/>
    <b v="0"/>
    <s v="journalism/audio"/>
    <x v="8"/>
    <x v="23"/>
    <n v="0.89381003201707576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b v="0"/>
    <b v="1"/>
    <s v="food/food trucks"/>
    <x v="0"/>
    <x v="0"/>
    <n v="0.2708939500351159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x v="53"/>
    <b v="0"/>
    <b v="1"/>
    <s v="theater/plays"/>
    <x v="3"/>
    <x v="3"/>
    <n v="1.589057820339177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b v="0"/>
    <b v="0"/>
    <s v="theater/plays"/>
    <x v="3"/>
    <x v="3"/>
    <n v="1.5401714830104796"/>
    <n v="98.40625"/>
  </r>
  <r>
    <n v="577"/>
    <s v="Stevens Inc"/>
    <s v="Adaptive 24hour projection"/>
    <n v="8200"/>
    <n v="1546"/>
    <x v="3"/>
    <n v="37"/>
    <x v="1"/>
    <s v="USD"/>
    <n v="1299823200"/>
    <n v="1302066000"/>
    <x v="536"/>
    <b v="0"/>
    <b v="0"/>
    <s v="music/jazz"/>
    <x v="1"/>
    <x v="17"/>
    <n v="5.304010349288486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x v="537"/>
    <b v="0"/>
    <b v="0"/>
    <s v="film &amp; video/science fiction"/>
    <x v="4"/>
    <x v="22"/>
    <n v="5.9685799109351807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x v="538"/>
    <b v="0"/>
    <b v="0"/>
    <s v="music/jazz"/>
    <x v="1"/>
    <x v="17"/>
    <n v="0.9889934598819588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x v="539"/>
    <b v="0"/>
    <b v="0"/>
    <s v="theater/plays"/>
    <x v="3"/>
    <x v="3"/>
    <n v="0.29282381098824695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b v="0"/>
    <b v="0"/>
    <s v="technology/web"/>
    <x v="2"/>
    <x v="2"/>
    <n v="1.562093204894558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x v="505"/>
    <b v="0"/>
    <b v="1"/>
    <s v="games/video games"/>
    <x v="6"/>
    <x v="11"/>
    <n v="1.9201059368792761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b v="0"/>
    <b v="0"/>
    <s v="film &amp; video/documentary"/>
    <x v="4"/>
    <x v="4"/>
    <n v="0.31017166114156303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b v="0"/>
    <b v="0"/>
    <s v="technology/web"/>
    <x v="2"/>
    <x v="2"/>
    <n v="0.8367633528642680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x v="543"/>
    <b v="0"/>
    <b v="0"/>
    <s v="publishing/translations"/>
    <x v="5"/>
    <x v="18"/>
    <n v="0.68120933792575589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x v="544"/>
    <b v="0"/>
    <b v="0"/>
    <s v="music/rock"/>
    <x v="1"/>
    <x v="1"/>
    <n v="0.10519987977156597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x v="35"/>
    <b v="0"/>
    <b v="1"/>
    <s v="food/food trucks"/>
    <x v="0"/>
    <x v="0"/>
    <n v="1.3718622300058376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x v="152"/>
    <b v="0"/>
    <b v="0"/>
    <s v="theater/plays"/>
    <x v="3"/>
    <x v="3"/>
    <n v="1.2656906285888674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b v="0"/>
    <b v="0"/>
    <s v="film &amp; video/documentary"/>
    <x v="4"/>
    <x v="4"/>
    <n v="1.5450811656561705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b v="0"/>
    <b v="0"/>
    <s v="publishing/radio &amp; podcasts"/>
    <x v="5"/>
    <x v="15"/>
    <n v="1.2190934065934067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x v="547"/>
    <b v="0"/>
    <b v="0"/>
    <s v="games/video games"/>
    <x v="6"/>
    <x v="11"/>
    <n v="9.6370061034371984E-2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b v="0"/>
    <b v="0"/>
    <s v="theater/plays"/>
    <x v="3"/>
    <x v="3"/>
    <n v="7.7458874672726372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b v="0"/>
    <b v="0"/>
    <s v="film &amp; video/animation"/>
    <x v="4"/>
    <x v="10"/>
    <n v="0.64581917063222294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b v="0"/>
    <b v="1"/>
    <s v="theater/plays"/>
    <x v="3"/>
    <x v="3"/>
    <n v="14.086146682188591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b v="0"/>
    <b v="1"/>
    <s v="theater/plays"/>
    <x v="3"/>
    <x v="3"/>
    <n v="0.47955250861216275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x v="552"/>
    <b v="0"/>
    <b v="1"/>
    <s v="film &amp; video/drama"/>
    <x v="4"/>
    <x v="6"/>
    <n v="1.0031746031746032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b v="0"/>
    <b v="0"/>
    <s v="theater/plays"/>
    <x v="3"/>
    <x v="3"/>
    <n v="0.49603774726271854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b v="0"/>
    <b v="0"/>
    <s v="music/rock"/>
    <x v="1"/>
    <x v="1"/>
    <n v="0.61693997771055564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b v="0"/>
    <b v="0"/>
    <s v="film &amp; video/documentary"/>
    <x v="4"/>
    <x v="4"/>
    <n v="27.445226917057902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x v="555"/>
    <b v="0"/>
    <b v="0"/>
    <s v="food/food trucks"/>
    <x v="0"/>
    <x v="0"/>
    <n v="20"/>
    <n v="5"/>
  </r>
  <r>
    <n v="601"/>
    <s v="Waters and Sons"/>
    <s v="Inverse neutral structure"/>
    <n v="6300"/>
    <n v="13018"/>
    <x v="1"/>
    <n v="194"/>
    <x v="1"/>
    <s v="USD"/>
    <n v="1401426000"/>
    <n v="1402894800"/>
    <x v="548"/>
    <b v="1"/>
    <b v="0"/>
    <s v="technology/wearables"/>
    <x v="2"/>
    <x v="8"/>
    <n v="0.48394530649869411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b v="0"/>
    <b v="0"/>
    <s v="theater/plays"/>
    <x v="3"/>
    <x v="3"/>
    <n v="0.77981047644116874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b v="0"/>
    <b v="0"/>
    <s v="theater/plays"/>
    <x v="3"/>
    <x v="3"/>
    <n v="0.83569851781772309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b v="0"/>
    <b v="0"/>
    <s v="theater/plays"/>
    <x v="3"/>
    <x v="3"/>
    <n v="0.58571824773174497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b v="0"/>
    <b v="0"/>
    <s v="publishing/nonfiction"/>
    <x v="5"/>
    <x v="9"/>
    <n v="0.53415344771770801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x v="558"/>
    <b v="0"/>
    <b v="0"/>
    <s v="music/rock"/>
    <x v="1"/>
    <x v="1"/>
    <n v="0.53083528493364562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b v="0"/>
    <b v="0"/>
    <s v="food/food trucks"/>
    <x v="0"/>
    <x v="0"/>
    <n v="0.76162221102913097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x v="426"/>
    <b v="0"/>
    <b v="1"/>
    <s v="music/jazz"/>
    <x v="1"/>
    <x v="17"/>
    <n v="0.35214446952595935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x v="560"/>
    <b v="0"/>
    <b v="0"/>
    <s v="film &amp; video/science fiction"/>
    <x v="4"/>
    <x v="22"/>
    <n v="0.83042683939544926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b v="0"/>
    <b v="0"/>
    <s v="theater/plays"/>
    <x v="3"/>
    <x v="3"/>
    <n v="0.2386315484288231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b v="0"/>
    <b v="0"/>
    <s v="theater/plays"/>
    <x v="3"/>
    <x v="3"/>
    <n v="7.21830985915493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x v="563"/>
    <b v="0"/>
    <b v="0"/>
    <s v="music/electric music"/>
    <x v="1"/>
    <x v="5"/>
    <n v="0.71717755928282245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b v="0"/>
    <b v="0"/>
    <s v="theater/plays"/>
    <x v="3"/>
    <x v="3"/>
    <n v="0.57471264367816088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b v="0"/>
    <b v="0"/>
    <s v="theater/plays"/>
    <x v="3"/>
    <x v="3"/>
    <n v="0.64312583424341707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b v="0"/>
    <b v="0"/>
    <s v="theater/plays"/>
    <x v="3"/>
    <x v="3"/>
    <n v="0.58669243511871894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b v="0"/>
    <b v="1"/>
    <s v="music/indie rock"/>
    <x v="1"/>
    <x v="7"/>
    <n v="0.52766097782174948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x v="568"/>
    <b v="0"/>
    <b v="0"/>
    <s v="theater/plays"/>
    <x v="3"/>
    <x v="3"/>
    <n v="0.40045766590389015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b v="0"/>
    <b v="0"/>
    <s v="publishing/nonfiction"/>
    <x v="5"/>
    <x v="9"/>
    <n v="2.0466420025351155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x v="570"/>
    <b v="1"/>
    <b v="1"/>
    <s v="theater/plays"/>
    <x v="3"/>
    <x v="3"/>
    <n v="3.5134601933389531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b v="0"/>
    <b v="0"/>
    <s v="photography/photography books"/>
    <x v="7"/>
    <x v="14"/>
    <n v="0.37310195227765725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b v="0"/>
    <b v="0"/>
    <s v="theater/plays"/>
    <x v="3"/>
    <x v="3"/>
    <n v="0.16134216513622698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x v="573"/>
    <b v="0"/>
    <b v="0"/>
    <s v="music/indie rock"/>
    <x v="1"/>
    <x v="7"/>
    <n v="31.947261663286003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b v="0"/>
    <b v="0"/>
    <s v="theater/plays"/>
    <x v="3"/>
    <x v="3"/>
    <n v="0.625306685410394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b v="0"/>
    <b v="0"/>
    <s v="photography/photography books"/>
    <x v="7"/>
    <x v="14"/>
    <n v="0.35791985402484383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b v="0"/>
    <b v="0"/>
    <s v="theater/plays"/>
    <x v="3"/>
    <x v="3"/>
    <n v="1.2924349474409789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b v="0"/>
    <b v="1"/>
    <s v="theater/plays"/>
    <x v="3"/>
    <x v="3"/>
    <n v="0.48466489965921999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b v="1"/>
    <b v="0"/>
    <s v="food/food trucks"/>
    <x v="0"/>
    <x v="0"/>
    <n v="0.14404033129276198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b v="0"/>
    <b v="0"/>
    <s v="music/indie rock"/>
    <x v="1"/>
    <x v="7"/>
    <n v="0.6588072122052705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b v="0"/>
    <b v="1"/>
    <s v="theater/plays"/>
    <x v="3"/>
    <x v="3"/>
    <n v="1.5484173336217464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b v="0"/>
    <b v="1"/>
    <s v="theater/plays"/>
    <x v="3"/>
    <x v="3"/>
    <n v="1.5904905407667838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b v="0"/>
    <b v="0"/>
    <s v="theater/plays"/>
    <x v="3"/>
    <x v="3"/>
    <n v="0.32216635103071467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x v="582"/>
    <b v="0"/>
    <b v="0"/>
    <s v="theater/plays"/>
    <x v="3"/>
    <x v="3"/>
    <n v="2.3331823182965503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b v="0"/>
    <b v="0"/>
    <s v="film &amp; video/animation"/>
    <x v="4"/>
    <x v="10"/>
    <n v="1.2030885257676422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b v="0"/>
    <b v="0"/>
    <s v="film &amp; video/television"/>
    <x v="4"/>
    <x v="19"/>
    <n v="1.273377574765147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x v="584"/>
    <b v="0"/>
    <b v="0"/>
    <s v="film &amp; video/television"/>
    <x v="4"/>
    <x v="19"/>
    <n v="0.87647392647707922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x v="585"/>
    <b v="0"/>
    <b v="1"/>
    <s v="film &amp; video/animation"/>
    <x v="4"/>
    <x v="10"/>
    <n v="1.5494823302584038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x v="586"/>
    <b v="0"/>
    <b v="0"/>
    <s v="theater/plays"/>
    <x v="3"/>
    <x v="3"/>
    <n v="1.2592592592592593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x v="587"/>
    <b v="0"/>
    <b v="1"/>
    <s v="theater/plays"/>
    <x v="3"/>
    <x v="3"/>
    <n v="8.7572440437862209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x v="588"/>
    <b v="0"/>
    <b v="1"/>
    <s v="film &amp; video/drama"/>
    <x v="4"/>
    <x v="6"/>
    <n v="1.7798013245033113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b v="0"/>
    <b v="0"/>
    <s v="theater/plays"/>
    <x v="3"/>
    <x v="3"/>
    <n v="6.059992918205271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b v="0"/>
    <b v="0"/>
    <s v="theater/plays"/>
    <x v="3"/>
    <x v="3"/>
    <n v="0.83355502349915755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b v="0"/>
    <b v="0"/>
    <s v="technology/wearables"/>
    <x v="2"/>
    <x v="8"/>
    <n v="0.68749065909430573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x v="592"/>
    <b v="0"/>
    <b v="0"/>
    <s v="theater/plays"/>
    <x v="3"/>
    <x v="3"/>
    <n v="0.45170678469653791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b v="0"/>
    <b v="0"/>
    <s v="theater/plays"/>
    <x v="3"/>
    <x v="3"/>
    <n v="2.0662568306010929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b v="0"/>
    <b v="1"/>
    <s v="music/rock"/>
    <x v="1"/>
    <x v="1"/>
    <n v="1.0762929802838366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b v="0"/>
    <b v="0"/>
    <s v="games/video games"/>
    <x v="6"/>
    <x v="11"/>
    <n v="1.1286707529045832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x v="596"/>
    <b v="0"/>
    <b v="0"/>
    <s v="publishing/translations"/>
    <x v="5"/>
    <x v="18"/>
    <n v="2.4154589371980677"/>
    <n v="103.5"/>
  </r>
  <r>
    <n v="648"/>
    <s v="Vargas-Cox"/>
    <s v="Vision-oriented local contingency"/>
    <n v="98600"/>
    <n v="62174"/>
    <x v="3"/>
    <n v="723"/>
    <x v="1"/>
    <s v="USD"/>
    <n v="1499317200"/>
    <n v="1500872400"/>
    <x v="597"/>
    <b v="1"/>
    <b v="0"/>
    <s v="food/food trucks"/>
    <x v="0"/>
    <x v="0"/>
    <n v="1.5858719078714576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x v="598"/>
    <b v="1"/>
    <b v="1"/>
    <s v="theater/plays"/>
    <x v="3"/>
    <x v="3"/>
    <n v="2.0626069860854535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x v="599"/>
    <b v="0"/>
    <b v="0"/>
    <s v="music/jazz"/>
    <x v="1"/>
    <x v="17"/>
    <n v="50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b v="0"/>
    <b v="0"/>
    <s v="film &amp; video/shorts"/>
    <x v="4"/>
    <x v="12"/>
    <n v="1.1302064479800504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x v="601"/>
    <b v="0"/>
    <b v="0"/>
    <s v="technology/web"/>
    <x v="2"/>
    <x v="2"/>
    <n v="0.78839482812992745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b v="0"/>
    <b v="0"/>
    <s v="technology/web"/>
    <x v="2"/>
    <x v="2"/>
    <n v="4.2756360008551271E-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b v="0"/>
    <b v="0"/>
    <s v="music/metal"/>
    <x v="1"/>
    <x v="16"/>
    <n v="0.19669993705602015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b v="1"/>
    <b v="0"/>
    <s v="photography/photography books"/>
    <x v="7"/>
    <x v="14"/>
    <n v="0.52225249772933702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b v="0"/>
    <b v="0"/>
    <s v="food/food trucks"/>
    <x v="0"/>
    <x v="0"/>
    <n v="2.3737444615970649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x v="605"/>
    <b v="0"/>
    <b v="0"/>
    <s v="film &amp; video/science fiction"/>
    <x v="4"/>
    <x v="22"/>
    <n v="12.135922330097088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b v="0"/>
    <b v="0"/>
    <s v="music/rock"/>
    <x v="1"/>
    <x v="1"/>
    <n v="1.6648730771665505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x v="65"/>
    <b v="0"/>
    <b v="0"/>
    <s v="film &amp; video/documentary"/>
    <x v="4"/>
    <x v="4"/>
    <n v="2.1171724258901947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x v="607"/>
    <b v="1"/>
    <b v="0"/>
    <s v="theater/plays"/>
    <x v="3"/>
    <x v="3"/>
    <n v="1.2234471632159183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x v="608"/>
    <b v="0"/>
    <b v="0"/>
    <s v="music/jazz"/>
    <x v="1"/>
    <x v="17"/>
    <n v="1.8454520320707768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x v="609"/>
    <b v="0"/>
    <b v="0"/>
    <s v="theater/plays"/>
    <x v="3"/>
    <x v="3"/>
    <n v="1.0217830675948798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x v="610"/>
    <b v="0"/>
    <b v="0"/>
    <s v="theater/plays"/>
    <x v="3"/>
    <x v="3"/>
    <n v="1.294665976178146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x v="541"/>
    <b v="0"/>
    <b v="0"/>
    <s v="music/jazz"/>
    <x v="1"/>
    <x v="17"/>
    <n v="2.9882202401113998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b v="0"/>
    <b v="1"/>
    <s v="film &amp; video/documentary"/>
    <x v="4"/>
    <x v="4"/>
    <n v="0.41738276454701695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x v="612"/>
    <b v="0"/>
    <b v="1"/>
    <s v="theater/plays"/>
    <x v="3"/>
    <x v="3"/>
    <n v="1.5617128463476071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b v="0"/>
    <b v="0"/>
    <s v="journalism/audio"/>
    <x v="8"/>
    <x v="23"/>
    <n v="0.5676676264911558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b v="0"/>
    <b v="0"/>
    <s v="theater/plays"/>
    <x v="3"/>
    <x v="3"/>
    <n v="4.9168603611657433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b v="0"/>
    <b v="0"/>
    <s v="theater/plays"/>
    <x v="3"/>
    <x v="3"/>
    <n v="0.27882527711118732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b v="0"/>
    <b v="0"/>
    <s v="music/indie rock"/>
    <x v="1"/>
    <x v="7"/>
    <n v="0.2132841814232111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b v="0"/>
    <b v="1"/>
    <s v="theater/plays"/>
    <x v="3"/>
    <x v="3"/>
    <n v="0.8192936949641979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b v="0"/>
    <b v="0"/>
    <s v="theater/plays"/>
    <x v="3"/>
    <x v="3"/>
    <n v="1.787892202477211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b v="0"/>
    <b v="0"/>
    <s v="music/indie rock"/>
    <x v="1"/>
    <x v="7"/>
    <n v="2.2903885480572597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x v="619"/>
    <b v="0"/>
    <b v="0"/>
    <s v="photography/photography books"/>
    <x v="7"/>
    <x v="14"/>
    <n v="2.9816593886462881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x v="620"/>
    <b v="0"/>
    <b v="0"/>
    <s v="journalism/audio"/>
    <x v="8"/>
    <x v="23"/>
    <n v="0.81314443792438595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b v="0"/>
    <b v="0"/>
    <s v="photography/photography books"/>
    <x v="7"/>
    <x v="14"/>
    <n v="0.52701033718510493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x v="622"/>
    <b v="0"/>
    <b v="0"/>
    <s v="publishing/fiction"/>
    <x v="5"/>
    <x v="13"/>
    <n v="1.1958483754512634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b v="0"/>
    <b v="0"/>
    <s v="film &amp; video/drama"/>
    <x v="4"/>
    <x v="6"/>
    <n v="5.5651882096314109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x v="623"/>
    <b v="0"/>
    <b v="1"/>
    <s v="food/food trucks"/>
    <x v="0"/>
    <x v="0"/>
    <n v="9.6478533526290405E-2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b v="0"/>
    <b v="1"/>
    <s v="games/mobile games"/>
    <x v="6"/>
    <x v="20"/>
    <n v="1.026639026385187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b v="0"/>
    <b v="0"/>
    <s v="theater/plays"/>
    <x v="3"/>
    <x v="3"/>
    <n v="1.1575922584052767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x v="626"/>
    <b v="0"/>
    <b v="0"/>
    <s v="theater/plays"/>
    <x v="3"/>
    <x v="3"/>
    <n v="0.66592674805771368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x v="627"/>
    <b v="0"/>
    <b v="0"/>
    <s v="theater/plays"/>
    <x v="3"/>
    <x v="3"/>
    <n v="0.278990781174187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x v="628"/>
    <b v="0"/>
    <b v="0"/>
    <s v="publishing/nonfiction"/>
    <x v="5"/>
    <x v="9"/>
    <n v="0.18421052631578946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x v="629"/>
    <b v="0"/>
    <b v="0"/>
    <s v="theater/plays"/>
    <x v="3"/>
    <x v="3"/>
    <n v="1.4814658045946605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b v="0"/>
    <b v="0"/>
    <s v="technology/wearables"/>
    <x v="2"/>
    <x v="8"/>
    <n v="0.52152145191572208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b v="0"/>
    <b v="0"/>
    <s v="theater/plays"/>
    <x v="3"/>
    <x v="3"/>
    <n v="0.1072961373390558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b v="0"/>
    <b v="1"/>
    <s v="film &amp; video/television"/>
    <x v="4"/>
    <x v="19"/>
    <n v="0.23295043778616756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x v="633"/>
    <b v="0"/>
    <b v="0"/>
    <s v="technology/web"/>
    <x v="2"/>
    <x v="2"/>
    <n v="0.99346761023407726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x v="634"/>
    <b v="0"/>
    <b v="1"/>
    <s v="film &amp; video/documentary"/>
    <x v="4"/>
    <x v="4"/>
    <n v="0.4412846285854376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x v="635"/>
    <b v="1"/>
    <b v="1"/>
    <s v="film &amp; video/documentary"/>
    <x v="4"/>
    <x v="4"/>
    <n v="0.7023458350891979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x v="636"/>
    <b v="0"/>
    <b v="0"/>
    <s v="music/rock"/>
    <x v="1"/>
    <x v="1"/>
    <n v="1.1033468186833395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b v="0"/>
    <b v="0"/>
    <s v="theater/plays"/>
    <x v="3"/>
    <x v="3"/>
    <n v="1.5633124198412423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x v="638"/>
    <b v="0"/>
    <b v="0"/>
    <s v="theater/plays"/>
    <x v="3"/>
    <x v="3"/>
    <n v="1.1886102403343783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b v="1"/>
    <b v="0"/>
    <s v="music/rock"/>
    <x v="1"/>
    <x v="1"/>
    <n v="0.74663204025320562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b v="0"/>
    <b v="1"/>
    <s v="theater/plays"/>
    <x v="3"/>
    <x v="3"/>
    <n v="1.6937081991577905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b v="0"/>
    <b v="0"/>
    <s v="music/electric music"/>
    <x v="1"/>
    <x v="5"/>
    <n v="0.6544476035743298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b v="0"/>
    <b v="0"/>
    <s v="technology/wearables"/>
    <x v="2"/>
    <x v="8"/>
    <n v="0.22386829525090796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x v="230"/>
    <b v="0"/>
    <b v="0"/>
    <s v="film &amp; video/drama"/>
    <x v="4"/>
    <x v="6"/>
    <n v="1.1849479583666933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b v="0"/>
    <b v="0"/>
    <s v="technology/wearables"/>
    <x v="2"/>
    <x v="8"/>
    <n v="33.333333333333336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b v="1"/>
    <b v="0"/>
    <s v="theater/plays"/>
    <x v="3"/>
    <x v="3"/>
    <n v="0.57134067286351553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b v="0"/>
    <b v="0"/>
    <s v="technology/wearables"/>
    <x v="2"/>
    <x v="8"/>
    <n v="1.8471337579617835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x v="645"/>
    <b v="1"/>
    <b v="1"/>
    <s v="publishing/translations"/>
    <x v="5"/>
    <x v="18"/>
    <n v="0.32064249878621137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b v="0"/>
    <b v="0"/>
    <s v="film &amp; video/animation"/>
    <x v="4"/>
    <x v="10"/>
    <n v="0.81445422205579476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x v="626"/>
    <b v="0"/>
    <b v="0"/>
    <s v="publishing/nonfiction"/>
    <x v="5"/>
    <x v="9"/>
    <n v="1.0098305246120156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b v="0"/>
    <b v="1"/>
    <s v="technology/web"/>
    <x v="2"/>
    <x v="2"/>
    <n v="0.78218579077251671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b v="0"/>
    <b v="0"/>
    <s v="film &amp; video/drama"/>
    <x v="4"/>
    <x v="6"/>
    <n v="0.63045167976509198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x v="648"/>
    <b v="0"/>
    <b v="0"/>
    <s v="theater/plays"/>
    <x v="3"/>
    <x v="3"/>
    <n v="0.14143094841930118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b v="0"/>
    <b v="0"/>
    <s v="theater/plays"/>
    <x v="3"/>
    <x v="3"/>
    <n v="0.7023075820553246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b v="0"/>
    <b v="1"/>
    <s v="theater/plays"/>
    <x v="3"/>
    <x v="3"/>
    <n v="0.67631330607109152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b v="1"/>
    <b v="1"/>
    <s v="theater/plays"/>
    <x v="3"/>
    <x v="3"/>
    <n v="4.920634920634920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b v="0"/>
    <b v="0"/>
    <s v="theater/plays"/>
    <x v="3"/>
    <x v="3"/>
    <n v="5.4329371816638369E-2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x v="650"/>
    <b v="0"/>
    <b v="0"/>
    <s v="publishing/radio &amp; podcasts"/>
    <x v="5"/>
    <x v="15"/>
    <n v="0.6175049221406837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b v="0"/>
    <b v="0"/>
    <s v="music/rock"/>
    <x v="1"/>
    <x v="1"/>
    <n v="0.211496627040805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b v="0"/>
    <b v="0"/>
    <s v="games/mobile games"/>
    <x v="6"/>
    <x v="20"/>
    <n v="4.0872878420505714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b v="0"/>
    <b v="1"/>
    <s v="theater/plays"/>
    <x v="3"/>
    <x v="3"/>
    <n v="0.1931807205640876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b v="0"/>
    <b v="0"/>
    <s v="film &amp; video/documentary"/>
    <x v="4"/>
    <x v="4"/>
    <n v="0.4038073262186328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x v="654"/>
    <b v="0"/>
    <b v="0"/>
    <s v="technology/wearables"/>
    <x v="2"/>
    <x v="8"/>
    <n v="0.99795599374774557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b v="0"/>
    <b v="0"/>
    <s v="publishing/fiction"/>
    <x v="5"/>
    <x v="13"/>
    <n v="0.65359477124183007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b v="0"/>
    <b v="1"/>
    <s v="theater/plays"/>
    <x v="3"/>
    <x v="3"/>
    <n v="2.6960024790827393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b v="0"/>
    <b v="0"/>
    <s v="music/rock"/>
    <x v="1"/>
    <x v="1"/>
    <n v="22.766623687603609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x v="265"/>
    <b v="0"/>
    <b v="0"/>
    <s v="film &amp; video/documentary"/>
    <x v="4"/>
    <x v="4"/>
    <n v="0.63894817273996785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x v="658"/>
    <b v="0"/>
    <b v="0"/>
    <s v="theater/plays"/>
    <x v="3"/>
    <x v="3"/>
    <n v="0.36981132075471695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b v="0"/>
    <b v="1"/>
    <s v="theater/plays"/>
    <x v="3"/>
    <x v="3"/>
    <n v="0.74593730574549333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x v="660"/>
    <b v="0"/>
    <b v="0"/>
    <s v="games/mobile games"/>
    <x v="6"/>
    <x v="20"/>
    <n v="1.9842044182439997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b v="0"/>
    <b v="1"/>
    <s v="theater/plays"/>
    <x v="3"/>
    <x v="3"/>
    <n v="1.1259253115474734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b v="0"/>
    <b v="0"/>
    <s v="technology/web"/>
    <x v="2"/>
    <x v="2"/>
    <n v="0.60606060606060608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b v="0"/>
    <b v="0"/>
    <s v="theater/plays"/>
    <x v="3"/>
    <x v="3"/>
    <n v="5.7142857142857144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b v="0"/>
    <b v="0"/>
    <s v="film &amp; video/drama"/>
    <x v="4"/>
    <x v="6"/>
    <n v="0.5386169087236703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x v="664"/>
    <b v="0"/>
    <b v="0"/>
    <s v="technology/wearables"/>
    <x v="2"/>
    <x v="8"/>
    <n v="0.24232837177211036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b v="0"/>
    <b v="0"/>
    <s v="technology/web"/>
    <x v="2"/>
    <x v="2"/>
    <n v="1.10803324099723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b v="0"/>
    <b v="1"/>
    <s v="music/rock"/>
    <x v="1"/>
    <x v="1"/>
    <n v="1.0871383174443887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x v="43"/>
    <b v="0"/>
    <b v="0"/>
    <s v="music/metal"/>
    <x v="1"/>
    <x v="16"/>
    <n v="0.18975104182929611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x v="667"/>
    <b v="0"/>
    <b v="1"/>
    <s v="theater/plays"/>
    <x v="3"/>
    <x v="3"/>
    <n v="0.31333930170098478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b v="0"/>
    <b v="0"/>
    <s v="photography/photography books"/>
    <x v="7"/>
    <x v="14"/>
    <n v="0.28233539313871725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x v="669"/>
    <b v="0"/>
    <b v="0"/>
    <s v="publishing/nonfiction"/>
    <x v="5"/>
    <x v="9"/>
    <n v="3.0398736675878406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b v="0"/>
    <b v="0"/>
    <s v="music/indie rock"/>
    <x v="1"/>
    <x v="7"/>
    <n v="0.73587907716785994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b v="0"/>
    <b v="1"/>
    <s v="theater/plays"/>
    <x v="3"/>
    <x v="3"/>
    <n v="47.97687861271676"/>
    <n v="103.8"/>
  </r>
  <r>
    <n v="739"/>
    <s v="Meyer-Avila"/>
    <s v="Multi-tiered discrete support"/>
    <n v="10000"/>
    <n v="6100"/>
    <x v="0"/>
    <n v="191"/>
    <x v="1"/>
    <s v="USD"/>
    <n v="1340946000"/>
    <n v="1341032400"/>
    <x v="672"/>
    <b v="0"/>
    <b v="0"/>
    <s v="music/indie rock"/>
    <x v="1"/>
    <x v="7"/>
    <n v="1.639344262295082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b v="0"/>
    <b v="0"/>
    <s v="theater/plays"/>
    <x v="3"/>
    <x v="3"/>
    <n v="3.329145728643216"/>
    <n v="99.5"/>
  </r>
  <r>
    <n v="741"/>
    <s v="Garcia Ltd"/>
    <s v="Balanced mobile alliance"/>
    <n v="1200"/>
    <n v="14150"/>
    <x v="1"/>
    <n v="130"/>
    <x v="1"/>
    <s v="USD"/>
    <n v="1274590800"/>
    <n v="1274677200"/>
    <x v="674"/>
    <b v="0"/>
    <b v="0"/>
    <s v="theater/plays"/>
    <x v="3"/>
    <x v="3"/>
    <n v="8.4805653710247356E-2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b v="0"/>
    <b v="0"/>
    <s v="music/electric music"/>
    <x v="1"/>
    <x v="5"/>
    <n v="8.8803374528232074E-2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b v="0"/>
    <b v="1"/>
    <s v="theater/plays"/>
    <x v="3"/>
    <x v="3"/>
    <n v="7.7380952380952381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x v="342"/>
    <b v="0"/>
    <b v="1"/>
    <s v="theater/plays"/>
    <x v="3"/>
    <x v="3"/>
    <n v="0.140449438202247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b v="0"/>
    <b v="0"/>
    <s v="technology/wearables"/>
    <x v="2"/>
    <x v="8"/>
    <n v="3.2998565279770444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b v="0"/>
    <b v="0"/>
    <s v="technology/web"/>
    <x v="2"/>
    <x v="2"/>
    <n v="0.47056839264631473"/>
    <n v="35"/>
  </r>
  <r>
    <n v="747"/>
    <s v="Greer and Sons"/>
    <s v="Secured clear-thinking intranet"/>
    <n v="4900"/>
    <n v="11214"/>
    <x v="1"/>
    <n v="280"/>
    <x v="1"/>
    <s v="USD"/>
    <n v="1283403600"/>
    <n v="1284354000"/>
    <x v="679"/>
    <b v="0"/>
    <b v="0"/>
    <s v="theater/plays"/>
    <x v="3"/>
    <x v="3"/>
    <n v="0.43695380774032461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x v="680"/>
    <b v="0"/>
    <b v="1"/>
    <s v="film &amp; video/animation"/>
    <x v="4"/>
    <x v="10"/>
    <n v="2.8604135785256175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x v="681"/>
    <b v="0"/>
    <b v="1"/>
    <s v="technology/wearables"/>
    <x v="2"/>
    <x v="8"/>
    <n v="0.63576550602498705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x v="682"/>
    <b v="0"/>
    <b v="0"/>
    <s v="music/electric music"/>
    <x v="1"/>
    <x v="5"/>
    <n v="100"/>
    <n v="1"/>
  </r>
  <r>
    <n v="751"/>
    <s v="Lane-Barber"/>
    <s v="Universal value-added moderator"/>
    <n v="3600"/>
    <n v="8363"/>
    <x v="1"/>
    <n v="270"/>
    <x v="1"/>
    <s v="USD"/>
    <n v="1458190800"/>
    <n v="1459486800"/>
    <x v="683"/>
    <b v="1"/>
    <b v="1"/>
    <s v="publishing/nonfiction"/>
    <x v="5"/>
    <x v="9"/>
    <n v="0.43046753557335882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x v="684"/>
    <b v="0"/>
    <b v="1"/>
    <s v="theater/plays"/>
    <x v="3"/>
    <x v="3"/>
    <n v="1.081685938082805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x v="674"/>
    <b v="0"/>
    <b v="0"/>
    <s v="photography/photography books"/>
    <x v="7"/>
    <x v="14"/>
    <n v="0.38955656858682136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b v="0"/>
    <b v="0"/>
    <s v="theater/plays"/>
    <x v="3"/>
    <x v="3"/>
    <n v="0.59357689097240374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b v="0"/>
    <b v="1"/>
    <s v="theater/plays"/>
    <x v="3"/>
    <x v="3"/>
    <n v="0.60032017075773747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b v="0"/>
    <b v="0"/>
    <s v="theater/plays"/>
    <x v="3"/>
    <x v="3"/>
    <n v="0.12952077313938429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b v="0"/>
    <b v="0"/>
    <s v="film &amp; video/drama"/>
    <x v="4"/>
    <x v="6"/>
    <n v="0.24578651685393257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x v="688"/>
    <b v="0"/>
    <b v="0"/>
    <s v="music/rock"/>
    <x v="1"/>
    <x v="1"/>
    <n v="0.17724020238915003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b v="0"/>
    <b v="0"/>
    <s v="music/electric music"/>
    <x v="1"/>
    <x v="5"/>
    <n v="1.4614143000479867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x v="690"/>
    <b v="0"/>
    <b v="1"/>
    <s v="games/video games"/>
    <x v="6"/>
    <x v="11"/>
    <n v="2.9110414657666346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x v="691"/>
    <b v="0"/>
    <b v="0"/>
    <s v="music/rock"/>
    <x v="1"/>
    <x v="1"/>
    <n v="0.15256588072122051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x v="692"/>
    <b v="0"/>
    <b v="0"/>
    <s v="music/jazz"/>
    <x v="1"/>
    <x v="17"/>
    <n v="0.56415215989684075"/>
    <n v="62.04"/>
  </r>
  <r>
    <n v="763"/>
    <s v="Rowland PLC"/>
    <s v="Inverse client-driven product"/>
    <n v="5600"/>
    <n v="6338"/>
    <x v="1"/>
    <n v="235"/>
    <x v="1"/>
    <s v="USD"/>
    <n v="1336453200"/>
    <n v="1339477200"/>
    <x v="693"/>
    <b v="0"/>
    <b v="1"/>
    <s v="theater/plays"/>
    <x v="3"/>
    <x v="3"/>
    <n v="0.88355948248658878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b v="0"/>
    <b v="0"/>
    <s v="music/rock"/>
    <x v="1"/>
    <x v="1"/>
    <n v="0.13732833957553059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x v="695"/>
    <b v="1"/>
    <b v="1"/>
    <s v="music/indie rock"/>
    <x v="1"/>
    <x v="7"/>
    <n v="0.48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b v="0"/>
    <b v="0"/>
    <s v="film &amp; video/science fiction"/>
    <x v="4"/>
    <x v="22"/>
    <n v="3.20808613491540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b v="0"/>
    <b v="0"/>
    <s v="publishing/translations"/>
    <x v="5"/>
    <x v="18"/>
    <n v="1.7553998410749114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b v="0"/>
    <b v="0"/>
    <s v="theater/plays"/>
    <x v="3"/>
    <x v="3"/>
    <n v="0.4329004329004329"/>
    <n v="73.92"/>
  </r>
  <r>
    <n v="769"/>
    <s v="Johnson-Morales"/>
    <s v="Devolved 24hour forecast"/>
    <n v="125600"/>
    <n v="109106"/>
    <x v="0"/>
    <n v="3410"/>
    <x v="1"/>
    <s v="USD"/>
    <n v="1376542800"/>
    <n v="1378789200"/>
    <x v="697"/>
    <b v="0"/>
    <b v="0"/>
    <s v="games/video games"/>
    <x v="6"/>
    <x v="11"/>
    <n v="1.1511740875845509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b v="0"/>
    <b v="1"/>
    <s v="theater/plays"/>
    <x v="3"/>
    <x v="3"/>
    <n v="0.3693523449579110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b v="0"/>
    <b v="0"/>
    <s v="theater/plays"/>
    <x v="3"/>
    <x v="3"/>
    <n v="2.0223907547851212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b v="0"/>
    <b v="0"/>
    <s v="music/indie rock"/>
    <x v="1"/>
    <x v="7"/>
    <n v="0.88214829054285138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b v="0"/>
    <b v="0"/>
    <s v="theater/plays"/>
    <x v="3"/>
    <x v="3"/>
    <n v="0.52478134110787167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x v="702"/>
    <b v="0"/>
    <b v="0"/>
    <s v="technology/web"/>
    <x v="2"/>
    <x v="2"/>
    <n v="0.73800738007380073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x v="703"/>
    <b v="0"/>
    <b v="0"/>
    <s v="music/rock"/>
    <x v="1"/>
    <x v="1"/>
    <n v="9.7107438016528924"/>
    <n v="96.8"/>
  </r>
  <r>
    <n v="776"/>
    <s v="Taylor-Rowe"/>
    <s v="Synchronized multimedia frame"/>
    <n v="110800"/>
    <n v="72623"/>
    <x v="0"/>
    <n v="2201"/>
    <x v="1"/>
    <s v="USD"/>
    <n v="1562216400"/>
    <n v="1563771600"/>
    <x v="704"/>
    <b v="0"/>
    <b v="0"/>
    <s v="theater/plays"/>
    <x v="3"/>
    <x v="3"/>
    <n v="1.5256874543877283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b v="0"/>
    <b v="0"/>
    <s v="theater/plays"/>
    <x v="3"/>
    <x v="3"/>
    <n v="2.0397068736816926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x v="705"/>
    <b v="0"/>
    <b v="0"/>
    <s v="film &amp; video/animation"/>
    <x v="4"/>
    <x v="10"/>
    <n v="0.12691594259494288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x v="706"/>
    <b v="0"/>
    <b v="1"/>
    <s v="theater/plays"/>
    <x v="3"/>
    <x v="3"/>
    <n v="1.2452315764150619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b v="0"/>
    <b v="1"/>
    <s v="film &amp; video/drama"/>
    <x v="4"/>
    <x v="6"/>
    <n v="0.94078583287216377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x v="708"/>
    <b v="0"/>
    <b v="0"/>
    <s v="theater/plays"/>
    <x v="3"/>
    <x v="3"/>
    <n v="1.9710013593112823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b v="0"/>
    <b v="1"/>
    <s v="film &amp; video/animation"/>
    <x v="4"/>
    <x v="10"/>
    <n v="0.4644385757217011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b v="0"/>
    <b v="0"/>
    <s v="music/rock"/>
    <x v="1"/>
    <x v="1"/>
    <n v="0.70806621375944889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x v="711"/>
    <b v="0"/>
    <b v="0"/>
    <s v="technology/web"/>
    <x v="2"/>
    <x v="2"/>
    <n v="0.86702101721363434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b v="0"/>
    <b v="1"/>
    <s v="film &amp; video/animation"/>
    <x v="4"/>
    <x v="10"/>
    <n v="0.51781435968776568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x v="630"/>
    <b v="0"/>
    <b v="1"/>
    <s v="music/jazz"/>
    <x v="1"/>
    <x v="17"/>
    <n v="0.13703636031427005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x v="712"/>
    <b v="0"/>
    <b v="0"/>
    <s v="music/rock"/>
    <x v="1"/>
    <x v="1"/>
    <n v="1.0033773813817752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x v="93"/>
    <b v="0"/>
    <b v="0"/>
    <s v="film &amp; video/animation"/>
    <x v="4"/>
    <x v="10"/>
    <n v="1.1342155009451795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x v="713"/>
    <b v="0"/>
    <b v="0"/>
    <s v="theater/plays"/>
    <x v="3"/>
    <x v="3"/>
    <n v="2.6857654431512983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b v="0"/>
    <b v="0"/>
    <s v="theater/plays"/>
    <x v="3"/>
    <x v="3"/>
    <n v="3.2743861626800999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b v="0"/>
    <b v="0"/>
    <s v="food/food trucks"/>
    <x v="0"/>
    <x v="0"/>
    <n v="3.8888888888888888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b v="0"/>
    <b v="1"/>
    <s v="theater/plays"/>
    <x v="3"/>
    <x v="3"/>
    <n v="2.9411764705882355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b v="0"/>
    <b v="0"/>
    <s v="publishing/nonfiction"/>
    <x v="5"/>
    <x v="9"/>
    <n v="8.4323495592180914E-2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x v="717"/>
    <b v="0"/>
    <b v="0"/>
    <s v="music/rock"/>
    <x v="1"/>
    <x v="1"/>
    <n v="0.79748670855485737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b v="0"/>
    <b v="0"/>
    <s v="film &amp; video/drama"/>
    <x v="4"/>
    <x v="6"/>
    <n v="6.9471624266144811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x v="719"/>
    <b v="0"/>
    <b v="1"/>
    <s v="games/mobile games"/>
    <x v="6"/>
    <x v="20"/>
    <n v="1.8245614035087718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b v="0"/>
    <b v="0"/>
    <s v="technology/web"/>
    <x v="2"/>
    <x v="2"/>
    <n v="0.91214594335093613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x v="721"/>
    <b v="0"/>
    <b v="1"/>
    <s v="theater/plays"/>
    <x v="3"/>
    <x v="3"/>
    <n v="0.53058676654182269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x v="722"/>
    <b v="0"/>
    <b v="0"/>
    <s v="theater/plays"/>
    <x v="3"/>
    <x v="3"/>
    <n v="1.1493158510377846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x v="139"/>
    <b v="0"/>
    <b v="0"/>
    <s v="music/rock"/>
    <x v="1"/>
    <x v="1"/>
    <n v="100"/>
    <n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b v="0"/>
    <b v="1"/>
    <s v="photography/photography books"/>
    <x v="7"/>
    <x v="14"/>
    <n v="0.49282194128990786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b v="0"/>
    <b v="0"/>
    <s v="photography/photography books"/>
    <x v="7"/>
    <x v="14"/>
    <n v="0.50753110674525215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b v="0"/>
    <b v="0"/>
    <s v="theater/plays"/>
    <x v="3"/>
    <x v="3"/>
    <n v="0.93457943925233644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b v="0"/>
    <b v="0"/>
    <s v="music/rock"/>
    <x v="1"/>
    <x v="1"/>
    <n v="0.37211965078002002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b v="0"/>
    <b v="0"/>
    <s v="film &amp; video/documentary"/>
    <x v="4"/>
    <x v="4"/>
    <n v="1.9667477696674778"/>
    <n v="73.611940298507463"/>
  </r>
  <r>
    <n v="806"/>
    <s v="Harmon-Madden"/>
    <s v="Adaptive holistic hub"/>
    <n v="700"/>
    <n v="8262"/>
    <x v="1"/>
    <n v="76"/>
    <x v="1"/>
    <s v="USD"/>
    <n v="1330927200"/>
    <n v="1332997200"/>
    <x v="726"/>
    <b v="0"/>
    <b v="1"/>
    <s v="film &amp; video/drama"/>
    <x v="4"/>
    <x v="6"/>
    <n v="8.472524812394093E-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x v="727"/>
    <b v="0"/>
    <b v="1"/>
    <s v="theater/plays"/>
    <x v="3"/>
    <x v="3"/>
    <n v="0.37878787878787878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b v="0"/>
    <b v="0"/>
    <s v="food/food trucks"/>
    <x v="0"/>
    <x v="0"/>
    <n v="3.2849020846493997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b v="0"/>
    <b v="0"/>
    <s v="film &amp; video/documentary"/>
    <x v="4"/>
    <x v="4"/>
    <n v="1.5903135447727479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b v="0"/>
    <b v="1"/>
    <s v="theater/plays"/>
    <x v="3"/>
    <x v="3"/>
    <n v="0.51779935275080902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b v="0"/>
    <b v="1"/>
    <s v="games/video games"/>
    <x v="6"/>
    <x v="11"/>
    <n v="1.2969713965227145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x v="78"/>
    <b v="0"/>
    <b v="0"/>
    <s v="publishing/nonfiction"/>
    <x v="5"/>
    <x v="9"/>
    <n v="0.44340463458110518"/>
    <n v="48"/>
  </r>
  <r>
    <n v="813"/>
    <s v="Buckley Group"/>
    <s v="Diverse high-level attitude"/>
    <n v="3200"/>
    <n v="7661"/>
    <x v="1"/>
    <n v="68"/>
    <x v="1"/>
    <s v="USD"/>
    <n v="1346043600"/>
    <n v="1346907600"/>
    <x v="732"/>
    <b v="0"/>
    <b v="0"/>
    <s v="games/video games"/>
    <x v="6"/>
    <x v="11"/>
    <n v="0.41770003915937864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x v="733"/>
    <b v="0"/>
    <b v="1"/>
    <s v="music/rock"/>
    <x v="1"/>
    <x v="1"/>
    <n v="1.0847457627118644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b v="0"/>
    <b v="0"/>
    <s v="music/rock"/>
    <x v="1"/>
    <x v="1"/>
    <n v="0.76785257230611725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b v="1"/>
    <b v="1"/>
    <s v="theater/plays"/>
    <x v="3"/>
    <x v="3"/>
    <n v="0.16254416961130741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b v="0"/>
    <b v="1"/>
    <s v="publishing/nonfiction"/>
    <x v="5"/>
    <x v="9"/>
    <n v="0.27115311429658762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x v="736"/>
    <b v="0"/>
    <b v="1"/>
    <s v="theater/plays"/>
    <x v="3"/>
    <x v="3"/>
    <n v="9.1336116910229651E-2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x v="737"/>
    <b v="1"/>
    <b v="0"/>
    <s v="games/video games"/>
    <x v="6"/>
    <x v="11"/>
    <n v="1.9738301175426924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b v="0"/>
    <b v="1"/>
    <s v="music/rock"/>
    <x v="1"/>
    <x v="1"/>
    <n v="0.12490632025980515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x v="738"/>
    <b v="0"/>
    <b v="0"/>
    <s v="film &amp; video/documentary"/>
    <x v="4"/>
    <x v="4"/>
    <n v="0.34330554193231977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b v="0"/>
    <b v="0"/>
    <s v="music/rock"/>
    <x v="1"/>
    <x v="1"/>
    <n v="0.2857414991903991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x v="613"/>
    <b v="1"/>
    <b v="1"/>
    <s v="music/rock"/>
    <x v="1"/>
    <x v="1"/>
    <n v="0.28005464480874315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b v="0"/>
    <b v="1"/>
    <s v="publishing/nonfiction"/>
    <x v="5"/>
    <x v="9"/>
    <n v="0.79058000669667772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b v="0"/>
    <b v="0"/>
    <s v="film &amp; video/shorts"/>
    <x v="4"/>
    <x v="12"/>
    <n v="0.2580645161290322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b v="0"/>
    <b v="1"/>
    <s v="theater/plays"/>
    <x v="3"/>
    <x v="3"/>
    <n v="0.21880128155036338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b v="0"/>
    <b v="1"/>
    <s v="film &amp; video/drama"/>
    <x v="4"/>
    <x v="6"/>
    <n v="0.37495924356048255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b v="0"/>
    <b v="0"/>
    <s v="theater/plays"/>
    <x v="3"/>
    <x v="3"/>
    <n v="1.4492753623188406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x v="743"/>
    <b v="0"/>
    <b v="0"/>
    <s v="theater/plays"/>
    <x v="3"/>
    <x v="3"/>
    <n v="1.9476567255021302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b v="0"/>
    <b v="0"/>
    <s v="theater/plays"/>
    <x v="3"/>
    <x v="3"/>
    <n v="85.393258426966298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b v="0"/>
    <b v="0"/>
    <s v="photography/photography books"/>
    <x v="7"/>
    <x v="14"/>
    <n v="0.91762193220371013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b v="1"/>
    <b v="0"/>
    <s v="publishing/translations"/>
    <x v="5"/>
    <x v="18"/>
    <n v="0.3172831164252769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b v="0"/>
    <b v="0"/>
    <s v="publishing/translations"/>
    <x v="5"/>
    <x v="18"/>
    <n v="0.63415089060897134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b v="0"/>
    <b v="0"/>
    <s v="theater/plays"/>
    <x v="3"/>
    <x v="3"/>
    <n v="0.65016031350195935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b v="0"/>
    <b v="0"/>
    <s v="technology/web"/>
    <x v="2"/>
    <x v="2"/>
    <n v="1.1143429642557041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x v="749"/>
    <b v="0"/>
    <b v="0"/>
    <s v="music/indie rock"/>
    <x v="1"/>
    <x v="7"/>
    <n v="1.3309234308248439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b v="0"/>
    <b v="0"/>
    <s v="music/jazz"/>
    <x v="1"/>
    <x v="17"/>
    <n v="0.11724960254372019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b v="0"/>
    <b v="0"/>
    <s v="theater/plays"/>
    <x v="3"/>
    <x v="3"/>
    <n v="0.71991001124859388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x v="751"/>
    <b v="0"/>
    <b v="1"/>
    <s v="film &amp; video/documentary"/>
    <x v="4"/>
    <x v="4"/>
    <n v="0.52581261950286806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x v="752"/>
    <b v="0"/>
    <b v="1"/>
    <s v="theater/plays"/>
    <x v="3"/>
    <x v="3"/>
    <n v="0.99757254488218694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b v="0"/>
    <b v="0"/>
    <s v="technology/web"/>
    <x v="2"/>
    <x v="2"/>
    <n v="0.70048495112000619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b v="0"/>
    <b v="0"/>
    <s v="technology/wearables"/>
    <x v="2"/>
    <x v="8"/>
    <n v="0.17757783828578194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b v="0"/>
    <b v="0"/>
    <s v="photography/photography books"/>
    <x v="7"/>
    <x v="14"/>
    <n v="3.2556418793932669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x v="756"/>
    <b v="0"/>
    <b v="0"/>
    <s v="film &amp; video/documentary"/>
    <x v="4"/>
    <x v="4"/>
    <n v="1.0060592203041043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x v="757"/>
    <b v="0"/>
    <b v="0"/>
    <s v="technology/web"/>
    <x v="2"/>
    <x v="2"/>
    <n v="0.50620261139716261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b v="1"/>
    <b v="1"/>
    <s v="technology/web"/>
    <x v="2"/>
    <x v="2"/>
    <n v="0.19665683382497542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b v="0"/>
    <b v="0"/>
    <s v="food/food trucks"/>
    <x v="0"/>
    <x v="0"/>
    <n v="0.42061929479148025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b v="0"/>
    <b v="0"/>
    <s v="film &amp; video/drama"/>
    <x v="4"/>
    <x v="6"/>
    <n v="0.2954482503923922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b v="0"/>
    <b v="1"/>
    <s v="music/indie rock"/>
    <x v="1"/>
    <x v="7"/>
    <n v="0.751373780419423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b v="1"/>
    <b v="0"/>
    <s v="music/rock"/>
    <x v="1"/>
    <x v="1"/>
    <n v="100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b v="0"/>
    <b v="0"/>
    <s v="music/electric music"/>
    <x v="1"/>
    <x v="5"/>
    <n v="0.48123195380173245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x v="763"/>
    <b v="0"/>
    <b v="1"/>
    <s v="games/video games"/>
    <x v="6"/>
    <x v="11"/>
    <n v="1.9560878243512974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b v="0"/>
    <b v="1"/>
    <s v="music/indie rock"/>
    <x v="1"/>
    <x v="7"/>
    <n v="0.15336047783896253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b v="0"/>
    <b v="0"/>
    <s v="publishing/fiction"/>
    <x v="5"/>
    <x v="13"/>
    <n v="0.88004158325141912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b v="0"/>
    <b v="0"/>
    <s v="theater/plays"/>
    <x v="3"/>
    <x v="3"/>
    <n v="0.97679078310235434"/>
    <n v="53"/>
  </r>
  <r>
    <n v="856"/>
    <s v="Williams and Sons"/>
    <s v="Profound composite core"/>
    <n v="2400"/>
    <n v="8558"/>
    <x v="1"/>
    <n v="158"/>
    <x v="1"/>
    <s v="USD"/>
    <n v="1335243600"/>
    <n v="1336712400"/>
    <x v="767"/>
    <b v="0"/>
    <b v="0"/>
    <s v="food/food trucks"/>
    <x v="0"/>
    <x v="0"/>
    <n v="0.28043935498948352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b v="1"/>
    <b v="0"/>
    <s v="film &amp; video/shorts"/>
    <x v="4"/>
    <x v="12"/>
    <n v="0.71496020504519087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b v="1"/>
    <b v="0"/>
    <s v="food/food trucks"/>
    <x v="0"/>
    <x v="0"/>
    <n v="1.4398848092152627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b v="0"/>
    <b v="1"/>
    <s v="theater/plays"/>
    <x v="3"/>
    <x v="3"/>
    <n v="2.814186584425597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x v="771"/>
    <b v="0"/>
    <b v="1"/>
    <s v="technology/wearables"/>
    <x v="2"/>
    <x v="8"/>
    <n v="0.39737730975561297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b v="0"/>
    <b v="0"/>
    <s v="theater/plays"/>
    <x v="3"/>
    <x v="3"/>
    <n v="0.94451003541912637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b v="0"/>
    <b v="0"/>
    <s v="theater/plays"/>
    <x v="3"/>
    <x v="3"/>
    <n v="0.53353658536585369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x v="774"/>
    <b v="0"/>
    <b v="1"/>
    <s v="film &amp; video/television"/>
    <x v="4"/>
    <x v="19"/>
    <n v="0.25854108956602029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x v="775"/>
    <b v="0"/>
    <b v="0"/>
    <s v="film &amp; video/shorts"/>
    <x v="4"/>
    <x v="12"/>
    <n v="0.288125128627289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b v="0"/>
    <b v="0"/>
    <s v="theater/plays"/>
    <x v="3"/>
    <x v="3"/>
    <n v="0.53815234362023723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b v="0"/>
    <b v="0"/>
    <s v="photography/photography books"/>
    <x v="7"/>
    <x v="14"/>
    <n v="2.312606742994496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b v="0"/>
    <b v="0"/>
    <s v="food/food trucks"/>
    <x v="0"/>
    <x v="0"/>
    <n v="0.61562139284340134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b v="0"/>
    <b v="0"/>
    <s v="theater/plays"/>
    <x v="3"/>
    <x v="3"/>
    <n v="0.5410000772857253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b v="0"/>
    <b v="0"/>
    <s v="film &amp; video/drama"/>
    <x v="4"/>
    <x v="6"/>
    <n v="4.2187825724411088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x v="335"/>
    <b v="0"/>
    <b v="0"/>
    <s v="theater/plays"/>
    <x v="3"/>
    <x v="3"/>
    <n v="1.1127167630057804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b v="0"/>
    <b v="1"/>
    <s v="theater/plays"/>
    <x v="3"/>
    <x v="3"/>
    <n v="0.36683221145953043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x v="270"/>
    <b v="0"/>
    <b v="0"/>
    <s v="film &amp; video/science fiction"/>
    <x v="4"/>
    <x v="22"/>
    <n v="0.5880880880880881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b v="0"/>
    <b v="0"/>
    <s v="photography/photography books"/>
    <x v="7"/>
    <x v="14"/>
    <n v="0.5311096533279507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x v="782"/>
    <b v="0"/>
    <b v="1"/>
    <s v="photography/photography books"/>
    <x v="7"/>
    <x v="14"/>
    <n v="0.28823816215906156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x v="783"/>
    <b v="0"/>
    <b v="0"/>
    <s v="music/rock"/>
    <x v="1"/>
    <x v="1"/>
    <n v="1.4455626715462031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b v="0"/>
    <b v="0"/>
    <s v="photography/photography books"/>
    <x v="7"/>
    <x v="14"/>
    <n v="3.9317858834675508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b v="0"/>
    <b v="0"/>
    <s v="food/food trucks"/>
    <x v="0"/>
    <x v="0"/>
    <n v="1.2919733392298702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x v="786"/>
    <b v="0"/>
    <b v="0"/>
    <s v="music/metal"/>
    <x v="1"/>
    <x v="16"/>
    <n v="2.6679841897233203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x v="787"/>
    <b v="0"/>
    <b v="0"/>
    <s v="publishing/nonfiction"/>
    <x v="5"/>
    <x v="9"/>
    <n v="0.18389113644722324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b v="0"/>
    <b v="0"/>
    <s v="music/electric music"/>
    <x v="1"/>
    <x v="5"/>
    <n v="0.43759483379164271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b v="0"/>
    <b v="1"/>
    <s v="theater/plays"/>
    <x v="3"/>
    <x v="3"/>
    <n v="2.5675035528185695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x v="789"/>
    <b v="0"/>
    <b v="0"/>
    <s v="theater/plays"/>
    <x v="3"/>
    <x v="3"/>
    <n v="0.27027027027027029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b v="0"/>
    <b v="0"/>
    <s v="film &amp; video/shorts"/>
    <x v="4"/>
    <x v="12"/>
    <n v="0.42032389664977127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b v="0"/>
    <b v="1"/>
    <s v="theater/plays"/>
    <x v="3"/>
    <x v="3"/>
    <n v="1.5616142776162525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x v="792"/>
    <b v="0"/>
    <b v="0"/>
    <s v="theater/plays"/>
    <x v="3"/>
    <x v="3"/>
    <n v="0.84546735556599339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b v="0"/>
    <b v="0"/>
    <s v="music/indie rock"/>
    <x v="1"/>
    <x v="7"/>
    <n v="1.1789111119808995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x v="794"/>
    <b v="0"/>
    <b v="1"/>
    <s v="theater/plays"/>
    <x v="3"/>
    <x v="3"/>
    <n v="3.4076015727391873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b v="0"/>
    <b v="0"/>
    <s v="theater/plays"/>
    <x v="3"/>
    <x v="3"/>
    <n v="0.47642516839165433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x v="796"/>
    <b v="0"/>
    <b v="1"/>
    <s v="music/electric music"/>
    <x v="1"/>
    <x v="5"/>
    <n v="0.5889777029869584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b v="0"/>
    <b v="0"/>
    <s v="music/indie rock"/>
    <x v="1"/>
    <x v="7"/>
    <n v="0.86237319456653561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b v="0"/>
    <b v="0"/>
    <s v="film &amp; video/documentary"/>
    <x v="4"/>
    <x v="4"/>
    <n v="0.38669760247486468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b v="0"/>
    <b v="0"/>
    <s v="publishing/translations"/>
    <x v="5"/>
    <x v="18"/>
    <n v="0.43368268883267075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b v="0"/>
    <b v="1"/>
    <s v="film &amp; video/documentary"/>
    <x v="4"/>
    <x v="4"/>
    <n v="0.77994428969359331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x v="801"/>
    <b v="0"/>
    <b v="1"/>
    <s v="film &amp; video/television"/>
    <x v="4"/>
    <x v="19"/>
    <n v="0.52992518703241898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b v="0"/>
    <b v="0"/>
    <s v="theater/plays"/>
    <x v="3"/>
    <x v="3"/>
    <n v="14.38602808786460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b v="0"/>
    <b v="1"/>
    <s v="food/food trucks"/>
    <x v="0"/>
    <x v="0"/>
    <n v="0.1291265048455047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x v="212"/>
    <b v="0"/>
    <b v="0"/>
    <s v="theater/plays"/>
    <x v="3"/>
    <x v="3"/>
    <n v="3.6109971276159212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x v="804"/>
    <b v="0"/>
    <b v="0"/>
    <s v="film &amp; video/documentary"/>
    <x v="4"/>
    <x v="4"/>
    <n v="1.9055015905778212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x v="805"/>
    <b v="0"/>
    <b v="0"/>
    <s v="music/jazz"/>
    <x v="1"/>
    <x v="17"/>
    <n v="0.24564183835182252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b v="0"/>
    <b v="1"/>
    <s v="technology/web"/>
    <x v="2"/>
    <x v="2"/>
    <n v="50"/>
    <n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b v="0"/>
    <b v="1"/>
    <s v="music/rock"/>
    <x v="1"/>
    <x v="1"/>
    <n v="0.64029270523667958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b v="0"/>
    <b v="0"/>
    <s v="technology/web"/>
    <x v="2"/>
    <x v="2"/>
    <n v="0.39615166949632147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b v="0"/>
    <b v="1"/>
    <s v="publishing/nonfiction"/>
    <x v="5"/>
    <x v="9"/>
    <n v="57.827926657263752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b v="0"/>
    <b v="0"/>
    <s v="publishing/radio &amp; podcasts"/>
    <x v="5"/>
    <x v="15"/>
    <n v="8.1761006289308185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x v="9"/>
    <b v="0"/>
    <b v="0"/>
    <s v="theater/plays"/>
    <x v="3"/>
    <x v="3"/>
    <n v="0.60980316480123509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b v="1"/>
    <b v="1"/>
    <s v="film &amp; video/documentary"/>
    <x v="4"/>
    <x v="4"/>
    <n v="0.61356537260151722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b v="0"/>
    <b v="0"/>
    <s v="theater/plays"/>
    <x v="3"/>
    <x v="3"/>
    <n v="4.9376017362995119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x v="444"/>
    <b v="0"/>
    <b v="0"/>
    <s v="games/video games"/>
    <x v="6"/>
    <x v="11"/>
    <n v="0.31324313243132429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b v="0"/>
    <b v="1"/>
    <s v="theater/plays"/>
    <x v="3"/>
    <x v="3"/>
    <n v="0.20879248347059506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b v="0"/>
    <b v="0"/>
    <s v="theater/plays"/>
    <x v="3"/>
    <x v="3"/>
    <n v="5.113354294224723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b v="1"/>
    <b v="0"/>
    <s v="technology/web"/>
    <x v="2"/>
    <x v="2"/>
    <n v="0.50264320998353407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b v="1"/>
    <b v="0"/>
    <s v="film &amp; video/drama"/>
    <x v="4"/>
    <x v="6"/>
    <n v="0.12578616352201258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b v="0"/>
    <b v="0"/>
    <s v="film &amp; video/drama"/>
    <x v="4"/>
    <x v="6"/>
    <n v="1.9754615038271048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b v="0"/>
    <b v="0"/>
    <s v="theater/plays"/>
    <x v="3"/>
    <x v="3"/>
    <n v="1.7410228509249184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b v="0"/>
    <b v="0"/>
    <s v="film &amp; video/television"/>
    <x v="4"/>
    <x v="19"/>
    <n v="0.64255675322554306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b v="0"/>
    <b v="0"/>
    <s v="photography/photography books"/>
    <x v="7"/>
    <x v="14"/>
    <n v="2.7550260610573343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x v="816"/>
    <b v="0"/>
    <b v="1"/>
    <s v="film &amp; video/shorts"/>
    <x v="4"/>
    <x v="12"/>
    <n v="1.7167381974248928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x v="474"/>
    <b v="0"/>
    <b v="0"/>
    <s v="publishing/radio &amp; podcasts"/>
    <x v="5"/>
    <x v="15"/>
    <n v="0.42123933045116951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x v="817"/>
    <b v="0"/>
    <b v="1"/>
    <s v="theater/plays"/>
    <x v="3"/>
    <x v="3"/>
    <n v="1.7021276595744681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b v="1"/>
    <b v="0"/>
    <s v="film &amp; video/animation"/>
    <x v="4"/>
    <x v="10"/>
    <n v="0.54774700289375777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b v="0"/>
    <b v="0"/>
    <s v="technology/web"/>
    <x v="2"/>
    <x v="2"/>
    <n v="132.56198347107437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b v="0"/>
    <b v="1"/>
    <s v="music/world music"/>
    <x v="1"/>
    <x v="21"/>
    <n v="0.56833259619637333"/>
    <n v="40"/>
  </r>
  <r>
    <n v="923"/>
    <s v="Wise and Sons"/>
    <s v="Sharable discrete definition"/>
    <n v="1700"/>
    <n v="4044"/>
    <x v="1"/>
    <n v="40"/>
    <x v="1"/>
    <s v="USD"/>
    <n v="1279083600"/>
    <n v="1279170000"/>
    <x v="547"/>
    <b v="0"/>
    <b v="0"/>
    <s v="theater/plays"/>
    <x v="3"/>
    <x v="3"/>
    <n v="0.42037586547972305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b v="0"/>
    <b v="0"/>
    <s v="theater/plays"/>
    <x v="3"/>
    <x v="3"/>
    <n v="0.20489671957231709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b v="0"/>
    <b v="0"/>
    <s v="theater/plays"/>
    <x v="3"/>
    <x v="3"/>
    <n v="0.44629574531389465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x v="151"/>
    <b v="0"/>
    <b v="0"/>
    <s v="food/food trucks"/>
    <x v="0"/>
    <x v="0"/>
    <n v="5.516804058338618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x v="822"/>
    <b v="0"/>
    <b v="0"/>
    <s v="theater/plays"/>
    <x v="3"/>
    <x v="3"/>
    <n v="2.1811572250833082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b v="0"/>
    <b v="0"/>
    <s v="technology/web"/>
    <x v="2"/>
    <x v="2"/>
    <n v="0.85240292077846691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x v="824"/>
    <b v="0"/>
    <b v="0"/>
    <s v="theater/plays"/>
    <x v="3"/>
    <x v="3"/>
    <n v="0.4601740294511378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b v="0"/>
    <b v="1"/>
    <s v="theater/plays"/>
    <x v="3"/>
    <x v="3"/>
    <n v="0.89058524173027986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b v="0"/>
    <b v="1"/>
    <s v="theater/plays"/>
    <x v="3"/>
    <x v="3"/>
    <n v="1.378949205795077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b v="0"/>
    <b v="0"/>
    <s v="music/rock"/>
    <x v="1"/>
    <x v="1"/>
    <n v="0.4710219127585501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x v="828"/>
    <b v="0"/>
    <b v="0"/>
    <s v="theater/plays"/>
    <x v="3"/>
    <x v="3"/>
    <n v="0.41710710510527671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b v="0"/>
    <b v="0"/>
    <s v="theater/plays"/>
    <x v="3"/>
    <x v="3"/>
    <n v="0.54964539007092195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b v="0"/>
    <b v="0"/>
    <s v="theater/plays"/>
    <x v="3"/>
    <x v="3"/>
    <n v="0.60926887734718338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x v="831"/>
    <b v="1"/>
    <b v="0"/>
    <s v="theater/plays"/>
    <x v="3"/>
    <x v="3"/>
    <n v="61.06508875739645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b v="0"/>
    <b v="0"/>
    <s v="film &amp; video/documentary"/>
    <x v="4"/>
    <x v="4"/>
    <n v="2.0143478107219845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x v="833"/>
    <b v="0"/>
    <b v="1"/>
    <s v="publishing/fiction"/>
    <x v="5"/>
    <x v="13"/>
    <n v="0.9115228376102249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b v="0"/>
    <b v="1"/>
    <s v="games/video games"/>
    <x v="6"/>
    <x v="11"/>
    <n v="2.031779109143006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x v="835"/>
    <b v="0"/>
    <b v="0"/>
    <s v="technology/web"/>
    <x v="2"/>
    <x v="2"/>
    <n v="1.6068819996753774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x v="836"/>
    <b v="1"/>
    <b v="0"/>
    <s v="theater/plays"/>
    <x v="3"/>
    <x v="3"/>
    <n v="7.6580587711487089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x v="837"/>
    <b v="0"/>
    <b v="0"/>
    <s v="theater/plays"/>
    <x v="3"/>
    <x v="3"/>
    <n v="1.5471394037066881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b v="0"/>
    <b v="0"/>
    <s v="food/food trucks"/>
    <x v="0"/>
    <x v="0"/>
    <n v="0.62661876514328685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x v="365"/>
    <b v="0"/>
    <b v="0"/>
    <s v="photography/photography books"/>
    <x v="7"/>
    <x v="14"/>
    <n v="1.2281994595922379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b v="1"/>
    <b v="0"/>
    <s v="photography/photography books"/>
    <x v="7"/>
    <x v="14"/>
    <n v="3.0821610966759252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b v="0"/>
    <b v="0"/>
    <s v="theater/plays"/>
    <x v="3"/>
    <x v="3"/>
    <n v="10.086625541409633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x v="840"/>
    <b v="0"/>
    <b v="0"/>
    <s v="theater/plays"/>
    <x v="3"/>
    <x v="3"/>
    <n v="3.7460978147762747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x v="841"/>
    <b v="1"/>
    <b v="1"/>
    <s v="film &amp; video/documentary"/>
    <x v="4"/>
    <x v="4"/>
    <n v="1.5883744508279825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b v="0"/>
    <b v="0"/>
    <s v="technology/web"/>
    <x v="2"/>
    <x v="2"/>
    <n v="0.61974789915966388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b v="0"/>
    <b v="1"/>
    <s v="theater/plays"/>
    <x v="3"/>
    <x v="3"/>
    <n v="20"/>
    <n v="5"/>
  </r>
  <r>
    <n v="951"/>
    <s v="Peterson Ltd"/>
    <s v="Re-engineered 24hour matrix"/>
    <n v="14500"/>
    <n v="159056"/>
    <x v="1"/>
    <n v="1559"/>
    <x v="1"/>
    <s v="USD"/>
    <n v="1482732000"/>
    <n v="1482818400"/>
    <x v="844"/>
    <b v="0"/>
    <b v="1"/>
    <s v="music/rock"/>
    <x v="1"/>
    <x v="1"/>
    <n v="9.1162860879187207E-2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x v="845"/>
    <b v="0"/>
    <b v="0"/>
    <s v="film &amp; video/documentary"/>
    <x v="4"/>
    <x v="4"/>
    <n v="1.4266524164844538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b v="0"/>
    <b v="1"/>
    <s v="film &amp; video/science fiction"/>
    <x v="4"/>
    <x v="22"/>
    <n v="1.6666666666666667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b v="0"/>
    <b v="0"/>
    <s v="technology/web"/>
    <x v="2"/>
    <x v="2"/>
    <n v="0.27240638428483732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b v="0"/>
    <b v="0"/>
    <s v="theater/plays"/>
    <x v="3"/>
    <x v="3"/>
    <n v="9.0171325518485126E-2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x v="848"/>
    <b v="0"/>
    <b v="0"/>
    <s v="film &amp; video/science fiction"/>
    <x v="4"/>
    <x v="22"/>
    <n v="5.2551963695445121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b v="0"/>
    <b v="0"/>
    <s v="theater/plays"/>
    <x v="3"/>
    <x v="3"/>
    <n v="0.788161492681357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b v="0"/>
    <b v="0"/>
    <s v="film &amp; video/animation"/>
    <x v="4"/>
    <x v="10"/>
    <n v="0.13612176710803117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x v="140"/>
    <b v="0"/>
    <b v="0"/>
    <s v="publishing/translations"/>
    <x v="5"/>
    <x v="18"/>
    <n v="21.866988387875132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x v="850"/>
    <b v="0"/>
    <b v="0"/>
    <s v="technology/web"/>
    <x v="2"/>
    <x v="2"/>
    <n v="1.1757161179991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b v="0"/>
    <b v="0"/>
    <s v="publishing/translations"/>
    <x v="5"/>
    <x v="18"/>
    <n v="0.838235294117647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b v="0"/>
    <b v="0"/>
    <s v="food/food trucks"/>
    <x v="0"/>
    <x v="0"/>
    <n v="0.33780613681148541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x v="853"/>
    <b v="0"/>
    <b v="1"/>
    <s v="photography/photography books"/>
    <x v="7"/>
    <x v="14"/>
    <n v="1.180708425055033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b v="0"/>
    <b v="0"/>
    <s v="theater/plays"/>
    <x v="3"/>
    <x v="3"/>
    <n v="0.2810695837131571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x v="67"/>
    <b v="0"/>
    <b v="0"/>
    <s v="music/rock"/>
    <x v="1"/>
    <x v="1"/>
    <n v="0.25879308316668626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b v="0"/>
    <b v="0"/>
    <s v="theater/plays"/>
    <x v="3"/>
    <x v="3"/>
    <n v="0.12622512622512622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b v="0"/>
    <b v="0"/>
    <s v="music/world music"/>
    <x v="1"/>
    <x v="21"/>
    <n v="0.72974623982565334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b v="0"/>
    <b v="0"/>
    <s v="food/food trucks"/>
    <x v="0"/>
    <x v="0"/>
    <n v="0.29567574226931131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x v="856"/>
    <b v="0"/>
    <b v="0"/>
    <s v="theater/plays"/>
    <x v="3"/>
    <x v="3"/>
    <n v="0.92397660818713445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b v="0"/>
    <b v="0"/>
    <s v="theater/plays"/>
    <x v="3"/>
    <x v="3"/>
    <n v="1.6458835567734438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x v="858"/>
    <b v="0"/>
    <b v="0"/>
    <s v="film &amp; video/television"/>
    <x v="4"/>
    <x v="19"/>
    <n v="3.6067892503536068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b v="0"/>
    <b v="1"/>
    <s v="technology/web"/>
    <x v="2"/>
    <x v="2"/>
    <n v="0.43784094171691074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b v="0"/>
    <b v="1"/>
    <s v="theater/plays"/>
    <x v="3"/>
    <x v="3"/>
    <n v="4.6263753056234718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b v="0"/>
    <b v="0"/>
    <s v="music/indie rock"/>
    <x v="1"/>
    <x v="7"/>
    <n v="0.26746907388833169"/>
    <n v="93.46875"/>
  </r>
  <r>
    <n v="975"/>
    <s v="Ayala Group"/>
    <s v="Right-sized maximized migration"/>
    <n v="5400"/>
    <n v="8366"/>
    <x v="1"/>
    <n v="135"/>
    <x v="1"/>
    <s v="USD"/>
    <n v="1448776800"/>
    <n v="1452146400"/>
    <x v="861"/>
    <b v="0"/>
    <b v="1"/>
    <s v="theater/plays"/>
    <x v="3"/>
    <x v="3"/>
    <n v="0.64546975854649769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b v="0"/>
    <b v="1"/>
    <s v="theater/plays"/>
    <x v="3"/>
    <x v="3"/>
    <n v="0.31041440322830982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b v="0"/>
    <b v="0"/>
    <s v="food/food trucks"/>
    <x v="0"/>
    <x v="0"/>
    <n v="1.3521344407958278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b v="0"/>
    <b v="0"/>
    <s v="games/video games"/>
    <x v="6"/>
    <x v="11"/>
    <n v="0.11572734637194769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b v="0"/>
    <b v="0"/>
    <s v="theater/plays"/>
    <x v="3"/>
    <x v="3"/>
    <n v="0.69801957237604939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b v="1"/>
    <b v="0"/>
    <s v="publishing/nonfiction"/>
    <x v="5"/>
    <x v="9"/>
    <n v="2.482513035736996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x v="866"/>
    <b v="0"/>
    <b v="0"/>
    <s v="technology/web"/>
    <x v="2"/>
    <x v="2"/>
    <n v="0.56109203584289424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x v="867"/>
    <b v="0"/>
    <b v="1"/>
    <s v="film &amp; video/documentary"/>
    <x v="4"/>
    <x v="4"/>
    <n v="1.1774325429272281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x v="868"/>
    <b v="0"/>
    <b v="0"/>
    <s v="film &amp; video/documentary"/>
    <x v="4"/>
    <x v="4"/>
    <n v="0.68522961295938511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b v="0"/>
    <b v="0"/>
    <s v="theater/plays"/>
    <x v="3"/>
    <x v="3"/>
    <n v="0.65590312815338048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x v="481"/>
    <b v="0"/>
    <b v="1"/>
    <s v="music/rock"/>
    <x v="1"/>
    <x v="1"/>
    <n v="1.4896570994472726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b v="0"/>
    <b v="0"/>
    <s v="music/rock"/>
    <x v="1"/>
    <x v="1"/>
    <n v="2.4809160305343512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x v="869"/>
    <b v="0"/>
    <b v="0"/>
    <s v="film &amp; video/documentary"/>
    <x v="4"/>
    <x v="4"/>
    <n v="0.46127520273789152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b v="0"/>
    <b v="0"/>
    <s v="publishing/radio &amp; podcasts"/>
    <x v="5"/>
    <x v="15"/>
    <n v="1.9187589303939578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x v="843"/>
    <b v="0"/>
    <b v="0"/>
    <s v="publishing/translations"/>
    <x v="5"/>
    <x v="18"/>
    <n v="0.20016680567139283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b v="0"/>
    <b v="1"/>
    <s v="film &amp; video/drama"/>
    <x v="4"/>
    <x v="6"/>
    <n v="1.1405176195350197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x v="870"/>
    <b v="0"/>
    <b v="1"/>
    <s v="music/rock"/>
    <x v="1"/>
    <x v="1"/>
    <n v="0.88359931475971509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x v="871"/>
    <b v="0"/>
    <b v="1"/>
    <s v="film &amp; video/drama"/>
    <x v="4"/>
    <x v="6"/>
    <n v="0.23443999092490359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b v="0"/>
    <b v="1"/>
    <s v="photography/photography books"/>
    <x v="7"/>
    <x v="14"/>
    <n v="1.288117770767613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b v="0"/>
    <b v="1"/>
    <s v="publishing/translations"/>
    <x v="5"/>
    <x v="18"/>
    <n v="1.9048776207255005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b v="0"/>
    <b v="1"/>
    <s v="food/food trucks"/>
    <x v="0"/>
    <x v="0"/>
    <n v="0.63505116959064323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b v="0"/>
    <b v="0"/>
    <s v="theater/plays"/>
    <x v="3"/>
    <x v="3"/>
    <n v="1.3710012463647694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x v="876"/>
    <b v="0"/>
    <b v="0"/>
    <s v="theater/plays"/>
    <x v="3"/>
    <x v="3"/>
    <n v="1.6510971105800565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b v="0"/>
    <b v="1"/>
    <s v="music/indie rock"/>
    <x v="1"/>
    <x v="7"/>
    <n v="1.760833355365782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b v="0"/>
    <b v="0"/>
    <s v="food/food trucks"/>
    <x v="0"/>
    <x v="0"/>
    <n v="1.7685732023750775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7F60-6E03-4C4E-8827-891790C8E9BB}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F12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49B3-943E-4009-AE48-6C6C0DEE4389}" name="PivotTable4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CB68B-31CB-4AE4-A4A5-660E08C6C5B4}" name="PivotTable5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1" zoomScale="98" zoomScaleNormal="98" workbookViewId="0">
      <selection activeCell="L3" sqref="L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2" max="12" width="11.9140625" bestFit="1" customWidth="1"/>
    <col min="13" max="13" width="12.75" bestFit="1" customWidth="1"/>
    <col min="16" max="16" width="28" bestFit="1" customWidth="1"/>
    <col min="17" max="18" width="28" customWidth="1"/>
    <col min="19" max="19" width="14.33203125" bestFit="1" customWidth="1"/>
    <col min="20" max="20" width="15.83203125" bestFit="1" customWidth="1"/>
    <col min="21" max="21" width="14.25" bestFit="1" customWidth="1"/>
    <col min="22" max="22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2071</v>
      </c>
      <c r="M1" s="1" t="s">
        <v>2105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1" t="s">
        <v>2029</v>
      </c>
      <c r="T1" s="1" t="s">
        <v>2030</v>
      </c>
    </row>
    <row r="2" spans="1:20" ht="16" x14ac:dyDescent="0.4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9">
        <v>42336.25</v>
      </c>
      <c r="M2" s="9">
        <f>(((K2/60)/60)/24)+DATE(1970,1,1)</f>
        <v>42353.25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5" t="e">
        <f>D2/E2</f>
        <v>#DIV/0!</v>
      </c>
      <c r="T2" t="e">
        <f>E2/G2</f>
        <v>#DIV/0!</v>
      </c>
    </row>
    <row r="3" spans="1:20" ht="16" x14ac:dyDescent="0.4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9">
        <v>41870.208333333336</v>
      </c>
      <c r="M3" s="9">
        <f t="shared" ref="M3:M66" si="0">(((K3/60)/60)/24)+DATE(1970,1,1)</f>
        <v>41872.208333333336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5">
        <f>D3/E3</f>
        <v>9.6153846153846159E-2</v>
      </c>
      <c r="T3">
        <f t="shared" ref="T3:T66" si="1">E3/G3</f>
        <v>92.151898734177209</v>
      </c>
    </row>
    <row r="4" spans="1:20" ht="31.5" x14ac:dyDescent="0.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9">
        <v>41595.25</v>
      </c>
      <c r="M4" s="9">
        <f t="shared" si="0"/>
        <v>41597.25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5">
        <f t="shared" ref="S4:S67" si="2">D4/E4</f>
        <v>0.7605789942675919</v>
      </c>
      <c r="T4">
        <f t="shared" si="1"/>
        <v>100.01614035087719</v>
      </c>
    </row>
    <row r="5" spans="1:20" ht="31.5" x14ac:dyDescent="0.4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9">
        <v>43688.208333333328</v>
      </c>
      <c r="M5" s="9">
        <f t="shared" si="0"/>
        <v>43728.208333333328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5">
        <f t="shared" si="2"/>
        <v>1.6955995155429955</v>
      </c>
      <c r="T5">
        <f t="shared" si="1"/>
        <v>103.20833333333333</v>
      </c>
    </row>
    <row r="6" spans="1:20" ht="16" x14ac:dyDescent="0.4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9">
        <v>43485.25</v>
      </c>
      <c r="M6" s="9">
        <f t="shared" si="0"/>
        <v>43489.25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5">
        <f t="shared" si="2"/>
        <v>1.4434947768281101</v>
      </c>
      <c r="T6">
        <f t="shared" si="1"/>
        <v>99.339622641509436</v>
      </c>
    </row>
    <row r="7" spans="1:20" ht="16" x14ac:dyDescent="0.4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9">
        <v>41149.208333333336</v>
      </c>
      <c r="M7" s="9">
        <f t="shared" si="0"/>
        <v>41160.208333333336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5">
        <f t="shared" si="2"/>
        <v>0.57597574838954146</v>
      </c>
      <c r="T7">
        <f t="shared" si="1"/>
        <v>75.833333333333329</v>
      </c>
    </row>
    <row r="8" spans="1:20" ht="16" x14ac:dyDescent="0.4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9">
        <v>42991.208333333328</v>
      </c>
      <c r="M8" s="9">
        <f t="shared" si="0"/>
        <v>42992.208333333328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5">
        <f t="shared" si="2"/>
        <v>4.7706422018348622</v>
      </c>
      <c r="T8">
        <f t="shared" si="1"/>
        <v>60.555555555555557</v>
      </c>
    </row>
    <row r="9" spans="1:20" ht="16" x14ac:dyDescent="0.4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9">
        <v>42229.208333333328</v>
      </c>
      <c r="M9" s="9">
        <f t="shared" si="0"/>
        <v>42231.208333333328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5">
        <f t="shared" si="2"/>
        <v>0.30527101282138253</v>
      </c>
      <c r="T9">
        <f t="shared" si="1"/>
        <v>64.93832599118943</v>
      </c>
    </row>
    <row r="10" spans="1:20" ht="16" x14ac:dyDescent="0.4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9">
        <v>40399.208333333336</v>
      </c>
      <c r="M10" s="9">
        <f t="shared" si="0"/>
        <v>40401.208333333336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5">
        <f t="shared" si="2"/>
        <v>5.0168595643853093</v>
      </c>
      <c r="T10">
        <f t="shared" si="1"/>
        <v>30.997175141242938</v>
      </c>
    </row>
    <row r="11" spans="1:20" ht="16" x14ac:dyDescent="0.4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9">
        <v>41536.208333333336</v>
      </c>
      <c r="M11" s="9">
        <f t="shared" si="0"/>
        <v>41585.25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5">
        <f t="shared" si="2"/>
        <v>1.9326683291770574</v>
      </c>
      <c r="T11">
        <f t="shared" si="1"/>
        <v>72.909090909090907</v>
      </c>
    </row>
    <row r="12" spans="1:20" ht="16" x14ac:dyDescent="0.4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9">
        <v>40404.208333333336</v>
      </c>
      <c r="M12" s="9">
        <f t="shared" si="0"/>
        <v>40452.208333333336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5">
        <f t="shared" si="2"/>
        <v>0.37577684636508168</v>
      </c>
      <c r="T12">
        <f t="shared" si="1"/>
        <v>62.9</v>
      </c>
    </row>
    <row r="13" spans="1:20" ht="31.5" x14ac:dyDescent="0.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9">
        <v>40442.208333333336</v>
      </c>
      <c r="M13" s="9">
        <f t="shared" si="0"/>
        <v>40448.208333333336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5">
        <f t="shared" si="2"/>
        <v>2.0792079207920793</v>
      </c>
      <c r="T13">
        <f t="shared" si="1"/>
        <v>112.22222222222223</v>
      </c>
    </row>
    <row r="14" spans="1:20" ht="16" x14ac:dyDescent="0.4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9">
        <v>43760.208333333328</v>
      </c>
      <c r="M14" s="9">
        <f t="shared" si="0"/>
        <v>43768.208333333328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5">
        <f t="shared" si="2"/>
        <v>1.1192041215135904</v>
      </c>
      <c r="T14">
        <f t="shared" si="1"/>
        <v>102.34545454545454</v>
      </c>
    </row>
    <row r="15" spans="1:20" ht="31.5" x14ac:dyDescent="0.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9">
        <v>42532.208333333328</v>
      </c>
      <c r="M15" s="9">
        <f t="shared" si="0"/>
        <v>42544.208333333328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5">
        <f t="shared" si="2"/>
        <v>0.40796503156872266</v>
      </c>
      <c r="T15">
        <f t="shared" si="1"/>
        <v>105.05102040816327</v>
      </c>
    </row>
    <row r="16" spans="1:20" ht="16" x14ac:dyDescent="0.4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9">
        <v>40974.25</v>
      </c>
      <c r="M16" s="9">
        <f t="shared" si="0"/>
        <v>41001.208333333336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5">
        <f t="shared" si="2"/>
        <v>1.4976897339210793</v>
      </c>
      <c r="T16">
        <f t="shared" si="1"/>
        <v>94.144999999999996</v>
      </c>
    </row>
    <row r="17" spans="1:20" ht="16" x14ac:dyDescent="0.4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9">
        <v>43809.25</v>
      </c>
      <c r="M17" s="9">
        <f t="shared" si="0"/>
        <v>43813.25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5">
        <f t="shared" si="2"/>
        <v>2.1138126724631645</v>
      </c>
      <c r="T17">
        <f t="shared" si="1"/>
        <v>84.986725663716811</v>
      </c>
    </row>
    <row r="18" spans="1:20" ht="16" x14ac:dyDescent="0.4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9">
        <v>41661.25</v>
      </c>
      <c r="M18" s="9">
        <f t="shared" si="0"/>
        <v>41683.25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5">
        <f t="shared" si="2"/>
        <v>0.15397156054705191</v>
      </c>
      <c r="T18">
        <f t="shared" si="1"/>
        <v>110.41</v>
      </c>
    </row>
    <row r="19" spans="1:20" ht="16" x14ac:dyDescent="0.4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9">
        <v>40555.25</v>
      </c>
      <c r="M19" s="9">
        <f t="shared" si="0"/>
        <v>40556.25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5">
        <f t="shared" si="2"/>
        <v>0.62738699988876112</v>
      </c>
      <c r="T19">
        <f t="shared" si="1"/>
        <v>107.96236989591674</v>
      </c>
    </row>
    <row r="20" spans="1:20" ht="16" x14ac:dyDescent="0.4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9">
        <v>43351.208333333328</v>
      </c>
      <c r="M20" s="9">
        <f t="shared" si="0"/>
        <v>43359.208333333328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5">
        <f t="shared" si="2"/>
        <v>1.4944982755789127</v>
      </c>
      <c r="T20">
        <f t="shared" si="1"/>
        <v>45.103703703703701</v>
      </c>
    </row>
    <row r="21" spans="1:20" ht="16" x14ac:dyDescent="0.4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9">
        <v>43528.25</v>
      </c>
      <c r="M21" s="9">
        <f t="shared" si="0"/>
        <v>43549.208333333328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5">
        <f t="shared" si="2"/>
        <v>2.0605980679832516</v>
      </c>
      <c r="T21">
        <f t="shared" si="1"/>
        <v>45.001483679525222</v>
      </c>
    </row>
    <row r="22" spans="1:20" ht="16" x14ac:dyDescent="0.4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9">
        <v>41848.208333333336</v>
      </c>
      <c r="M22" s="9">
        <f t="shared" si="0"/>
        <v>41848.208333333336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5">
        <f t="shared" si="2"/>
        <v>0.89092580575383951</v>
      </c>
      <c r="T22">
        <f t="shared" si="1"/>
        <v>105.97134670487107</v>
      </c>
    </row>
    <row r="23" spans="1:20" ht="16" x14ac:dyDescent="0.4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9">
        <v>40770.208333333336</v>
      </c>
      <c r="M23" s="9">
        <f t="shared" si="0"/>
        <v>40804.208333333336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5">
        <f t="shared" si="2"/>
        <v>2.4394674694417771</v>
      </c>
      <c r="T23">
        <f t="shared" si="1"/>
        <v>69.055555555555557</v>
      </c>
    </row>
    <row r="24" spans="1:20" ht="16" x14ac:dyDescent="0.4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9">
        <v>43193.208333333328</v>
      </c>
      <c r="M24" s="9">
        <f t="shared" si="0"/>
        <v>43208.208333333328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5">
        <f t="shared" si="2"/>
        <v>0.78081648830757033</v>
      </c>
      <c r="T24">
        <f t="shared" si="1"/>
        <v>85.044943820224717</v>
      </c>
    </row>
    <row r="25" spans="1:20" ht="16" x14ac:dyDescent="0.4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9">
        <v>43510.25</v>
      </c>
      <c r="M25" s="9">
        <f t="shared" si="0"/>
        <v>43563.208333333328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5">
        <f t="shared" si="2"/>
        <v>0.30116450274394324</v>
      </c>
      <c r="T25">
        <f t="shared" si="1"/>
        <v>105.22535211267606</v>
      </c>
    </row>
    <row r="26" spans="1:20" ht="16" x14ac:dyDescent="0.4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9">
        <v>41811.208333333336</v>
      </c>
      <c r="M26" s="9">
        <f t="shared" si="0"/>
        <v>41813.208333333336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5">
        <f t="shared" si="2"/>
        <v>0.88627142541987591</v>
      </c>
      <c r="T26">
        <f t="shared" si="1"/>
        <v>39.003741114852225</v>
      </c>
    </row>
    <row r="27" spans="1:20" ht="16" x14ac:dyDescent="0.4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9">
        <v>40681.208333333336</v>
      </c>
      <c r="M27" s="9">
        <f t="shared" si="0"/>
        <v>40701.208333333336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5">
        <f t="shared" si="2"/>
        <v>0.46202956989247312</v>
      </c>
      <c r="T27">
        <f t="shared" si="1"/>
        <v>73.030674846625772</v>
      </c>
    </row>
    <row r="28" spans="1:20" ht="16" x14ac:dyDescent="0.4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9">
        <v>43312.208333333328</v>
      </c>
      <c r="M28" s="9">
        <f t="shared" si="0"/>
        <v>43339.208333333328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5">
        <f t="shared" si="2"/>
        <v>2.0747288377658548</v>
      </c>
      <c r="T28">
        <f t="shared" si="1"/>
        <v>35.009459459459457</v>
      </c>
    </row>
    <row r="29" spans="1:20" ht="16" x14ac:dyDescent="0.4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9">
        <v>42280.208333333328</v>
      </c>
      <c r="M29" s="9">
        <f t="shared" si="0"/>
        <v>42288.208333333328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5">
        <f t="shared" si="2"/>
        <v>1.2507817385866167</v>
      </c>
      <c r="T29">
        <f t="shared" si="1"/>
        <v>106.6</v>
      </c>
    </row>
    <row r="30" spans="1:20" ht="16" x14ac:dyDescent="0.4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9">
        <v>40218.25</v>
      </c>
      <c r="M30" s="9">
        <f t="shared" si="0"/>
        <v>40241.25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5">
        <f t="shared" si="2"/>
        <v>0.95033966650924551</v>
      </c>
      <c r="T30">
        <f t="shared" si="1"/>
        <v>61.997747747747745</v>
      </c>
    </row>
    <row r="31" spans="1:20" ht="16" x14ac:dyDescent="0.4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9">
        <v>43301.208333333328</v>
      </c>
      <c r="M31" s="9">
        <f t="shared" si="0"/>
        <v>43341.208333333328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5">
        <f t="shared" si="2"/>
        <v>0.30404398370483227</v>
      </c>
      <c r="T31">
        <f t="shared" si="1"/>
        <v>94.000622665006233</v>
      </c>
    </row>
    <row r="32" spans="1:20" ht="16" x14ac:dyDescent="0.4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9">
        <v>43609.208333333328</v>
      </c>
      <c r="M32" s="9">
        <f t="shared" si="0"/>
        <v>43614.208333333328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5">
        <f t="shared" si="2"/>
        <v>0.62262193012798339</v>
      </c>
      <c r="T32">
        <f t="shared" si="1"/>
        <v>112.05426356589147</v>
      </c>
    </row>
    <row r="33" spans="1:20" ht="16" x14ac:dyDescent="0.4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9">
        <v>42374.25</v>
      </c>
      <c r="M33" s="9">
        <f t="shared" si="0"/>
        <v>42402.25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5">
        <f t="shared" si="2"/>
        <v>0.32258064516129031</v>
      </c>
      <c r="T33">
        <f t="shared" si="1"/>
        <v>48.008849557522126</v>
      </c>
    </row>
    <row r="34" spans="1:20" ht="16" x14ac:dyDescent="0.4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9">
        <v>43110.25</v>
      </c>
      <c r="M34" s="9">
        <f t="shared" si="0"/>
        <v>43137.25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5">
        <f t="shared" si="2"/>
        <v>1.1519686117067385</v>
      </c>
      <c r="T34">
        <f t="shared" si="1"/>
        <v>38.004334633723452</v>
      </c>
    </row>
    <row r="35" spans="1:20" ht="16" x14ac:dyDescent="0.4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9">
        <v>41917.208333333336</v>
      </c>
      <c r="M35" s="9">
        <f t="shared" si="0"/>
        <v>41954.25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5">
        <f t="shared" si="2"/>
        <v>0.26467579850895784</v>
      </c>
      <c r="T35">
        <f t="shared" si="1"/>
        <v>35.000184535892231</v>
      </c>
    </row>
    <row r="36" spans="1:20" ht="31.5" x14ac:dyDescent="0.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9">
        <v>42817.208333333328</v>
      </c>
      <c r="M36" s="9">
        <f t="shared" si="0"/>
        <v>42822.208333333328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5">
        <f t="shared" si="2"/>
        <v>0.66310160427807485</v>
      </c>
      <c r="T36">
        <f t="shared" si="1"/>
        <v>85</v>
      </c>
    </row>
    <row r="37" spans="1:20" ht="16" x14ac:dyDescent="0.4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9">
        <v>43484.25</v>
      </c>
      <c r="M37" s="9">
        <f t="shared" si="0"/>
        <v>43526.25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5">
        <f t="shared" si="2"/>
        <v>0.66533070381915727</v>
      </c>
      <c r="T37">
        <f t="shared" si="1"/>
        <v>95.993893129770996</v>
      </c>
    </row>
    <row r="38" spans="1:20" ht="16" x14ac:dyDescent="0.4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9">
        <v>40600.25</v>
      </c>
      <c r="M38" s="9">
        <f t="shared" si="0"/>
        <v>40625.208333333336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5">
        <f t="shared" si="2"/>
        <v>0.63578564940962756</v>
      </c>
      <c r="T38">
        <f t="shared" si="1"/>
        <v>68.8125</v>
      </c>
    </row>
    <row r="39" spans="1:20" ht="31.5" x14ac:dyDescent="0.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9">
        <v>43744.208333333328</v>
      </c>
      <c r="M39" s="9">
        <f t="shared" si="0"/>
        <v>43777.25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5">
        <f t="shared" si="2"/>
        <v>0.71434870799894168</v>
      </c>
      <c r="T39">
        <f t="shared" si="1"/>
        <v>105.97196261682242</v>
      </c>
    </row>
    <row r="40" spans="1:20" ht="16" x14ac:dyDescent="0.4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9">
        <v>40469.208333333336</v>
      </c>
      <c r="M40" s="9">
        <f t="shared" si="0"/>
        <v>40474.208333333336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5">
        <f t="shared" si="2"/>
        <v>0.30738720872583042</v>
      </c>
      <c r="T40">
        <f t="shared" si="1"/>
        <v>75.261194029850742</v>
      </c>
    </row>
    <row r="41" spans="1:20" ht="16" x14ac:dyDescent="0.4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9">
        <v>41330.25</v>
      </c>
      <c r="M41" s="9">
        <f t="shared" si="0"/>
        <v>41344.208333333336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5">
        <f t="shared" si="2"/>
        <v>1.9693654266958425</v>
      </c>
      <c r="T41">
        <f t="shared" si="1"/>
        <v>57.125</v>
      </c>
    </row>
    <row r="42" spans="1:20" ht="16" x14ac:dyDescent="0.4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9">
        <v>40334.208333333336</v>
      </c>
      <c r="M42" s="9">
        <f t="shared" si="0"/>
        <v>40353.208333333336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5">
        <f t="shared" si="2"/>
        <v>0.59147734910606264</v>
      </c>
      <c r="T42">
        <f t="shared" si="1"/>
        <v>75.141414141414145</v>
      </c>
    </row>
    <row r="43" spans="1:20" ht="16" x14ac:dyDescent="0.4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9">
        <v>41156.208333333336</v>
      </c>
      <c r="M43" s="9">
        <f t="shared" si="0"/>
        <v>41182.208333333336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5">
        <f t="shared" si="2"/>
        <v>0.4696410600469641</v>
      </c>
      <c r="T43">
        <f t="shared" si="1"/>
        <v>107.42342342342343</v>
      </c>
    </row>
    <row r="44" spans="1:20" ht="16" x14ac:dyDescent="0.4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9">
        <v>40728.208333333336</v>
      </c>
      <c r="M44" s="9">
        <f t="shared" si="0"/>
        <v>40737.208333333336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5">
        <f t="shared" si="2"/>
        <v>0.22525341008634714</v>
      </c>
      <c r="T44">
        <f t="shared" si="1"/>
        <v>35.995495495495497</v>
      </c>
    </row>
    <row r="45" spans="1:20" ht="16" x14ac:dyDescent="0.4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9">
        <v>41844.208333333336</v>
      </c>
      <c r="M45" s="9">
        <f t="shared" si="0"/>
        <v>41860.208333333336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5">
        <f t="shared" si="2"/>
        <v>0.53781071686233362</v>
      </c>
      <c r="T45">
        <f t="shared" si="1"/>
        <v>26.998873148744366</v>
      </c>
    </row>
    <row r="46" spans="1:20" ht="16" x14ac:dyDescent="0.4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9">
        <v>43541.208333333328</v>
      </c>
      <c r="M46" s="9">
        <f t="shared" si="0"/>
        <v>43542.208333333328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5">
        <f t="shared" si="2"/>
        <v>0.15178825538373969</v>
      </c>
      <c r="T46">
        <f t="shared" si="1"/>
        <v>107.56122448979592</v>
      </c>
    </row>
    <row r="47" spans="1:20" ht="31.5" x14ac:dyDescent="0.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9">
        <v>42676.208333333328</v>
      </c>
      <c r="M47" s="9">
        <f t="shared" si="0"/>
        <v>42691.25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5">
        <f t="shared" si="2"/>
        <v>2.0971302428256071</v>
      </c>
      <c r="T47">
        <f t="shared" si="1"/>
        <v>94.375</v>
      </c>
    </row>
    <row r="48" spans="1:20" ht="16" x14ac:dyDescent="0.4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9">
        <v>40367.208333333336</v>
      </c>
      <c r="M48" s="9">
        <f t="shared" si="0"/>
        <v>40390.208333333336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5">
        <f t="shared" si="2"/>
        <v>0.87120320226041914</v>
      </c>
      <c r="T48">
        <f t="shared" si="1"/>
        <v>46.163043478260867</v>
      </c>
    </row>
    <row r="49" spans="1:20" ht="16" x14ac:dyDescent="0.4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9">
        <v>41727.208333333336</v>
      </c>
      <c r="M49" s="9">
        <f t="shared" si="0"/>
        <v>41757.208333333336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5">
        <f t="shared" si="2"/>
        <v>0.210408191892271</v>
      </c>
      <c r="T49">
        <f t="shared" si="1"/>
        <v>47.845637583892618</v>
      </c>
    </row>
    <row r="50" spans="1:20" ht="16" x14ac:dyDescent="0.4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9">
        <v>42180.208333333328</v>
      </c>
      <c r="M50" s="9">
        <f t="shared" si="0"/>
        <v>42192.208333333328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5">
        <f t="shared" si="2"/>
        <v>0.25841597988545884</v>
      </c>
      <c r="T50">
        <f t="shared" si="1"/>
        <v>53.007815713698065</v>
      </c>
    </row>
    <row r="51" spans="1:20" ht="16" x14ac:dyDescent="0.4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9">
        <v>43758.208333333328</v>
      </c>
      <c r="M51" s="9">
        <f t="shared" si="0"/>
        <v>43803.25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5">
        <f t="shared" si="2"/>
        <v>0.52735662491760049</v>
      </c>
      <c r="T51">
        <f t="shared" si="1"/>
        <v>45.059405940594061</v>
      </c>
    </row>
    <row r="52" spans="1:20" ht="31.5" x14ac:dyDescent="0.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9">
        <v>41487.208333333336</v>
      </c>
      <c r="M52" s="9">
        <f t="shared" si="0"/>
        <v>41515.208333333336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5">
        <f t="shared" si="2"/>
        <v>50</v>
      </c>
      <c r="T52">
        <f t="shared" si="1"/>
        <v>2</v>
      </c>
    </row>
    <row r="53" spans="1:20" ht="16" x14ac:dyDescent="0.4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9">
        <v>40995.208333333336</v>
      </c>
      <c r="M53" s="9">
        <f t="shared" si="0"/>
        <v>41011.208333333336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5">
        <f t="shared" si="2"/>
        <v>1.0885206171726003</v>
      </c>
      <c r="T53">
        <f t="shared" si="1"/>
        <v>99.006816632583508</v>
      </c>
    </row>
    <row r="54" spans="1:20" ht="16" x14ac:dyDescent="0.4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9">
        <v>40436.208333333336</v>
      </c>
      <c r="M54" s="9">
        <f t="shared" si="0"/>
        <v>40440.208333333336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5">
        <f t="shared" si="2"/>
        <v>2.928019520130134</v>
      </c>
      <c r="T54">
        <f t="shared" si="1"/>
        <v>32.786666666666669</v>
      </c>
    </row>
    <row r="55" spans="1:20" ht="16" x14ac:dyDescent="0.4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9">
        <v>41779.208333333336</v>
      </c>
      <c r="M55" s="9">
        <f t="shared" si="0"/>
        <v>41818.208333333336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5">
        <f t="shared" si="2"/>
        <v>0.71220459695694405</v>
      </c>
      <c r="T55">
        <f t="shared" si="1"/>
        <v>59.119617224880386</v>
      </c>
    </row>
    <row r="56" spans="1:20" ht="31.5" x14ac:dyDescent="0.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9">
        <v>43170.25</v>
      </c>
      <c r="M56" s="9">
        <f t="shared" si="0"/>
        <v>43176.208333333328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5">
        <f t="shared" si="2"/>
        <v>1.1127596439169138</v>
      </c>
      <c r="T56">
        <f t="shared" si="1"/>
        <v>44.93333333333333</v>
      </c>
    </row>
    <row r="57" spans="1:20" ht="16" x14ac:dyDescent="0.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9">
        <v>43311.208333333328</v>
      </c>
      <c r="M57" s="9">
        <f t="shared" si="0"/>
        <v>43316.208333333328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5">
        <f t="shared" si="2"/>
        <v>0.56189341052273112</v>
      </c>
      <c r="T57">
        <f t="shared" si="1"/>
        <v>89.664122137404576</v>
      </c>
    </row>
    <row r="58" spans="1:20" ht="31.5" x14ac:dyDescent="0.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9">
        <v>42014.25</v>
      </c>
      <c r="M58" s="9">
        <f t="shared" si="0"/>
        <v>42021.25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5">
        <f t="shared" si="2"/>
        <v>0.69607587227007739</v>
      </c>
      <c r="T58">
        <f t="shared" si="1"/>
        <v>70.079268292682926</v>
      </c>
    </row>
    <row r="59" spans="1:20" ht="16" x14ac:dyDescent="0.4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9">
        <v>42979.208333333328</v>
      </c>
      <c r="M59" s="9">
        <f t="shared" si="0"/>
        <v>42991.208333333328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5">
        <f t="shared" si="2"/>
        <v>0.46452026269421753</v>
      </c>
      <c r="T59">
        <f t="shared" si="1"/>
        <v>31.059701492537314</v>
      </c>
    </row>
    <row r="60" spans="1:20" ht="16" x14ac:dyDescent="0.4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9">
        <v>42268.208333333328</v>
      </c>
      <c r="M60" s="9">
        <f t="shared" si="0"/>
        <v>42281.208333333328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5">
        <f t="shared" si="2"/>
        <v>0.44031311154598823</v>
      </c>
      <c r="T60">
        <f t="shared" si="1"/>
        <v>29.061611374407583</v>
      </c>
    </row>
    <row r="61" spans="1:20" ht="16" x14ac:dyDescent="0.4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9">
        <v>42898.208333333328</v>
      </c>
      <c r="M61" s="9">
        <f t="shared" si="0"/>
        <v>42913.208333333328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5">
        <f t="shared" si="2"/>
        <v>0.36354193715917943</v>
      </c>
      <c r="T61">
        <f t="shared" si="1"/>
        <v>30.0859375</v>
      </c>
    </row>
    <row r="62" spans="1:20" ht="16" x14ac:dyDescent="0.4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9">
        <v>41107.208333333336</v>
      </c>
      <c r="M62" s="9">
        <f t="shared" si="0"/>
        <v>41110.208333333336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5">
        <f t="shared" si="2"/>
        <v>0.69266233813981193</v>
      </c>
      <c r="T62">
        <f t="shared" si="1"/>
        <v>84.998125000000002</v>
      </c>
    </row>
    <row r="63" spans="1:20" ht="31.5" x14ac:dyDescent="0.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9">
        <v>40595.25</v>
      </c>
      <c r="M63" s="9">
        <f t="shared" si="0"/>
        <v>40635.208333333336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5">
        <f t="shared" si="2"/>
        <v>1.078213802435724</v>
      </c>
      <c r="T63">
        <f t="shared" si="1"/>
        <v>82.001775410563695</v>
      </c>
    </row>
    <row r="64" spans="1:20" ht="16" x14ac:dyDescent="0.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9">
        <v>42160.208333333328</v>
      </c>
      <c r="M64" s="9">
        <f t="shared" si="0"/>
        <v>42161.208333333328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5">
        <f t="shared" si="2"/>
        <v>0.13838915029061721</v>
      </c>
      <c r="T64">
        <f t="shared" si="1"/>
        <v>58.040160642570278</v>
      </c>
    </row>
    <row r="65" spans="1:20" ht="16" x14ac:dyDescent="0.4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9">
        <v>42853.208333333328</v>
      </c>
      <c r="M65" s="9">
        <f t="shared" si="0"/>
        <v>42859.208333333328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5">
        <f t="shared" si="2"/>
        <v>8.4380610412926398</v>
      </c>
      <c r="T65">
        <f t="shared" si="1"/>
        <v>111.4</v>
      </c>
    </row>
    <row r="66" spans="1:20" ht="16" x14ac:dyDescent="0.4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9">
        <v>43283.208333333328</v>
      </c>
      <c r="M66" s="9">
        <f t="shared" si="0"/>
        <v>43298.208333333328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5">
        <f t="shared" si="2"/>
        <v>1.0241404535479151</v>
      </c>
      <c r="T66">
        <f t="shared" si="1"/>
        <v>71.94736842105263</v>
      </c>
    </row>
    <row r="67" spans="1:20" ht="16" x14ac:dyDescent="0.4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9">
        <v>40570.25</v>
      </c>
      <c r="M67" s="9">
        <f t="shared" ref="M67:M130" si="3">(((K67/60)/60)/24)+DATE(1970,1,1)</f>
        <v>40577.25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5">
        <f t="shared" si="2"/>
        <v>0.42346407497396737</v>
      </c>
      <c r="T67">
        <f t="shared" ref="T67:T130" si="4">E67/G67</f>
        <v>61.038135593220339</v>
      </c>
    </row>
    <row r="68" spans="1:20" ht="16" x14ac:dyDescent="0.4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9">
        <v>42102.208333333328</v>
      </c>
      <c r="M68" s="9">
        <f t="shared" si="3"/>
        <v>42107.208333333328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5">
        <f t="shared" ref="S68:S131" si="5">D68/E68</f>
        <v>2.2188217291507271</v>
      </c>
      <c r="T68">
        <f t="shared" si="4"/>
        <v>108.91666666666667</v>
      </c>
    </row>
    <row r="69" spans="1:20" ht="31.5" x14ac:dyDescent="0.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9">
        <v>40203.25</v>
      </c>
      <c r="M69" s="9">
        <f t="shared" si="3"/>
        <v>40208.25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5">
        <f t="shared" si="5"/>
        <v>0.61581786720048859</v>
      </c>
      <c r="T69">
        <f t="shared" si="4"/>
        <v>29.001722017220171</v>
      </c>
    </row>
    <row r="70" spans="1:20" ht="16" x14ac:dyDescent="0.4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9">
        <v>42943.208333333328</v>
      </c>
      <c r="M70" s="9">
        <f t="shared" si="3"/>
        <v>42990.208333333328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5">
        <f t="shared" si="5"/>
        <v>0.39288668320926384</v>
      </c>
      <c r="T70">
        <f t="shared" si="4"/>
        <v>58.975609756097562</v>
      </c>
    </row>
    <row r="71" spans="1:20" ht="16" x14ac:dyDescent="0.4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9">
        <v>40531.25</v>
      </c>
      <c r="M71" s="9">
        <f t="shared" si="3"/>
        <v>40565.25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5">
        <f t="shared" si="5"/>
        <v>4.1557075223566544</v>
      </c>
      <c r="T71">
        <f t="shared" si="4"/>
        <v>111.82352941176471</v>
      </c>
    </row>
    <row r="72" spans="1:20" ht="16" x14ac:dyDescent="0.4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9">
        <v>40484.208333333336</v>
      </c>
      <c r="M72" s="9">
        <f t="shared" si="3"/>
        <v>40533.25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5">
        <f t="shared" si="5"/>
        <v>0.80813692870085674</v>
      </c>
      <c r="T72">
        <f t="shared" si="4"/>
        <v>63.995555555555555</v>
      </c>
    </row>
    <row r="73" spans="1:20" ht="31.5" x14ac:dyDescent="0.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9">
        <v>43799.25</v>
      </c>
      <c r="M73" s="9">
        <f t="shared" si="3"/>
        <v>43803.25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5">
        <f t="shared" si="5"/>
        <v>0.92535471930906843</v>
      </c>
      <c r="T73">
        <f t="shared" si="4"/>
        <v>85.315789473684205</v>
      </c>
    </row>
    <row r="74" spans="1:20" ht="16" x14ac:dyDescent="0.4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9">
        <v>42186.208333333328</v>
      </c>
      <c r="M74" s="9">
        <f t="shared" si="3"/>
        <v>42222.208333333328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5">
        <f t="shared" si="5"/>
        <v>0.14917951268025859</v>
      </c>
      <c r="T74">
        <f t="shared" si="4"/>
        <v>74.481481481481481</v>
      </c>
    </row>
    <row r="75" spans="1:20" ht="16" x14ac:dyDescent="0.4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9">
        <v>42701.25</v>
      </c>
      <c r="M75" s="9">
        <f t="shared" si="3"/>
        <v>42704.25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5">
        <f t="shared" si="5"/>
        <v>0.15130228034151086</v>
      </c>
      <c r="T75">
        <f t="shared" si="4"/>
        <v>105.14772727272727</v>
      </c>
    </row>
    <row r="76" spans="1:20" ht="16" x14ac:dyDescent="0.4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9">
        <v>42456.208333333328</v>
      </c>
      <c r="M76" s="9">
        <f t="shared" si="3"/>
        <v>42457.208333333328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5">
        <f t="shared" si="5"/>
        <v>0.81658291457286436</v>
      </c>
      <c r="T76">
        <f t="shared" si="4"/>
        <v>56.188235294117646</v>
      </c>
    </row>
    <row r="77" spans="1:20" ht="16" x14ac:dyDescent="0.4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9">
        <v>43296.208333333328</v>
      </c>
      <c r="M77" s="9">
        <f t="shared" si="3"/>
        <v>43304.208333333328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5">
        <f t="shared" si="5"/>
        <v>0.66411063946323434</v>
      </c>
      <c r="T77">
        <f t="shared" si="4"/>
        <v>85.917647058823533</v>
      </c>
    </row>
    <row r="78" spans="1:20" ht="16" x14ac:dyDescent="0.4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9">
        <v>42027.25</v>
      </c>
      <c r="M78" s="9">
        <f t="shared" si="3"/>
        <v>42076.208333333328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5">
        <f t="shared" si="5"/>
        <v>1.2803016886647984</v>
      </c>
      <c r="T78">
        <f t="shared" si="4"/>
        <v>57.00296912114014</v>
      </c>
    </row>
    <row r="79" spans="1:20" ht="16" x14ac:dyDescent="0.4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9">
        <v>40448.208333333336</v>
      </c>
      <c r="M79" s="9">
        <f t="shared" si="3"/>
        <v>40462.208333333336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5">
        <f t="shared" si="5"/>
        <v>2.1300448430493275</v>
      </c>
      <c r="T79">
        <f t="shared" si="4"/>
        <v>79.642857142857139</v>
      </c>
    </row>
    <row r="80" spans="1:20" ht="16" x14ac:dyDescent="0.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9">
        <v>43206.208333333328</v>
      </c>
      <c r="M80" s="9">
        <f t="shared" si="3"/>
        <v>43207.208333333328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5">
        <f t="shared" si="5"/>
        <v>0.33244680851063829</v>
      </c>
      <c r="T80">
        <f t="shared" si="4"/>
        <v>41.018181818181816</v>
      </c>
    </row>
    <row r="81" spans="1:20" ht="16" x14ac:dyDescent="0.4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9">
        <v>43267.208333333328</v>
      </c>
      <c r="M81" s="9">
        <f t="shared" si="3"/>
        <v>43272.208333333328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5">
        <f t="shared" si="5"/>
        <v>1.4368101819628121</v>
      </c>
      <c r="T81">
        <f t="shared" si="4"/>
        <v>48.004773269689736</v>
      </c>
    </row>
    <row r="82" spans="1:20" ht="16" x14ac:dyDescent="0.4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9">
        <v>42976.208333333328</v>
      </c>
      <c r="M82" s="9">
        <f t="shared" si="3"/>
        <v>43006.208333333328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5">
        <f t="shared" si="5"/>
        <v>0.15687393040501996</v>
      </c>
      <c r="T82">
        <f t="shared" si="4"/>
        <v>55.212598425196852</v>
      </c>
    </row>
    <row r="83" spans="1:20" ht="16" x14ac:dyDescent="0.4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9">
        <v>43062.25</v>
      </c>
      <c r="M83" s="9">
        <f t="shared" si="3"/>
        <v>43087.25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5">
        <f t="shared" si="5"/>
        <v>0.44377525952928126</v>
      </c>
      <c r="T83">
        <f t="shared" si="4"/>
        <v>92.109489051094897</v>
      </c>
    </row>
    <row r="84" spans="1:20" ht="16" x14ac:dyDescent="0.4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9">
        <v>43482.25</v>
      </c>
      <c r="M84" s="9">
        <f t="shared" si="3"/>
        <v>43489.25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5">
        <f t="shared" si="5"/>
        <v>6.678688305616777E-2</v>
      </c>
      <c r="T84">
        <f t="shared" si="4"/>
        <v>83.183333333333337</v>
      </c>
    </row>
    <row r="85" spans="1:20" ht="16" x14ac:dyDescent="0.4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9">
        <v>42579.208333333328</v>
      </c>
      <c r="M85" s="9">
        <f t="shared" si="3"/>
        <v>42601.208333333328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5">
        <f t="shared" si="5"/>
        <v>2.6602660266026601</v>
      </c>
      <c r="T85">
        <f t="shared" si="4"/>
        <v>39.996000000000002</v>
      </c>
    </row>
    <row r="86" spans="1:20" ht="16" x14ac:dyDescent="0.4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9">
        <v>41118.208333333336</v>
      </c>
      <c r="M86" s="9">
        <f t="shared" si="3"/>
        <v>41128.208333333336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5">
        <f t="shared" si="5"/>
        <v>0.75546145703012224</v>
      </c>
      <c r="T86">
        <f t="shared" si="4"/>
        <v>111.1336898395722</v>
      </c>
    </row>
    <row r="87" spans="1:20" ht="16" x14ac:dyDescent="0.4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9">
        <v>40797.208333333336</v>
      </c>
      <c r="M87" s="9">
        <f t="shared" si="3"/>
        <v>40805.208333333336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5">
        <f t="shared" si="5"/>
        <v>0.76205287713841363</v>
      </c>
      <c r="T87">
        <f t="shared" si="4"/>
        <v>90.563380281690144</v>
      </c>
    </row>
    <row r="88" spans="1:20" ht="16" x14ac:dyDescent="0.4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9">
        <v>42128.208333333328</v>
      </c>
      <c r="M88" s="9">
        <f t="shared" si="3"/>
        <v>42141.208333333328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5">
        <f t="shared" si="5"/>
        <v>0.59653365578395812</v>
      </c>
      <c r="T88">
        <f t="shared" si="4"/>
        <v>61.108374384236456</v>
      </c>
    </row>
    <row r="89" spans="1:20" ht="31.5" x14ac:dyDescent="0.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9">
        <v>40610.25</v>
      </c>
      <c r="M89" s="9">
        <f t="shared" si="3"/>
        <v>40621.208333333336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5">
        <f t="shared" si="5"/>
        <v>1.6132964889466841</v>
      </c>
      <c r="T89">
        <f t="shared" si="4"/>
        <v>83.022941970310384</v>
      </c>
    </row>
    <row r="90" spans="1:20" ht="16" x14ac:dyDescent="0.4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9">
        <v>42110.208333333328</v>
      </c>
      <c r="M90" s="9">
        <f t="shared" si="3"/>
        <v>42132.208333333328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5">
        <f t="shared" si="5"/>
        <v>0.38350910834132312</v>
      </c>
      <c r="T90">
        <f t="shared" si="4"/>
        <v>110.76106194690266</v>
      </c>
    </row>
    <row r="91" spans="1:20" ht="16" x14ac:dyDescent="0.4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9">
        <v>40283.208333333336</v>
      </c>
      <c r="M91" s="9">
        <f t="shared" si="3"/>
        <v>40285.208333333336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5">
        <f t="shared" si="5"/>
        <v>0.39590125756870054</v>
      </c>
      <c r="T91">
        <f t="shared" si="4"/>
        <v>89.458333333333329</v>
      </c>
    </row>
    <row r="92" spans="1:20" ht="16" x14ac:dyDescent="0.4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9">
        <v>42425.25</v>
      </c>
      <c r="M92" s="9">
        <f t="shared" si="3"/>
        <v>42425.25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5">
        <f t="shared" si="5"/>
        <v>1.2720156555772995</v>
      </c>
      <c r="T92">
        <f t="shared" si="4"/>
        <v>57.849056603773583</v>
      </c>
    </row>
    <row r="93" spans="1:20" ht="16" x14ac:dyDescent="0.4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9">
        <v>42588.208333333328</v>
      </c>
      <c r="M93" s="9">
        <f t="shared" si="3"/>
        <v>42616.208333333328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5">
        <f t="shared" si="5"/>
        <v>2.0659275921165383</v>
      </c>
      <c r="T93">
        <f t="shared" si="4"/>
        <v>109.99705449189985</v>
      </c>
    </row>
    <row r="94" spans="1:20" ht="31.5" x14ac:dyDescent="0.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9">
        <v>40352.208333333336</v>
      </c>
      <c r="M94" s="9">
        <f t="shared" si="3"/>
        <v>40353.208333333336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5">
        <f t="shared" si="5"/>
        <v>0.38628681796233705</v>
      </c>
      <c r="T94">
        <f t="shared" si="4"/>
        <v>103.96586345381526</v>
      </c>
    </row>
    <row r="95" spans="1:20" ht="16" x14ac:dyDescent="0.4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9">
        <v>41202.208333333336</v>
      </c>
      <c r="M95" s="9">
        <f t="shared" si="3"/>
        <v>41206.208333333336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5">
        <f t="shared" si="5"/>
        <v>1.6515627609028949</v>
      </c>
      <c r="T95">
        <f t="shared" si="4"/>
        <v>107.99508196721311</v>
      </c>
    </row>
    <row r="96" spans="1:20" ht="16" x14ac:dyDescent="0.4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9">
        <v>43562.208333333328</v>
      </c>
      <c r="M96" s="9">
        <f t="shared" si="3"/>
        <v>43573.208333333328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5">
        <f t="shared" si="5"/>
        <v>0.32928352446917225</v>
      </c>
      <c r="T96">
        <f t="shared" si="4"/>
        <v>48.927777777777777</v>
      </c>
    </row>
    <row r="97" spans="1:20" ht="31.5" x14ac:dyDescent="0.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9">
        <v>43752.208333333328</v>
      </c>
      <c r="M97" s="9">
        <f t="shared" si="3"/>
        <v>43759.208333333328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5">
        <f t="shared" si="5"/>
        <v>0.88495575221238942</v>
      </c>
      <c r="T97">
        <f t="shared" si="4"/>
        <v>37.666666666666664</v>
      </c>
    </row>
    <row r="98" spans="1:20" ht="16" x14ac:dyDescent="0.4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9">
        <v>40612.25</v>
      </c>
      <c r="M98" s="9">
        <f t="shared" si="3"/>
        <v>40625.208333333336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5">
        <f t="shared" si="5"/>
        <v>0.46002653237675972</v>
      </c>
      <c r="T98">
        <f t="shared" si="4"/>
        <v>64.999141999141997</v>
      </c>
    </row>
    <row r="99" spans="1:20" ht="16" x14ac:dyDescent="0.4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9">
        <v>42180.208333333328</v>
      </c>
      <c r="M99" s="9">
        <f t="shared" si="3"/>
        <v>42234.208333333328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5">
        <f t="shared" si="5"/>
        <v>0.10791068315763261</v>
      </c>
      <c r="T99">
        <f t="shared" si="4"/>
        <v>106.61061946902655</v>
      </c>
    </row>
    <row r="100" spans="1:20" ht="16" x14ac:dyDescent="0.4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9">
        <v>42212.208333333328</v>
      </c>
      <c r="M100" s="9">
        <f t="shared" si="3"/>
        <v>42216.208333333328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5">
        <f t="shared" si="5"/>
        <v>2.9680434584686353</v>
      </c>
      <c r="T100">
        <f t="shared" si="4"/>
        <v>27.009016393442622</v>
      </c>
    </row>
    <row r="101" spans="1:20" ht="31.5" x14ac:dyDescent="0.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9">
        <v>41968.25</v>
      </c>
      <c r="M101" s="9">
        <f t="shared" si="3"/>
        <v>41997.25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5">
        <f t="shared" si="5"/>
        <v>0.50832720219383321</v>
      </c>
      <c r="T101">
        <f t="shared" si="4"/>
        <v>91.16463414634147</v>
      </c>
    </row>
    <row r="102" spans="1:20" ht="16" x14ac:dyDescent="0.4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9">
        <v>40835.208333333336</v>
      </c>
      <c r="M102" s="9">
        <f t="shared" si="3"/>
        <v>40853.208333333336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5">
        <f t="shared" si="5"/>
        <v>100</v>
      </c>
      <c r="T102">
        <f t="shared" si="4"/>
        <v>1</v>
      </c>
    </row>
    <row r="103" spans="1:20" ht="16" x14ac:dyDescent="0.4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9">
        <v>42056.25</v>
      </c>
      <c r="M103" s="9">
        <f t="shared" si="3"/>
        <v>42063.25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5">
        <f t="shared" si="5"/>
        <v>9.7900576525617317E-2</v>
      </c>
      <c r="T103">
        <f t="shared" si="4"/>
        <v>56.054878048780488</v>
      </c>
    </row>
    <row r="104" spans="1:20" ht="16" x14ac:dyDescent="0.4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9">
        <v>43234.208333333328</v>
      </c>
      <c r="M104" s="9">
        <f t="shared" si="3"/>
        <v>43241.208333333328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5">
        <f t="shared" si="5"/>
        <v>0.35501823066589905</v>
      </c>
      <c r="T104">
        <f t="shared" si="4"/>
        <v>31.017857142857142</v>
      </c>
    </row>
    <row r="105" spans="1:20" ht="16" x14ac:dyDescent="0.4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9">
        <v>40475.208333333336</v>
      </c>
      <c r="M105" s="9">
        <f t="shared" si="3"/>
        <v>40484.208333333336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5">
        <f t="shared" si="5"/>
        <v>4.0633888663145061</v>
      </c>
      <c r="T105">
        <f t="shared" si="4"/>
        <v>66.513513513513516</v>
      </c>
    </row>
    <row r="106" spans="1:20" ht="16" x14ac:dyDescent="0.4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9">
        <v>42878.208333333328</v>
      </c>
      <c r="M106" s="9">
        <f t="shared" si="3"/>
        <v>42879.208333333328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5">
        <f t="shared" si="5"/>
        <v>0.69861624751645446</v>
      </c>
      <c r="T106">
        <f t="shared" si="4"/>
        <v>89.005216484089729</v>
      </c>
    </row>
    <row r="107" spans="1:20" ht="16" x14ac:dyDescent="0.4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9">
        <v>41366.208333333336</v>
      </c>
      <c r="M107" s="9">
        <f t="shared" si="3"/>
        <v>41384.208333333336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5">
        <f t="shared" si="5"/>
        <v>0.69183029809746666</v>
      </c>
      <c r="T107">
        <f t="shared" si="4"/>
        <v>103.46315789473684</v>
      </c>
    </row>
    <row r="108" spans="1:20" ht="16" x14ac:dyDescent="0.4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9">
        <v>43716.208333333328</v>
      </c>
      <c r="M108" s="9">
        <f t="shared" si="3"/>
        <v>43721.208333333328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5">
        <f t="shared" si="5"/>
        <v>0.27845209196058834</v>
      </c>
      <c r="T108">
        <f t="shared" si="4"/>
        <v>95.278911564625844</v>
      </c>
    </row>
    <row r="109" spans="1:20" ht="31.5" x14ac:dyDescent="0.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9">
        <v>43213.208333333328</v>
      </c>
      <c r="M109" s="9">
        <f t="shared" si="3"/>
        <v>43230.208333333328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5">
        <f t="shared" si="5"/>
        <v>0.53623410448904552</v>
      </c>
      <c r="T109">
        <f t="shared" si="4"/>
        <v>75.895348837209298</v>
      </c>
    </row>
    <row r="110" spans="1:20" ht="31.5" x14ac:dyDescent="0.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9">
        <v>41005.208333333336</v>
      </c>
      <c r="M110" s="9">
        <f t="shared" si="3"/>
        <v>41042.208333333336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5">
        <f t="shared" si="5"/>
        <v>0.16799193638705343</v>
      </c>
      <c r="T110">
        <f t="shared" si="4"/>
        <v>107.57831325301204</v>
      </c>
    </row>
    <row r="111" spans="1:20" ht="16" x14ac:dyDescent="0.4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9">
        <v>41651.25</v>
      </c>
      <c r="M111" s="9">
        <f t="shared" si="3"/>
        <v>41653.25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5">
        <f t="shared" si="5"/>
        <v>1.6888600194868464</v>
      </c>
      <c r="T111">
        <f t="shared" si="4"/>
        <v>51.31666666666667</v>
      </c>
    </row>
    <row r="112" spans="1:20" ht="31.5" x14ac:dyDescent="0.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9">
        <v>43354.208333333328</v>
      </c>
      <c r="M112" s="9">
        <f t="shared" si="3"/>
        <v>43373.208333333328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5">
        <f t="shared" si="5"/>
        <v>6.6832496362697702</v>
      </c>
      <c r="T112">
        <f t="shared" si="4"/>
        <v>71.983108108108112</v>
      </c>
    </row>
    <row r="113" spans="1:20" ht="16" x14ac:dyDescent="0.4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9">
        <v>41174.208333333336</v>
      </c>
      <c r="M113" s="9">
        <f t="shared" si="3"/>
        <v>41180.208333333336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5">
        <f t="shared" si="5"/>
        <v>0.83363881987155986</v>
      </c>
      <c r="T113">
        <f t="shared" si="4"/>
        <v>108.95414201183432</v>
      </c>
    </row>
    <row r="114" spans="1:20" ht="16" x14ac:dyDescent="0.4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9">
        <v>41875.208333333336</v>
      </c>
      <c r="M114" s="9">
        <f t="shared" si="3"/>
        <v>41890.208333333336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5">
        <f t="shared" si="5"/>
        <v>0.37198258804907003</v>
      </c>
      <c r="T114">
        <f t="shared" si="4"/>
        <v>35</v>
      </c>
    </row>
    <row r="115" spans="1:20" ht="16" x14ac:dyDescent="0.4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9">
        <v>42990.208333333328</v>
      </c>
      <c r="M115" s="9">
        <f t="shared" si="3"/>
        <v>42997.208333333328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5">
        <f t="shared" si="5"/>
        <v>0.26533729999195949</v>
      </c>
      <c r="T115">
        <f t="shared" si="4"/>
        <v>94.938931297709928</v>
      </c>
    </row>
    <row r="116" spans="1:20" ht="16" x14ac:dyDescent="0.4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9">
        <v>43564.208333333328</v>
      </c>
      <c r="M116" s="9">
        <f t="shared" si="3"/>
        <v>43565.208333333328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5">
        <f t="shared" si="5"/>
        <v>0.13752171395483498</v>
      </c>
      <c r="T116">
        <f t="shared" si="4"/>
        <v>109.65079365079364</v>
      </c>
    </row>
    <row r="117" spans="1:20" ht="16" x14ac:dyDescent="0.4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9">
        <v>43056.25</v>
      </c>
      <c r="M117" s="9">
        <f t="shared" si="3"/>
        <v>43091.25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5">
        <f t="shared" si="5"/>
        <v>1.1466343838989697</v>
      </c>
      <c r="T117">
        <f t="shared" si="4"/>
        <v>44.001815980629537</v>
      </c>
    </row>
    <row r="118" spans="1:20" ht="31.5" x14ac:dyDescent="0.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9">
        <v>42265.208333333328</v>
      </c>
      <c r="M118" s="9">
        <f t="shared" si="3"/>
        <v>42266.208333333328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5">
        <f t="shared" si="5"/>
        <v>1.1363636363636365</v>
      </c>
      <c r="T118">
        <f t="shared" si="4"/>
        <v>86.794520547945211</v>
      </c>
    </row>
    <row r="119" spans="1:20" ht="16" x14ac:dyDescent="0.4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9">
        <v>40808.208333333336</v>
      </c>
      <c r="M119" s="9">
        <f t="shared" si="3"/>
        <v>40814.208333333336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5">
        <f t="shared" si="5"/>
        <v>0.57491493605537958</v>
      </c>
      <c r="T119">
        <f t="shared" si="4"/>
        <v>30.992727272727272</v>
      </c>
    </row>
    <row r="120" spans="1:20" ht="16" x14ac:dyDescent="0.4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9">
        <v>41665.25</v>
      </c>
      <c r="M120" s="9">
        <f t="shared" si="3"/>
        <v>41671.25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5">
        <f t="shared" si="5"/>
        <v>0.85025980160604631</v>
      </c>
      <c r="T120">
        <f t="shared" si="4"/>
        <v>94.791044776119406</v>
      </c>
    </row>
    <row r="121" spans="1:20" ht="31.5" x14ac:dyDescent="0.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9">
        <v>41806.208333333336</v>
      </c>
      <c r="M121" s="9">
        <f t="shared" si="3"/>
        <v>41823.208333333336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5">
        <f t="shared" si="5"/>
        <v>0.46520282843319688</v>
      </c>
      <c r="T121">
        <f t="shared" si="4"/>
        <v>69.79220779220779</v>
      </c>
    </row>
    <row r="122" spans="1:20" ht="16" x14ac:dyDescent="0.4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9">
        <v>42111.208333333328</v>
      </c>
      <c r="M122" s="9">
        <f t="shared" si="3"/>
        <v>42115.208333333328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5">
        <f t="shared" si="5"/>
        <v>0.66891121561921052</v>
      </c>
      <c r="T122">
        <f t="shared" si="4"/>
        <v>63.003367003367003</v>
      </c>
    </row>
    <row r="123" spans="1:20" ht="16" x14ac:dyDescent="0.4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9">
        <v>41917.208333333336</v>
      </c>
      <c r="M123" s="9">
        <f t="shared" si="3"/>
        <v>41930.208333333336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5">
        <f t="shared" si="5"/>
        <v>0.45591328589688107</v>
      </c>
      <c r="T123">
        <f t="shared" si="4"/>
        <v>110.0343300110742</v>
      </c>
    </row>
    <row r="124" spans="1:20" ht="16" x14ac:dyDescent="0.4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9">
        <v>41970.25</v>
      </c>
      <c r="M124" s="9">
        <f t="shared" si="3"/>
        <v>41997.25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5">
        <f t="shared" si="5"/>
        <v>1.5535744705013912</v>
      </c>
      <c r="T124">
        <f t="shared" si="4"/>
        <v>25.997933274284026</v>
      </c>
    </row>
    <row r="125" spans="1:20" ht="16" x14ac:dyDescent="0.4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9">
        <v>42332.25</v>
      </c>
      <c r="M125" s="9">
        <f t="shared" si="3"/>
        <v>42335.25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5">
        <f t="shared" si="5"/>
        <v>5.3698779161126557</v>
      </c>
      <c r="T125">
        <f t="shared" si="4"/>
        <v>49.987915407854985</v>
      </c>
    </row>
    <row r="126" spans="1:20" ht="16" x14ac:dyDescent="0.4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9">
        <v>43598.208333333328</v>
      </c>
      <c r="M126" s="9">
        <f t="shared" si="3"/>
        <v>43651.208333333328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5">
        <f t="shared" si="5"/>
        <v>0.2719096423342397</v>
      </c>
      <c r="T126">
        <f t="shared" si="4"/>
        <v>101.72340425531915</v>
      </c>
    </row>
    <row r="127" spans="1:20" ht="16" x14ac:dyDescent="0.4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9">
        <v>43362.208333333328</v>
      </c>
      <c r="M127" s="9">
        <f t="shared" si="3"/>
        <v>43366.208333333328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5">
        <f t="shared" si="5"/>
        <v>0.62536873156342188</v>
      </c>
      <c r="T127">
        <f t="shared" si="4"/>
        <v>47.083333333333336</v>
      </c>
    </row>
    <row r="128" spans="1:20" ht="16" x14ac:dyDescent="0.4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9">
        <v>42596.208333333328</v>
      </c>
      <c r="M128" s="9">
        <f t="shared" si="3"/>
        <v>42624.208333333328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5">
        <f t="shared" si="5"/>
        <v>2.5884482238533693</v>
      </c>
      <c r="T128">
        <f t="shared" si="4"/>
        <v>89.944444444444443</v>
      </c>
    </row>
    <row r="129" spans="1:20" ht="16" x14ac:dyDescent="0.4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9">
        <v>40310.208333333336</v>
      </c>
      <c r="M129" s="9">
        <f t="shared" si="3"/>
        <v>40313.208333333336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5">
        <f t="shared" si="5"/>
        <v>1.9447114025665668</v>
      </c>
      <c r="T129">
        <f t="shared" si="4"/>
        <v>78.96875</v>
      </c>
    </row>
    <row r="130" spans="1:20" ht="16" x14ac:dyDescent="0.4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9">
        <v>40417.208333333336</v>
      </c>
      <c r="M130" s="9">
        <f t="shared" si="3"/>
        <v>40430.208333333336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5">
        <f t="shared" si="5"/>
        <v>1.6574326227814817</v>
      </c>
      <c r="T130">
        <f t="shared" si="4"/>
        <v>80.067669172932327</v>
      </c>
    </row>
    <row r="131" spans="1:20" ht="16" x14ac:dyDescent="0.4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9">
        <v>42038.25</v>
      </c>
      <c r="M131" s="9">
        <f t="shared" ref="M131:M194" si="6">(((K131/60)/60)/24)+DATE(1970,1,1)</f>
        <v>42063.25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5">
        <f t="shared" si="5"/>
        <v>31.223717409587888</v>
      </c>
      <c r="T131">
        <f t="shared" ref="T131:T194" si="7">E131/G131</f>
        <v>86.472727272727269</v>
      </c>
    </row>
    <row r="132" spans="1:20" ht="16" x14ac:dyDescent="0.4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9">
        <v>40842.208333333336</v>
      </c>
      <c r="M132" s="9">
        <f t="shared" si="6"/>
        <v>40858.25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5">
        <f t="shared" ref="S132:S195" si="8">D132/E132</f>
        <v>0.64321608040201006</v>
      </c>
      <c r="T132">
        <f t="shared" si="7"/>
        <v>28.001876172607879</v>
      </c>
    </row>
    <row r="133" spans="1:20" ht="31.5" x14ac:dyDescent="0.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9">
        <v>41607.25</v>
      </c>
      <c r="M133" s="9">
        <f t="shared" si="6"/>
        <v>41620.25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5">
        <f t="shared" si="8"/>
        <v>0.99147583616268153</v>
      </c>
      <c r="T133">
        <f t="shared" si="7"/>
        <v>67.996725337699544</v>
      </c>
    </row>
    <row r="134" spans="1:20" ht="16" x14ac:dyDescent="0.4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9">
        <v>43112.25</v>
      </c>
      <c r="M134" s="9">
        <f t="shared" si="6"/>
        <v>43128.25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5">
        <f t="shared" si="8"/>
        <v>0.86071987480438183</v>
      </c>
      <c r="T134">
        <f t="shared" si="7"/>
        <v>43.078651685393261</v>
      </c>
    </row>
    <row r="135" spans="1:20" ht="16" x14ac:dyDescent="0.4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9">
        <v>40767.208333333336</v>
      </c>
      <c r="M135" s="9">
        <f t="shared" si="6"/>
        <v>40789.208333333336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5">
        <f t="shared" si="8"/>
        <v>0.32177332856632107</v>
      </c>
      <c r="T135">
        <f t="shared" si="7"/>
        <v>87.95597484276729</v>
      </c>
    </row>
    <row r="136" spans="1:20" ht="16" x14ac:dyDescent="0.4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9">
        <v>40713.208333333336</v>
      </c>
      <c r="M136" s="9">
        <f t="shared" si="6"/>
        <v>40762.208333333336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5">
        <f t="shared" si="8"/>
        <v>1.1143714720903144</v>
      </c>
      <c r="T136">
        <f t="shared" si="7"/>
        <v>94.987234042553197</v>
      </c>
    </row>
    <row r="137" spans="1:20" ht="16" x14ac:dyDescent="0.4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9">
        <v>41340.25</v>
      </c>
      <c r="M137" s="9">
        <f t="shared" si="6"/>
        <v>41345.208333333336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5">
        <f t="shared" si="8"/>
        <v>1.403061224489796</v>
      </c>
      <c r="T137">
        <f t="shared" si="7"/>
        <v>46.905982905982903</v>
      </c>
    </row>
    <row r="138" spans="1:20" ht="16" x14ac:dyDescent="0.4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9">
        <v>41797.208333333336</v>
      </c>
      <c r="M138" s="9">
        <f t="shared" si="6"/>
        <v>41809.208333333336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5">
        <f t="shared" si="8"/>
        <v>30.429988974641677</v>
      </c>
      <c r="T138">
        <f t="shared" si="7"/>
        <v>46.913793103448278</v>
      </c>
    </row>
    <row r="139" spans="1:20" ht="16" x14ac:dyDescent="0.4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9">
        <v>40457.208333333336</v>
      </c>
      <c r="M139" s="9">
        <f t="shared" si="6"/>
        <v>40463.208333333336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5">
        <f t="shared" si="8"/>
        <v>0.38200339558573854</v>
      </c>
      <c r="T139">
        <f t="shared" si="7"/>
        <v>94.24</v>
      </c>
    </row>
    <row r="140" spans="1:20" ht="31.5" x14ac:dyDescent="0.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9">
        <v>41180.208333333336</v>
      </c>
      <c r="M140" s="9">
        <f t="shared" si="6"/>
        <v>41186.208333333336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5">
        <f t="shared" si="8"/>
        <v>1.0416666666666667</v>
      </c>
      <c r="T140">
        <f t="shared" si="7"/>
        <v>80.139130434782615</v>
      </c>
    </row>
    <row r="141" spans="1:20" ht="16" x14ac:dyDescent="0.4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9">
        <v>42115.208333333328</v>
      </c>
      <c r="M141" s="9">
        <f t="shared" si="6"/>
        <v>42131.208333333328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5">
        <f t="shared" si="8"/>
        <v>4.7854099553153899</v>
      </c>
      <c r="T141">
        <f t="shared" si="7"/>
        <v>59.036809815950917</v>
      </c>
    </row>
    <row r="142" spans="1:20" ht="31.5" x14ac:dyDescent="0.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9">
        <v>43156.25</v>
      </c>
      <c r="M142" s="9">
        <f t="shared" si="6"/>
        <v>43161.25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5">
        <f t="shared" si="8"/>
        <v>0.44810167834446796</v>
      </c>
      <c r="T142">
        <f t="shared" si="7"/>
        <v>65.989247311827953</v>
      </c>
    </row>
    <row r="143" spans="1:20" ht="16" x14ac:dyDescent="0.4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9">
        <v>42167.208333333328</v>
      </c>
      <c r="M143" s="9">
        <f t="shared" si="6"/>
        <v>42173.208333333328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5">
        <f t="shared" si="8"/>
        <v>0.98433935979670251</v>
      </c>
      <c r="T143">
        <f t="shared" si="7"/>
        <v>60.992530345471522</v>
      </c>
    </row>
    <row r="144" spans="1:20" ht="31.5" x14ac:dyDescent="0.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9">
        <v>41005.208333333336</v>
      </c>
      <c r="M144" s="9">
        <f t="shared" si="6"/>
        <v>41046.208333333336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5">
        <f t="shared" si="8"/>
        <v>0.43470700747696051</v>
      </c>
      <c r="T144">
        <f t="shared" si="7"/>
        <v>98.307692307692307</v>
      </c>
    </row>
    <row r="145" spans="1:20" ht="16" x14ac:dyDescent="0.4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9">
        <v>40357.208333333336</v>
      </c>
      <c r="M145" s="9">
        <f t="shared" si="6"/>
        <v>40377.208333333336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5">
        <f t="shared" si="8"/>
        <v>0.73750341436765909</v>
      </c>
      <c r="T145">
        <f t="shared" si="7"/>
        <v>104.6</v>
      </c>
    </row>
    <row r="146" spans="1:20" ht="16" x14ac:dyDescent="0.4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9">
        <v>43633.208333333328</v>
      </c>
      <c r="M146" s="9">
        <f t="shared" si="6"/>
        <v>43641.208333333328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5">
        <f t="shared" si="8"/>
        <v>0.77459333849728895</v>
      </c>
      <c r="T146">
        <f t="shared" si="7"/>
        <v>86.066666666666663</v>
      </c>
    </row>
    <row r="147" spans="1:20" ht="16" x14ac:dyDescent="0.4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9">
        <v>41889.208333333336</v>
      </c>
      <c r="M147" s="9">
        <f t="shared" si="6"/>
        <v>41894.208333333336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5">
        <f t="shared" si="8"/>
        <v>0.42281152753348666</v>
      </c>
      <c r="T147">
        <f t="shared" si="7"/>
        <v>76.989583333333329</v>
      </c>
    </row>
    <row r="148" spans="1:20" ht="31.5" x14ac:dyDescent="0.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9">
        <v>40855.25</v>
      </c>
      <c r="M148" s="9">
        <f t="shared" si="6"/>
        <v>40875.25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5">
        <f t="shared" si="8"/>
        <v>5.7971014492753623</v>
      </c>
      <c r="T148">
        <f t="shared" si="7"/>
        <v>29.764705882352942</v>
      </c>
    </row>
    <row r="149" spans="1:20" ht="31.5" x14ac:dyDescent="0.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9">
        <v>42534.208333333328</v>
      </c>
      <c r="M149" s="9">
        <f t="shared" si="6"/>
        <v>42540.208333333328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5">
        <f t="shared" si="8"/>
        <v>0.88893648923637147</v>
      </c>
      <c r="T149">
        <f t="shared" si="7"/>
        <v>46.91959798994975</v>
      </c>
    </row>
    <row r="150" spans="1:20" ht="16" x14ac:dyDescent="0.4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9">
        <v>42941.208333333328</v>
      </c>
      <c r="M150" s="9">
        <f t="shared" si="6"/>
        <v>42950.208333333328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5">
        <f t="shared" si="8"/>
        <v>0.82629942247889832</v>
      </c>
      <c r="T150">
        <f t="shared" si="7"/>
        <v>105.18691588785046</v>
      </c>
    </row>
    <row r="151" spans="1:20" ht="16" x14ac:dyDescent="0.4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9">
        <v>41275.25</v>
      </c>
      <c r="M151" s="9">
        <f t="shared" si="6"/>
        <v>41327.25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5">
        <f t="shared" si="8"/>
        <v>0.45481220657276994</v>
      </c>
      <c r="T151">
        <f t="shared" si="7"/>
        <v>69.907692307692301</v>
      </c>
    </row>
    <row r="152" spans="1:20" ht="16" x14ac:dyDescent="0.4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9">
        <v>43450.25</v>
      </c>
      <c r="M152" s="9">
        <f t="shared" si="6"/>
        <v>43451.25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5">
        <f t="shared" si="8"/>
        <v>100</v>
      </c>
      <c r="T152">
        <f t="shared" si="7"/>
        <v>1</v>
      </c>
    </row>
    <row r="153" spans="1:20" ht="16" x14ac:dyDescent="0.4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9">
        <v>41799.208333333336</v>
      </c>
      <c r="M153" s="9">
        <f t="shared" si="6"/>
        <v>41850.208333333336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5">
        <f t="shared" si="8"/>
        <v>1.558435657734816</v>
      </c>
      <c r="T153">
        <f t="shared" si="7"/>
        <v>60.011588275391958</v>
      </c>
    </row>
    <row r="154" spans="1:20" ht="16" x14ac:dyDescent="0.4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9">
        <v>42783.25</v>
      </c>
      <c r="M154" s="9">
        <f t="shared" si="6"/>
        <v>42790.25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5">
        <f t="shared" si="8"/>
        <v>0.23636891777209479</v>
      </c>
      <c r="T154">
        <f t="shared" si="7"/>
        <v>52.006220379146917</v>
      </c>
    </row>
    <row r="155" spans="1:20" ht="16" x14ac:dyDescent="0.4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9">
        <v>41201.208333333336</v>
      </c>
      <c r="M155" s="9">
        <f t="shared" si="6"/>
        <v>41207.208333333336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5">
        <f t="shared" si="8"/>
        <v>1.0754519851003908</v>
      </c>
      <c r="T155">
        <f t="shared" si="7"/>
        <v>31.000176025347649</v>
      </c>
    </row>
    <row r="156" spans="1:20" ht="16" x14ac:dyDescent="0.4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9">
        <v>42502.208333333328</v>
      </c>
      <c r="M156" s="9">
        <f t="shared" si="6"/>
        <v>42525.208333333328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5">
        <f t="shared" si="8"/>
        <v>1.7019374068554396</v>
      </c>
      <c r="T156">
        <f t="shared" si="7"/>
        <v>95.042492917847028</v>
      </c>
    </row>
    <row r="157" spans="1:20" ht="16" x14ac:dyDescent="0.4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9">
        <v>40262.208333333336</v>
      </c>
      <c r="M157" s="9">
        <f t="shared" si="6"/>
        <v>40277.208333333336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5">
        <f t="shared" si="8"/>
        <v>1.5379357484620642</v>
      </c>
      <c r="T157">
        <f t="shared" si="7"/>
        <v>75.968174204355108</v>
      </c>
    </row>
    <row r="158" spans="1:20" ht="16" x14ac:dyDescent="0.4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9">
        <v>43743.208333333328</v>
      </c>
      <c r="M158" s="9">
        <f t="shared" si="6"/>
        <v>43767.208333333328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5">
        <f t="shared" si="8"/>
        <v>1.3524559708701791</v>
      </c>
      <c r="T158">
        <f t="shared" si="7"/>
        <v>71.013192612137203</v>
      </c>
    </row>
    <row r="159" spans="1:20" ht="16" x14ac:dyDescent="0.4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9">
        <v>41638.25</v>
      </c>
      <c r="M159" s="9">
        <f t="shared" si="6"/>
        <v>41650.25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5">
        <f t="shared" si="8"/>
        <v>1.8987341772151898</v>
      </c>
      <c r="T159">
        <f t="shared" si="7"/>
        <v>73.733333333333334</v>
      </c>
    </row>
    <row r="160" spans="1:20" ht="16" x14ac:dyDescent="0.4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9">
        <v>42346.25</v>
      </c>
      <c r="M160" s="9">
        <f t="shared" si="6"/>
        <v>42347.25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5">
        <f t="shared" si="8"/>
        <v>0.45258620689655171</v>
      </c>
      <c r="T160">
        <f t="shared" si="7"/>
        <v>113.17073170731707</v>
      </c>
    </row>
    <row r="161" spans="1:20" ht="16" x14ac:dyDescent="0.4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9">
        <v>43551.208333333328</v>
      </c>
      <c r="M161" s="9">
        <f t="shared" si="6"/>
        <v>43569.208333333328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5">
        <f t="shared" si="8"/>
        <v>0.99988495047640957</v>
      </c>
      <c r="T161">
        <f t="shared" si="7"/>
        <v>105.00933552992861</v>
      </c>
    </row>
    <row r="162" spans="1:20" ht="16" x14ac:dyDescent="0.4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9">
        <v>43582.208333333328</v>
      </c>
      <c r="M162" s="9">
        <f t="shared" si="6"/>
        <v>43598.208333333328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5">
        <f t="shared" si="8"/>
        <v>0.61609549480169423</v>
      </c>
      <c r="T162">
        <f t="shared" si="7"/>
        <v>79.176829268292678</v>
      </c>
    </row>
    <row r="163" spans="1:20" ht="31.5" x14ac:dyDescent="0.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9">
        <v>42270.208333333328</v>
      </c>
      <c r="M163" s="9">
        <f t="shared" si="6"/>
        <v>42276.208333333328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5">
        <f t="shared" si="8"/>
        <v>1.2790697674418605</v>
      </c>
      <c r="T163">
        <f t="shared" si="7"/>
        <v>57.333333333333336</v>
      </c>
    </row>
    <row r="164" spans="1:20" ht="31.5" x14ac:dyDescent="0.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9">
        <v>43442.25</v>
      </c>
      <c r="M164" s="9">
        <f t="shared" si="6"/>
        <v>43472.25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5">
        <f t="shared" si="8"/>
        <v>0.66783446463761764</v>
      </c>
      <c r="T164">
        <f t="shared" si="7"/>
        <v>58.178343949044589</v>
      </c>
    </row>
    <row r="165" spans="1:20" ht="16" x14ac:dyDescent="0.4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9">
        <v>43028.208333333328</v>
      </c>
      <c r="M165" s="9">
        <f t="shared" si="6"/>
        <v>43077.25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5">
        <f t="shared" si="8"/>
        <v>0.39485559566787004</v>
      </c>
      <c r="T165">
        <f t="shared" si="7"/>
        <v>36.032520325203251</v>
      </c>
    </row>
    <row r="166" spans="1:20" ht="16" x14ac:dyDescent="0.4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9">
        <v>43016.208333333328</v>
      </c>
      <c r="M166" s="9">
        <f t="shared" si="6"/>
        <v>43017.208333333328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5">
        <f t="shared" si="8"/>
        <v>0.99830851381380381</v>
      </c>
      <c r="T166">
        <f t="shared" si="7"/>
        <v>107.99068767908309</v>
      </c>
    </row>
    <row r="167" spans="1:20" ht="16" x14ac:dyDescent="0.4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9">
        <v>42948.208333333328</v>
      </c>
      <c r="M167" s="9">
        <f t="shared" si="6"/>
        <v>42980.208333333328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5">
        <f t="shared" si="8"/>
        <v>0.81973902556243705</v>
      </c>
      <c r="T167">
        <f t="shared" si="7"/>
        <v>44.005985634477256</v>
      </c>
    </row>
    <row r="168" spans="1:20" ht="16" x14ac:dyDescent="0.4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9">
        <v>40534.25</v>
      </c>
      <c r="M168" s="9">
        <f t="shared" si="6"/>
        <v>40538.25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5">
        <f t="shared" si="8"/>
        <v>0.72922092417590589</v>
      </c>
      <c r="T168">
        <f t="shared" si="7"/>
        <v>55.077868852459019</v>
      </c>
    </row>
    <row r="169" spans="1:20" ht="16" x14ac:dyDescent="0.4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9">
        <v>41435.208333333336</v>
      </c>
      <c r="M169" s="9">
        <f t="shared" si="6"/>
        <v>41445.208333333336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5">
        <f t="shared" si="8"/>
        <v>0.24065161051462422</v>
      </c>
      <c r="T169">
        <f t="shared" si="7"/>
        <v>74</v>
      </c>
    </row>
    <row r="170" spans="1:20" ht="16" x14ac:dyDescent="0.4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9">
        <v>43518.25</v>
      </c>
      <c r="M170" s="9">
        <f t="shared" si="6"/>
        <v>43541.208333333328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5">
        <f t="shared" si="8"/>
        <v>3.1939561672525993</v>
      </c>
      <c r="T170">
        <f t="shared" si="7"/>
        <v>41.996858638743454</v>
      </c>
    </row>
    <row r="171" spans="1:20" ht="16" x14ac:dyDescent="0.4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9">
        <v>41077.208333333336</v>
      </c>
      <c r="M171" s="9">
        <f t="shared" si="6"/>
        <v>41105.208333333336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5">
        <f t="shared" si="8"/>
        <v>0.23580370606511422</v>
      </c>
      <c r="T171">
        <f t="shared" si="7"/>
        <v>77.988161010260455</v>
      </c>
    </row>
    <row r="172" spans="1:20" ht="16" x14ac:dyDescent="0.4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9">
        <v>42950.208333333328</v>
      </c>
      <c r="M172" s="9">
        <f t="shared" si="6"/>
        <v>42957.208333333328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5">
        <f t="shared" si="8"/>
        <v>34.026772793053546</v>
      </c>
      <c r="T172">
        <f t="shared" si="7"/>
        <v>82.507462686567166</v>
      </c>
    </row>
    <row r="173" spans="1:20" ht="31.5" x14ac:dyDescent="0.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9">
        <v>41718.208333333336</v>
      </c>
      <c r="M173" s="9">
        <f t="shared" si="6"/>
        <v>41740.208333333336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5">
        <f t="shared" si="8"/>
        <v>9.4049904030710181</v>
      </c>
      <c r="T173">
        <f t="shared" si="7"/>
        <v>104.2</v>
      </c>
    </row>
    <row r="174" spans="1:20" ht="16" x14ac:dyDescent="0.4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9">
        <v>41839.208333333336</v>
      </c>
      <c r="M174" s="9">
        <f t="shared" si="6"/>
        <v>41854.208333333336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5">
        <f t="shared" si="8"/>
        <v>1.2066365007541477</v>
      </c>
      <c r="T174">
        <f t="shared" si="7"/>
        <v>25.5</v>
      </c>
    </row>
    <row r="175" spans="1:20" ht="16" x14ac:dyDescent="0.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9">
        <v>41412.208333333336</v>
      </c>
      <c r="M175" s="9">
        <f t="shared" si="6"/>
        <v>41418.208333333336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5">
        <f t="shared" si="8"/>
        <v>0.61344244615726207</v>
      </c>
      <c r="T175">
        <f t="shared" si="7"/>
        <v>100.98334401024984</v>
      </c>
    </row>
    <row r="176" spans="1:20" ht="16" x14ac:dyDescent="0.4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9">
        <v>42282.208333333328</v>
      </c>
      <c r="M176" s="9">
        <f t="shared" si="6"/>
        <v>42283.208333333328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5">
        <f t="shared" si="8"/>
        <v>0.11177347242921014</v>
      </c>
      <c r="T176">
        <f t="shared" si="7"/>
        <v>111.83333333333333</v>
      </c>
    </row>
    <row r="177" spans="1:20" ht="16" x14ac:dyDescent="0.4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9">
        <v>42613.208333333328</v>
      </c>
      <c r="M177" s="9">
        <f t="shared" si="6"/>
        <v>42632.208333333328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5">
        <f t="shared" si="8"/>
        <v>3.8180324069196572</v>
      </c>
      <c r="T177">
        <f t="shared" si="7"/>
        <v>41.999115044247787</v>
      </c>
    </row>
    <row r="178" spans="1:20" ht="31.5" x14ac:dyDescent="0.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9">
        <v>42616.208333333328</v>
      </c>
      <c r="M178" s="9">
        <f t="shared" si="6"/>
        <v>42625.208333333328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5">
        <f t="shared" si="8"/>
        <v>1.3362770160353241</v>
      </c>
      <c r="T178">
        <f t="shared" si="7"/>
        <v>110.05115089514067</v>
      </c>
    </row>
    <row r="179" spans="1:20" ht="16" x14ac:dyDescent="0.4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9">
        <v>40497.25</v>
      </c>
      <c r="M179" s="9">
        <f t="shared" si="6"/>
        <v>40522.25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5">
        <f t="shared" si="8"/>
        <v>0.24010941067991806</v>
      </c>
      <c r="T179">
        <f t="shared" si="7"/>
        <v>58.997079225994888</v>
      </c>
    </row>
    <row r="180" spans="1:20" ht="16" x14ac:dyDescent="0.4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9">
        <v>42999.208333333328</v>
      </c>
      <c r="M180" s="9">
        <f t="shared" si="6"/>
        <v>43008.208333333328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5">
        <f t="shared" si="8"/>
        <v>1.0394110004330879</v>
      </c>
      <c r="T180">
        <f t="shared" si="7"/>
        <v>32.985714285714288</v>
      </c>
    </row>
    <row r="181" spans="1:20" ht="31.5" x14ac:dyDescent="0.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9">
        <v>41350.208333333336</v>
      </c>
      <c r="M181" s="9">
        <f t="shared" si="6"/>
        <v>41351.208333333336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5">
        <f t="shared" si="8"/>
        <v>0.2795489524766781</v>
      </c>
      <c r="T181">
        <f t="shared" si="7"/>
        <v>45.005654509471306</v>
      </c>
    </row>
    <row r="182" spans="1:20" ht="16" x14ac:dyDescent="0.4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9">
        <v>40259.208333333336</v>
      </c>
      <c r="M182" s="9">
        <f t="shared" si="6"/>
        <v>40264.208333333336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5">
        <f t="shared" si="8"/>
        <v>0.32419414597999258</v>
      </c>
      <c r="T182">
        <f t="shared" si="7"/>
        <v>81.98196487897485</v>
      </c>
    </row>
    <row r="183" spans="1:20" ht="16" x14ac:dyDescent="0.4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9">
        <v>43012.208333333328</v>
      </c>
      <c r="M183" s="9">
        <f t="shared" si="6"/>
        <v>43030.208333333328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5">
        <f t="shared" si="8"/>
        <v>1.6180620884289747</v>
      </c>
      <c r="T183">
        <f t="shared" si="7"/>
        <v>39.080882352941174</v>
      </c>
    </row>
    <row r="184" spans="1:20" ht="31.5" x14ac:dyDescent="0.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9">
        <v>43631.208333333328</v>
      </c>
      <c r="M184" s="9">
        <f t="shared" si="6"/>
        <v>43647.208333333328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5">
        <f t="shared" si="8"/>
        <v>0.13844189016602809</v>
      </c>
      <c r="T184">
        <f t="shared" si="7"/>
        <v>58.996383363471971</v>
      </c>
    </row>
    <row r="185" spans="1:20" ht="31.5" x14ac:dyDescent="0.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9">
        <v>40430.208333333336</v>
      </c>
      <c r="M185" s="9">
        <f t="shared" si="6"/>
        <v>40443.208333333336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5">
        <f t="shared" si="8"/>
        <v>1.446808510638298</v>
      </c>
      <c r="T185">
        <f t="shared" si="7"/>
        <v>40.988372093023258</v>
      </c>
    </row>
    <row r="186" spans="1:20" ht="16" x14ac:dyDescent="0.4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9">
        <v>43588.208333333328</v>
      </c>
      <c r="M186" s="9">
        <f t="shared" si="6"/>
        <v>43589.208333333328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5">
        <f t="shared" si="8"/>
        <v>0.34123222748815168</v>
      </c>
      <c r="T186">
        <f t="shared" si="7"/>
        <v>31.029411764705884</v>
      </c>
    </row>
    <row r="187" spans="1:20" ht="16" x14ac:dyDescent="0.4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9">
        <v>43233.208333333328</v>
      </c>
      <c r="M187" s="9">
        <f t="shared" si="6"/>
        <v>43244.208333333328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5">
        <f t="shared" si="8"/>
        <v>1.392757660167131</v>
      </c>
      <c r="T187">
        <f t="shared" si="7"/>
        <v>37.789473684210527</v>
      </c>
    </row>
    <row r="188" spans="1:20" ht="16" x14ac:dyDescent="0.4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9">
        <v>41782.208333333336</v>
      </c>
      <c r="M188" s="9">
        <f t="shared" si="6"/>
        <v>41797.208333333336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5">
        <f t="shared" si="8"/>
        <v>3.1313914944636436</v>
      </c>
      <c r="T188">
        <f t="shared" si="7"/>
        <v>32.006772009029348</v>
      </c>
    </row>
    <row r="189" spans="1:20" ht="16" x14ac:dyDescent="0.4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9">
        <v>41328.25</v>
      </c>
      <c r="M189" s="9">
        <f t="shared" si="6"/>
        <v>41356.208333333336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5">
        <f t="shared" si="8"/>
        <v>0.43502138975604115</v>
      </c>
      <c r="T189">
        <f t="shared" si="7"/>
        <v>95.966712898751737</v>
      </c>
    </row>
    <row r="190" spans="1:20" ht="16" x14ac:dyDescent="0.4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9">
        <v>41975.25</v>
      </c>
      <c r="M190" s="9">
        <f t="shared" si="6"/>
        <v>41976.25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5">
        <f t="shared" si="8"/>
        <v>3.1238095238095238</v>
      </c>
      <c r="T190">
        <f t="shared" si="7"/>
        <v>75</v>
      </c>
    </row>
    <row r="191" spans="1:20" ht="16" x14ac:dyDescent="0.4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9">
        <v>42433.25</v>
      </c>
      <c r="M191" s="9">
        <f t="shared" si="6"/>
        <v>42433.25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5">
        <f t="shared" si="8"/>
        <v>4.250733268153942</v>
      </c>
      <c r="T191">
        <f t="shared" si="7"/>
        <v>102.0498866213152</v>
      </c>
    </row>
    <row r="192" spans="1:20" ht="16" x14ac:dyDescent="0.4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9">
        <v>41429.208333333336</v>
      </c>
      <c r="M192" s="9">
        <f t="shared" si="6"/>
        <v>41430.208333333336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5">
        <f t="shared" si="8"/>
        <v>1.4578408195429473</v>
      </c>
      <c r="T192">
        <f t="shared" si="7"/>
        <v>105.75</v>
      </c>
    </row>
    <row r="193" spans="1:20" ht="16" x14ac:dyDescent="0.4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9">
        <v>43536.208333333328</v>
      </c>
      <c r="M193" s="9">
        <f t="shared" si="6"/>
        <v>43539.208333333328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5">
        <f t="shared" si="8"/>
        <v>2.6348808030112925</v>
      </c>
      <c r="T193">
        <f t="shared" si="7"/>
        <v>37.069767441860463</v>
      </c>
    </row>
    <row r="194" spans="1:20" ht="16" x14ac:dyDescent="0.4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9">
        <v>41817.208333333336</v>
      </c>
      <c r="M194" s="9">
        <f t="shared" si="6"/>
        <v>41821.208333333336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5">
        <f t="shared" si="8"/>
        <v>5.0017611835153222</v>
      </c>
      <c r="T194">
        <f t="shared" si="7"/>
        <v>35.049382716049379</v>
      </c>
    </row>
    <row r="195" spans="1:20" ht="16" x14ac:dyDescent="0.4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9">
        <v>43198.208333333328</v>
      </c>
      <c r="M195" s="9">
        <f t="shared" ref="M195:M258" si="9">(((K195/60)/60)/24)+DATE(1970,1,1)</f>
        <v>43202.208333333328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5">
        <f t="shared" si="8"/>
        <v>2.191235059760956</v>
      </c>
      <c r="T195">
        <f t="shared" ref="T195:T258" si="10">E195/G195</f>
        <v>46.338461538461537</v>
      </c>
    </row>
    <row r="196" spans="1:20" ht="16" x14ac:dyDescent="0.4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9">
        <v>42261.208333333328</v>
      </c>
      <c r="M196" s="9">
        <f t="shared" si="9"/>
        <v>42277.208333333328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5">
        <f t="shared" ref="S196:S259" si="11">D196/E196</f>
        <v>0.81459385039008725</v>
      </c>
      <c r="T196">
        <f t="shared" si="10"/>
        <v>69.174603174603178</v>
      </c>
    </row>
    <row r="197" spans="1:20" ht="16" x14ac:dyDescent="0.4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9">
        <v>43310.208333333328</v>
      </c>
      <c r="M197" s="9">
        <f t="shared" si="9"/>
        <v>43317.208333333328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5">
        <f t="shared" si="11"/>
        <v>0.27643158318316219</v>
      </c>
      <c r="T197">
        <f t="shared" si="10"/>
        <v>109.07824427480917</v>
      </c>
    </row>
    <row r="198" spans="1:20" ht="16" x14ac:dyDescent="0.4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9">
        <v>42616.208333333328</v>
      </c>
      <c r="M198" s="9">
        <f t="shared" si="9"/>
        <v>42635.208333333328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5">
        <f t="shared" si="11"/>
        <v>1.5836230204712245</v>
      </c>
      <c r="T198">
        <f t="shared" si="10"/>
        <v>51.78</v>
      </c>
    </row>
    <row r="199" spans="1:20" ht="16" x14ac:dyDescent="0.4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9">
        <v>42909.208333333328</v>
      </c>
      <c r="M199" s="9">
        <f t="shared" si="9"/>
        <v>42923.208333333328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5">
        <f t="shared" si="11"/>
        <v>0.33534006056964899</v>
      </c>
      <c r="T199">
        <f t="shared" si="10"/>
        <v>82.010055304172951</v>
      </c>
    </row>
    <row r="200" spans="1:20" ht="16" x14ac:dyDescent="0.4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9">
        <v>40396.208333333336</v>
      </c>
      <c r="M200" s="9">
        <f t="shared" si="9"/>
        <v>40425.208333333336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5">
        <f t="shared" si="11"/>
        <v>10.461844065552061</v>
      </c>
      <c r="T200">
        <f t="shared" si="10"/>
        <v>35.958333333333336</v>
      </c>
    </row>
    <row r="201" spans="1:20" ht="16" x14ac:dyDescent="0.4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9">
        <v>42192.208333333328</v>
      </c>
      <c r="M201" s="9">
        <f t="shared" si="9"/>
        <v>42196.208333333328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5">
        <f t="shared" si="11"/>
        <v>1.859504132231405</v>
      </c>
      <c r="T201">
        <f t="shared" si="10"/>
        <v>74.461538461538467</v>
      </c>
    </row>
    <row r="202" spans="1:20" ht="16" x14ac:dyDescent="0.4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9">
        <v>40262.208333333336</v>
      </c>
      <c r="M202" s="9">
        <f t="shared" si="9"/>
        <v>40273.208333333336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5">
        <f t="shared" si="11"/>
        <v>50</v>
      </c>
      <c r="T202">
        <f t="shared" si="10"/>
        <v>2</v>
      </c>
    </row>
    <row r="203" spans="1:20" ht="16" x14ac:dyDescent="0.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9">
        <v>41845.208333333336</v>
      </c>
      <c r="M203" s="9">
        <f t="shared" si="9"/>
        <v>41863.208333333336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5">
        <f t="shared" si="11"/>
        <v>0.14680181754631247</v>
      </c>
      <c r="T203">
        <f t="shared" si="10"/>
        <v>91.114649681528661</v>
      </c>
    </row>
    <row r="204" spans="1:20" ht="16" x14ac:dyDescent="0.4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9">
        <v>40818.208333333336</v>
      </c>
      <c r="M204" s="9">
        <f t="shared" si="9"/>
        <v>40822.208333333336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5">
        <f t="shared" si="11"/>
        <v>1.2685312547760965</v>
      </c>
      <c r="T204">
        <f t="shared" si="10"/>
        <v>79.792682926829272</v>
      </c>
    </row>
    <row r="205" spans="1:20" ht="31.5" x14ac:dyDescent="0.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9">
        <v>42752.25</v>
      </c>
      <c r="M205" s="9">
        <f t="shared" si="9"/>
        <v>42754.25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5">
        <f t="shared" si="11"/>
        <v>0.74400376396622769</v>
      </c>
      <c r="T205">
        <f t="shared" si="10"/>
        <v>42.999777678968428</v>
      </c>
    </row>
    <row r="206" spans="1:20" ht="16" x14ac:dyDescent="0.4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9">
        <v>40636.208333333336</v>
      </c>
      <c r="M206" s="9">
        <f t="shared" si="9"/>
        <v>40646.208333333336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5">
        <f t="shared" si="11"/>
        <v>29.655990510083036</v>
      </c>
      <c r="T206">
        <f t="shared" si="10"/>
        <v>63.225000000000001</v>
      </c>
    </row>
    <row r="207" spans="1:20" ht="16" x14ac:dyDescent="0.4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9">
        <v>43390.208333333328</v>
      </c>
      <c r="M207" s="9">
        <f t="shared" si="9"/>
        <v>43402.208333333328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5">
        <f t="shared" si="11"/>
        <v>0.23156394727467047</v>
      </c>
      <c r="T207">
        <f t="shared" si="10"/>
        <v>70.174999999999997</v>
      </c>
    </row>
    <row r="208" spans="1:20" ht="16" x14ac:dyDescent="0.4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9">
        <v>40236.25</v>
      </c>
      <c r="M208" s="9">
        <f t="shared" si="9"/>
        <v>40245.25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5">
        <f t="shared" si="11"/>
        <v>2.5743707093821508</v>
      </c>
      <c r="T208">
        <f t="shared" si="10"/>
        <v>61.333333333333336</v>
      </c>
    </row>
    <row r="209" spans="1:20" ht="31.5" x14ac:dyDescent="0.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9">
        <v>43340.208333333328</v>
      </c>
      <c r="M209" s="9">
        <f t="shared" si="9"/>
        <v>43360.208333333328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5">
        <f t="shared" si="11"/>
        <v>0.23490721165139769</v>
      </c>
      <c r="T209">
        <f t="shared" si="10"/>
        <v>99</v>
      </c>
    </row>
    <row r="210" spans="1:20" ht="16" x14ac:dyDescent="0.4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9">
        <v>43048.25</v>
      </c>
      <c r="M210" s="9">
        <f t="shared" si="9"/>
        <v>43072.25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5">
        <f t="shared" si="11"/>
        <v>0.98890060770428412</v>
      </c>
      <c r="T210">
        <f t="shared" si="10"/>
        <v>96.984900146127615</v>
      </c>
    </row>
    <row r="211" spans="1:20" ht="16" x14ac:dyDescent="0.4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9">
        <v>42496.208333333328</v>
      </c>
      <c r="M211" s="9">
        <f t="shared" si="9"/>
        <v>42503.208333333328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5">
        <f t="shared" si="11"/>
        <v>4.7194991749975737</v>
      </c>
      <c r="T211">
        <f t="shared" si="10"/>
        <v>51.004950495049506</v>
      </c>
    </row>
    <row r="212" spans="1:20" ht="16" x14ac:dyDescent="0.4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9">
        <v>42797.25</v>
      </c>
      <c r="M212" s="9">
        <f t="shared" si="9"/>
        <v>42824.208333333328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5">
        <f t="shared" si="11"/>
        <v>1.4831177027453455</v>
      </c>
      <c r="T212">
        <f t="shared" si="10"/>
        <v>28.044247787610619</v>
      </c>
    </row>
    <row r="213" spans="1:20" ht="31.5" x14ac:dyDescent="0.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9">
        <v>41513.208333333336</v>
      </c>
      <c r="M213" s="9">
        <f t="shared" si="9"/>
        <v>41537.208333333336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5">
        <f t="shared" si="11"/>
        <v>1.0534813319878911</v>
      </c>
      <c r="T213">
        <f t="shared" si="10"/>
        <v>60.984615384615381</v>
      </c>
    </row>
    <row r="214" spans="1:20" ht="31.5" x14ac:dyDescent="0.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9">
        <v>43814.25</v>
      </c>
      <c r="M214" s="9">
        <f t="shared" si="9"/>
        <v>43860.25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5">
        <f t="shared" si="11"/>
        <v>0.65853658536585369</v>
      </c>
      <c r="T214">
        <f t="shared" si="10"/>
        <v>73.214285714285708</v>
      </c>
    </row>
    <row r="215" spans="1:20" ht="31.5" x14ac:dyDescent="0.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9">
        <v>40488.208333333336</v>
      </c>
      <c r="M215" s="9">
        <f t="shared" si="9"/>
        <v>40496.25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5">
        <f t="shared" si="11"/>
        <v>0.51239004599269011</v>
      </c>
      <c r="T215">
        <f t="shared" si="10"/>
        <v>39.997435299603637</v>
      </c>
    </row>
    <row r="216" spans="1:20" ht="16" x14ac:dyDescent="0.4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9">
        <v>40409.208333333336</v>
      </c>
      <c r="M216" s="9">
        <f t="shared" si="9"/>
        <v>40415.208333333336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5">
        <f t="shared" si="11"/>
        <v>9.773806199385647E-2</v>
      </c>
      <c r="T216">
        <f t="shared" si="10"/>
        <v>86.812121212121212</v>
      </c>
    </row>
    <row r="217" spans="1:20" ht="16" x14ac:dyDescent="0.4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9">
        <v>43509.25</v>
      </c>
      <c r="M217" s="9">
        <f t="shared" si="9"/>
        <v>43511.25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5">
        <f t="shared" si="11"/>
        <v>26.029216467463481</v>
      </c>
      <c r="T217">
        <f t="shared" si="10"/>
        <v>42.125874125874127</v>
      </c>
    </row>
    <row r="218" spans="1:20" ht="16" x14ac:dyDescent="0.4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9">
        <v>40869.25</v>
      </c>
      <c r="M218" s="9">
        <f t="shared" si="9"/>
        <v>40871.25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5">
        <f t="shared" si="11"/>
        <v>0.64486729086853078</v>
      </c>
      <c r="T218">
        <f t="shared" si="10"/>
        <v>103.97851239669421</v>
      </c>
    </row>
    <row r="219" spans="1:20" ht="16" x14ac:dyDescent="0.4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9">
        <v>43583.208333333328</v>
      </c>
      <c r="M219" s="9">
        <f t="shared" si="9"/>
        <v>43592.208333333328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5">
        <f t="shared" si="11"/>
        <v>2.2344632280568457</v>
      </c>
      <c r="T219">
        <f t="shared" si="10"/>
        <v>62.003211991434689</v>
      </c>
    </row>
    <row r="220" spans="1:20" ht="16" x14ac:dyDescent="0.4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9">
        <v>40858.25</v>
      </c>
      <c r="M220" s="9">
        <f t="shared" si="9"/>
        <v>40892.25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5">
        <f t="shared" si="11"/>
        <v>0.46307579819644162</v>
      </c>
      <c r="T220">
        <f t="shared" si="10"/>
        <v>31.005037783375315</v>
      </c>
    </row>
    <row r="221" spans="1:20" ht="16" x14ac:dyDescent="0.4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9">
        <v>41137.208333333336</v>
      </c>
      <c r="M221" s="9">
        <f t="shared" si="9"/>
        <v>41149.208333333336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5">
        <f t="shared" si="11"/>
        <v>0.30108955428637446</v>
      </c>
      <c r="T221">
        <f t="shared" si="10"/>
        <v>89.991552956465242</v>
      </c>
    </row>
    <row r="222" spans="1:20" ht="16" x14ac:dyDescent="0.4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9">
        <v>40725.208333333336</v>
      </c>
      <c r="M222" s="9">
        <f t="shared" si="9"/>
        <v>40743.208333333336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5">
        <f t="shared" si="11"/>
        <v>11.84407796101949</v>
      </c>
      <c r="T222">
        <f t="shared" si="10"/>
        <v>39.235294117647058</v>
      </c>
    </row>
    <row r="223" spans="1:20" ht="31.5" x14ac:dyDescent="0.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9">
        <v>41081.208333333336</v>
      </c>
      <c r="M223" s="9">
        <f t="shared" si="9"/>
        <v>41083.208333333336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5">
        <f t="shared" si="11"/>
        <v>1.0139364099140449</v>
      </c>
      <c r="T223">
        <f t="shared" si="10"/>
        <v>54.993116108306566</v>
      </c>
    </row>
    <row r="224" spans="1:20" ht="16" x14ac:dyDescent="0.4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9">
        <v>41914.208333333336</v>
      </c>
      <c r="M224" s="9">
        <f t="shared" si="9"/>
        <v>41915.208333333336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5">
        <f t="shared" si="11"/>
        <v>0.72474709346217725</v>
      </c>
      <c r="T224">
        <f t="shared" si="10"/>
        <v>47.992753623188406</v>
      </c>
    </row>
    <row r="225" spans="1:20" ht="16" x14ac:dyDescent="0.4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9">
        <v>42445.208333333328</v>
      </c>
      <c r="M225" s="9">
        <f t="shared" si="9"/>
        <v>42459.208333333328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5">
        <f t="shared" si="11"/>
        <v>1.0659731125682259</v>
      </c>
      <c r="T225">
        <f t="shared" si="10"/>
        <v>87.966702470461868</v>
      </c>
    </row>
    <row r="226" spans="1:20" ht="16" x14ac:dyDescent="0.4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9">
        <v>41906.208333333336</v>
      </c>
      <c r="M226" s="9">
        <f t="shared" si="9"/>
        <v>41951.25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5">
        <f t="shared" si="11"/>
        <v>0.24774594001658773</v>
      </c>
      <c r="T226">
        <f t="shared" si="10"/>
        <v>51.999165275459099</v>
      </c>
    </row>
    <row r="227" spans="1:20" ht="16" x14ac:dyDescent="0.4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9">
        <v>41762.208333333336</v>
      </c>
      <c r="M227" s="9">
        <f t="shared" si="9"/>
        <v>41762.208333333336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5">
        <f t="shared" si="11"/>
        <v>0.38435809929817799</v>
      </c>
      <c r="T227">
        <f t="shared" si="10"/>
        <v>29.999659863945578</v>
      </c>
    </row>
    <row r="228" spans="1:20" ht="16" x14ac:dyDescent="0.4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9">
        <v>40276.208333333336</v>
      </c>
      <c r="M228" s="9">
        <f t="shared" si="9"/>
        <v>40313.208333333336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5">
        <f t="shared" si="11"/>
        <v>0.27275206836985183</v>
      </c>
      <c r="T228">
        <f t="shared" si="10"/>
        <v>98.205357142857139</v>
      </c>
    </row>
    <row r="229" spans="1:20" ht="16" x14ac:dyDescent="0.4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9">
        <v>42139.208333333328</v>
      </c>
      <c r="M229" s="9">
        <f t="shared" si="9"/>
        <v>42145.208333333328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5">
        <f t="shared" si="11"/>
        <v>0.59269496160621304</v>
      </c>
      <c r="T229">
        <f t="shared" si="10"/>
        <v>108.96182396606575</v>
      </c>
    </row>
    <row r="230" spans="1:20" ht="16" x14ac:dyDescent="0.4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9">
        <v>42613.208333333328</v>
      </c>
      <c r="M230" s="9">
        <f t="shared" si="9"/>
        <v>42638.208333333328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5">
        <f t="shared" si="11"/>
        <v>0.83397842179108805</v>
      </c>
      <c r="T230">
        <f t="shared" si="10"/>
        <v>66.998379254457049</v>
      </c>
    </row>
    <row r="231" spans="1:20" ht="16" x14ac:dyDescent="0.4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9">
        <v>42887.208333333328</v>
      </c>
      <c r="M231" s="9">
        <f t="shared" si="9"/>
        <v>42935.208333333328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5">
        <f t="shared" si="11"/>
        <v>0.51629090821360935</v>
      </c>
      <c r="T231">
        <f t="shared" si="10"/>
        <v>64.99333594668758</v>
      </c>
    </row>
    <row r="232" spans="1:20" ht="16" x14ac:dyDescent="0.4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9">
        <v>43805.25</v>
      </c>
      <c r="M232" s="9">
        <f t="shared" si="9"/>
        <v>43805.25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5">
        <f t="shared" si="11"/>
        <v>0.23800079333597779</v>
      </c>
      <c r="T232">
        <f t="shared" si="10"/>
        <v>99.841584158415841</v>
      </c>
    </row>
    <row r="233" spans="1:20" ht="16" x14ac:dyDescent="0.4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9">
        <v>41415.208333333336</v>
      </c>
      <c r="M233" s="9">
        <f t="shared" si="9"/>
        <v>41473.208333333336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5">
        <f t="shared" si="11"/>
        <v>1.3036393264530146</v>
      </c>
      <c r="T233">
        <f t="shared" si="10"/>
        <v>82.432835820895519</v>
      </c>
    </row>
    <row r="234" spans="1:20" ht="16" x14ac:dyDescent="0.4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9">
        <v>42576.208333333328</v>
      </c>
      <c r="M234" s="9">
        <f t="shared" si="9"/>
        <v>42577.208333333328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5">
        <f t="shared" si="11"/>
        <v>0.58389146488064569</v>
      </c>
      <c r="T234">
        <f t="shared" si="10"/>
        <v>63.293478260869563</v>
      </c>
    </row>
    <row r="235" spans="1:20" ht="16" x14ac:dyDescent="0.4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9">
        <v>40706.208333333336</v>
      </c>
      <c r="M235" s="9">
        <f t="shared" si="9"/>
        <v>40722.208333333336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5">
        <f t="shared" si="11"/>
        <v>0.6333333333333333</v>
      </c>
      <c r="T235">
        <f t="shared" si="10"/>
        <v>96.774193548387103</v>
      </c>
    </row>
    <row r="236" spans="1:20" ht="16" x14ac:dyDescent="0.4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9">
        <v>42969.208333333328</v>
      </c>
      <c r="M236" s="9">
        <f t="shared" si="9"/>
        <v>42976.208333333328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5">
        <f t="shared" si="11"/>
        <v>0.91675834250091681</v>
      </c>
      <c r="T236">
        <f t="shared" si="10"/>
        <v>54.906040268456373</v>
      </c>
    </row>
    <row r="237" spans="1:20" ht="31.5" x14ac:dyDescent="0.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9">
        <v>42779.25</v>
      </c>
      <c r="M237" s="9">
        <f t="shared" si="9"/>
        <v>42784.25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5">
        <f t="shared" si="11"/>
        <v>2.3962106436333239</v>
      </c>
      <c r="T237">
        <f t="shared" si="10"/>
        <v>39.010869565217391</v>
      </c>
    </row>
    <row r="238" spans="1:20" ht="16" x14ac:dyDescent="0.4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9">
        <v>43641.208333333328</v>
      </c>
      <c r="M238" s="9">
        <f t="shared" si="9"/>
        <v>43648.208333333328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5">
        <f t="shared" si="11"/>
        <v>9.1371732593106643</v>
      </c>
      <c r="T238">
        <f t="shared" si="10"/>
        <v>75.84210526315789</v>
      </c>
    </row>
    <row r="239" spans="1:20" ht="31.5" x14ac:dyDescent="0.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9">
        <v>41754.208333333336</v>
      </c>
      <c r="M239" s="9">
        <f t="shared" si="9"/>
        <v>41756.208333333336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5">
        <f t="shared" si="11"/>
        <v>0.62744568884091212</v>
      </c>
      <c r="T239">
        <f t="shared" si="10"/>
        <v>45.051671732522799</v>
      </c>
    </row>
    <row r="240" spans="1:20" ht="16" x14ac:dyDescent="0.4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9">
        <v>43083.25</v>
      </c>
      <c r="M240" s="9">
        <f t="shared" si="9"/>
        <v>43108.25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5">
        <f t="shared" si="11"/>
        <v>0.2367330834484119</v>
      </c>
      <c r="T240">
        <f t="shared" si="10"/>
        <v>104.51546391752578</v>
      </c>
    </row>
    <row r="241" spans="1:20" ht="31.5" x14ac:dyDescent="0.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9">
        <v>42245.208333333328</v>
      </c>
      <c r="M241" s="9">
        <f t="shared" si="9"/>
        <v>42249.208333333328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5">
        <f t="shared" si="11"/>
        <v>1.0233450591621363</v>
      </c>
      <c r="T241">
        <f t="shared" si="10"/>
        <v>76.268292682926827</v>
      </c>
    </row>
    <row r="242" spans="1:20" ht="16" x14ac:dyDescent="0.4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9">
        <v>40396.208333333336</v>
      </c>
      <c r="M242" s="9">
        <f t="shared" si="9"/>
        <v>40397.208333333336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5">
        <f t="shared" si="11"/>
        <v>0.23878366524804262</v>
      </c>
      <c r="T242">
        <f t="shared" si="10"/>
        <v>69.015695067264573</v>
      </c>
    </row>
    <row r="243" spans="1:20" ht="16" x14ac:dyDescent="0.4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9">
        <v>41742.208333333336</v>
      </c>
      <c r="M243" s="9">
        <f t="shared" si="9"/>
        <v>41752.208333333336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5">
        <f t="shared" si="11"/>
        <v>0.9811971187161167</v>
      </c>
      <c r="T243">
        <f t="shared" si="10"/>
        <v>101.97684085510689</v>
      </c>
    </row>
    <row r="244" spans="1:20" ht="16" x14ac:dyDescent="0.4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9">
        <v>42865.208333333328</v>
      </c>
      <c r="M244" s="9">
        <f t="shared" si="9"/>
        <v>42875.208333333328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5">
        <f t="shared" si="11"/>
        <v>0.78292478329760462</v>
      </c>
      <c r="T244">
        <f t="shared" si="10"/>
        <v>42.915999999999997</v>
      </c>
    </row>
    <row r="245" spans="1:20" ht="31.5" x14ac:dyDescent="0.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9">
        <v>43163.25</v>
      </c>
      <c r="M245" s="9">
        <f t="shared" si="9"/>
        <v>43166.25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5">
        <f t="shared" si="11"/>
        <v>0.224609375</v>
      </c>
      <c r="T245">
        <f t="shared" si="10"/>
        <v>43.025210084033617</v>
      </c>
    </row>
    <row r="246" spans="1:20" ht="31.5" x14ac:dyDescent="0.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9">
        <v>41834.208333333336</v>
      </c>
      <c r="M246" s="9">
        <f t="shared" si="9"/>
        <v>41886.208333333336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5">
        <f t="shared" si="11"/>
        <v>0.17552657973921765</v>
      </c>
      <c r="T246">
        <f t="shared" si="10"/>
        <v>75.245283018867923</v>
      </c>
    </row>
    <row r="247" spans="1:20" ht="16" x14ac:dyDescent="0.4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9">
        <v>41736.208333333336</v>
      </c>
      <c r="M247" s="9">
        <f t="shared" si="9"/>
        <v>41737.208333333336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5">
        <f t="shared" si="11"/>
        <v>0.19633064789113805</v>
      </c>
      <c r="T247">
        <f t="shared" si="10"/>
        <v>69.023364485981304</v>
      </c>
    </row>
    <row r="248" spans="1:20" ht="16" x14ac:dyDescent="0.4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9">
        <v>41491.208333333336</v>
      </c>
      <c r="M248" s="9">
        <f t="shared" si="9"/>
        <v>41495.208333333336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5">
        <f t="shared" si="11"/>
        <v>0.30718820397296742</v>
      </c>
      <c r="T248">
        <f t="shared" si="10"/>
        <v>65.986486486486484</v>
      </c>
    </row>
    <row r="249" spans="1:20" ht="16" x14ac:dyDescent="0.4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9">
        <v>42726.25</v>
      </c>
      <c r="M249" s="9">
        <f t="shared" si="9"/>
        <v>42741.25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5">
        <f t="shared" si="11"/>
        <v>0.10722524883839314</v>
      </c>
      <c r="T249">
        <f t="shared" si="10"/>
        <v>98.013800424628457</v>
      </c>
    </row>
    <row r="250" spans="1:20" ht="16" x14ac:dyDescent="0.4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9">
        <v>42004.25</v>
      </c>
      <c r="M250" s="9">
        <f t="shared" si="9"/>
        <v>42009.25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5">
        <f t="shared" si="11"/>
        <v>0.47317408227123559</v>
      </c>
      <c r="T250">
        <f t="shared" si="10"/>
        <v>60.105504587155963</v>
      </c>
    </row>
    <row r="251" spans="1:20" ht="16" x14ac:dyDescent="0.4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9">
        <v>42006.25</v>
      </c>
      <c r="M251" s="9">
        <f t="shared" si="9"/>
        <v>42013.25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5">
        <f t="shared" si="11"/>
        <v>0.36586454088461884</v>
      </c>
      <c r="T251">
        <f t="shared" si="10"/>
        <v>26.000773395204948</v>
      </c>
    </row>
    <row r="252" spans="1:20" ht="16" x14ac:dyDescent="0.4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9">
        <v>40203.25</v>
      </c>
      <c r="M252" s="9">
        <f t="shared" si="9"/>
        <v>40238.25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5">
        <f t="shared" si="11"/>
        <v>33.333333333333336</v>
      </c>
      <c r="T252">
        <f t="shared" si="10"/>
        <v>3</v>
      </c>
    </row>
    <row r="253" spans="1:20" ht="16" x14ac:dyDescent="0.4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9">
        <v>41252.25</v>
      </c>
      <c r="M253" s="9">
        <f t="shared" si="9"/>
        <v>41254.25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5">
        <f t="shared" si="11"/>
        <v>1.8489583333333333</v>
      </c>
      <c r="T253">
        <f t="shared" si="10"/>
        <v>38.019801980198018</v>
      </c>
    </row>
    <row r="254" spans="1:20" ht="31.5" x14ac:dyDescent="0.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9">
        <v>41572.208333333336</v>
      </c>
      <c r="M254" s="9">
        <f t="shared" si="9"/>
        <v>41577.208333333336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5">
        <f t="shared" si="11"/>
        <v>0.1596678907871627</v>
      </c>
      <c r="T254">
        <f t="shared" si="10"/>
        <v>106.15254237288136</v>
      </c>
    </row>
    <row r="255" spans="1:20" ht="16" x14ac:dyDescent="0.4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9">
        <v>40641.208333333336</v>
      </c>
      <c r="M255" s="9">
        <f t="shared" si="9"/>
        <v>40653.208333333336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5">
        <f t="shared" si="11"/>
        <v>1.1233254130416694</v>
      </c>
      <c r="T255">
        <f t="shared" si="10"/>
        <v>81.019475655430711</v>
      </c>
    </row>
    <row r="256" spans="1:20" ht="31.5" x14ac:dyDescent="0.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9">
        <v>42787.25</v>
      </c>
      <c r="M256" s="9">
        <f t="shared" si="9"/>
        <v>42789.25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5">
        <f t="shared" si="11"/>
        <v>0.54085831863609646</v>
      </c>
      <c r="T256">
        <f t="shared" si="10"/>
        <v>96.647727272727266</v>
      </c>
    </row>
    <row r="257" spans="1:20" ht="31.5" x14ac:dyDescent="0.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9">
        <v>40590.25</v>
      </c>
      <c r="M257" s="9">
        <f t="shared" si="9"/>
        <v>40595.25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5">
        <f t="shared" si="11"/>
        <v>0.83217036233007702</v>
      </c>
      <c r="T257">
        <f t="shared" si="10"/>
        <v>57.003535651149086</v>
      </c>
    </row>
    <row r="258" spans="1:20" ht="16" x14ac:dyDescent="0.4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9">
        <v>42393.25</v>
      </c>
      <c r="M258" s="9">
        <f t="shared" si="9"/>
        <v>42430.25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5">
        <f t="shared" si="11"/>
        <v>4.2752867570385815</v>
      </c>
      <c r="T258">
        <f t="shared" si="10"/>
        <v>63.93333333333333</v>
      </c>
    </row>
    <row r="259" spans="1:20" ht="16" x14ac:dyDescent="0.4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9">
        <v>41338.25</v>
      </c>
      <c r="M259" s="9">
        <f t="shared" ref="M259:M322" si="12">(((K259/60)/60)/24)+DATE(1970,1,1)</f>
        <v>41352.208333333336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5">
        <f t="shared" si="11"/>
        <v>0.68493150684931503</v>
      </c>
      <c r="T259">
        <f t="shared" ref="T259:T322" si="13">E259/G259</f>
        <v>90.456521739130437</v>
      </c>
    </row>
    <row r="260" spans="1:20" ht="16" x14ac:dyDescent="0.4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9">
        <v>42712.25</v>
      </c>
      <c r="M260" s="9">
        <f t="shared" si="12"/>
        <v>42732.25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5">
        <f t="shared" ref="S260:S323" si="14">D260/E260</f>
        <v>0.37246722288438616</v>
      </c>
      <c r="T260">
        <f t="shared" si="13"/>
        <v>72.172043010752688</v>
      </c>
    </row>
    <row r="261" spans="1:20" ht="31.5" x14ac:dyDescent="0.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9">
        <v>41251.25</v>
      </c>
      <c r="M261" s="9">
        <f t="shared" si="12"/>
        <v>41270.25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5">
        <f t="shared" si="14"/>
        <v>0.16736401673640167</v>
      </c>
      <c r="T261">
        <f t="shared" si="13"/>
        <v>77.934782608695656</v>
      </c>
    </row>
    <row r="262" spans="1:20" ht="16" x14ac:dyDescent="0.4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9">
        <v>41180.208333333336</v>
      </c>
      <c r="M262" s="9">
        <f t="shared" si="12"/>
        <v>41192.208333333336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5">
        <f t="shared" si="14"/>
        <v>0.63412179164569704</v>
      </c>
      <c r="T262">
        <f t="shared" si="13"/>
        <v>38.065134099616856</v>
      </c>
    </row>
    <row r="263" spans="1:20" ht="31.5" x14ac:dyDescent="0.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9">
        <v>40415.208333333336</v>
      </c>
      <c r="M263" s="9">
        <f t="shared" si="12"/>
        <v>40419.208333333336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5">
        <f t="shared" si="14"/>
        <v>3.2049576093981673</v>
      </c>
      <c r="T263">
        <f t="shared" si="13"/>
        <v>57.936123348017624</v>
      </c>
    </row>
    <row r="264" spans="1:20" ht="16" x14ac:dyDescent="0.4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9">
        <v>40638.208333333336</v>
      </c>
      <c r="M264" s="9">
        <f t="shared" si="12"/>
        <v>40664.208333333336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5">
        <f t="shared" si="14"/>
        <v>0.31906906906906907</v>
      </c>
      <c r="T264">
        <f t="shared" si="13"/>
        <v>49.794392523364486</v>
      </c>
    </row>
    <row r="265" spans="1:20" ht="16" x14ac:dyDescent="0.4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9">
        <v>40187.25</v>
      </c>
      <c r="M265" s="9">
        <f t="shared" si="12"/>
        <v>40187.25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5">
        <f t="shared" si="14"/>
        <v>0.26961695797694313</v>
      </c>
      <c r="T265">
        <f t="shared" si="13"/>
        <v>54.050251256281406</v>
      </c>
    </row>
    <row r="266" spans="1:20" ht="16" x14ac:dyDescent="0.4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9">
        <v>41317.25</v>
      </c>
      <c r="M266" s="9">
        <f t="shared" si="12"/>
        <v>41333.25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5">
        <f t="shared" si="14"/>
        <v>0.27573696145124715</v>
      </c>
      <c r="T266">
        <f t="shared" si="13"/>
        <v>30.002721335268504</v>
      </c>
    </row>
    <row r="267" spans="1:20" ht="16" x14ac:dyDescent="0.4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9">
        <v>42372.25</v>
      </c>
      <c r="M267" s="9">
        <f t="shared" si="12"/>
        <v>42416.25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5">
        <f t="shared" si="14"/>
        <v>0.81246891062841986</v>
      </c>
      <c r="T267">
        <f t="shared" si="13"/>
        <v>70.127906976744185</v>
      </c>
    </row>
    <row r="268" spans="1:20" ht="16" x14ac:dyDescent="0.4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9">
        <v>41950.25</v>
      </c>
      <c r="M268" s="9">
        <f t="shared" si="12"/>
        <v>41983.25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5">
        <f t="shared" si="14"/>
        <v>1.3026472026262486</v>
      </c>
      <c r="T268">
        <f t="shared" si="13"/>
        <v>26.996228786926462</v>
      </c>
    </row>
    <row r="269" spans="1:20" ht="16" x14ac:dyDescent="0.4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9">
        <v>41206.208333333336</v>
      </c>
      <c r="M269" s="9">
        <f t="shared" si="12"/>
        <v>41222.25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5">
        <f t="shared" si="14"/>
        <v>0.42804530609408659</v>
      </c>
      <c r="T269">
        <f t="shared" si="13"/>
        <v>51.990606936416185</v>
      </c>
    </row>
    <row r="270" spans="1:20" ht="16" x14ac:dyDescent="0.4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9">
        <v>41186.208333333336</v>
      </c>
      <c r="M270" s="9">
        <f t="shared" si="12"/>
        <v>41232.25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5">
        <f t="shared" si="14"/>
        <v>0.55391432791728212</v>
      </c>
      <c r="T270">
        <f t="shared" si="13"/>
        <v>56.416666666666664</v>
      </c>
    </row>
    <row r="271" spans="1:20" ht="16" x14ac:dyDescent="0.4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9">
        <v>43496.25</v>
      </c>
      <c r="M271" s="9">
        <f t="shared" si="12"/>
        <v>43517.25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5">
        <f t="shared" si="14"/>
        <v>0.39583804569102016</v>
      </c>
      <c r="T271">
        <f t="shared" si="13"/>
        <v>101.63218390804597</v>
      </c>
    </row>
    <row r="272" spans="1:20" ht="16" x14ac:dyDescent="0.4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9">
        <v>40514.25</v>
      </c>
      <c r="M272" s="9">
        <f t="shared" si="12"/>
        <v>40516.25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5">
        <f t="shared" si="14"/>
        <v>3.6796445196783751</v>
      </c>
      <c r="T272">
        <f t="shared" si="13"/>
        <v>25.005291005291006</v>
      </c>
    </row>
    <row r="273" spans="1:20" ht="31.5" x14ac:dyDescent="0.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9">
        <v>42345.25</v>
      </c>
      <c r="M273" s="9">
        <f t="shared" si="12"/>
        <v>42376.25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5">
        <f t="shared" si="14"/>
        <v>78.699436763952889</v>
      </c>
      <c r="T273">
        <f t="shared" si="13"/>
        <v>32.016393442622949</v>
      </c>
    </row>
    <row r="274" spans="1:20" ht="16" x14ac:dyDescent="0.4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9">
        <v>43656.208333333328</v>
      </c>
      <c r="M274" s="9">
        <f t="shared" si="12"/>
        <v>43681.208333333328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5">
        <f t="shared" si="14"/>
        <v>0.32893678105427138</v>
      </c>
      <c r="T274">
        <f t="shared" si="13"/>
        <v>82.021647307286173</v>
      </c>
    </row>
    <row r="275" spans="1:20" ht="16" x14ac:dyDescent="0.4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9">
        <v>42995.208333333328</v>
      </c>
      <c r="M275" s="9">
        <f t="shared" si="12"/>
        <v>42998.208333333328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5">
        <f t="shared" si="14"/>
        <v>0.72869955156950672</v>
      </c>
      <c r="T275">
        <f t="shared" si="13"/>
        <v>37.957446808510639</v>
      </c>
    </row>
    <row r="276" spans="1:20" ht="31.5" x14ac:dyDescent="0.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9">
        <v>43045.25</v>
      </c>
      <c r="M276" s="9">
        <f t="shared" si="12"/>
        <v>43050.25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5">
        <f t="shared" si="14"/>
        <v>3.1047865459249677</v>
      </c>
      <c r="T276">
        <f t="shared" si="13"/>
        <v>51.533333333333331</v>
      </c>
    </row>
    <row r="277" spans="1:20" ht="31.5" x14ac:dyDescent="0.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9">
        <v>43561.208333333328</v>
      </c>
      <c r="M277" s="9">
        <f t="shared" si="12"/>
        <v>43569.208333333328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5">
        <f t="shared" si="14"/>
        <v>0.41405669391655164</v>
      </c>
      <c r="T277">
        <f t="shared" si="13"/>
        <v>81.198275862068968</v>
      </c>
    </row>
    <row r="278" spans="1:20" ht="16" x14ac:dyDescent="0.4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9">
        <v>41018.208333333336</v>
      </c>
      <c r="M278" s="9">
        <f t="shared" si="12"/>
        <v>41023.208333333336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5">
        <f t="shared" si="14"/>
        <v>1.0330578512396693</v>
      </c>
      <c r="T278">
        <f t="shared" si="13"/>
        <v>40.030075187969928</v>
      </c>
    </row>
    <row r="279" spans="1:20" ht="31.5" x14ac:dyDescent="0.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9">
        <v>40378.208333333336</v>
      </c>
      <c r="M279" s="9">
        <f t="shared" si="12"/>
        <v>40380.208333333336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5">
        <f t="shared" si="14"/>
        <v>9.3770931011386477E-2</v>
      </c>
      <c r="T279">
        <f t="shared" si="13"/>
        <v>89.939759036144579</v>
      </c>
    </row>
    <row r="280" spans="1:20" ht="16" x14ac:dyDescent="0.4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9">
        <v>41239.25</v>
      </c>
      <c r="M280" s="9">
        <f t="shared" si="12"/>
        <v>41264.25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5">
        <f t="shared" si="14"/>
        <v>0.30685305148312308</v>
      </c>
      <c r="T280">
        <f t="shared" si="13"/>
        <v>96.692307692307693</v>
      </c>
    </row>
    <row r="281" spans="1:20" ht="16" x14ac:dyDescent="0.4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9">
        <v>43346.208333333328</v>
      </c>
      <c r="M281" s="9">
        <f t="shared" si="12"/>
        <v>43349.208333333328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5">
        <f t="shared" si="14"/>
        <v>0.58582308142940831</v>
      </c>
      <c r="T281">
        <f t="shared" si="13"/>
        <v>25.010989010989011</v>
      </c>
    </row>
    <row r="282" spans="1:20" ht="31.5" x14ac:dyDescent="0.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9">
        <v>43060.25</v>
      </c>
      <c r="M282" s="9">
        <f t="shared" si="12"/>
        <v>43066.25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5">
        <f t="shared" si="14"/>
        <v>0.17198679141441936</v>
      </c>
      <c r="T282">
        <f t="shared" si="13"/>
        <v>36.987277353689571</v>
      </c>
    </row>
    <row r="283" spans="1:20" ht="16" x14ac:dyDescent="0.4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9">
        <v>40979.25</v>
      </c>
      <c r="M283" s="9">
        <f t="shared" si="12"/>
        <v>41000.208333333336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5">
        <f t="shared" si="14"/>
        <v>1.0926457303788724</v>
      </c>
      <c r="T283">
        <f t="shared" si="13"/>
        <v>73.012609117361791</v>
      </c>
    </row>
    <row r="284" spans="1:20" ht="16" x14ac:dyDescent="0.4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9">
        <v>42701.25</v>
      </c>
      <c r="M284" s="9">
        <f t="shared" si="12"/>
        <v>42707.25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5">
        <f t="shared" si="14"/>
        <v>0.92551784927280745</v>
      </c>
      <c r="T284">
        <f t="shared" si="13"/>
        <v>68.240601503759393</v>
      </c>
    </row>
    <row r="285" spans="1:20" ht="31.5" x14ac:dyDescent="0.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9">
        <v>42520.208333333328</v>
      </c>
      <c r="M285" s="9">
        <f t="shared" si="12"/>
        <v>42525.208333333328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5">
        <f t="shared" si="14"/>
        <v>5.3394858272907051</v>
      </c>
      <c r="T285">
        <f t="shared" si="13"/>
        <v>52.310344827586206</v>
      </c>
    </row>
    <row r="286" spans="1:20" ht="16" x14ac:dyDescent="0.4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9">
        <v>41030.208333333336</v>
      </c>
      <c r="M286" s="9">
        <f t="shared" si="12"/>
        <v>41035.208333333336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5">
        <f t="shared" si="14"/>
        <v>1.2020115294983442</v>
      </c>
      <c r="T286">
        <f t="shared" si="13"/>
        <v>61.765151515151516</v>
      </c>
    </row>
    <row r="287" spans="1:20" ht="16" x14ac:dyDescent="0.4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9">
        <v>42623.208333333328</v>
      </c>
      <c r="M287" s="9">
        <f t="shared" si="12"/>
        <v>42661.208333333328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5">
        <f t="shared" si="14"/>
        <v>0.14157621519584709</v>
      </c>
      <c r="T287">
        <f t="shared" si="13"/>
        <v>25.027559055118111</v>
      </c>
    </row>
    <row r="288" spans="1:20" ht="16" x14ac:dyDescent="0.4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9">
        <v>42697.25</v>
      </c>
      <c r="M288" s="9">
        <f t="shared" si="12"/>
        <v>42704.25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5">
        <f t="shared" si="14"/>
        <v>5.7319629800071583</v>
      </c>
      <c r="T288">
        <f t="shared" si="13"/>
        <v>106.28804347826087</v>
      </c>
    </row>
    <row r="289" spans="1:20" ht="16" x14ac:dyDescent="0.4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9">
        <v>42122.208333333328</v>
      </c>
      <c r="M289" s="9">
        <f t="shared" si="12"/>
        <v>42122.208333333328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5">
        <f t="shared" si="14"/>
        <v>0.47680314841444033</v>
      </c>
      <c r="T289">
        <f t="shared" si="13"/>
        <v>75.07386363636364</v>
      </c>
    </row>
    <row r="290" spans="1:20" ht="16" x14ac:dyDescent="0.4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9">
        <v>40982.208333333336</v>
      </c>
      <c r="M290" s="9">
        <f t="shared" si="12"/>
        <v>40983.208333333336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5">
        <f t="shared" si="14"/>
        <v>1.0226442658875092</v>
      </c>
      <c r="T290">
        <f t="shared" si="13"/>
        <v>39.970802919708028</v>
      </c>
    </row>
    <row r="291" spans="1:20" ht="16" x14ac:dyDescent="0.4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9">
        <v>42219.208333333328</v>
      </c>
      <c r="M291" s="9">
        <f t="shared" si="12"/>
        <v>42222.208333333328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5">
        <f t="shared" si="14"/>
        <v>5.9373608431052396E-2</v>
      </c>
      <c r="T291">
        <f t="shared" si="13"/>
        <v>39.982195845697326</v>
      </c>
    </row>
    <row r="292" spans="1:20" ht="16" x14ac:dyDescent="0.4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9">
        <v>41404.208333333336</v>
      </c>
      <c r="M292" s="9">
        <f t="shared" si="12"/>
        <v>41436.208333333336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5">
        <f t="shared" si="14"/>
        <v>1.838163145156015</v>
      </c>
      <c r="T292">
        <f t="shared" si="13"/>
        <v>101.01541850220265</v>
      </c>
    </row>
    <row r="293" spans="1:20" ht="16" x14ac:dyDescent="0.4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9">
        <v>40831.208333333336</v>
      </c>
      <c r="M293" s="9">
        <f t="shared" si="12"/>
        <v>40835.208333333336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5">
        <f t="shared" si="14"/>
        <v>0.21900474510281057</v>
      </c>
      <c r="T293">
        <f t="shared" si="13"/>
        <v>76.813084112149539</v>
      </c>
    </row>
    <row r="294" spans="1:20" ht="16" x14ac:dyDescent="0.4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9">
        <v>40984.208333333336</v>
      </c>
      <c r="M294" s="9">
        <f t="shared" si="12"/>
        <v>41002.208333333336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5">
        <f t="shared" si="14"/>
        <v>10.181311018131101</v>
      </c>
      <c r="T294">
        <f t="shared" si="13"/>
        <v>71.7</v>
      </c>
    </row>
    <row r="295" spans="1:20" ht="16" x14ac:dyDescent="0.4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9">
        <v>40456.208333333336</v>
      </c>
      <c r="M295" s="9">
        <f t="shared" si="12"/>
        <v>40465.208333333336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5">
        <f t="shared" si="14"/>
        <v>6.103286384976526</v>
      </c>
      <c r="T295">
        <f t="shared" si="13"/>
        <v>33.28125</v>
      </c>
    </row>
    <row r="296" spans="1:20" ht="16" x14ac:dyDescent="0.4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9">
        <v>43399.208333333328</v>
      </c>
      <c r="M296" s="9">
        <f t="shared" si="12"/>
        <v>43411.25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5">
        <f t="shared" si="14"/>
        <v>7.4645434187608856E-2</v>
      </c>
      <c r="T296">
        <f t="shared" si="13"/>
        <v>43.923497267759565</v>
      </c>
    </row>
    <row r="297" spans="1:20" ht="31.5" x14ac:dyDescent="0.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9">
        <v>41562.208333333336</v>
      </c>
      <c r="M297" s="9">
        <f t="shared" si="12"/>
        <v>41587.25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5">
        <f t="shared" si="14"/>
        <v>2.8050429699428521</v>
      </c>
      <c r="T297">
        <f t="shared" si="13"/>
        <v>36.004712041884815</v>
      </c>
    </row>
    <row r="298" spans="1:20" ht="31.5" x14ac:dyDescent="0.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9">
        <v>43493.25</v>
      </c>
      <c r="M298" s="9">
        <f t="shared" si="12"/>
        <v>43515.25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5">
        <f t="shared" si="14"/>
        <v>1.8198090692124105</v>
      </c>
      <c r="T298">
        <f t="shared" si="13"/>
        <v>88.21052631578948</v>
      </c>
    </row>
    <row r="299" spans="1:20" ht="16" x14ac:dyDescent="0.4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9">
        <v>41653.25</v>
      </c>
      <c r="M299" s="9">
        <f t="shared" si="12"/>
        <v>41662.25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5">
        <f t="shared" si="14"/>
        <v>1.0611643330876934</v>
      </c>
      <c r="T299">
        <f t="shared" si="13"/>
        <v>65.240384615384613</v>
      </c>
    </row>
    <row r="300" spans="1:20" ht="16" x14ac:dyDescent="0.4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9">
        <v>42426.25</v>
      </c>
      <c r="M300" s="9">
        <f t="shared" si="12"/>
        <v>42444.208333333328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5">
        <f t="shared" si="14"/>
        <v>0.69485805042684134</v>
      </c>
      <c r="T300">
        <f t="shared" si="13"/>
        <v>69.958333333333329</v>
      </c>
    </row>
    <row r="301" spans="1:20" ht="31.5" x14ac:dyDescent="0.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9">
        <v>42432.25</v>
      </c>
      <c r="M301" s="9">
        <f t="shared" si="12"/>
        <v>42488.208333333328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5">
        <f t="shared" si="14"/>
        <v>1.9447287615148414</v>
      </c>
      <c r="T301">
        <f t="shared" si="13"/>
        <v>39.877551020408163</v>
      </c>
    </row>
    <row r="302" spans="1:20" ht="16" x14ac:dyDescent="0.4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9">
        <v>42977.208333333328</v>
      </c>
      <c r="M302" s="9">
        <f t="shared" si="12"/>
        <v>42978.208333333328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5">
        <f t="shared" si="14"/>
        <v>20</v>
      </c>
      <c r="T302">
        <f t="shared" si="13"/>
        <v>5</v>
      </c>
    </row>
    <row r="303" spans="1:20" ht="31.5" x14ac:dyDescent="0.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9">
        <v>42061.25</v>
      </c>
      <c r="M303" s="9">
        <f t="shared" si="12"/>
        <v>42078.208333333328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5">
        <f t="shared" si="14"/>
        <v>7.4367873078829944E-2</v>
      </c>
      <c r="T303">
        <f t="shared" si="13"/>
        <v>41.023728813559323</v>
      </c>
    </row>
    <row r="304" spans="1:20" ht="16" x14ac:dyDescent="0.4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9">
        <v>43345.208333333328</v>
      </c>
      <c r="M304" s="9">
        <f t="shared" si="12"/>
        <v>43359.208333333328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5">
        <f t="shared" si="14"/>
        <v>3.1402162251382357</v>
      </c>
      <c r="T304">
        <f t="shared" si="13"/>
        <v>98.914285714285711</v>
      </c>
    </row>
    <row r="305" spans="1:20" ht="16" x14ac:dyDescent="0.4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9">
        <v>42376.25</v>
      </c>
      <c r="M305" s="9">
        <f t="shared" si="12"/>
        <v>42381.25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5">
        <f t="shared" si="14"/>
        <v>1.2103951584193664</v>
      </c>
      <c r="T305">
        <f t="shared" si="13"/>
        <v>87.78125</v>
      </c>
    </row>
    <row r="306" spans="1:20" ht="16" x14ac:dyDescent="0.4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9">
        <v>42589.208333333328</v>
      </c>
      <c r="M306" s="9">
        <f t="shared" si="12"/>
        <v>42630.208333333328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5">
        <f t="shared" si="14"/>
        <v>0.18310227569971227</v>
      </c>
      <c r="T306">
        <f t="shared" si="13"/>
        <v>80.767605633802816</v>
      </c>
    </row>
    <row r="307" spans="1:20" ht="16" x14ac:dyDescent="0.4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9">
        <v>42448.208333333328</v>
      </c>
      <c r="M307" s="9">
        <f t="shared" si="12"/>
        <v>42489.208333333328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5">
        <f t="shared" si="14"/>
        <v>0.34938857000249562</v>
      </c>
      <c r="T307">
        <f t="shared" si="13"/>
        <v>94.28235294117647</v>
      </c>
    </row>
    <row r="308" spans="1:20" ht="31.5" x14ac:dyDescent="0.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9">
        <v>42930.208333333328</v>
      </c>
      <c r="M308" s="9">
        <f t="shared" si="12"/>
        <v>42933.208333333328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5">
        <f t="shared" si="14"/>
        <v>12.645914396887159</v>
      </c>
      <c r="T308">
        <f t="shared" si="13"/>
        <v>73.428571428571431</v>
      </c>
    </row>
    <row r="309" spans="1:20" ht="16" x14ac:dyDescent="0.4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9">
        <v>41066.208333333336</v>
      </c>
      <c r="M309" s="9">
        <f t="shared" si="12"/>
        <v>41086.208333333336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5">
        <f t="shared" si="14"/>
        <v>0.75679157178018541</v>
      </c>
      <c r="T309">
        <f t="shared" si="13"/>
        <v>65.968133535660087</v>
      </c>
    </row>
    <row r="310" spans="1:20" ht="16" x14ac:dyDescent="0.4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9">
        <v>40651.208333333336</v>
      </c>
      <c r="M310" s="9">
        <f t="shared" si="12"/>
        <v>40652.208333333336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5">
        <f t="shared" si="14"/>
        <v>1.3499314755596163</v>
      </c>
      <c r="T310">
        <f t="shared" si="13"/>
        <v>109.04109589041096</v>
      </c>
    </row>
    <row r="311" spans="1:20" ht="16" x14ac:dyDescent="0.4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9">
        <v>40807.208333333336</v>
      </c>
      <c r="M311" s="9">
        <f t="shared" si="12"/>
        <v>40827.208333333336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5">
        <f t="shared" si="14"/>
        <v>1.3281503077421444</v>
      </c>
      <c r="T311">
        <f t="shared" si="13"/>
        <v>41.16</v>
      </c>
    </row>
    <row r="312" spans="1:20" ht="16" x14ac:dyDescent="0.4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9">
        <v>40277.208333333336</v>
      </c>
      <c r="M312" s="9">
        <f t="shared" si="12"/>
        <v>40293.208333333336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5">
        <f t="shared" si="14"/>
        <v>4.918032786885246</v>
      </c>
      <c r="T312">
        <f t="shared" si="13"/>
        <v>99.125</v>
      </c>
    </row>
    <row r="313" spans="1:20" ht="16" x14ac:dyDescent="0.4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9">
        <v>40590.25</v>
      </c>
      <c r="M313" s="9">
        <f t="shared" si="12"/>
        <v>40602.25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5">
        <f t="shared" si="14"/>
        <v>0.49172650640024979</v>
      </c>
      <c r="T313">
        <f t="shared" si="13"/>
        <v>105.88429752066116</v>
      </c>
    </row>
    <row r="314" spans="1:20" ht="16" x14ac:dyDescent="0.4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9">
        <v>41572.208333333336</v>
      </c>
      <c r="M314" s="9">
        <f t="shared" si="12"/>
        <v>41579.208333333336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5">
        <f t="shared" si="14"/>
        <v>0.32234312361940604</v>
      </c>
      <c r="T314">
        <f t="shared" si="13"/>
        <v>48.996525921966864</v>
      </c>
    </row>
    <row r="315" spans="1:20" ht="16" x14ac:dyDescent="0.4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9">
        <v>40966.25</v>
      </c>
      <c r="M315" s="9">
        <f t="shared" si="12"/>
        <v>40968.25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5">
        <f t="shared" si="14"/>
        <v>0.25296079107738301</v>
      </c>
      <c r="T315">
        <f t="shared" si="13"/>
        <v>39</v>
      </c>
    </row>
    <row r="316" spans="1:20" ht="16" x14ac:dyDescent="0.4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9">
        <v>43536.208333333328</v>
      </c>
      <c r="M316" s="9">
        <f t="shared" si="12"/>
        <v>43541.208333333328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5">
        <f t="shared" si="14"/>
        <v>0.33931168201648088</v>
      </c>
      <c r="T316">
        <f t="shared" si="13"/>
        <v>31.022556390977442</v>
      </c>
    </row>
    <row r="317" spans="1:20" ht="31.5" x14ac:dyDescent="0.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9">
        <v>41783.208333333336</v>
      </c>
      <c r="M317" s="9">
        <f t="shared" si="12"/>
        <v>41812.208333333336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5">
        <f t="shared" si="14"/>
        <v>2.9503105590062111</v>
      </c>
      <c r="T317">
        <f t="shared" si="13"/>
        <v>103.87096774193549</v>
      </c>
    </row>
    <row r="318" spans="1:20" ht="16" x14ac:dyDescent="0.4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9">
        <v>43788.25</v>
      </c>
      <c r="M318" s="9">
        <f t="shared" si="12"/>
        <v>43789.25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5">
        <f t="shared" si="14"/>
        <v>1.4997656616153725</v>
      </c>
      <c r="T318">
        <f t="shared" si="13"/>
        <v>59.268518518518519</v>
      </c>
    </row>
    <row r="319" spans="1:20" ht="16" x14ac:dyDescent="0.4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9">
        <v>42869.208333333328</v>
      </c>
      <c r="M319" s="9">
        <f t="shared" si="12"/>
        <v>42882.208333333328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5">
        <f t="shared" si="14"/>
        <v>5.2009456264775418</v>
      </c>
      <c r="T319">
        <f t="shared" si="13"/>
        <v>42.3</v>
      </c>
    </row>
    <row r="320" spans="1:20" ht="31.5" x14ac:dyDescent="0.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9">
        <v>41684.25</v>
      </c>
      <c r="M320" s="9">
        <f t="shared" si="12"/>
        <v>41686.25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5">
        <f t="shared" si="14"/>
        <v>6.3122923588039868</v>
      </c>
      <c r="T320">
        <f t="shared" si="13"/>
        <v>53.117647058823529</v>
      </c>
    </row>
    <row r="321" spans="1:20" ht="16" x14ac:dyDescent="0.4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9">
        <v>40402.208333333336</v>
      </c>
      <c r="M321" s="9">
        <f t="shared" si="12"/>
        <v>40426.208333333336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5">
        <f t="shared" si="14"/>
        <v>2.5838203629652416</v>
      </c>
      <c r="T321">
        <f t="shared" si="13"/>
        <v>50.796875</v>
      </c>
    </row>
    <row r="322" spans="1:20" ht="16" x14ac:dyDescent="0.4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9">
        <v>40673.208333333336</v>
      </c>
      <c r="M322" s="9">
        <f t="shared" si="12"/>
        <v>40682.208333333336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5">
        <f t="shared" si="14"/>
        <v>10.430054374691053</v>
      </c>
      <c r="T322">
        <f t="shared" si="13"/>
        <v>101.15</v>
      </c>
    </row>
    <row r="323" spans="1:20" ht="31.5" x14ac:dyDescent="0.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9">
        <v>40634.208333333336</v>
      </c>
      <c r="M323" s="9">
        <f t="shared" ref="M323:M386" si="15">(((K323/60)/60)/24)+DATE(1970,1,1)</f>
        <v>40642.208333333336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5">
        <f t="shared" si="14"/>
        <v>1.0621984515839473</v>
      </c>
      <c r="T323">
        <f t="shared" ref="T323:T386" si="16">E323/G323</f>
        <v>65.000810372771468</v>
      </c>
    </row>
    <row r="324" spans="1:20" ht="31.5" x14ac:dyDescent="0.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9">
        <v>40507.25</v>
      </c>
      <c r="M324" s="9">
        <f t="shared" si="15"/>
        <v>40520.25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5">
        <f t="shared" ref="S324:S387" si="17">D324/E324</f>
        <v>0.60037580775752764</v>
      </c>
      <c r="T324">
        <f t="shared" si="16"/>
        <v>37.998645510835914</v>
      </c>
    </row>
    <row r="325" spans="1:20" ht="16" x14ac:dyDescent="0.4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9">
        <v>41725.208333333336</v>
      </c>
      <c r="M325" s="9">
        <f t="shared" si="15"/>
        <v>41727.208333333336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5">
        <f t="shared" si="17"/>
        <v>4.1433891992551208</v>
      </c>
      <c r="T325">
        <f t="shared" si="16"/>
        <v>82.615384615384613</v>
      </c>
    </row>
    <row r="326" spans="1:20" ht="16" x14ac:dyDescent="0.4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9">
        <v>42176.208333333328</v>
      </c>
      <c r="M326" s="9">
        <f t="shared" si="15"/>
        <v>42188.208333333328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5">
        <f t="shared" si="17"/>
        <v>0.60954670329670335</v>
      </c>
      <c r="T326">
        <f t="shared" si="16"/>
        <v>37.941368078175898</v>
      </c>
    </row>
    <row r="327" spans="1:20" ht="31.5" x14ac:dyDescent="0.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9">
        <v>43267.208333333328</v>
      </c>
      <c r="M327" s="9">
        <f t="shared" si="15"/>
        <v>43290.208333333328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5">
        <f t="shared" si="17"/>
        <v>1.1022553840936069</v>
      </c>
      <c r="T327">
        <f t="shared" si="16"/>
        <v>80.780821917808225</v>
      </c>
    </row>
    <row r="328" spans="1:20" ht="31.5" x14ac:dyDescent="0.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9">
        <v>42364.25</v>
      </c>
      <c r="M328" s="9">
        <f t="shared" si="15"/>
        <v>42370.25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5">
        <f t="shared" si="17"/>
        <v>2.1647624774503909</v>
      </c>
      <c r="T328">
        <f t="shared" si="16"/>
        <v>25.984375</v>
      </c>
    </row>
    <row r="329" spans="1:20" ht="16" x14ac:dyDescent="0.4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9">
        <v>43705.208333333328</v>
      </c>
      <c r="M329" s="9">
        <f t="shared" si="15"/>
        <v>43709.208333333328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5">
        <f t="shared" si="17"/>
        <v>2.5948103792415171</v>
      </c>
      <c r="T329">
        <f t="shared" si="16"/>
        <v>30.363636363636363</v>
      </c>
    </row>
    <row r="330" spans="1:20" ht="31.5" x14ac:dyDescent="0.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9">
        <v>43434.25</v>
      </c>
      <c r="M330" s="9">
        <f t="shared" si="15"/>
        <v>43445.25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5">
        <f t="shared" si="17"/>
        <v>0.74871421419143414</v>
      </c>
      <c r="T330">
        <f t="shared" si="16"/>
        <v>54.004916018025398</v>
      </c>
    </row>
    <row r="331" spans="1:20" ht="16" x14ac:dyDescent="0.4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9">
        <v>42716.25</v>
      </c>
      <c r="M331" s="9">
        <f t="shared" si="15"/>
        <v>42727.25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5">
        <f t="shared" si="17"/>
        <v>4.3674628672533409</v>
      </c>
      <c r="T331">
        <f t="shared" si="16"/>
        <v>101.78672985781991</v>
      </c>
    </row>
    <row r="332" spans="1:20" ht="31.5" x14ac:dyDescent="0.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9">
        <v>43077.25</v>
      </c>
      <c r="M332" s="9">
        <f t="shared" si="15"/>
        <v>43078.25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5">
        <f t="shared" si="17"/>
        <v>0.54067062409754529</v>
      </c>
      <c r="T332">
        <f t="shared" si="16"/>
        <v>45.003610108303249</v>
      </c>
    </row>
    <row r="333" spans="1:20" ht="16" x14ac:dyDescent="0.4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9">
        <v>40896.25</v>
      </c>
      <c r="M333" s="9">
        <f t="shared" si="15"/>
        <v>40897.25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5">
        <f t="shared" si="17"/>
        <v>0.22536365498873182</v>
      </c>
      <c r="T333">
        <f t="shared" si="16"/>
        <v>77.068421052631578</v>
      </c>
    </row>
    <row r="334" spans="1:20" ht="31.5" x14ac:dyDescent="0.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9">
        <v>41361.208333333336</v>
      </c>
      <c r="M334" s="9">
        <f t="shared" si="15"/>
        <v>41362.208333333336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5">
        <f t="shared" si="17"/>
        <v>0.50004831384674853</v>
      </c>
      <c r="T334">
        <f t="shared" si="16"/>
        <v>88.076595744680844</v>
      </c>
    </row>
    <row r="335" spans="1:20" ht="16" x14ac:dyDescent="0.4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9">
        <v>43424.25</v>
      </c>
      <c r="M335" s="9">
        <f t="shared" si="15"/>
        <v>43452.25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5">
        <f t="shared" si="17"/>
        <v>0.80672268907563027</v>
      </c>
      <c r="T335">
        <f t="shared" si="16"/>
        <v>47.035573122529641</v>
      </c>
    </row>
    <row r="336" spans="1:20" ht="16" x14ac:dyDescent="0.4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9">
        <v>43110.25</v>
      </c>
      <c r="M336" s="9">
        <f t="shared" si="15"/>
        <v>43117.25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5">
        <f t="shared" si="17"/>
        <v>0.53586750635432012</v>
      </c>
      <c r="T336">
        <f t="shared" si="16"/>
        <v>110.99550763701707</v>
      </c>
    </row>
    <row r="337" spans="1:20" ht="16" x14ac:dyDescent="0.4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9">
        <v>43784.25</v>
      </c>
      <c r="M337" s="9">
        <f t="shared" si="15"/>
        <v>43797.25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5">
        <f t="shared" si="17"/>
        <v>0.87500251726846168</v>
      </c>
      <c r="T337">
        <f t="shared" si="16"/>
        <v>87.003066141042481</v>
      </c>
    </row>
    <row r="338" spans="1:20" ht="16" x14ac:dyDescent="0.4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9">
        <v>40527.25</v>
      </c>
      <c r="M338" s="9">
        <f t="shared" si="15"/>
        <v>40528.25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5">
        <f t="shared" si="17"/>
        <v>1.0305821987697152</v>
      </c>
      <c r="T338">
        <f t="shared" si="16"/>
        <v>63.994402985074629</v>
      </c>
    </row>
    <row r="339" spans="1:20" ht="16" x14ac:dyDescent="0.4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9">
        <v>43780.25</v>
      </c>
      <c r="M339" s="9">
        <f t="shared" si="15"/>
        <v>43781.25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5">
        <f t="shared" si="17"/>
        <v>0.81420595533498763</v>
      </c>
      <c r="T339">
        <f t="shared" si="16"/>
        <v>105.9945205479452</v>
      </c>
    </row>
    <row r="340" spans="1:20" ht="16" x14ac:dyDescent="0.4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9">
        <v>40821.208333333336</v>
      </c>
      <c r="M340" s="9">
        <f t="shared" si="15"/>
        <v>40851.208333333336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5">
        <f t="shared" si="17"/>
        <v>0.55821244061995168</v>
      </c>
      <c r="T340">
        <f t="shared" si="16"/>
        <v>73.989349112426041</v>
      </c>
    </row>
    <row r="341" spans="1:20" ht="16" x14ac:dyDescent="0.4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9">
        <v>42949.208333333328</v>
      </c>
      <c r="M341" s="9">
        <f t="shared" si="15"/>
        <v>42963.208333333328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5">
        <f t="shared" si="17"/>
        <v>1.2507570613173784</v>
      </c>
      <c r="T341">
        <f t="shared" si="16"/>
        <v>84.02004626060139</v>
      </c>
    </row>
    <row r="342" spans="1:20" ht="16" x14ac:dyDescent="0.4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9">
        <v>40889.25</v>
      </c>
      <c r="M342" s="9">
        <f t="shared" si="15"/>
        <v>40890.25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5">
        <f t="shared" si="17"/>
        <v>1.0610914083056859</v>
      </c>
      <c r="T342">
        <f t="shared" si="16"/>
        <v>88.966921119592882</v>
      </c>
    </row>
    <row r="343" spans="1:20" ht="31.5" x14ac:dyDescent="0.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9">
        <v>42244.208333333328</v>
      </c>
      <c r="M343" s="9">
        <f t="shared" si="15"/>
        <v>42251.208333333328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5">
        <f t="shared" si="17"/>
        <v>1.1810657490932763</v>
      </c>
      <c r="T343">
        <f t="shared" si="16"/>
        <v>76.990453460620529</v>
      </c>
    </row>
    <row r="344" spans="1:20" ht="16" x14ac:dyDescent="0.4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9">
        <v>41475.208333333336</v>
      </c>
      <c r="M344" s="9">
        <f t="shared" si="15"/>
        <v>41487.208333333336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5">
        <f t="shared" si="17"/>
        <v>1.5032638714536781</v>
      </c>
      <c r="T344">
        <f t="shared" si="16"/>
        <v>97.146341463414629</v>
      </c>
    </row>
    <row r="345" spans="1:20" ht="16" x14ac:dyDescent="0.4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9">
        <v>41597.25</v>
      </c>
      <c r="M345" s="9">
        <f t="shared" si="15"/>
        <v>41650.25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5">
        <f t="shared" si="17"/>
        <v>1.8545229754790851</v>
      </c>
      <c r="T345">
        <f t="shared" si="16"/>
        <v>33.013605442176868</v>
      </c>
    </row>
    <row r="346" spans="1:20" ht="16" x14ac:dyDescent="0.4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9">
        <v>43122.25</v>
      </c>
      <c r="M346" s="9">
        <f t="shared" si="15"/>
        <v>43162.25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5">
        <f t="shared" si="17"/>
        <v>2.3818994925204016</v>
      </c>
      <c r="T346">
        <f t="shared" si="16"/>
        <v>99.950602409638549</v>
      </c>
    </row>
    <row r="347" spans="1:20" ht="16" x14ac:dyDescent="0.4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9">
        <v>42194.208333333328</v>
      </c>
      <c r="M347" s="9">
        <f t="shared" si="15"/>
        <v>42195.208333333328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5">
        <f t="shared" si="17"/>
        <v>6.8051297551707757</v>
      </c>
      <c r="T347">
        <f t="shared" si="16"/>
        <v>69.966767371601208</v>
      </c>
    </row>
    <row r="348" spans="1:20" ht="16" x14ac:dyDescent="0.4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9">
        <v>42971.208333333328</v>
      </c>
      <c r="M348" s="9">
        <f t="shared" si="15"/>
        <v>43026.208333333328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5">
        <f t="shared" si="17"/>
        <v>2.9006526468455403</v>
      </c>
      <c r="T348">
        <f t="shared" si="16"/>
        <v>110.32</v>
      </c>
    </row>
    <row r="349" spans="1:20" ht="16" x14ac:dyDescent="0.4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9">
        <v>42046.25</v>
      </c>
      <c r="M349" s="9">
        <f t="shared" si="15"/>
        <v>42070.25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5">
        <f t="shared" si="17"/>
        <v>7.1388910922503365E-2</v>
      </c>
      <c r="T349">
        <f t="shared" si="16"/>
        <v>66.005235602094245</v>
      </c>
    </row>
    <row r="350" spans="1:20" ht="16" x14ac:dyDescent="0.4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9">
        <v>42782.25</v>
      </c>
      <c r="M350" s="9">
        <f t="shared" si="15"/>
        <v>42795.25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5">
        <f t="shared" si="17"/>
        <v>1.3933330065885747</v>
      </c>
      <c r="T350">
        <f t="shared" si="16"/>
        <v>41.005742176284812</v>
      </c>
    </row>
    <row r="351" spans="1:20" ht="16" x14ac:dyDescent="0.4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9">
        <v>42930.208333333328</v>
      </c>
      <c r="M351" s="9">
        <f t="shared" si="15"/>
        <v>42960.208333333328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5">
        <f t="shared" si="17"/>
        <v>1.8841576523062173</v>
      </c>
      <c r="T351">
        <f t="shared" si="16"/>
        <v>103.96316359696641</v>
      </c>
    </row>
    <row r="352" spans="1:20" ht="16" x14ac:dyDescent="0.4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9">
        <v>42144.208333333328</v>
      </c>
      <c r="M352" s="9">
        <f t="shared" si="15"/>
        <v>42162.208333333328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5">
        <f t="shared" si="17"/>
        <v>20</v>
      </c>
      <c r="T352">
        <f t="shared" si="16"/>
        <v>5</v>
      </c>
    </row>
    <row r="353" spans="1:20" ht="16" x14ac:dyDescent="0.4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9">
        <v>42240.208333333328</v>
      </c>
      <c r="M353" s="9">
        <f t="shared" si="15"/>
        <v>42254.208333333328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5">
        <f t="shared" si="17"/>
        <v>0.7830414980291871</v>
      </c>
      <c r="T353">
        <f t="shared" si="16"/>
        <v>47.009935419771487</v>
      </c>
    </row>
    <row r="354" spans="1:20" ht="16" x14ac:dyDescent="0.4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9">
        <v>42315.25</v>
      </c>
      <c r="M354" s="9">
        <f t="shared" si="15"/>
        <v>42323.25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5">
        <f t="shared" si="17"/>
        <v>2.8659160696008188</v>
      </c>
      <c r="T354">
        <f t="shared" si="16"/>
        <v>29.606060606060606</v>
      </c>
    </row>
    <row r="355" spans="1:20" ht="16" x14ac:dyDescent="0.4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9">
        <v>43651.208333333328</v>
      </c>
      <c r="M355" s="9">
        <f t="shared" si="15"/>
        <v>43652.208333333328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5">
        <f t="shared" si="17"/>
        <v>0.24354708939482897</v>
      </c>
      <c r="T355">
        <f t="shared" si="16"/>
        <v>81.010569583088667</v>
      </c>
    </row>
    <row r="356" spans="1:20" ht="16" x14ac:dyDescent="0.4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9">
        <v>41520.208333333336</v>
      </c>
      <c r="M356" s="9">
        <f t="shared" si="15"/>
        <v>41527.208333333336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5">
        <f t="shared" si="17"/>
        <v>0.80816110227874938</v>
      </c>
      <c r="T356">
        <f t="shared" si="16"/>
        <v>94.35</v>
      </c>
    </row>
    <row r="357" spans="1:20" ht="16" x14ac:dyDescent="0.4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9">
        <v>42757.25</v>
      </c>
      <c r="M357" s="9">
        <f t="shared" si="15"/>
        <v>42797.25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5">
        <f t="shared" si="17"/>
        <v>1.6956715751896474</v>
      </c>
      <c r="T357">
        <f t="shared" si="16"/>
        <v>26.058139534883722</v>
      </c>
    </row>
    <row r="358" spans="1:20" ht="16" x14ac:dyDescent="0.4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9">
        <v>40922.25</v>
      </c>
      <c r="M358" s="9">
        <f t="shared" si="15"/>
        <v>40931.25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5">
        <f t="shared" si="17"/>
        <v>2.7105800058292044</v>
      </c>
      <c r="T358">
        <f t="shared" si="16"/>
        <v>85.775000000000006</v>
      </c>
    </row>
    <row r="359" spans="1:20" ht="16" x14ac:dyDescent="0.4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9">
        <v>42250.208333333328</v>
      </c>
      <c r="M359" s="9">
        <f t="shared" si="15"/>
        <v>42275.208333333328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5">
        <f t="shared" si="17"/>
        <v>0.54079473312955562</v>
      </c>
      <c r="T359">
        <f t="shared" si="16"/>
        <v>103.73170731707317</v>
      </c>
    </row>
    <row r="360" spans="1:20" ht="16" x14ac:dyDescent="0.4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9">
        <v>43322.208333333328</v>
      </c>
      <c r="M360" s="9">
        <f t="shared" si="15"/>
        <v>43325.208333333328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5">
        <f t="shared" si="17"/>
        <v>8.4642233856893547</v>
      </c>
      <c r="T360">
        <f t="shared" si="16"/>
        <v>49.826086956521742</v>
      </c>
    </row>
    <row r="361" spans="1:20" ht="16" x14ac:dyDescent="0.4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9">
        <v>40782.208333333336</v>
      </c>
      <c r="M361" s="9">
        <f t="shared" si="15"/>
        <v>40789.208333333336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5">
        <f t="shared" si="17"/>
        <v>0.33478406427854035</v>
      </c>
      <c r="T361">
        <f t="shared" si="16"/>
        <v>63.893048128342244</v>
      </c>
    </row>
    <row r="362" spans="1:20" ht="16" x14ac:dyDescent="0.4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9">
        <v>40544.25</v>
      </c>
      <c r="M362" s="9">
        <f t="shared" si="15"/>
        <v>40558.25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5">
        <f t="shared" si="17"/>
        <v>0.4417902495337892</v>
      </c>
      <c r="T362">
        <f t="shared" si="16"/>
        <v>47.002434782608695</v>
      </c>
    </row>
    <row r="363" spans="1:20" ht="16" x14ac:dyDescent="0.4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9">
        <v>43015.208333333328</v>
      </c>
      <c r="M363" s="9">
        <f t="shared" si="15"/>
        <v>43039.208333333328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5">
        <f t="shared" si="17"/>
        <v>0.57615755290173898</v>
      </c>
      <c r="T363">
        <f t="shared" si="16"/>
        <v>108.47727272727273</v>
      </c>
    </row>
    <row r="364" spans="1:20" ht="16" x14ac:dyDescent="0.4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9">
        <v>40570.25</v>
      </c>
      <c r="M364" s="9">
        <f t="shared" si="15"/>
        <v>40608.25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5">
        <f t="shared" si="17"/>
        <v>0.26899309342057431</v>
      </c>
      <c r="T364">
        <f t="shared" si="16"/>
        <v>72.015706806282722</v>
      </c>
    </row>
    <row r="365" spans="1:20" ht="16" x14ac:dyDescent="0.4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9">
        <v>40904.25</v>
      </c>
      <c r="M365" s="9">
        <f t="shared" si="15"/>
        <v>40905.25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5">
        <f t="shared" si="17"/>
        <v>0.62424969987995194</v>
      </c>
      <c r="T365">
        <f t="shared" si="16"/>
        <v>59.928057553956833</v>
      </c>
    </row>
    <row r="366" spans="1:20" ht="16" x14ac:dyDescent="0.4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9">
        <v>43164.25</v>
      </c>
      <c r="M366" s="9">
        <f t="shared" si="15"/>
        <v>43194.208333333328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5">
        <f t="shared" si="17"/>
        <v>6.1868426479686531E-2</v>
      </c>
      <c r="T366">
        <f t="shared" si="16"/>
        <v>78.209677419354833</v>
      </c>
    </row>
    <row r="367" spans="1:20" ht="16" x14ac:dyDescent="0.4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9">
        <v>42733.25</v>
      </c>
      <c r="M367" s="9">
        <f t="shared" si="15"/>
        <v>42760.25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5">
        <f t="shared" si="17"/>
        <v>0.13634426927993182</v>
      </c>
      <c r="T367">
        <f t="shared" si="16"/>
        <v>104.77678571428571</v>
      </c>
    </row>
    <row r="368" spans="1:20" ht="16" x14ac:dyDescent="0.4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9">
        <v>40546.25</v>
      </c>
      <c r="M368" s="9">
        <f t="shared" si="15"/>
        <v>40547.25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5">
        <f t="shared" si="17"/>
        <v>0.1688872208669544</v>
      </c>
      <c r="T368">
        <f t="shared" si="16"/>
        <v>105.52475247524752</v>
      </c>
    </row>
    <row r="369" spans="1:20" ht="16" x14ac:dyDescent="0.4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9">
        <v>41930.208333333336</v>
      </c>
      <c r="M369" s="9">
        <f t="shared" si="15"/>
        <v>41954.25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5">
        <f t="shared" si="17"/>
        <v>5.2941176470588234</v>
      </c>
      <c r="T369">
        <f t="shared" si="16"/>
        <v>24.933333333333334</v>
      </c>
    </row>
    <row r="370" spans="1:20" ht="16" x14ac:dyDescent="0.4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9">
        <v>40464.208333333336</v>
      </c>
      <c r="M370" s="9">
        <f t="shared" si="15"/>
        <v>40487.208333333336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5">
        <f t="shared" si="17"/>
        <v>0.36126163679310824</v>
      </c>
      <c r="T370">
        <f t="shared" si="16"/>
        <v>69.873786407766985</v>
      </c>
    </row>
    <row r="371" spans="1:20" ht="16" x14ac:dyDescent="0.4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9">
        <v>41308.25</v>
      </c>
      <c r="M371" s="9">
        <f t="shared" si="15"/>
        <v>41347.208333333336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5">
        <f t="shared" si="17"/>
        <v>0.36627552058604085</v>
      </c>
      <c r="T371">
        <f t="shared" si="16"/>
        <v>95.733766233766232</v>
      </c>
    </row>
    <row r="372" spans="1:20" ht="16" x14ac:dyDescent="0.4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9">
        <v>43570.208333333328</v>
      </c>
      <c r="M372" s="9">
        <f t="shared" si="15"/>
        <v>43576.208333333328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5">
        <f t="shared" si="17"/>
        <v>0.62749699661945069</v>
      </c>
      <c r="T372">
        <f t="shared" si="16"/>
        <v>29.997485752598056</v>
      </c>
    </row>
    <row r="373" spans="1:20" ht="16" x14ac:dyDescent="0.4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9">
        <v>42043.25</v>
      </c>
      <c r="M373" s="9">
        <f t="shared" si="15"/>
        <v>42094.208333333328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5">
        <f t="shared" si="17"/>
        <v>1.4734054980141733</v>
      </c>
      <c r="T373">
        <f t="shared" si="16"/>
        <v>59.011948529411768</v>
      </c>
    </row>
    <row r="374" spans="1:20" ht="31.5" x14ac:dyDescent="0.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9">
        <v>42012.25</v>
      </c>
      <c r="M374" s="9">
        <f t="shared" si="15"/>
        <v>42032.25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5">
        <f t="shared" si="17"/>
        <v>6.2831611281764871E-2</v>
      </c>
      <c r="T374">
        <f t="shared" si="16"/>
        <v>84.757396449704146</v>
      </c>
    </row>
    <row r="375" spans="1:20" ht="16" x14ac:dyDescent="0.4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9">
        <v>42964.208333333328</v>
      </c>
      <c r="M375" s="9">
        <f t="shared" si="15"/>
        <v>42972.208333333328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5">
        <f t="shared" si="17"/>
        <v>0.13695211545367672</v>
      </c>
      <c r="T375">
        <f t="shared" si="16"/>
        <v>78.010921177587846</v>
      </c>
    </row>
    <row r="376" spans="1:20" ht="31.5" x14ac:dyDescent="0.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9">
        <v>43476.25</v>
      </c>
      <c r="M376" s="9">
        <f t="shared" si="15"/>
        <v>43481.25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5">
        <f t="shared" si="17"/>
        <v>7.5839260635165138</v>
      </c>
      <c r="T376">
        <f t="shared" si="16"/>
        <v>50.05215419501134</v>
      </c>
    </row>
    <row r="377" spans="1:20" ht="31.5" x14ac:dyDescent="0.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9">
        <v>42293.208333333328</v>
      </c>
      <c r="M377" s="9">
        <f t="shared" si="15"/>
        <v>42350.25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5">
        <f t="shared" si="17"/>
        <v>1.8255578093306288</v>
      </c>
      <c r="T377">
        <f t="shared" si="16"/>
        <v>59.16</v>
      </c>
    </row>
    <row r="378" spans="1:20" ht="16" x14ac:dyDescent="0.4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9">
        <v>41826.208333333336</v>
      </c>
      <c r="M378" s="9">
        <f t="shared" si="15"/>
        <v>41832.208333333336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5">
        <f t="shared" si="17"/>
        <v>0.27698574338085541</v>
      </c>
      <c r="T378">
        <f t="shared" si="16"/>
        <v>93.702290076335885</v>
      </c>
    </row>
    <row r="379" spans="1:20" ht="16" x14ac:dyDescent="0.4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9">
        <v>43760.208333333328</v>
      </c>
      <c r="M379" s="9">
        <f t="shared" si="15"/>
        <v>43774.25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5">
        <f t="shared" si="17"/>
        <v>9.7489211455472731</v>
      </c>
      <c r="T379">
        <f t="shared" si="16"/>
        <v>40.14173228346457</v>
      </c>
    </row>
    <row r="380" spans="1:20" ht="16" x14ac:dyDescent="0.4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9">
        <v>43241.208333333328</v>
      </c>
      <c r="M380" s="9">
        <f t="shared" si="15"/>
        <v>43279.208333333328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5">
        <f t="shared" si="17"/>
        <v>7.1618037135278518</v>
      </c>
      <c r="T380">
        <f t="shared" si="16"/>
        <v>70.090140845070422</v>
      </c>
    </row>
    <row r="381" spans="1:20" ht="16" x14ac:dyDescent="0.4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9">
        <v>40843.208333333336</v>
      </c>
      <c r="M381" s="9">
        <f t="shared" si="15"/>
        <v>40857.25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5">
        <f t="shared" si="17"/>
        <v>2.4725274725274726</v>
      </c>
      <c r="T381">
        <f t="shared" si="16"/>
        <v>66.181818181818187</v>
      </c>
    </row>
    <row r="382" spans="1:20" ht="31.5" x14ac:dyDescent="0.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9">
        <v>41448.208333333336</v>
      </c>
      <c r="M382" s="9">
        <f t="shared" si="15"/>
        <v>41453.208333333336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5">
        <f t="shared" si="17"/>
        <v>0.62375249500998009</v>
      </c>
      <c r="T382">
        <f t="shared" si="16"/>
        <v>47.714285714285715</v>
      </c>
    </row>
    <row r="383" spans="1:20" ht="16" x14ac:dyDescent="0.4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9">
        <v>42163.208333333328</v>
      </c>
      <c r="M383" s="9">
        <f t="shared" si="15"/>
        <v>42209.208333333328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5">
        <f t="shared" si="17"/>
        <v>0.54364550210277973</v>
      </c>
      <c r="T383">
        <f t="shared" si="16"/>
        <v>62.896774193548389</v>
      </c>
    </row>
    <row r="384" spans="1:20" ht="31.5" x14ac:dyDescent="0.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9">
        <v>43024.208333333328</v>
      </c>
      <c r="M384" s="9">
        <f t="shared" si="15"/>
        <v>43043.208333333328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5">
        <f t="shared" si="17"/>
        <v>1.5681544028950543</v>
      </c>
      <c r="T384">
        <f t="shared" si="16"/>
        <v>86.611940298507463</v>
      </c>
    </row>
    <row r="385" spans="1:20" ht="16" x14ac:dyDescent="0.4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9">
        <v>43509.25</v>
      </c>
      <c r="M385" s="9">
        <f t="shared" si="15"/>
        <v>43515.25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5">
        <f t="shared" si="17"/>
        <v>0.44369321783224169</v>
      </c>
      <c r="T385">
        <f t="shared" si="16"/>
        <v>75.126984126984127</v>
      </c>
    </row>
    <row r="386" spans="1:20" ht="16" x14ac:dyDescent="0.4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9">
        <v>42776.25</v>
      </c>
      <c r="M386" s="9">
        <f t="shared" si="15"/>
        <v>42803.25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5">
        <f t="shared" si="17"/>
        <v>0.58136284867795851</v>
      </c>
      <c r="T386">
        <f t="shared" si="16"/>
        <v>41.004167534903104</v>
      </c>
    </row>
    <row r="387" spans="1:20" ht="31.5" x14ac:dyDescent="0.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9">
        <v>43553.208333333328</v>
      </c>
      <c r="M387" s="9">
        <f t="shared" ref="M387:M450" si="18">(((K387/60)/60)/24)+DATE(1970,1,1)</f>
        <v>43585.208333333328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5">
        <f t="shared" si="17"/>
        <v>0.68414850771205971</v>
      </c>
      <c r="T387">
        <f t="shared" ref="T387:T450" si="19">E387/G387</f>
        <v>50.007915567282325</v>
      </c>
    </row>
    <row r="388" spans="1:20" ht="31.5" x14ac:dyDescent="0.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9">
        <v>40355.208333333336</v>
      </c>
      <c r="M388" s="9">
        <f t="shared" si="18"/>
        <v>40367.208333333336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5">
        <f t="shared" ref="S388:S451" si="20">D388/E388</f>
        <v>1.3084960503698553</v>
      </c>
      <c r="T388">
        <f t="shared" si="19"/>
        <v>96.960674157303373</v>
      </c>
    </row>
    <row r="389" spans="1:20" ht="16" x14ac:dyDescent="0.4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9">
        <v>41072.208333333336</v>
      </c>
      <c r="M389" s="9">
        <f t="shared" si="18"/>
        <v>41077.208333333336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5">
        <f t="shared" si="20"/>
        <v>2.5470265217899288</v>
      </c>
      <c r="T389">
        <f t="shared" si="19"/>
        <v>100.93160377358491</v>
      </c>
    </row>
    <row r="390" spans="1:20" ht="16" x14ac:dyDescent="0.4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9">
        <v>40912.25</v>
      </c>
      <c r="M390" s="9">
        <f t="shared" si="18"/>
        <v>40914.25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5">
        <f t="shared" si="20"/>
        <v>8.873087030452929</v>
      </c>
      <c r="T390">
        <f t="shared" si="19"/>
        <v>89.227586206896547</v>
      </c>
    </row>
    <row r="391" spans="1:20" ht="16" x14ac:dyDescent="0.4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9">
        <v>40479.208333333336</v>
      </c>
      <c r="M391" s="9">
        <f t="shared" si="18"/>
        <v>40506.25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5">
        <f t="shared" si="20"/>
        <v>0.81892809219354334</v>
      </c>
      <c r="T391">
        <f t="shared" si="19"/>
        <v>87.979166666666671</v>
      </c>
    </row>
    <row r="392" spans="1:20" ht="16" x14ac:dyDescent="0.4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9">
        <v>41530.208333333336</v>
      </c>
      <c r="M392" s="9">
        <f t="shared" si="18"/>
        <v>41545.208333333336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5">
        <f t="shared" si="20"/>
        <v>0.53607326334599059</v>
      </c>
      <c r="T392">
        <f t="shared" si="19"/>
        <v>89.54</v>
      </c>
    </row>
    <row r="393" spans="1:20" ht="16" x14ac:dyDescent="0.4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9">
        <v>41653.25</v>
      </c>
      <c r="M393" s="9">
        <f t="shared" si="18"/>
        <v>41655.25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5">
        <f t="shared" si="20"/>
        <v>13.749146369223766</v>
      </c>
      <c r="T393">
        <f t="shared" si="19"/>
        <v>29.09271523178808</v>
      </c>
    </row>
    <row r="394" spans="1:20" ht="31.5" x14ac:dyDescent="0.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9">
        <v>40549.25</v>
      </c>
      <c r="M394" s="9">
        <f t="shared" si="18"/>
        <v>40551.25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5">
        <f t="shared" si="20"/>
        <v>1.5234062712817931</v>
      </c>
      <c r="T394">
        <f t="shared" si="19"/>
        <v>42.006218905472636</v>
      </c>
    </row>
    <row r="395" spans="1:20" ht="16" x14ac:dyDescent="0.4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9">
        <v>42933.208333333328</v>
      </c>
      <c r="M395" s="9">
        <f t="shared" si="18"/>
        <v>42934.208333333328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5">
        <f t="shared" si="20"/>
        <v>0.43675411021782068</v>
      </c>
      <c r="T395">
        <f t="shared" si="19"/>
        <v>47.004903563255965</v>
      </c>
    </row>
    <row r="396" spans="1:20" ht="16" x14ac:dyDescent="0.4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9">
        <v>41484.208333333336</v>
      </c>
      <c r="M396" s="9">
        <f t="shared" si="18"/>
        <v>41494.208333333336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5">
        <f t="shared" si="20"/>
        <v>0.21304926764314247</v>
      </c>
      <c r="T396">
        <f t="shared" si="19"/>
        <v>110.44117647058823</v>
      </c>
    </row>
    <row r="397" spans="1:20" ht="31.5" x14ac:dyDescent="0.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9">
        <v>40885.25</v>
      </c>
      <c r="M397" s="9">
        <f t="shared" si="18"/>
        <v>40886.25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5">
        <f t="shared" si="20"/>
        <v>0.76856462437757089</v>
      </c>
      <c r="T397">
        <f t="shared" si="19"/>
        <v>41.990909090909092</v>
      </c>
    </row>
    <row r="398" spans="1:20" ht="16" x14ac:dyDescent="0.4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9">
        <v>43378.208333333328</v>
      </c>
      <c r="M398" s="9">
        <f t="shared" si="18"/>
        <v>43386.208333333328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5">
        <f t="shared" si="20"/>
        <v>0.59860800914143253</v>
      </c>
      <c r="T398">
        <f t="shared" si="19"/>
        <v>48.012468827930178</v>
      </c>
    </row>
    <row r="399" spans="1:20" ht="16" x14ac:dyDescent="0.4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9">
        <v>41417.208333333336</v>
      </c>
      <c r="M399" s="9">
        <f t="shared" si="18"/>
        <v>41423.208333333336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5">
        <f t="shared" si="20"/>
        <v>0.57516154228502447</v>
      </c>
      <c r="T399">
        <f t="shared" si="19"/>
        <v>31.019823788546255</v>
      </c>
    </row>
    <row r="400" spans="1:20" ht="31.5" x14ac:dyDescent="0.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9">
        <v>43228.208333333328</v>
      </c>
      <c r="M400" s="9">
        <f t="shared" si="18"/>
        <v>43230.208333333328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5">
        <f t="shared" si="20"/>
        <v>0.13932142271758727</v>
      </c>
      <c r="T400">
        <f t="shared" si="19"/>
        <v>99.203252032520325</v>
      </c>
    </row>
    <row r="401" spans="1:20" ht="16" x14ac:dyDescent="0.4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9">
        <v>40576.25</v>
      </c>
      <c r="M401" s="9">
        <f t="shared" si="18"/>
        <v>40583.25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5">
        <f t="shared" si="20"/>
        <v>1.5661467638868769</v>
      </c>
      <c r="T401">
        <f t="shared" si="19"/>
        <v>66.022316684378325</v>
      </c>
    </row>
    <row r="402" spans="1:20" ht="31.5" x14ac:dyDescent="0.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9">
        <v>41502.208333333336</v>
      </c>
      <c r="M402" s="9">
        <f t="shared" si="18"/>
        <v>41524.208333333336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5">
        <f t="shared" si="20"/>
        <v>50</v>
      </c>
      <c r="T402">
        <f t="shared" si="19"/>
        <v>2</v>
      </c>
    </row>
    <row r="403" spans="1:20" ht="16" x14ac:dyDescent="0.4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9">
        <v>43765.208333333328</v>
      </c>
      <c r="M403" s="9">
        <f t="shared" si="18"/>
        <v>43765.208333333328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5">
        <f t="shared" si="20"/>
        <v>6.5349985477781009E-2</v>
      </c>
      <c r="T403">
        <f t="shared" si="19"/>
        <v>46.060200668896321</v>
      </c>
    </row>
    <row r="404" spans="1:20" ht="16" x14ac:dyDescent="0.4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9">
        <v>40914.25</v>
      </c>
      <c r="M404" s="9">
        <f t="shared" si="18"/>
        <v>40961.25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5">
        <f t="shared" si="20"/>
        <v>2.4779361846571621</v>
      </c>
      <c r="T404">
        <f t="shared" si="19"/>
        <v>73.650000000000006</v>
      </c>
    </row>
    <row r="405" spans="1:20" ht="16" x14ac:dyDescent="0.4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9">
        <v>40310.208333333336</v>
      </c>
      <c r="M405" s="9">
        <f t="shared" si="18"/>
        <v>40346.208333333336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5">
        <f t="shared" si="20"/>
        <v>1.1598151877739604</v>
      </c>
      <c r="T405">
        <f t="shared" si="19"/>
        <v>55.99336650082919</v>
      </c>
    </row>
    <row r="406" spans="1:20" ht="16" x14ac:dyDescent="0.4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9">
        <v>43053.25</v>
      </c>
      <c r="M406" s="9">
        <f t="shared" si="18"/>
        <v>43056.25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5">
        <f t="shared" si="20"/>
        <v>0.31687197465024203</v>
      </c>
      <c r="T406">
        <f t="shared" si="19"/>
        <v>68.985695127402778</v>
      </c>
    </row>
    <row r="407" spans="1:20" ht="16" x14ac:dyDescent="0.4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9">
        <v>43255.208333333328</v>
      </c>
      <c r="M407" s="9">
        <f t="shared" si="18"/>
        <v>43305.208333333328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5">
        <f t="shared" si="20"/>
        <v>1.1158442341764994</v>
      </c>
      <c r="T407">
        <f t="shared" si="19"/>
        <v>60.981609195402299</v>
      </c>
    </row>
    <row r="408" spans="1:20" ht="16" x14ac:dyDescent="0.4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9">
        <v>41304.25</v>
      </c>
      <c r="M408" s="9">
        <f t="shared" si="18"/>
        <v>41316.25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5">
        <f t="shared" si="20"/>
        <v>0.54901303382087929</v>
      </c>
      <c r="T408">
        <f t="shared" si="19"/>
        <v>110.98139534883721</v>
      </c>
    </row>
    <row r="409" spans="1:20" ht="16" x14ac:dyDescent="0.4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9">
        <v>43751.208333333328</v>
      </c>
      <c r="M409" s="9">
        <f t="shared" si="18"/>
        <v>43758.208333333328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5">
        <f t="shared" si="20"/>
        <v>0.28099173553719009</v>
      </c>
      <c r="T409">
        <f t="shared" si="19"/>
        <v>25</v>
      </c>
    </row>
    <row r="410" spans="1:20" ht="16" x14ac:dyDescent="0.4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9">
        <v>42541.208333333328</v>
      </c>
      <c r="M410" s="9">
        <f t="shared" si="18"/>
        <v>42561.208333333328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5">
        <f t="shared" si="20"/>
        <v>0.75851265561876491</v>
      </c>
      <c r="T410">
        <f t="shared" si="19"/>
        <v>78.759740259740255</v>
      </c>
    </row>
    <row r="411" spans="1:20" ht="16" x14ac:dyDescent="0.4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9">
        <v>42843.208333333328</v>
      </c>
      <c r="M411" s="9">
        <f t="shared" si="18"/>
        <v>42847.208333333328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5">
        <f t="shared" si="20"/>
        <v>2.1590981466148653</v>
      </c>
      <c r="T411">
        <f t="shared" si="19"/>
        <v>87.960784313725483</v>
      </c>
    </row>
    <row r="412" spans="1:20" ht="16" x14ac:dyDescent="0.4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9">
        <v>42122.208333333328</v>
      </c>
      <c r="M412" s="9">
        <f t="shared" si="18"/>
        <v>42122.208333333328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5">
        <f t="shared" si="20"/>
        <v>2.7675741861135119</v>
      </c>
      <c r="T412">
        <f t="shared" si="19"/>
        <v>49.987398739873989</v>
      </c>
    </row>
    <row r="413" spans="1:20" ht="16" x14ac:dyDescent="0.4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9">
        <v>42884.208333333328</v>
      </c>
      <c r="M413" s="9">
        <f t="shared" si="18"/>
        <v>42886.208333333328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5">
        <f t="shared" si="20"/>
        <v>0.9557652248498959</v>
      </c>
      <c r="T413">
        <f t="shared" si="19"/>
        <v>99.524390243902445</v>
      </c>
    </row>
    <row r="414" spans="1:20" ht="16" x14ac:dyDescent="0.4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9">
        <v>41642.25</v>
      </c>
      <c r="M414" s="9">
        <f t="shared" si="18"/>
        <v>41652.25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5">
        <f t="shared" si="20"/>
        <v>0.149508756941478</v>
      </c>
      <c r="T414">
        <f t="shared" si="19"/>
        <v>104.82089552238806</v>
      </c>
    </row>
    <row r="415" spans="1:20" ht="16" x14ac:dyDescent="0.4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9">
        <v>43431.25</v>
      </c>
      <c r="M415" s="9">
        <f t="shared" si="18"/>
        <v>43458.25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5">
        <f t="shared" si="20"/>
        <v>1.6110109837793722</v>
      </c>
      <c r="T415">
        <f t="shared" si="19"/>
        <v>108.01469237832875</v>
      </c>
    </row>
    <row r="416" spans="1:20" ht="16" x14ac:dyDescent="0.4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9">
        <v>40288.208333333336</v>
      </c>
      <c r="M416" s="9">
        <f t="shared" si="18"/>
        <v>40296.208333333336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5">
        <f t="shared" si="20"/>
        <v>1.1806405068849786</v>
      </c>
      <c r="T416">
        <f t="shared" si="19"/>
        <v>28.998544660724033</v>
      </c>
    </row>
    <row r="417" spans="1:20" ht="16" x14ac:dyDescent="0.4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9">
        <v>40921.25</v>
      </c>
      <c r="M417" s="9">
        <f t="shared" si="18"/>
        <v>40938.25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5">
        <f t="shared" si="20"/>
        <v>9.0423836838750802</v>
      </c>
      <c r="T417">
        <f t="shared" si="19"/>
        <v>30.028708133971293</v>
      </c>
    </row>
    <row r="418" spans="1:20" ht="31.5" x14ac:dyDescent="0.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9">
        <v>40560.25</v>
      </c>
      <c r="M418" s="9">
        <f t="shared" si="18"/>
        <v>40569.25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5">
        <f t="shared" si="20"/>
        <v>2.281085294965004</v>
      </c>
      <c r="T418">
        <f t="shared" si="19"/>
        <v>41.005559416261292</v>
      </c>
    </row>
    <row r="419" spans="1:20" ht="16" x14ac:dyDescent="0.4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9">
        <v>43407.208333333328</v>
      </c>
      <c r="M419" s="9">
        <f t="shared" si="18"/>
        <v>43431.25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5">
        <f t="shared" si="20"/>
        <v>1.8027571580063626</v>
      </c>
      <c r="T419">
        <f t="shared" si="19"/>
        <v>62.866666666666667</v>
      </c>
    </row>
    <row r="420" spans="1:20" ht="16" x14ac:dyDescent="0.4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9">
        <v>41035.208333333336</v>
      </c>
      <c r="M420" s="9">
        <f t="shared" si="18"/>
        <v>41036.208333333336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5">
        <f t="shared" si="20"/>
        <v>1.7421751114800506</v>
      </c>
      <c r="T420">
        <f t="shared" si="19"/>
        <v>47.005002501250623</v>
      </c>
    </row>
    <row r="421" spans="1:20" ht="16" x14ac:dyDescent="0.4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9">
        <v>40899.25</v>
      </c>
      <c r="M421" s="9">
        <f t="shared" si="18"/>
        <v>40905.25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5">
        <f t="shared" si="20"/>
        <v>0.81014316326022107</v>
      </c>
      <c r="T421">
        <f t="shared" si="19"/>
        <v>26.997693638285604</v>
      </c>
    </row>
    <row r="422" spans="1:20" ht="16" x14ac:dyDescent="0.4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9">
        <v>42911.208333333328</v>
      </c>
      <c r="M422" s="9">
        <f t="shared" si="18"/>
        <v>42925.208333333328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5">
        <f t="shared" si="20"/>
        <v>0.77845243655612639</v>
      </c>
      <c r="T422">
        <f t="shared" si="19"/>
        <v>68.329787234042556</v>
      </c>
    </row>
    <row r="423" spans="1:20" ht="16" x14ac:dyDescent="0.4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9">
        <v>42915.208333333328</v>
      </c>
      <c r="M423" s="9">
        <f t="shared" si="18"/>
        <v>42945.208333333328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5">
        <f t="shared" si="20"/>
        <v>1.5627597672485454</v>
      </c>
      <c r="T423">
        <f t="shared" si="19"/>
        <v>50.974576271186443</v>
      </c>
    </row>
    <row r="424" spans="1:20" ht="31.5" x14ac:dyDescent="0.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9">
        <v>40285.208333333336</v>
      </c>
      <c r="M424" s="9">
        <f t="shared" si="18"/>
        <v>40305.208333333336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5">
        <f t="shared" si="20"/>
        <v>0.78555304740406318</v>
      </c>
      <c r="T424">
        <f t="shared" si="19"/>
        <v>54.024390243902438</v>
      </c>
    </row>
    <row r="425" spans="1:20" ht="16" x14ac:dyDescent="0.4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9">
        <v>40808.208333333336</v>
      </c>
      <c r="M425" s="9">
        <f t="shared" si="18"/>
        <v>40810.208333333336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5">
        <f t="shared" si="20"/>
        <v>9.4002416841569669</v>
      </c>
      <c r="T425">
        <f t="shared" si="19"/>
        <v>97.055555555555557</v>
      </c>
    </row>
    <row r="426" spans="1:20" ht="16" x14ac:dyDescent="0.4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9">
        <v>43208.208333333328</v>
      </c>
      <c r="M426" s="9">
        <f t="shared" si="18"/>
        <v>43214.208333333328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5">
        <f t="shared" si="20"/>
        <v>2.4709302325581395</v>
      </c>
      <c r="T426">
        <f t="shared" si="19"/>
        <v>24.867469879518072</v>
      </c>
    </row>
    <row r="427" spans="1:20" ht="16" x14ac:dyDescent="0.4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9">
        <v>42213.208333333328</v>
      </c>
      <c r="M427" s="9">
        <f t="shared" si="18"/>
        <v>42219.208333333328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5">
        <f t="shared" si="20"/>
        <v>0.34762456546929316</v>
      </c>
      <c r="T427">
        <f t="shared" si="19"/>
        <v>84.423913043478265</v>
      </c>
    </row>
    <row r="428" spans="1:20" ht="16" x14ac:dyDescent="0.4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9">
        <v>41332.25</v>
      </c>
      <c r="M428" s="9">
        <f t="shared" si="18"/>
        <v>41339.25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5">
        <f t="shared" si="20"/>
        <v>0.17453699214583535</v>
      </c>
      <c r="T428">
        <f t="shared" si="19"/>
        <v>47.091324200913242</v>
      </c>
    </row>
    <row r="429" spans="1:20" ht="16" x14ac:dyDescent="0.4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9">
        <v>41895.208333333336</v>
      </c>
      <c r="M429" s="9">
        <f t="shared" si="18"/>
        <v>41927.208333333336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5">
        <f t="shared" si="20"/>
        <v>0.88570587459013894</v>
      </c>
      <c r="T429">
        <f t="shared" si="19"/>
        <v>77.996041171813147</v>
      </c>
    </row>
    <row r="430" spans="1:20" ht="16" x14ac:dyDescent="0.4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9">
        <v>40585.25</v>
      </c>
      <c r="M430" s="9">
        <f t="shared" si="18"/>
        <v>40592.25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5">
        <f t="shared" si="20"/>
        <v>2.1557497289367946</v>
      </c>
      <c r="T430">
        <f t="shared" si="19"/>
        <v>62.967871485943775</v>
      </c>
    </row>
    <row r="431" spans="1:20" ht="16" x14ac:dyDescent="0.4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9">
        <v>41680.25</v>
      </c>
      <c r="M431" s="9">
        <f t="shared" si="18"/>
        <v>41708.208333333336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5">
        <f t="shared" si="20"/>
        <v>1.1028286689262143</v>
      </c>
      <c r="T431">
        <f t="shared" si="19"/>
        <v>81.006080449017773</v>
      </c>
    </row>
    <row r="432" spans="1:20" ht="16" x14ac:dyDescent="0.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9">
        <v>43737.208333333328</v>
      </c>
      <c r="M432" s="9">
        <f t="shared" si="18"/>
        <v>43771.208333333328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5">
        <f t="shared" si="20"/>
        <v>1.4762165117550574</v>
      </c>
      <c r="T432">
        <f t="shared" si="19"/>
        <v>65.321428571428569</v>
      </c>
    </row>
    <row r="433" spans="1:20" ht="16" x14ac:dyDescent="0.4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9">
        <v>43273.208333333328</v>
      </c>
      <c r="M433" s="9">
        <f t="shared" si="18"/>
        <v>43290.208333333328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5">
        <f t="shared" si="20"/>
        <v>0.51950697769175924</v>
      </c>
      <c r="T433">
        <f t="shared" si="19"/>
        <v>104.43617021276596</v>
      </c>
    </row>
    <row r="434" spans="1:20" ht="16" x14ac:dyDescent="0.4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9">
        <v>41761.208333333336</v>
      </c>
      <c r="M434" s="9">
        <f t="shared" si="18"/>
        <v>41781.208333333336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5">
        <f t="shared" si="20"/>
        <v>1.2089810017271156</v>
      </c>
      <c r="T434">
        <f t="shared" si="19"/>
        <v>69.989010989010993</v>
      </c>
    </row>
    <row r="435" spans="1:20" ht="16" x14ac:dyDescent="0.4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9">
        <v>41603.25</v>
      </c>
      <c r="M435" s="9">
        <f t="shared" si="18"/>
        <v>41619.25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5">
        <f t="shared" si="20"/>
        <v>1.8462474336552352</v>
      </c>
      <c r="T435">
        <f t="shared" si="19"/>
        <v>83.023989898989896</v>
      </c>
    </row>
    <row r="436" spans="1:20" ht="16" x14ac:dyDescent="0.4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9">
        <v>42705.25</v>
      </c>
      <c r="M436" s="9">
        <f t="shared" si="18"/>
        <v>42719.25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5">
        <f t="shared" si="20"/>
        <v>5.9800664451827243</v>
      </c>
      <c r="T436">
        <f t="shared" si="19"/>
        <v>90.3</v>
      </c>
    </row>
    <row r="437" spans="1:20" ht="16" x14ac:dyDescent="0.4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9">
        <v>41988.25</v>
      </c>
      <c r="M437" s="9">
        <f t="shared" si="18"/>
        <v>42000.25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5">
        <f t="shared" si="20"/>
        <v>0.85560296429373461</v>
      </c>
      <c r="T437">
        <f t="shared" si="19"/>
        <v>103.98131932282546</v>
      </c>
    </row>
    <row r="438" spans="1:20" ht="16" x14ac:dyDescent="0.4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9">
        <v>43575.208333333328</v>
      </c>
      <c r="M438" s="9">
        <f t="shared" si="18"/>
        <v>43576.208333333328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5">
        <f t="shared" si="20"/>
        <v>9.5043134961251649E-2</v>
      </c>
      <c r="T438">
        <f t="shared" si="19"/>
        <v>54.931726907630519</v>
      </c>
    </row>
    <row r="439" spans="1:20" ht="16" x14ac:dyDescent="0.4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9">
        <v>42260.208333333328</v>
      </c>
      <c r="M439" s="9">
        <f t="shared" si="18"/>
        <v>42263.208333333328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5">
        <f t="shared" si="20"/>
        <v>0.81251880830574785</v>
      </c>
      <c r="T439">
        <f t="shared" si="19"/>
        <v>51.921875</v>
      </c>
    </row>
    <row r="440" spans="1:20" ht="31.5" x14ac:dyDescent="0.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9">
        <v>41337.25</v>
      </c>
      <c r="M440" s="9">
        <f t="shared" si="18"/>
        <v>41367.208333333336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5">
        <f t="shared" si="20"/>
        <v>0.55978957307614485</v>
      </c>
      <c r="T440">
        <f t="shared" si="19"/>
        <v>60.02834008097166</v>
      </c>
    </row>
    <row r="441" spans="1:20" ht="16" x14ac:dyDescent="0.4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9">
        <v>42680.208333333328</v>
      </c>
      <c r="M441" s="9">
        <f t="shared" si="18"/>
        <v>42687.25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5">
        <f t="shared" si="20"/>
        <v>0.28146679881070369</v>
      </c>
      <c r="T441">
        <f t="shared" si="19"/>
        <v>44.003488879197555</v>
      </c>
    </row>
    <row r="442" spans="1:20" ht="16" x14ac:dyDescent="0.4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9">
        <v>42916.208333333328</v>
      </c>
      <c r="M442" s="9">
        <f t="shared" si="18"/>
        <v>42926.208333333328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5">
        <f t="shared" si="20"/>
        <v>0.61764103305735329</v>
      </c>
      <c r="T442">
        <f t="shared" si="19"/>
        <v>53.003513254551258</v>
      </c>
    </row>
    <row r="443" spans="1:20" ht="16" x14ac:dyDescent="0.4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9">
        <v>41025.208333333336</v>
      </c>
      <c r="M443" s="9">
        <f t="shared" si="18"/>
        <v>41053.208333333336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5">
        <f t="shared" si="20"/>
        <v>4.0137614678899078</v>
      </c>
      <c r="T443">
        <f t="shared" si="19"/>
        <v>54.5</v>
      </c>
    </row>
    <row r="444" spans="1:20" ht="16" x14ac:dyDescent="0.4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9">
        <v>42980.208333333328</v>
      </c>
      <c r="M444" s="9">
        <f t="shared" si="18"/>
        <v>42996.208333333328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5">
        <f t="shared" si="20"/>
        <v>0.50321498462398662</v>
      </c>
      <c r="T444">
        <f t="shared" si="19"/>
        <v>75.04195804195804</v>
      </c>
    </row>
    <row r="445" spans="1:20" ht="16" x14ac:dyDescent="0.4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9">
        <v>40451.208333333336</v>
      </c>
      <c r="M445" s="9">
        <f t="shared" si="18"/>
        <v>40470.208333333336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5">
        <f t="shared" si="20"/>
        <v>2.8774752475247523</v>
      </c>
      <c r="T445">
        <f t="shared" si="19"/>
        <v>35.911111111111111</v>
      </c>
    </row>
    <row r="446" spans="1:20" ht="16" x14ac:dyDescent="0.4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9">
        <v>40748.208333333336</v>
      </c>
      <c r="M446" s="9">
        <f t="shared" si="18"/>
        <v>40750.208333333336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5">
        <f t="shared" si="20"/>
        <v>0.56683123057231666</v>
      </c>
      <c r="T446">
        <f t="shared" si="19"/>
        <v>36.952702702702702</v>
      </c>
    </row>
    <row r="447" spans="1:20" ht="31.5" x14ac:dyDescent="0.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9">
        <v>40515.25</v>
      </c>
      <c r="M447" s="9">
        <f t="shared" si="18"/>
        <v>40536.25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5">
        <f t="shared" si="20"/>
        <v>0.19554893379271812</v>
      </c>
      <c r="T447">
        <f t="shared" si="19"/>
        <v>63.170588235294119</v>
      </c>
    </row>
    <row r="448" spans="1:20" ht="16" x14ac:dyDescent="0.4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9">
        <v>41261.25</v>
      </c>
      <c r="M448" s="9">
        <f t="shared" si="18"/>
        <v>41263.25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5">
        <f t="shared" si="20"/>
        <v>1.2188564258827748</v>
      </c>
      <c r="T448">
        <f t="shared" si="19"/>
        <v>29.99462365591398</v>
      </c>
    </row>
    <row r="449" spans="1:20" ht="31.5" x14ac:dyDescent="0.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9">
        <v>43088.25</v>
      </c>
      <c r="M449" s="9">
        <f t="shared" si="18"/>
        <v>43104.25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5">
        <f t="shared" si="20"/>
        <v>4.1108226942840496</v>
      </c>
      <c r="T449">
        <f t="shared" si="19"/>
        <v>86</v>
      </c>
    </row>
    <row r="450" spans="1:20" ht="16" x14ac:dyDescent="0.4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9">
        <v>41378.208333333336</v>
      </c>
      <c r="M450" s="9">
        <f t="shared" si="18"/>
        <v>41380.208333333336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5">
        <f t="shared" si="20"/>
        <v>1.9808743169398908</v>
      </c>
      <c r="T450">
        <f t="shared" si="19"/>
        <v>75.014876033057845</v>
      </c>
    </row>
    <row r="451" spans="1:20" ht="16" x14ac:dyDescent="0.4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9">
        <v>43530.25</v>
      </c>
      <c r="M451" s="9">
        <f t="shared" ref="M451:M514" si="21">(((K451/60)/60)/24)+DATE(1970,1,1)</f>
        <v>43547.208333333328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5">
        <f t="shared" si="20"/>
        <v>0.10341261633919338</v>
      </c>
      <c r="T451">
        <f t="shared" ref="T451:T514" si="22">E451/G451</f>
        <v>101.19767441860465</v>
      </c>
    </row>
    <row r="452" spans="1:20" ht="16" x14ac:dyDescent="0.4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9">
        <v>43394.208333333328</v>
      </c>
      <c r="M452" s="9">
        <f t="shared" si="21"/>
        <v>43417.25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5">
        <f t="shared" ref="S452:S515" si="23">D452/E452</f>
        <v>25</v>
      </c>
      <c r="T452">
        <f t="shared" si="22"/>
        <v>4</v>
      </c>
    </row>
    <row r="453" spans="1:20" ht="16" x14ac:dyDescent="0.4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9">
        <v>42935.208333333328</v>
      </c>
      <c r="M453" s="9">
        <f t="shared" si="21"/>
        <v>42966.208333333328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5">
        <f t="shared" si="23"/>
        <v>0.81403385590942501</v>
      </c>
      <c r="T453">
        <f t="shared" si="22"/>
        <v>29.001272669424118</v>
      </c>
    </row>
    <row r="454" spans="1:20" ht="31.5" x14ac:dyDescent="0.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9">
        <v>40365.208333333336</v>
      </c>
      <c r="M454" s="9">
        <f t="shared" si="21"/>
        <v>40366.208333333336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5">
        <f t="shared" si="23"/>
        <v>1.5763546798029557</v>
      </c>
      <c r="T454">
        <f t="shared" si="22"/>
        <v>98.225806451612897</v>
      </c>
    </row>
    <row r="455" spans="1:20" ht="31.5" x14ac:dyDescent="0.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9">
        <v>42705.25</v>
      </c>
      <c r="M455" s="9">
        <f t="shared" si="21"/>
        <v>42746.25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5">
        <f t="shared" si="23"/>
        <v>1.7751997586351205</v>
      </c>
      <c r="T455">
        <f t="shared" si="22"/>
        <v>87.001693480101608</v>
      </c>
    </row>
    <row r="456" spans="1:20" ht="16" x14ac:dyDescent="0.4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9">
        <v>41568.208333333336</v>
      </c>
      <c r="M456" s="9">
        <f t="shared" si="21"/>
        <v>41604.25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5">
        <f t="shared" si="23"/>
        <v>2.2688598979013044</v>
      </c>
      <c r="T456">
        <f t="shared" si="22"/>
        <v>45.205128205128204</v>
      </c>
    </row>
    <row r="457" spans="1:20" ht="16" x14ac:dyDescent="0.4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9">
        <v>40809.208333333336</v>
      </c>
      <c r="M457" s="9">
        <f t="shared" si="21"/>
        <v>40832.208333333336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5">
        <f t="shared" si="23"/>
        <v>0.84479057895347487</v>
      </c>
      <c r="T457">
        <f t="shared" si="22"/>
        <v>37.001341561577675</v>
      </c>
    </row>
    <row r="458" spans="1:20" ht="31.5" x14ac:dyDescent="0.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9">
        <v>43141.25</v>
      </c>
      <c r="M458" s="9">
        <f t="shared" si="21"/>
        <v>43141.25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5">
        <f t="shared" si="23"/>
        <v>0.96039045382384969</v>
      </c>
      <c r="T458">
        <f t="shared" si="22"/>
        <v>94.976947040498445</v>
      </c>
    </row>
    <row r="459" spans="1:20" ht="16" x14ac:dyDescent="0.4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9">
        <v>42657.208333333328</v>
      </c>
      <c r="M459" s="9">
        <f t="shared" si="21"/>
        <v>42659.208333333328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5">
        <f t="shared" si="23"/>
        <v>3.7537537537537538</v>
      </c>
      <c r="T459">
        <f t="shared" si="22"/>
        <v>28.956521739130434</v>
      </c>
    </row>
    <row r="460" spans="1:20" ht="16" x14ac:dyDescent="0.4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9">
        <v>40265.208333333336</v>
      </c>
      <c r="M460" s="9">
        <f t="shared" si="21"/>
        <v>40309.208333333336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5">
        <f t="shared" si="23"/>
        <v>0.28473708152915606</v>
      </c>
      <c r="T460">
        <f t="shared" si="22"/>
        <v>55.993396226415094</v>
      </c>
    </row>
    <row r="461" spans="1:20" ht="16" x14ac:dyDescent="0.4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9">
        <v>42001.25</v>
      </c>
      <c r="M461" s="9">
        <f t="shared" si="21"/>
        <v>42026.25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5">
        <f t="shared" si="23"/>
        <v>1.1103278110680297</v>
      </c>
      <c r="T461">
        <f t="shared" si="22"/>
        <v>54.038095238095238</v>
      </c>
    </row>
    <row r="462" spans="1:20" ht="16" x14ac:dyDescent="0.4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9">
        <v>40399.208333333336</v>
      </c>
      <c r="M462" s="9">
        <f t="shared" si="21"/>
        <v>40402.208333333336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5">
        <f t="shared" si="23"/>
        <v>0.58266569555717407</v>
      </c>
      <c r="T462">
        <f t="shared" si="22"/>
        <v>82.38</v>
      </c>
    </row>
    <row r="463" spans="1:20" ht="16" x14ac:dyDescent="0.4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9">
        <v>41757.208333333336</v>
      </c>
      <c r="M463" s="9">
        <f t="shared" si="21"/>
        <v>41777.208333333336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5">
        <f t="shared" si="23"/>
        <v>0.70898574852533836</v>
      </c>
      <c r="T463">
        <f t="shared" si="22"/>
        <v>66.997115384615384</v>
      </c>
    </row>
    <row r="464" spans="1:20" ht="16" x14ac:dyDescent="0.4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9">
        <v>41304.25</v>
      </c>
      <c r="M464" s="9">
        <f t="shared" si="21"/>
        <v>41342.25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5">
        <f t="shared" si="23"/>
        <v>3.2701700904146604</v>
      </c>
      <c r="T464">
        <f t="shared" si="22"/>
        <v>107.91401869158878</v>
      </c>
    </row>
    <row r="465" spans="1:20" ht="31.5" x14ac:dyDescent="0.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9">
        <v>41639.25</v>
      </c>
      <c r="M465" s="9">
        <f t="shared" si="21"/>
        <v>41643.25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5">
        <f t="shared" si="23"/>
        <v>0.92451726155646574</v>
      </c>
      <c r="T465">
        <f t="shared" si="22"/>
        <v>69.009501187648453</v>
      </c>
    </row>
    <row r="466" spans="1:20" ht="16" x14ac:dyDescent="0.4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9">
        <v>43142.25</v>
      </c>
      <c r="M466" s="9">
        <f t="shared" si="21"/>
        <v>43156.25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5">
        <f t="shared" si="23"/>
        <v>0.74931593348768677</v>
      </c>
      <c r="T466">
        <f t="shared" si="22"/>
        <v>39.006568144499177</v>
      </c>
    </row>
    <row r="467" spans="1:20" ht="16" x14ac:dyDescent="0.4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9">
        <v>43127.25</v>
      </c>
      <c r="M467" s="9">
        <f t="shared" si="21"/>
        <v>43136.25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5">
        <f t="shared" si="23"/>
        <v>0.53233661796352927</v>
      </c>
      <c r="T467">
        <f t="shared" si="22"/>
        <v>110.3625</v>
      </c>
    </row>
    <row r="468" spans="1:20" ht="16" x14ac:dyDescent="0.4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9">
        <v>41409.208333333336</v>
      </c>
      <c r="M468" s="9">
        <f t="shared" si="21"/>
        <v>41432.208333333336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5">
        <f t="shared" si="23"/>
        <v>0.30120481927710846</v>
      </c>
      <c r="T468">
        <f t="shared" si="22"/>
        <v>94.857142857142861</v>
      </c>
    </row>
    <row r="469" spans="1:20" ht="31.5" x14ac:dyDescent="0.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9">
        <v>42331.25</v>
      </c>
      <c r="M469" s="9">
        <f t="shared" si="21"/>
        <v>42338.25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5">
        <f t="shared" si="23"/>
        <v>0.17384825530858064</v>
      </c>
      <c r="T469">
        <f t="shared" si="22"/>
        <v>57.935251798561154</v>
      </c>
    </row>
    <row r="470" spans="1:20" ht="16" x14ac:dyDescent="0.4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9">
        <v>43569.208333333328</v>
      </c>
      <c r="M470" s="9">
        <f t="shared" si="21"/>
        <v>43585.208333333328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5">
        <f t="shared" si="23"/>
        <v>2.4691358024691357</v>
      </c>
      <c r="T470">
        <f t="shared" si="22"/>
        <v>101.25</v>
      </c>
    </row>
    <row r="471" spans="1:20" ht="16" x14ac:dyDescent="0.4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9">
        <v>42142.208333333328</v>
      </c>
      <c r="M471" s="9">
        <f t="shared" si="21"/>
        <v>42144.208333333328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5">
        <f t="shared" si="23"/>
        <v>0.5422153369481022</v>
      </c>
      <c r="T471">
        <f t="shared" si="22"/>
        <v>64.95597484276729</v>
      </c>
    </row>
    <row r="472" spans="1:20" ht="16" x14ac:dyDescent="0.4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9">
        <v>42716.25</v>
      </c>
      <c r="M472" s="9">
        <f t="shared" si="21"/>
        <v>42723.25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5">
        <f t="shared" si="23"/>
        <v>0.34988823014870252</v>
      </c>
      <c r="T472">
        <f t="shared" si="22"/>
        <v>27.00524934383202</v>
      </c>
    </row>
    <row r="473" spans="1:20" ht="16" x14ac:dyDescent="0.4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9">
        <v>41031.208333333336</v>
      </c>
      <c r="M473" s="9">
        <f t="shared" si="21"/>
        <v>41031.208333333336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5">
        <f t="shared" si="23"/>
        <v>0.31347962382445144</v>
      </c>
      <c r="T473">
        <f t="shared" si="22"/>
        <v>50.97422680412371</v>
      </c>
    </row>
    <row r="474" spans="1:20" ht="16" x14ac:dyDescent="0.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9">
        <v>43535.208333333328</v>
      </c>
      <c r="M474" s="9">
        <f t="shared" si="21"/>
        <v>43589.208333333328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5">
        <f t="shared" si="23"/>
        <v>2.5488051440124622</v>
      </c>
      <c r="T474">
        <f t="shared" si="22"/>
        <v>104.94260869565217</v>
      </c>
    </row>
    <row r="475" spans="1:20" ht="16" x14ac:dyDescent="0.4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9">
        <v>43277.208333333328</v>
      </c>
      <c r="M475" s="9">
        <f t="shared" si="21"/>
        <v>43278.208333333328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5">
        <f t="shared" si="23"/>
        <v>0.56135623666778933</v>
      </c>
      <c r="T475">
        <f t="shared" si="22"/>
        <v>84.028301886792448</v>
      </c>
    </row>
    <row r="476" spans="1:20" ht="16" x14ac:dyDescent="0.4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9">
        <v>41989.25</v>
      </c>
      <c r="M476" s="9">
        <f t="shared" si="21"/>
        <v>41990.25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5">
        <f t="shared" si="23"/>
        <v>0.2738600575106121</v>
      </c>
      <c r="T476">
        <f t="shared" si="22"/>
        <v>102.85915492957747</v>
      </c>
    </row>
    <row r="477" spans="1:20" ht="31.5" x14ac:dyDescent="0.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9">
        <v>41450.208333333336</v>
      </c>
      <c r="M477" s="9">
        <f t="shared" si="21"/>
        <v>41454.208333333336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5">
        <f t="shared" si="23"/>
        <v>0.87760910815939275</v>
      </c>
      <c r="T477">
        <f t="shared" si="22"/>
        <v>39.962085308056871</v>
      </c>
    </row>
    <row r="478" spans="1:20" ht="31.5" x14ac:dyDescent="0.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9">
        <v>43322.208333333328</v>
      </c>
      <c r="M478" s="9">
        <f t="shared" si="21"/>
        <v>43328.208333333328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5">
        <f t="shared" si="23"/>
        <v>3.3524736528833023</v>
      </c>
      <c r="T478">
        <f t="shared" si="22"/>
        <v>51.001785714285717</v>
      </c>
    </row>
    <row r="479" spans="1:20" ht="16" x14ac:dyDescent="0.4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9">
        <v>40720.208333333336</v>
      </c>
      <c r="M479" s="9">
        <f t="shared" si="21"/>
        <v>40747.208333333336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5">
        <f t="shared" si="23"/>
        <v>1.8426186863212659</v>
      </c>
      <c r="T479">
        <f t="shared" si="22"/>
        <v>40.823008849557525</v>
      </c>
    </row>
    <row r="480" spans="1:20" ht="16" x14ac:dyDescent="0.4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9">
        <v>42072.208333333328</v>
      </c>
      <c r="M480" s="9">
        <f t="shared" si="21"/>
        <v>42084.208333333328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5">
        <f t="shared" si="23"/>
        <v>0.42311642466621158</v>
      </c>
      <c r="T480">
        <f t="shared" si="22"/>
        <v>58.999637155297535</v>
      </c>
    </row>
    <row r="481" spans="1:20" ht="16" x14ac:dyDescent="0.4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9">
        <v>42945.208333333328</v>
      </c>
      <c r="M481" s="9">
        <f t="shared" si="21"/>
        <v>42947.208333333328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5">
        <f t="shared" si="23"/>
        <v>0.19496344435418358</v>
      </c>
      <c r="T481">
        <f t="shared" si="22"/>
        <v>71.156069364161851</v>
      </c>
    </row>
    <row r="482" spans="1:20" ht="16" x14ac:dyDescent="0.4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9">
        <v>40248.25</v>
      </c>
      <c r="M482" s="9">
        <f t="shared" si="21"/>
        <v>40257.208333333336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5">
        <f t="shared" si="23"/>
        <v>0.99353049907578561</v>
      </c>
      <c r="T482">
        <f t="shared" si="22"/>
        <v>99.494252873563212</v>
      </c>
    </row>
    <row r="483" spans="1:20" ht="31.5" x14ac:dyDescent="0.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9">
        <v>41913.208333333336</v>
      </c>
      <c r="M483" s="9">
        <f t="shared" si="21"/>
        <v>41955.25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5">
        <f t="shared" si="23"/>
        <v>1.2292801270547924</v>
      </c>
      <c r="T483">
        <f t="shared" si="22"/>
        <v>103.98634590377114</v>
      </c>
    </row>
    <row r="484" spans="1:20" ht="31.5" x14ac:dyDescent="0.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9">
        <v>40963.25</v>
      </c>
      <c r="M484" s="9">
        <f t="shared" si="21"/>
        <v>40974.25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5">
        <f t="shared" si="23"/>
        <v>6.0957910014513788</v>
      </c>
      <c r="T484">
        <f t="shared" si="22"/>
        <v>76.555555555555557</v>
      </c>
    </row>
    <row r="485" spans="1:20" ht="16" x14ac:dyDescent="0.4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9">
        <v>43811.25</v>
      </c>
      <c r="M485" s="9">
        <f t="shared" si="21"/>
        <v>43818.25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5">
        <f t="shared" si="23"/>
        <v>1.8948503192636206</v>
      </c>
      <c r="T485">
        <f t="shared" si="22"/>
        <v>87.068592057761734</v>
      </c>
    </row>
    <row r="486" spans="1:20" ht="16" x14ac:dyDescent="0.4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9">
        <v>41855.208333333336</v>
      </c>
      <c r="M486" s="9">
        <f t="shared" si="21"/>
        <v>41904.208333333336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5">
        <f t="shared" si="23"/>
        <v>0.38431077238675165</v>
      </c>
      <c r="T486">
        <f t="shared" si="22"/>
        <v>48.99554707379135</v>
      </c>
    </row>
    <row r="487" spans="1:20" ht="31.5" x14ac:dyDescent="0.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9">
        <v>43626.208333333328</v>
      </c>
      <c r="M487" s="9">
        <f t="shared" si="21"/>
        <v>43667.208333333328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5">
        <f t="shared" si="23"/>
        <v>3.2538428386726044</v>
      </c>
      <c r="T487">
        <f t="shared" si="22"/>
        <v>42.969135802469133</v>
      </c>
    </row>
    <row r="488" spans="1:20" ht="31.5" x14ac:dyDescent="0.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9">
        <v>43168.25</v>
      </c>
      <c r="M488" s="9">
        <f t="shared" si="21"/>
        <v>43183.208333333328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5">
        <f t="shared" si="23"/>
        <v>7.4074074074074074</v>
      </c>
      <c r="T488">
        <f t="shared" si="22"/>
        <v>33.428571428571431</v>
      </c>
    </row>
    <row r="489" spans="1:20" ht="16" x14ac:dyDescent="0.4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9">
        <v>42845.208333333328</v>
      </c>
      <c r="M489" s="9">
        <f t="shared" si="21"/>
        <v>42878.208333333328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5">
        <f t="shared" si="23"/>
        <v>0.55983027448432676</v>
      </c>
      <c r="T489">
        <f t="shared" si="22"/>
        <v>83.982949701619773</v>
      </c>
    </row>
    <row r="490" spans="1:20" ht="16" x14ac:dyDescent="0.4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9">
        <v>42403.25</v>
      </c>
      <c r="M490" s="9">
        <f t="shared" si="21"/>
        <v>42420.25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5">
        <f t="shared" si="23"/>
        <v>0.45442853468232874</v>
      </c>
      <c r="T490">
        <f t="shared" si="22"/>
        <v>101.41739130434783</v>
      </c>
    </row>
    <row r="491" spans="1:20" ht="16" x14ac:dyDescent="0.4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9">
        <v>40406.208333333336</v>
      </c>
      <c r="M491" s="9">
        <f t="shared" si="21"/>
        <v>40411.208333333336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5">
        <f t="shared" si="23"/>
        <v>0.98511617946246921</v>
      </c>
      <c r="T491">
        <f t="shared" si="22"/>
        <v>109.87058823529412</v>
      </c>
    </row>
    <row r="492" spans="1:20" ht="16" x14ac:dyDescent="0.4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9">
        <v>43786.25</v>
      </c>
      <c r="M492" s="9">
        <f t="shared" si="21"/>
        <v>43793.25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5">
        <f t="shared" si="23"/>
        <v>0.52219321148825071</v>
      </c>
      <c r="T492">
        <f t="shared" si="22"/>
        <v>31.916666666666668</v>
      </c>
    </row>
    <row r="493" spans="1:20" ht="31.5" x14ac:dyDescent="0.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9">
        <v>41456.208333333336</v>
      </c>
      <c r="M493" s="9">
        <f t="shared" si="21"/>
        <v>41482.208333333336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5">
        <f t="shared" si="23"/>
        <v>0.32749643962937552</v>
      </c>
      <c r="T493">
        <f t="shared" si="22"/>
        <v>70.993450675399103</v>
      </c>
    </row>
    <row r="494" spans="1:20" ht="16" x14ac:dyDescent="0.4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9">
        <v>40336.208333333336</v>
      </c>
      <c r="M494" s="9">
        <f t="shared" si="21"/>
        <v>40371.208333333336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5">
        <f t="shared" si="23"/>
        <v>4.1674848901398613</v>
      </c>
      <c r="T494">
        <f t="shared" si="22"/>
        <v>77.026890756302521</v>
      </c>
    </row>
    <row r="495" spans="1:20" ht="16" x14ac:dyDescent="0.4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9">
        <v>43645.208333333328</v>
      </c>
      <c r="M495" s="9">
        <f t="shared" si="21"/>
        <v>43658.208333333328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5">
        <f t="shared" si="23"/>
        <v>0.1381639545594105</v>
      </c>
      <c r="T495">
        <f t="shared" si="22"/>
        <v>101.78125</v>
      </c>
    </row>
    <row r="496" spans="1:20" ht="31.5" x14ac:dyDescent="0.4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9">
        <v>40990.208333333336</v>
      </c>
      <c r="M496" s="9">
        <f t="shared" si="21"/>
        <v>40991.208333333336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5">
        <f t="shared" si="23"/>
        <v>0.18269511838643671</v>
      </c>
      <c r="T496">
        <f t="shared" si="22"/>
        <v>51.059701492537314</v>
      </c>
    </row>
    <row r="497" spans="1:20" ht="16" x14ac:dyDescent="0.4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9">
        <v>41800.208333333336</v>
      </c>
      <c r="M497" s="9">
        <f t="shared" si="21"/>
        <v>41804.208333333336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5">
        <f t="shared" si="23"/>
        <v>0.24125452352231605</v>
      </c>
      <c r="T497">
        <f t="shared" si="22"/>
        <v>68.02051282051282</v>
      </c>
    </row>
    <row r="498" spans="1:20" ht="16" x14ac:dyDescent="0.4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9">
        <v>42876.208333333328</v>
      </c>
      <c r="M498" s="9">
        <f t="shared" si="21"/>
        <v>42893.208333333328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5">
        <f t="shared" si="23"/>
        <v>110.25794841031794</v>
      </c>
      <c r="T498">
        <f t="shared" si="22"/>
        <v>30.87037037037037</v>
      </c>
    </row>
    <row r="499" spans="1:20" ht="16" x14ac:dyDescent="0.4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9">
        <v>42724.25</v>
      </c>
      <c r="M499" s="9">
        <f t="shared" si="21"/>
        <v>42724.25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5">
        <f t="shared" si="23"/>
        <v>2.9262466407882952</v>
      </c>
      <c r="T499">
        <f t="shared" si="22"/>
        <v>27.908333333333335</v>
      </c>
    </row>
    <row r="500" spans="1:20" ht="16" x14ac:dyDescent="0.4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9">
        <v>42005.25</v>
      </c>
      <c r="M500" s="9">
        <f t="shared" si="21"/>
        <v>42007.25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5">
        <f t="shared" si="23"/>
        <v>4.1755726838957621</v>
      </c>
      <c r="T500">
        <f t="shared" si="22"/>
        <v>79.994818652849744</v>
      </c>
    </row>
    <row r="501" spans="1:20" ht="31.5" x14ac:dyDescent="0.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9">
        <v>42444.208333333328</v>
      </c>
      <c r="M501" s="9">
        <f t="shared" si="21"/>
        <v>42449.208333333328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5">
        <f t="shared" si="23"/>
        <v>2.0801849053249177</v>
      </c>
      <c r="T501">
        <f t="shared" si="22"/>
        <v>38.003378378378379</v>
      </c>
    </row>
    <row r="502" spans="1:20" ht="16" x14ac:dyDescent="0.4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9">
        <v>41395.208333333336</v>
      </c>
      <c r="M502" s="9">
        <f t="shared" si="21"/>
        <v>41423.208333333336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5" t="e">
        <f t="shared" si="23"/>
        <v>#DIV/0!</v>
      </c>
      <c r="T502" t="e">
        <f t="shared" si="22"/>
        <v>#DIV/0!</v>
      </c>
    </row>
    <row r="503" spans="1:20" ht="16" x14ac:dyDescent="0.4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9">
        <v>41345.208333333336</v>
      </c>
      <c r="M503" s="9">
        <f t="shared" si="21"/>
        <v>41347.208333333336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5">
        <f t="shared" si="23"/>
        <v>1.4256146571006933</v>
      </c>
      <c r="T503">
        <f t="shared" si="22"/>
        <v>59.990534521158132</v>
      </c>
    </row>
    <row r="504" spans="1:20" ht="16" x14ac:dyDescent="0.4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9">
        <v>41117.208333333336</v>
      </c>
      <c r="M504" s="9">
        <f t="shared" si="21"/>
        <v>41146.208333333336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5">
        <f t="shared" si="23"/>
        <v>0.18870663376397154</v>
      </c>
      <c r="T504">
        <f t="shared" si="22"/>
        <v>37.037634408602152</v>
      </c>
    </row>
    <row r="505" spans="1:20" ht="31.5" x14ac:dyDescent="0.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9">
        <v>42186.208333333328</v>
      </c>
      <c r="M505" s="9">
        <f t="shared" si="21"/>
        <v>42206.208333333328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5">
        <f t="shared" si="23"/>
        <v>0.55455276950177235</v>
      </c>
      <c r="T505">
        <f t="shared" si="22"/>
        <v>99.963043478260872</v>
      </c>
    </row>
    <row r="506" spans="1:20" ht="16" x14ac:dyDescent="0.4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9">
        <v>42142.208333333328</v>
      </c>
      <c r="M506" s="9">
        <f t="shared" si="21"/>
        <v>42143.208333333328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5">
        <f t="shared" si="23"/>
        <v>1.0831889081455806</v>
      </c>
      <c r="T506">
        <f t="shared" si="22"/>
        <v>111.6774193548387</v>
      </c>
    </row>
    <row r="507" spans="1:20" ht="16" x14ac:dyDescent="0.4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9">
        <v>41341.25</v>
      </c>
      <c r="M507" s="9">
        <f t="shared" si="21"/>
        <v>41383.208333333336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5">
        <f t="shared" si="23"/>
        <v>7.1937264943586463</v>
      </c>
      <c r="T507">
        <f t="shared" si="22"/>
        <v>36.014409221902014</v>
      </c>
    </row>
    <row r="508" spans="1:20" ht="16" x14ac:dyDescent="0.4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9">
        <v>43062.25</v>
      </c>
      <c r="M508" s="9">
        <f t="shared" si="21"/>
        <v>43079.25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5">
        <f t="shared" si="23"/>
        <v>0.10786581492623176</v>
      </c>
      <c r="T508">
        <f t="shared" si="22"/>
        <v>66.010284810126578</v>
      </c>
    </row>
    <row r="509" spans="1:20" ht="31.5" x14ac:dyDescent="0.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9">
        <v>41373.208333333336</v>
      </c>
      <c r="M509" s="9">
        <f t="shared" si="21"/>
        <v>41422.208333333336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5">
        <f t="shared" si="23"/>
        <v>2.5089605734767026</v>
      </c>
      <c r="T509">
        <f t="shared" si="22"/>
        <v>44.05263157894737</v>
      </c>
    </row>
    <row r="510" spans="1:20" ht="16" x14ac:dyDescent="0.4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9">
        <v>43310.208333333328</v>
      </c>
      <c r="M510" s="9">
        <f t="shared" si="21"/>
        <v>43331.208333333328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5">
        <f t="shared" si="23"/>
        <v>0.89103291713961408</v>
      </c>
      <c r="T510">
        <f t="shared" si="22"/>
        <v>52.999726551818434</v>
      </c>
    </row>
    <row r="511" spans="1:20" ht="16" x14ac:dyDescent="0.4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9">
        <v>41034.208333333336</v>
      </c>
      <c r="M511" s="9">
        <f t="shared" si="21"/>
        <v>41044.208333333336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5">
        <f t="shared" si="23"/>
        <v>1.4099238557442892</v>
      </c>
      <c r="T511">
        <f t="shared" si="22"/>
        <v>95</v>
      </c>
    </row>
    <row r="512" spans="1:20" ht="16" x14ac:dyDescent="0.4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9">
        <v>43251.208333333328</v>
      </c>
      <c r="M512" s="9">
        <f t="shared" si="21"/>
        <v>43275.208333333328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5">
        <f t="shared" si="23"/>
        <v>0.83970287436753144</v>
      </c>
      <c r="T512">
        <f t="shared" si="22"/>
        <v>70.908396946564892</v>
      </c>
    </row>
    <row r="513" spans="1:20" ht="16" x14ac:dyDescent="0.4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9">
        <v>43671.208333333328</v>
      </c>
      <c r="M513" s="9">
        <f t="shared" si="21"/>
        <v>43681.208333333328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5">
        <f t="shared" si="23"/>
        <v>4.1636148515409319</v>
      </c>
      <c r="T513">
        <f t="shared" si="22"/>
        <v>98.060773480662988</v>
      </c>
    </row>
    <row r="514" spans="1:20" ht="16" x14ac:dyDescent="0.4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9">
        <v>41825.208333333336</v>
      </c>
      <c r="M514" s="9">
        <f t="shared" si="21"/>
        <v>41826.208333333336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5">
        <f t="shared" si="23"/>
        <v>0.71777882946837046</v>
      </c>
      <c r="T514">
        <f t="shared" si="22"/>
        <v>53.046025104602514</v>
      </c>
    </row>
    <row r="515" spans="1:20" ht="16" x14ac:dyDescent="0.4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9">
        <v>40430.208333333336</v>
      </c>
      <c r="M515" s="9">
        <f t="shared" ref="M515:M578" si="24">(((K515/60)/60)/24)+DATE(1970,1,1)</f>
        <v>40432.208333333336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5">
        <f t="shared" si="23"/>
        <v>2.5460122699386503</v>
      </c>
      <c r="T515">
        <f t="shared" ref="T515:T578" si="25">E515/G515</f>
        <v>93.142857142857139</v>
      </c>
    </row>
    <row r="516" spans="1:20" ht="16" x14ac:dyDescent="0.4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9">
        <v>41614.25</v>
      </c>
      <c r="M516" s="9">
        <f t="shared" si="24"/>
        <v>41619.25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5">
        <f t="shared" ref="S516:S579" si="26">D516/E516</f>
        <v>4.4565112617678242</v>
      </c>
      <c r="T516">
        <f t="shared" si="25"/>
        <v>58.945075757575758</v>
      </c>
    </row>
    <row r="517" spans="1:20" ht="16" x14ac:dyDescent="0.4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9">
        <v>40900.25</v>
      </c>
      <c r="M517" s="9">
        <f t="shared" si="24"/>
        <v>40902.25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5">
        <f t="shared" si="26"/>
        <v>1.7927871586408173</v>
      </c>
      <c r="T517">
        <f t="shared" si="25"/>
        <v>36.067669172932334</v>
      </c>
    </row>
    <row r="518" spans="1:20" ht="16" x14ac:dyDescent="0.4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9">
        <v>40396.208333333336</v>
      </c>
      <c r="M518" s="9">
        <f t="shared" si="24"/>
        <v>40434.208333333336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5">
        <f t="shared" si="26"/>
        <v>2.3516615407696349</v>
      </c>
      <c r="T518">
        <f t="shared" si="25"/>
        <v>63.030732860520096</v>
      </c>
    </row>
    <row r="519" spans="1:20" ht="16" x14ac:dyDescent="0.4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9">
        <v>42860.208333333328</v>
      </c>
      <c r="M519" s="9">
        <f t="shared" si="24"/>
        <v>42865.208333333328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5">
        <f t="shared" si="26"/>
        <v>0.8928571428571429</v>
      </c>
      <c r="T519">
        <f t="shared" si="25"/>
        <v>84.717948717948715</v>
      </c>
    </row>
    <row r="520" spans="1:20" ht="31.5" x14ac:dyDescent="0.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9">
        <v>43154.25</v>
      </c>
      <c r="M520" s="9">
        <f t="shared" si="24"/>
        <v>43156.25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5">
        <f t="shared" si="26"/>
        <v>14.14790996784566</v>
      </c>
      <c r="T520">
        <f t="shared" si="25"/>
        <v>62.2</v>
      </c>
    </row>
    <row r="521" spans="1:20" ht="16" x14ac:dyDescent="0.4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9">
        <v>42012.25</v>
      </c>
      <c r="M521" s="9">
        <f t="shared" si="24"/>
        <v>42026.25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5">
        <f t="shared" si="26"/>
        <v>0.98284311014258696</v>
      </c>
      <c r="T521">
        <f t="shared" si="25"/>
        <v>101.97518330513255</v>
      </c>
    </row>
    <row r="522" spans="1:20" ht="16" x14ac:dyDescent="0.4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9">
        <v>43574.208333333328</v>
      </c>
      <c r="M522" s="9">
        <f t="shared" si="24"/>
        <v>43577.208333333328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5">
        <f t="shared" si="26"/>
        <v>0.23487962419260131</v>
      </c>
      <c r="T522">
        <f t="shared" si="25"/>
        <v>106.4375</v>
      </c>
    </row>
    <row r="523" spans="1:20" ht="16" x14ac:dyDescent="0.4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9">
        <v>42605.208333333328</v>
      </c>
      <c r="M523" s="9">
        <f t="shared" si="24"/>
        <v>42611.208333333328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5">
        <f t="shared" si="26"/>
        <v>0.68709881565862041</v>
      </c>
      <c r="T523">
        <f t="shared" si="25"/>
        <v>29.975609756097562</v>
      </c>
    </row>
    <row r="524" spans="1:20" ht="31.5" x14ac:dyDescent="0.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9">
        <v>41093.208333333336</v>
      </c>
      <c r="M524" s="9">
        <f t="shared" si="24"/>
        <v>41105.208333333336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5">
        <f t="shared" si="26"/>
        <v>3.081335041796327</v>
      </c>
      <c r="T524">
        <f t="shared" si="25"/>
        <v>85.806282722513089</v>
      </c>
    </row>
    <row r="525" spans="1:20" ht="16" x14ac:dyDescent="0.4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9">
        <v>40241.25</v>
      </c>
      <c r="M525" s="9">
        <f t="shared" si="24"/>
        <v>40246.25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5">
        <f t="shared" si="26"/>
        <v>0.14278914802475012</v>
      </c>
      <c r="T525">
        <f t="shared" si="25"/>
        <v>70.82022471910112</v>
      </c>
    </row>
    <row r="526" spans="1:20" ht="16" x14ac:dyDescent="0.4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9">
        <v>40294.208333333336</v>
      </c>
      <c r="M526" s="9">
        <f t="shared" si="24"/>
        <v>40307.208333333336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5">
        <f t="shared" si="26"/>
        <v>1.1918260698087162</v>
      </c>
      <c r="T526">
        <f t="shared" si="25"/>
        <v>40.998484082870135</v>
      </c>
    </row>
    <row r="527" spans="1:20" ht="16" x14ac:dyDescent="0.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9">
        <v>40505.25</v>
      </c>
      <c r="M527" s="9">
        <f t="shared" si="24"/>
        <v>40509.25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5">
        <f t="shared" si="26"/>
        <v>1.1877828054298643</v>
      </c>
      <c r="T527">
        <f t="shared" si="25"/>
        <v>28.063492063492063</v>
      </c>
    </row>
    <row r="528" spans="1:20" ht="31.5" x14ac:dyDescent="0.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9">
        <v>42364.25</v>
      </c>
      <c r="M528" s="9">
        <f t="shared" si="24"/>
        <v>42401.25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5">
        <f t="shared" si="26"/>
        <v>0.64122373300370827</v>
      </c>
      <c r="T528">
        <f t="shared" si="25"/>
        <v>88.054421768707485</v>
      </c>
    </row>
    <row r="529" spans="1:20" ht="16" x14ac:dyDescent="0.4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9">
        <v>42405.25</v>
      </c>
      <c r="M529" s="9">
        <f t="shared" si="24"/>
        <v>42441.25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5">
        <f t="shared" si="26"/>
        <v>1.0038200339558574</v>
      </c>
      <c r="T529">
        <f t="shared" si="25"/>
        <v>31</v>
      </c>
    </row>
    <row r="530" spans="1:20" ht="16" x14ac:dyDescent="0.4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9">
        <v>41601.25</v>
      </c>
      <c r="M530" s="9">
        <f t="shared" si="24"/>
        <v>41646.25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5">
        <f t="shared" si="26"/>
        <v>1.2453300124533002</v>
      </c>
      <c r="T530">
        <f t="shared" si="25"/>
        <v>90.337500000000006</v>
      </c>
    </row>
    <row r="531" spans="1:20" ht="16" x14ac:dyDescent="0.4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9">
        <v>41769.208333333336</v>
      </c>
      <c r="M531" s="9">
        <f t="shared" si="24"/>
        <v>41797.208333333336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5">
        <f t="shared" si="26"/>
        <v>8.8850174216027877</v>
      </c>
      <c r="T531">
        <f t="shared" si="25"/>
        <v>63.777777777777779</v>
      </c>
    </row>
    <row r="532" spans="1:20" ht="31.5" x14ac:dyDescent="0.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9">
        <v>40421.208333333336</v>
      </c>
      <c r="M532" s="9">
        <f t="shared" si="24"/>
        <v>40435.208333333336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5">
        <f t="shared" si="26"/>
        <v>1.090025745369986</v>
      </c>
      <c r="T532">
        <f t="shared" si="25"/>
        <v>53.995515695067262</v>
      </c>
    </row>
    <row r="533" spans="1:20" ht="31.5" x14ac:dyDescent="0.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9">
        <v>41589.25</v>
      </c>
      <c r="M533" s="9">
        <f t="shared" si="24"/>
        <v>41645.25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5">
        <f t="shared" si="26"/>
        <v>1.0468884926375759</v>
      </c>
      <c r="T533">
        <f t="shared" si="25"/>
        <v>48.993956043956047</v>
      </c>
    </row>
    <row r="534" spans="1:20" ht="16" x14ac:dyDescent="0.4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9">
        <v>43125.25</v>
      </c>
      <c r="M534" s="9">
        <f t="shared" si="24"/>
        <v>43126.25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5">
        <f t="shared" si="26"/>
        <v>0.19885657469550086</v>
      </c>
      <c r="T534">
        <f t="shared" si="25"/>
        <v>63.857142857142854</v>
      </c>
    </row>
    <row r="535" spans="1:20" ht="16" x14ac:dyDescent="0.4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9">
        <v>41479.208333333336</v>
      </c>
      <c r="M535" s="9">
        <f t="shared" si="24"/>
        <v>41515.208333333336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5">
        <f t="shared" si="26"/>
        <v>0.62796736308029943</v>
      </c>
      <c r="T535">
        <f t="shared" si="25"/>
        <v>82.996393146979258</v>
      </c>
    </row>
    <row r="536" spans="1:20" ht="16" x14ac:dyDescent="0.4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9">
        <v>43329.208333333328</v>
      </c>
      <c r="M536" s="9">
        <f t="shared" si="24"/>
        <v>43330.208333333328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5">
        <f t="shared" si="26"/>
        <v>6.6567052670900262</v>
      </c>
      <c r="T536">
        <f t="shared" si="25"/>
        <v>55.08230452674897</v>
      </c>
    </row>
    <row r="537" spans="1:20" ht="16" x14ac:dyDescent="0.4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9">
        <v>43259.208333333328</v>
      </c>
      <c r="M537" s="9">
        <f t="shared" si="24"/>
        <v>43261.208333333328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5">
        <f t="shared" si="26"/>
        <v>0.20745232585973031</v>
      </c>
      <c r="T537">
        <f t="shared" si="25"/>
        <v>62.044554455445542</v>
      </c>
    </row>
    <row r="538" spans="1:20" ht="16" x14ac:dyDescent="0.4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9">
        <v>40414.208333333336</v>
      </c>
      <c r="M538" s="9">
        <f t="shared" si="24"/>
        <v>40440.208333333336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5">
        <f t="shared" si="26"/>
        <v>0.66680274886031166</v>
      </c>
      <c r="T538">
        <f t="shared" si="25"/>
        <v>104.97857142857143</v>
      </c>
    </row>
    <row r="539" spans="1:20" ht="16" x14ac:dyDescent="0.4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9">
        <v>43342.208333333328</v>
      </c>
      <c r="M539" s="9">
        <f t="shared" si="24"/>
        <v>43365.208333333328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5">
        <f t="shared" si="26"/>
        <v>0.85308535907413963</v>
      </c>
      <c r="T539">
        <f t="shared" si="25"/>
        <v>94.044676806083643</v>
      </c>
    </row>
    <row r="540" spans="1:20" ht="16" x14ac:dyDescent="0.4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9">
        <v>41539.208333333336</v>
      </c>
      <c r="M540" s="9">
        <f t="shared" si="24"/>
        <v>41555.208333333336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5">
        <f t="shared" si="26"/>
        <v>2.6528035908405512</v>
      </c>
      <c r="T540">
        <f t="shared" si="25"/>
        <v>44.007716049382715</v>
      </c>
    </row>
    <row r="541" spans="1:20" ht="16" x14ac:dyDescent="0.4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9">
        <v>43647.208333333328</v>
      </c>
      <c r="M541" s="9">
        <f t="shared" si="24"/>
        <v>43653.208333333328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5">
        <f t="shared" si="26"/>
        <v>1.3764044943820224</v>
      </c>
      <c r="T541">
        <f t="shared" si="25"/>
        <v>92.467532467532465</v>
      </c>
    </row>
    <row r="542" spans="1:20" ht="16" x14ac:dyDescent="0.4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9">
        <v>43225.208333333328</v>
      </c>
      <c r="M542" s="9">
        <f t="shared" si="24"/>
        <v>43247.208333333328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5">
        <f t="shared" si="26"/>
        <v>0.37596651769880118</v>
      </c>
      <c r="T542">
        <f t="shared" si="25"/>
        <v>57.072874493927124</v>
      </c>
    </row>
    <row r="543" spans="1:20" ht="16" x14ac:dyDescent="0.4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9">
        <v>42165.208333333328</v>
      </c>
      <c r="M543" s="9">
        <f t="shared" si="24"/>
        <v>42191.208333333328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5">
        <f t="shared" si="26"/>
        <v>4.1312723390428445</v>
      </c>
      <c r="T543">
        <f t="shared" si="25"/>
        <v>109.07848101265823</v>
      </c>
    </row>
    <row r="544" spans="1:20" ht="16" x14ac:dyDescent="0.4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9">
        <v>42391.25</v>
      </c>
      <c r="M544" s="9">
        <f t="shared" si="24"/>
        <v>42421.25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5">
        <f t="shared" si="26"/>
        <v>39.896373056994818</v>
      </c>
      <c r="T544">
        <f t="shared" si="25"/>
        <v>39.387755102040813</v>
      </c>
    </row>
    <row r="545" spans="1:20" ht="16" x14ac:dyDescent="0.4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9">
        <v>41528.208333333336</v>
      </c>
      <c r="M545" s="9">
        <f t="shared" si="24"/>
        <v>41543.208333333336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5">
        <f t="shared" si="26"/>
        <v>6.1237738026543562</v>
      </c>
      <c r="T545">
        <f t="shared" si="25"/>
        <v>77.022222222222226</v>
      </c>
    </row>
    <row r="546" spans="1:20" ht="31.5" x14ac:dyDescent="0.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9">
        <v>42377.25</v>
      </c>
      <c r="M546" s="9">
        <f t="shared" si="24"/>
        <v>42390.25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5">
        <f t="shared" si="26"/>
        <v>0.36166365280289331</v>
      </c>
      <c r="T546">
        <f t="shared" si="25"/>
        <v>92.166666666666671</v>
      </c>
    </row>
    <row r="547" spans="1:20" ht="16" x14ac:dyDescent="0.4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9">
        <v>43824.25</v>
      </c>
      <c r="M547" s="9">
        <f t="shared" si="24"/>
        <v>43844.25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5">
        <f t="shared" si="26"/>
        <v>1.1260808365171928</v>
      </c>
      <c r="T547">
        <f t="shared" si="25"/>
        <v>61.007063197026021</v>
      </c>
    </row>
    <row r="548" spans="1:20" ht="16" x14ac:dyDescent="0.4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9">
        <v>43360.208333333328</v>
      </c>
      <c r="M548" s="9">
        <f t="shared" si="24"/>
        <v>43363.208333333328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5">
        <f t="shared" si="26"/>
        <v>0.611353711790393</v>
      </c>
      <c r="T548">
        <f t="shared" si="25"/>
        <v>78.068181818181813</v>
      </c>
    </row>
    <row r="549" spans="1:20" ht="16" x14ac:dyDescent="0.4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9">
        <v>42029.25</v>
      </c>
      <c r="M549" s="9">
        <f t="shared" si="24"/>
        <v>42041.25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5">
        <f t="shared" si="26"/>
        <v>0.10319917440660474</v>
      </c>
      <c r="T549">
        <f t="shared" si="25"/>
        <v>80.75</v>
      </c>
    </row>
    <row r="550" spans="1:20" ht="16" x14ac:dyDescent="0.4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9">
        <v>42461.208333333328</v>
      </c>
      <c r="M550" s="9">
        <f t="shared" si="24"/>
        <v>42474.208333333328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5">
        <f t="shared" si="26"/>
        <v>0.36912114544825042</v>
      </c>
      <c r="T550">
        <f t="shared" si="25"/>
        <v>59.991289782244557</v>
      </c>
    </row>
    <row r="551" spans="1:20" ht="31.5" x14ac:dyDescent="0.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9">
        <v>41422.208333333336</v>
      </c>
      <c r="M551" s="9">
        <f t="shared" si="24"/>
        <v>41431.208333333336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5">
        <f t="shared" si="26"/>
        <v>0.35184809703851244</v>
      </c>
      <c r="T551">
        <f t="shared" si="25"/>
        <v>110.03018372703411</v>
      </c>
    </row>
    <row r="552" spans="1:20" ht="31.5" x14ac:dyDescent="0.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9">
        <v>40968.25</v>
      </c>
      <c r="M552" s="9">
        <f t="shared" si="24"/>
        <v>40989.208333333336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5">
        <f t="shared" si="26"/>
        <v>25</v>
      </c>
      <c r="T552">
        <f t="shared" si="25"/>
        <v>4</v>
      </c>
    </row>
    <row r="553" spans="1:20" ht="16" x14ac:dyDescent="0.4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9">
        <v>41993.25</v>
      </c>
      <c r="M553" s="9">
        <f t="shared" si="24"/>
        <v>42033.25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5">
        <f t="shared" si="26"/>
        <v>1.7055247258470805</v>
      </c>
      <c r="T553">
        <f t="shared" si="25"/>
        <v>37.99856063332134</v>
      </c>
    </row>
    <row r="554" spans="1:20" ht="16" x14ac:dyDescent="0.4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9">
        <v>42700.25</v>
      </c>
      <c r="M554" s="9">
        <f t="shared" si="24"/>
        <v>42702.25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5">
        <f t="shared" si="26"/>
        <v>1.0151139183397249</v>
      </c>
      <c r="T554">
        <f t="shared" si="25"/>
        <v>96.369565217391298</v>
      </c>
    </row>
    <row r="555" spans="1:20" ht="31.5" x14ac:dyDescent="0.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9">
        <v>40545.25</v>
      </c>
      <c r="M555" s="9">
        <f t="shared" si="24"/>
        <v>40546.25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5">
        <f t="shared" si="26"/>
        <v>2.2739996267761455</v>
      </c>
      <c r="T555">
        <f t="shared" si="25"/>
        <v>72.978599221789878</v>
      </c>
    </row>
    <row r="556" spans="1:20" ht="31.5" x14ac:dyDescent="0.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9">
        <v>42723.25</v>
      </c>
      <c r="M556" s="9">
        <f t="shared" si="24"/>
        <v>42729.25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5">
        <f t="shared" si="26"/>
        <v>0.65935591338145472</v>
      </c>
      <c r="T556">
        <f t="shared" si="25"/>
        <v>26.007220216606498</v>
      </c>
    </row>
    <row r="557" spans="1:20" ht="16" x14ac:dyDescent="0.4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9">
        <v>41731.208333333336</v>
      </c>
      <c r="M557" s="9">
        <f t="shared" si="24"/>
        <v>41762.208333333336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5">
        <f t="shared" si="26"/>
        <v>0.44715735680317981</v>
      </c>
      <c r="T557">
        <f t="shared" si="25"/>
        <v>104.36296296296297</v>
      </c>
    </row>
    <row r="558" spans="1:20" ht="16" x14ac:dyDescent="0.4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9">
        <v>40792.208333333336</v>
      </c>
      <c r="M558" s="9">
        <f t="shared" si="24"/>
        <v>40799.208333333336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5">
        <f t="shared" si="26"/>
        <v>0.41710114702815432</v>
      </c>
      <c r="T558">
        <f t="shared" si="25"/>
        <v>102.18852459016394</v>
      </c>
    </row>
    <row r="559" spans="1:20" ht="16" x14ac:dyDescent="0.4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9">
        <v>42279.208333333328</v>
      </c>
      <c r="M559" s="9">
        <f t="shared" si="24"/>
        <v>42282.208333333328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5">
        <f t="shared" si="26"/>
        <v>0.50167224080267558</v>
      </c>
      <c r="T559">
        <f t="shared" si="25"/>
        <v>54.117647058823529</v>
      </c>
    </row>
    <row r="560" spans="1:20" ht="16" x14ac:dyDescent="0.4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9">
        <v>42424.25</v>
      </c>
      <c r="M560" s="9">
        <f t="shared" si="24"/>
        <v>42467.208333333328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5">
        <f t="shared" si="26"/>
        <v>0.72809440120512181</v>
      </c>
      <c r="T560">
        <f t="shared" si="25"/>
        <v>63.222222222222221</v>
      </c>
    </row>
    <row r="561" spans="1:20" ht="16" x14ac:dyDescent="0.4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9">
        <v>42584.208333333328</v>
      </c>
      <c r="M561" s="9">
        <f t="shared" si="24"/>
        <v>42591.208333333328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5">
        <f t="shared" si="26"/>
        <v>0.99039700529528507</v>
      </c>
      <c r="T561">
        <f t="shared" si="25"/>
        <v>104.03228962818004</v>
      </c>
    </row>
    <row r="562" spans="1:20" ht="16" x14ac:dyDescent="0.4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9">
        <v>40865.25</v>
      </c>
      <c r="M562" s="9">
        <f t="shared" si="24"/>
        <v>40905.25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5">
        <f t="shared" si="26"/>
        <v>0.12591921023471342</v>
      </c>
      <c r="T562">
        <f t="shared" si="25"/>
        <v>49.994334277620396</v>
      </c>
    </row>
    <row r="563" spans="1:20" ht="16" x14ac:dyDescent="0.4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9">
        <v>40833.208333333336</v>
      </c>
      <c r="M563" s="9">
        <f t="shared" si="24"/>
        <v>40835.208333333336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5">
        <f t="shared" si="26"/>
        <v>0.27048958615093321</v>
      </c>
      <c r="T563">
        <f t="shared" si="25"/>
        <v>56.015151515151516</v>
      </c>
    </row>
    <row r="564" spans="1:20" ht="31.5" x14ac:dyDescent="0.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9">
        <v>43536.208333333328</v>
      </c>
      <c r="M564" s="9">
        <f t="shared" si="24"/>
        <v>43538.208333333328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5">
        <f t="shared" si="26"/>
        <v>7.8014184397163122</v>
      </c>
      <c r="T564">
        <f t="shared" si="25"/>
        <v>48.807692307692307</v>
      </c>
    </row>
    <row r="565" spans="1:20" ht="16" x14ac:dyDescent="0.4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9">
        <v>43417.25</v>
      </c>
      <c r="M565" s="9">
        <f t="shared" si="24"/>
        <v>43437.25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5">
        <f t="shared" si="26"/>
        <v>0.72449579009203058</v>
      </c>
      <c r="T565">
        <f t="shared" si="25"/>
        <v>60.082352941176474</v>
      </c>
    </row>
    <row r="566" spans="1:20" ht="16" x14ac:dyDescent="0.4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9">
        <v>42078.208333333328</v>
      </c>
      <c r="M566" s="9">
        <f t="shared" si="24"/>
        <v>42086.208333333328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5">
        <f t="shared" si="26"/>
        <v>1.1931283726917175</v>
      </c>
      <c r="T566">
        <f t="shared" si="25"/>
        <v>78.990502793296088</v>
      </c>
    </row>
    <row r="567" spans="1:20" ht="16" x14ac:dyDescent="0.4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9">
        <v>40862.25</v>
      </c>
      <c r="M567" s="9">
        <f t="shared" si="24"/>
        <v>40882.25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5">
        <f t="shared" si="26"/>
        <v>0.48875704294263672</v>
      </c>
      <c r="T567">
        <f t="shared" si="25"/>
        <v>53.99499443826474</v>
      </c>
    </row>
    <row r="568" spans="1:20" ht="16" x14ac:dyDescent="0.4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9">
        <v>42424.25</v>
      </c>
      <c r="M568" s="9">
        <f t="shared" si="24"/>
        <v>42447.208333333328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5">
        <f t="shared" si="26"/>
        <v>2.2550921435499514</v>
      </c>
      <c r="T568">
        <f t="shared" si="25"/>
        <v>111.45945945945945</v>
      </c>
    </row>
    <row r="569" spans="1:20" ht="31.5" x14ac:dyDescent="0.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9">
        <v>41830.208333333336</v>
      </c>
      <c r="M569" s="9">
        <f t="shared" si="24"/>
        <v>41832.208333333336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5">
        <f t="shared" si="26"/>
        <v>0.45745038681466532</v>
      </c>
      <c r="T569">
        <f t="shared" si="25"/>
        <v>60.922131147540981</v>
      </c>
    </row>
    <row r="570" spans="1:20" ht="16" x14ac:dyDescent="0.4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9">
        <v>40374.208333333336</v>
      </c>
      <c r="M570" s="9">
        <f t="shared" si="24"/>
        <v>40419.208333333336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5">
        <f t="shared" si="26"/>
        <v>0.53753860774530771</v>
      </c>
      <c r="T570">
        <f t="shared" si="25"/>
        <v>26.0015444015444</v>
      </c>
    </row>
    <row r="571" spans="1:20" ht="16" x14ac:dyDescent="0.4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9">
        <v>40554.25</v>
      </c>
      <c r="M571" s="9">
        <f t="shared" si="24"/>
        <v>40566.25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5">
        <f t="shared" si="26"/>
        <v>0.42133948223456663</v>
      </c>
      <c r="T571">
        <f t="shared" si="25"/>
        <v>80.993208828522924</v>
      </c>
    </row>
    <row r="572" spans="1:20" ht="16" x14ac:dyDescent="0.4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9">
        <v>41993.25</v>
      </c>
      <c r="M572" s="9">
        <f t="shared" si="24"/>
        <v>41999.25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5">
        <f t="shared" si="26"/>
        <v>0.32716748458537814</v>
      </c>
      <c r="T572">
        <f t="shared" si="25"/>
        <v>34.995963302752294</v>
      </c>
    </row>
    <row r="573" spans="1:20" ht="16" x14ac:dyDescent="0.4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9">
        <v>42174.208333333328</v>
      </c>
      <c r="M573" s="9">
        <f t="shared" si="24"/>
        <v>42221.208333333328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5">
        <f t="shared" si="26"/>
        <v>1.062215477996965</v>
      </c>
      <c r="T573">
        <f t="shared" si="25"/>
        <v>94.142857142857139</v>
      </c>
    </row>
    <row r="574" spans="1:20" ht="16" x14ac:dyDescent="0.4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9">
        <v>42275.208333333328</v>
      </c>
      <c r="M574" s="9">
        <f t="shared" si="24"/>
        <v>42291.208333333328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5">
        <f t="shared" si="26"/>
        <v>1.838235294117647</v>
      </c>
      <c r="T574">
        <f t="shared" si="25"/>
        <v>52.085106382978722</v>
      </c>
    </row>
    <row r="575" spans="1:20" ht="16" x14ac:dyDescent="0.4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9">
        <v>41761.208333333336</v>
      </c>
      <c r="M575" s="9">
        <f t="shared" si="24"/>
        <v>41763.208333333336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5">
        <f t="shared" si="26"/>
        <v>0.89381003201707576</v>
      </c>
      <c r="T575">
        <f t="shared" si="25"/>
        <v>24.986666666666668</v>
      </c>
    </row>
    <row r="576" spans="1:20" ht="16" x14ac:dyDescent="0.4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9">
        <v>43806.25</v>
      </c>
      <c r="M576" s="9">
        <f t="shared" si="24"/>
        <v>43816.25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5">
        <f t="shared" si="26"/>
        <v>0.2708939500351159</v>
      </c>
      <c r="T576">
        <f t="shared" si="25"/>
        <v>69.215277777777771</v>
      </c>
    </row>
    <row r="577" spans="1:20" ht="16" x14ac:dyDescent="0.4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9">
        <v>41779.208333333336</v>
      </c>
      <c r="M577" s="9">
        <f t="shared" si="24"/>
        <v>41782.208333333336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5">
        <f t="shared" si="26"/>
        <v>1.589057820339177</v>
      </c>
      <c r="T577">
        <f t="shared" si="25"/>
        <v>93.944444444444443</v>
      </c>
    </row>
    <row r="578" spans="1:20" ht="31.5" x14ac:dyDescent="0.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9">
        <v>43040.208333333328</v>
      </c>
      <c r="M578" s="9">
        <f t="shared" si="24"/>
        <v>43057.25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5">
        <f t="shared" si="26"/>
        <v>1.5401714830104796</v>
      </c>
      <c r="T578">
        <f t="shared" si="25"/>
        <v>98.40625</v>
      </c>
    </row>
    <row r="579" spans="1:20" ht="16" x14ac:dyDescent="0.4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9">
        <v>40613.25</v>
      </c>
      <c r="M579" s="9">
        <f t="shared" ref="M579:M642" si="27">(((K579/60)/60)/24)+DATE(1970,1,1)</f>
        <v>40639.208333333336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5">
        <f t="shared" si="26"/>
        <v>5.304010349288486</v>
      </c>
      <c r="T579">
        <f t="shared" ref="T579:T642" si="28">E579/G579</f>
        <v>41.783783783783782</v>
      </c>
    </row>
    <row r="580" spans="1:20" ht="16" x14ac:dyDescent="0.4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9">
        <v>40878.25</v>
      </c>
      <c r="M580" s="9">
        <f t="shared" si="27"/>
        <v>40881.25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5">
        <f t="shared" ref="S580:S643" si="29">D580/E580</f>
        <v>5.9685799109351807</v>
      </c>
      <c r="T580">
        <f t="shared" si="28"/>
        <v>65.991836734693877</v>
      </c>
    </row>
    <row r="581" spans="1:20" ht="16" x14ac:dyDescent="0.4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9">
        <v>40762.208333333336</v>
      </c>
      <c r="M581" s="9">
        <f t="shared" si="27"/>
        <v>40774.208333333336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5">
        <f t="shared" si="29"/>
        <v>0.98899345988195886</v>
      </c>
      <c r="T581">
        <f t="shared" si="28"/>
        <v>72.05747126436782</v>
      </c>
    </row>
    <row r="582" spans="1:20" ht="16" x14ac:dyDescent="0.4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9">
        <v>41696.25</v>
      </c>
      <c r="M582" s="9">
        <f t="shared" si="27"/>
        <v>41704.25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5">
        <f t="shared" si="29"/>
        <v>0.29282381098824695</v>
      </c>
      <c r="T582">
        <f t="shared" si="28"/>
        <v>48.003209242618745</v>
      </c>
    </row>
    <row r="583" spans="1:20" ht="16" x14ac:dyDescent="0.4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9">
        <v>40662.208333333336</v>
      </c>
      <c r="M583" s="9">
        <f t="shared" si="27"/>
        <v>40677.208333333336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5">
        <f t="shared" si="29"/>
        <v>1.5620932048945586</v>
      </c>
      <c r="T583">
        <f t="shared" si="28"/>
        <v>54.098591549295776</v>
      </c>
    </row>
    <row r="584" spans="1:20" ht="16" x14ac:dyDescent="0.4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9">
        <v>42165.208333333328</v>
      </c>
      <c r="M584" s="9">
        <f t="shared" si="27"/>
        <v>42170.208333333328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5">
        <f t="shared" si="29"/>
        <v>1.9201059368792761</v>
      </c>
      <c r="T584">
        <f t="shared" si="28"/>
        <v>107.88095238095238</v>
      </c>
    </row>
    <row r="585" spans="1:20" ht="31.5" x14ac:dyDescent="0.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9">
        <v>40959.25</v>
      </c>
      <c r="M585" s="9">
        <f t="shared" si="27"/>
        <v>40976.25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5">
        <f t="shared" si="29"/>
        <v>0.31017166114156303</v>
      </c>
      <c r="T585">
        <f t="shared" si="28"/>
        <v>67.034103410341032</v>
      </c>
    </row>
    <row r="586" spans="1:20" ht="16" x14ac:dyDescent="0.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9">
        <v>41024.208333333336</v>
      </c>
      <c r="M586" s="9">
        <f t="shared" si="27"/>
        <v>41038.208333333336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5">
        <f t="shared" si="29"/>
        <v>0.83676335286426806</v>
      </c>
      <c r="T586">
        <f t="shared" si="28"/>
        <v>64.01425914445133</v>
      </c>
    </row>
    <row r="587" spans="1:20" ht="16" x14ac:dyDescent="0.4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9">
        <v>40255.208333333336</v>
      </c>
      <c r="M587" s="9">
        <f t="shared" si="27"/>
        <v>40265.208333333336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5">
        <f t="shared" si="29"/>
        <v>0.68120933792575589</v>
      </c>
      <c r="T587">
        <f t="shared" si="28"/>
        <v>96.066176470588232</v>
      </c>
    </row>
    <row r="588" spans="1:20" ht="16" x14ac:dyDescent="0.4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9">
        <v>40499.25</v>
      </c>
      <c r="M588" s="9">
        <f t="shared" si="27"/>
        <v>40518.25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5">
        <f t="shared" si="29"/>
        <v>0.10519987977156597</v>
      </c>
      <c r="T588">
        <f t="shared" si="28"/>
        <v>51.184615384615384</v>
      </c>
    </row>
    <row r="589" spans="1:20" ht="16" x14ac:dyDescent="0.4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9">
        <v>43484.25</v>
      </c>
      <c r="M589" s="9">
        <f t="shared" si="27"/>
        <v>43536.208333333328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5">
        <f t="shared" si="29"/>
        <v>1.3718622300058376</v>
      </c>
      <c r="T589">
        <f t="shared" si="28"/>
        <v>43.92307692307692</v>
      </c>
    </row>
    <row r="590" spans="1:20" ht="16" x14ac:dyDescent="0.4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9">
        <v>40262.208333333336</v>
      </c>
      <c r="M590" s="9">
        <f t="shared" si="27"/>
        <v>40293.208333333336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5">
        <f t="shared" si="29"/>
        <v>1.2656906285888674</v>
      </c>
      <c r="T590">
        <f t="shared" si="28"/>
        <v>91.021198830409361</v>
      </c>
    </row>
    <row r="591" spans="1:20" ht="16" x14ac:dyDescent="0.4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9">
        <v>42190.208333333328</v>
      </c>
      <c r="M591" s="9">
        <f t="shared" si="27"/>
        <v>42197.208333333328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5">
        <f t="shared" si="29"/>
        <v>1.5450811656561705</v>
      </c>
      <c r="T591">
        <f t="shared" si="28"/>
        <v>50.127450980392155</v>
      </c>
    </row>
    <row r="592" spans="1:20" ht="31.5" x14ac:dyDescent="0.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9">
        <v>41994.25</v>
      </c>
      <c r="M592" s="9">
        <f t="shared" si="27"/>
        <v>42005.25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5">
        <f t="shared" si="29"/>
        <v>1.2190934065934067</v>
      </c>
      <c r="T592">
        <f t="shared" si="28"/>
        <v>67.720930232558146</v>
      </c>
    </row>
    <row r="593" spans="1:20" ht="16" x14ac:dyDescent="0.4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9">
        <v>40373.208333333336</v>
      </c>
      <c r="M593" s="9">
        <f t="shared" si="27"/>
        <v>40383.208333333336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5">
        <f t="shared" si="29"/>
        <v>9.6370061034371984E-2</v>
      </c>
      <c r="T593">
        <f t="shared" si="28"/>
        <v>61.03921568627451</v>
      </c>
    </row>
    <row r="594" spans="1:20" ht="31.5" x14ac:dyDescent="0.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9">
        <v>41789.208333333336</v>
      </c>
      <c r="M594" s="9">
        <f t="shared" si="27"/>
        <v>41798.208333333336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5">
        <f t="shared" si="29"/>
        <v>7.7458874672726372</v>
      </c>
      <c r="T594">
        <f t="shared" si="28"/>
        <v>80.011857707509876</v>
      </c>
    </row>
    <row r="595" spans="1:20" ht="16" x14ac:dyDescent="0.4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9">
        <v>41724.208333333336</v>
      </c>
      <c r="M595" s="9">
        <f t="shared" si="27"/>
        <v>41737.208333333336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5">
        <f t="shared" si="29"/>
        <v>0.64581917063222294</v>
      </c>
      <c r="T595">
        <f t="shared" si="28"/>
        <v>47.001497753369947</v>
      </c>
    </row>
    <row r="596" spans="1:20" ht="31.5" x14ac:dyDescent="0.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9">
        <v>42548.208333333328</v>
      </c>
      <c r="M596" s="9">
        <f t="shared" si="27"/>
        <v>42551.208333333328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5">
        <f t="shared" si="29"/>
        <v>14.086146682188591</v>
      </c>
      <c r="T596">
        <f t="shared" si="28"/>
        <v>71.127388535031841</v>
      </c>
    </row>
    <row r="597" spans="1:20" ht="31.5" x14ac:dyDescent="0.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9">
        <v>40253.208333333336</v>
      </c>
      <c r="M597" s="9">
        <f t="shared" si="27"/>
        <v>40274.208333333336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5">
        <f t="shared" si="29"/>
        <v>0.47955250861216275</v>
      </c>
      <c r="T597">
        <f t="shared" si="28"/>
        <v>89.99079189686924</v>
      </c>
    </row>
    <row r="598" spans="1:20" ht="16" x14ac:dyDescent="0.4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9">
        <v>42434.25</v>
      </c>
      <c r="M598" s="9">
        <f t="shared" si="27"/>
        <v>42441.25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5">
        <f t="shared" si="29"/>
        <v>1.0031746031746032</v>
      </c>
      <c r="T598">
        <f t="shared" si="28"/>
        <v>43.032786885245905</v>
      </c>
    </row>
    <row r="599" spans="1:20" ht="16" x14ac:dyDescent="0.4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9">
        <v>43786.25</v>
      </c>
      <c r="M599" s="9">
        <f t="shared" si="27"/>
        <v>43804.25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5">
        <f t="shared" si="29"/>
        <v>0.49603774726271854</v>
      </c>
      <c r="T599">
        <f t="shared" si="28"/>
        <v>67.997714808043881</v>
      </c>
    </row>
    <row r="600" spans="1:20" ht="16" x14ac:dyDescent="0.4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9">
        <v>40344.208333333336</v>
      </c>
      <c r="M600" s="9">
        <f t="shared" si="27"/>
        <v>40373.208333333336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5">
        <f t="shared" si="29"/>
        <v>0.61693997771055564</v>
      </c>
      <c r="T600">
        <f t="shared" si="28"/>
        <v>73.004566210045667</v>
      </c>
    </row>
    <row r="601" spans="1:20" ht="31.5" x14ac:dyDescent="0.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9">
        <v>42047.25</v>
      </c>
      <c r="M601" s="9">
        <f t="shared" si="27"/>
        <v>42055.25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5">
        <f t="shared" si="29"/>
        <v>27.445226917057902</v>
      </c>
      <c r="T601">
        <f t="shared" si="28"/>
        <v>62.341463414634148</v>
      </c>
    </row>
    <row r="602" spans="1:20" ht="16" x14ac:dyDescent="0.4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9">
        <v>41485.208333333336</v>
      </c>
      <c r="M602" s="9">
        <f t="shared" si="27"/>
        <v>41497.208333333336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5">
        <f t="shared" si="29"/>
        <v>20</v>
      </c>
      <c r="T602">
        <f t="shared" si="28"/>
        <v>5</v>
      </c>
    </row>
    <row r="603" spans="1:20" ht="16" x14ac:dyDescent="0.4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9">
        <v>41789.208333333336</v>
      </c>
      <c r="M603" s="9">
        <f t="shared" si="27"/>
        <v>41806.208333333336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5">
        <f t="shared" si="29"/>
        <v>0.48394530649869411</v>
      </c>
      <c r="T603">
        <f t="shared" si="28"/>
        <v>67.103092783505161</v>
      </c>
    </row>
    <row r="604" spans="1:20" ht="31.5" x14ac:dyDescent="0.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9">
        <v>42160.208333333328</v>
      </c>
      <c r="M604" s="9">
        <f t="shared" si="27"/>
        <v>42171.208333333328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5">
        <f t="shared" si="29"/>
        <v>0.77981047644116874</v>
      </c>
      <c r="T604">
        <f t="shared" si="28"/>
        <v>79.978947368421046</v>
      </c>
    </row>
    <row r="605" spans="1:20" ht="16" x14ac:dyDescent="0.4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9">
        <v>43573.208333333328</v>
      </c>
      <c r="M605" s="9">
        <f t="shared" si="27"/>
        <v>43600.208333333328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5">
        <f t="shared" si="29"/>
        <v>0.83569851781772309</v>
      </c>
      <c r="T605">
        <f t="shared" si="28"/>
        <v>62.176470588235297</v>
      </c>
    </row>
    <row r="606" spans="1:20" ht="16" x14ac:dyDescent="0.4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9">
        <v>40565.25</v>
      </c>
      <c r="M606" s="9">
        <f t="shared" si="27"/>
        <v>40586.25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5">
        <f t="shared" si="29"/>
        <v>0.58571824773174497</v>
      </c>
      <c r="T606">
        <f t="shared" si="28"/>
        <v>53.005950297514879</v>
      </c>
    </row>
    <row r="607" spans="1:20" ht="16" x14ac:dyDescent="0.4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9">
        <v>42280.208333333328</v>
      </c>
      <c r="M607" s="9">
        <f t="shared" si="27"/>
        <v>42321.25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5">
        <f t="shared" si="29"/>
        <v>0.53415344771770801</v>
      </c>
      <c r="T607">
        <f t="shared" si="28"/>
        <v>57.738317757009348</v>
      </c>
    </row>
    <row r="608" spans="1:20" ht="16" x14ac:dyDescent="0.4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9">
        <v>42436.25</v>
      </c>
      <c r="M608" s="9">
        <f t="shared" si="27"/>
        <v>42447.208333333328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5">
        <f t="shared" si="29"/>
        <v>0.53083528493364562</v>
      </c>
      <c r="T608">
        <f t="shared" si="28"/>
        <v>40.03125</v>
      </c>
    </row>
    <row r="609" spans="1:20" ht="16" x14ac:dyDescent="0.4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9">
        <v>41721.208333333336</v>
      </c>
      <c r="M609" s="9">
        <f t="shared" si="27"/>
        <v>41723.208333333336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5">
        <f t="shared" si="29"/>
        <v>0.76162221102913097</v>
      </c>
      <c r="T609">
        <f t="shared" si="28"/>
        <v>81.016591928251117</v>
      </c>
    </row>
    <row r="610" spans="1:20" ht="16" x14ac:dyDescent="0.4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9">
        <v>43530.25</v>
      </c>
      <c r="M610" s="9">
        <f t="shared" si="27"/>
        <v>43534.25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5">
        <f t="shared" si="29"/>
        <v>0.35214446952595935</v>
      </c>
      <c r="T610">
        <f t="shared" si="28"/>
        <v>35.047468354430379</v>
      </c>
    </row>
    <row r="611" spans="1:20" ht="16" x14ac:dyDescent="0.4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9">
        <v>43481.25</v>
      </c>
      <c r="M611" s="9">
        <f t="shared" si="27"/>
        <v>43498.25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5">
        <f t="shared" si="29"/>
        <v>0.83042683939544926</v>
      </c>
      <c r="T611">
        <f t="shared" si="28"/>
        <v>102.92307692307692</v>
      </c>
    </row>
    <row r="612" spans="1:20" ht="31.5" x14ac:dyDescent="0.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9">
        <v>41259.25</v>
      </c>
      <c r="M612" s="9">
        <f t="shared" si="27"/>
        <v>41273.25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5">
        <f t="shared" si="29"/>
        <v>0.23863154842882311</v>
      </c>
      <c r="T612">
        <f t="shared" si="28"/>
        <v>27.998126756166094</v>
      </c>
    </row>
    <row r="613" spans="1:20" ht="16" x14ac:dyDescent="0.4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9">
        <v>41480.208333333336</v>
      </c>
      <c r="M613" s="9">
        <f t="shared" si="27"/>
        <v>41492.208333333336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5">
        <f t="shared" si="29"/>
        <v>7.21830985915493</v>
      </c>
      <c r="T613">
        <f t="shared" si="28"/>
        <v>75.733333333333334</v>
      </c>
    </row>
    <row r="614" spans="1:20" ht="16" x14ac:dyDescent="0.4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9">
        <v>40474.208333333336</v>
      </c>
      <c r="M614" s="9">
        <f t="shared" si="27"/>
        <v>40497.25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5">
        <f t="shared" si="29"/>
        <v>0.71717755928282245</v>
      </c>
      <c r="T614">
        <f t="shared" si="28"/>
        <v>45.026041666666664</v>
      </c>
    </row>
    <row r="615" spans="1:20" ht="16" x14ac:dyDescent="0.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9">
        <v>42973.208333333328</v>
      </c>
      <c r="M615" s="9">
        <f t="shared" si="27"/>
        <v>42982.208333333328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5">
        <f t="shared" si="29"/>
        <v>0.57471264367816088</v>
      </c>
      <c r="T615">
        <f t="shared" si="28"/>
        <v>73.615384615384613</v>
      </c>
    </row>
    <row r="616" spans="1:20" ht="31.5" x14ac:dyDescent="0.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9">
        <v>42746.25</v>
      </c>
      <c r="M616" s="9">
        <f t="shared" si="27"/>
        <v>42764.25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5">
        <f t="shared" si="29"/>
        <v>0.64312583424341707</v>
      </c>
      <c r="T616">
        <f t="shared" si="28"/>
        <v>56.991701244813278</v>
      </c>
    </row>
    <row r="617" spans="1:20" ht="16" x14ac:dyDescent="0.4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9">
        <v>42489.208333333328</v>
      </c>
      <c r="M617" s="9">
        <f t="shared" si="27"/>
        <v>42499.208333333328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5">
        <f t="shared" si="29"/>
        <v>0.58669243511871894</v>
      </c>
      <c r="T617">
        <f t="shared" si="28"/>
        <v>85.223529411764702</v>
      </c>
    </row>
    <row r="618" spans="1:20" ht="16" x14ac:dyDescent="0.4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9">
        <v>41537.208333333336</v>
      </c>
      <c r="M618" s="9">
        <f t="shared" si="27"/>
        <v>41538.208333333336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5">
        <f t="shared" si="29"/>
        <v>0.52766097782174948</v>
      </c>
      <c r="T618">
        <f t="shared" si="28"/>
        <v>50.962184873949582</v>
      </c>
    </row>
    <row r="619" spans="1:20" ht="16" x14ac:dyDescent="0.4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9">
        <v>41794.208333333336</v>
      </c>
      <c r="M619" s="9">
        <f t="shared" si="27"/>
        <v>41804.208333333336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5">
        <f t="shared" si="29"/>
        <v>0.40045766590389015</v>
      </c>
      <c r="T619">
        <f t="shared" si="28"/>
        <v>63.563636363636363</v>
      </c>
    </row>
    <row r="620" spans="1:20" ht="16" x14ac:dyDescent="0.4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9">
        <v>41396.208333333336</v>
      </c>
      <c r="M620" s="9">
        <f t="shared" si="27"/>
        <v>41417.208333333336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5">
        <f t="shared" si="29"/>
        <v>2.0466420025351155</v>
      </c>
      <c r="T620">
        <f t="shared" si="28"/>
        <v>80.999165275459092</v>
      </c>
    </row>
    <row r="621" spans="1:20" ht="16" x14ac:dyDescent="0.4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9">
        <v>40669.208333333336</v>
      </c>
      <c r="M621" s="9">
        <f t="shared" si="27"/>
        <v>40670.208333333336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5">
        <f t="shared" si="29"/>
        <v>3.5134601933389531</v>
      </c>
      <c r="T621">
        <f t="shared" si="28"/>
        <v>86.044753086419746</v>
      </c>
    </row>
    <row r="622" spans="1:20" ht="16" x14ac:dyDescent="0.4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9">
        <v>42559.208333333328</v>
      </c>
      <c r="M622" s="9">
        <f t="shared" si="27"/>
        <v>42563.208333333328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5">
        <f t="shared" si="29"/>
        <v>0.37310195227765725</v>
      </c>
      <c r="T622">
        <f t="shared" si="28"/>
        <v>90.0390625</v>
      </c>
    </row>
    <row r="623" spans="1:20" ht="16" x14ac:dyDescent="0.4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9">
        <v>42626.208333333328</v>
      </c>
      <c r="M623" s="9">
        <f t="shared" si="27"/>
        <v>42631.208333333328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5">
        <f t="shared" si="29"/>
        <v>0.16134216513622698</v>
      </c>
      <c r="T623">
        <f t="shared" si="28"/>
        <v>74.006063432835816</v>
      </c>
    </row>
    <row r="624" spans="1:20" ht="16" x14ac:dyDescent="0.4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9">
        <v>43205.208333333328</v>
      </c>
      <c r="M624" s="9">
        <f t="shared" si="27"/>
        <v>43231.208333333328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5">
        <f t="shared" si="29"/>
        <v>31.947261663286003</v>
      </c>
      <c r="T624">
        <f t="shared" si="28"/>
        <v>92.4375</v>
      </c>
    </row>
    <row r="625" spans="1:20" ht="16" x14ac:dyDescent="0.4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9">
        <v>42201.208333333328</v>
      </c>
      <c r="M625" s="9">
        <f t="shared" si="27"/>
        <v>42206.208333333328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5">
        <f t="shared" si="29"/>
        <v>0.6253066854103948</v>
      </c>
      <c r="T625">
        <f t="shared" si="28"/>
        <v>55.999257333828446</v>
      </c>
    </row>
    <row r="626" spans="1:20" ht="16" x14ac:dyDescent="0.4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9">
        <v>42029.25</v>
      </c>
      <c r="M626" s="9">
        <f t="shared" si="27"/>
        <v>42035.25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5">
        <f t="shared" si="29"/>
        <v>0.35791985402484383</v>
      </c>
      <c r="T626">
        <f t="shared" si="28"/>
        <v>32.983796296296298</v>
      </c>
    </row>
    <row r="627" spans="1:20" ht="31.5" x14ac:dyDescent="0.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9">
        <v>43857.25</v>
      </c>
      <c r="M627" s="9">
        <f t="shared" si="27"/>
        <v>43871.25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5">
        <f t="shared" si="29"/>
        <v>1.2924349474409789</v>
      </c>
      <c r="T627">
        <f t="shared" si="28"/>
        <v>93.596774193548384</v>
      </c>
    </row>
    <row r="628" spans="1:20" ht="31.5" x14ac:dyDescent="0.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9">
        <v>40449.208333333336</v>
      </c>
      <c r="M628" s="9">
        <f t="shared" si="27"/>
        <v>40458.208333333336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5">
        <f t="shared" si="29"/>
        <v>0.48466489965921999</v>
      </c>
      <c r="T628">
        <f t="shared" si="28"/>
        <v>69.867724867724874</v>
      </c>
    </row>
    <row r="629" spans="1:20" ht="16" x14ac:dyDescent="0.4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9">
        <v>40345.208333333336</v>
      </c>
      <c r="M629" s="9">
        <f t="shared" si="27"/>
        <v>40369.208333333336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5">
        <f t="shared" si="29"/>
        <v>0.14404033129276198</v>
      </c>
      <c r="T629">
        <f t="shared" si="28"/>
        <v>72.129870129870127</v>
      </c>
    </row>
    <row r="630" spans="1:20" ht="16" x14ac:dyDescent="0.4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9">
        <v>40455.208333333336</v>
      </c>
      <c r="M630" s="9">
        <f t="shared" si="27"/>
        <v>40458.208333333336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5">
        <f t="shared" si="29"/>
        <v>0.6588072122052705</v>
      </c>
      <c r="T630">
        <f t="shared" si="28"/>
        <v>30.041666666666668</v>
      </c>
    </row>
    <row r="631" spans="1:20" ht="16" x14ac:dyDescent="0.4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9">
        <v>42557.208333333328</v>
      </c>
      <c r="M631" s="9">
        <f t="shared" si="27"/>
        <v>42559.208333333328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5">
        <f t="shared" si="29"/>
        <v>1.5484173336217464</v>
      </c>
      <c r="T631">
        <f t="shared" si="28"/>
        <v>73.968000000000004</v>
      </c>
    </row>
    <row r="632" spans="1:20" ht="16" x14ac:dyDescent="0.4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9">
        <v>43586.208333333328</v>
      </c>
      <c r="M632" s="9">
        <f t="shared" si="27"/>
        <v>43597.208333333328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5">
        <f t="shared" si="29"/>
        <v>1.5904905407667838</v>
      </c>
      <c r="T632">
        <f t="shared" si="28"/>
        <v>68.65517241379311</v>
      </c>
    </row>
    <row r="633" spans="1:20" ht="16" x14ac:dyDescent="0.4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9">
        <v>43550.208333333328</v>
      </c>
      <c r="M633" s="9">
        <f t="shared" si="27"/>
        <v>43554.208333333328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5">
        <f t="shared" si="29"/>
        <v>0.32216635103071467</v>
      </c>
      <c r="T633">
        <f t="shared" si="28"/>
        <v>59.992164544564154</v>
      </c>
    </row>
    <row r="634" spans="1:20" ht="16" x14ac:dyDescent="0.4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9">
        <v>41945.208333333336</v>
      </c>
      <c r="M634" s="9">
        <f t="shared" si="27"/>
        <v>41963.25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5">
        <f t="shared" si="29"/>
        <v>2.3331823182965503</v>
      </c>
      <c r="T634">
        <f t="shared" si="28"/>
        <v>111.15827338129496</v>
      </c>
    </row>
    <row r="635" spans="1:20" ht="16" x14ac:dyDescent="0.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9">
        <v>42315.25</v>
      </c>
      <c r="M635" s="9">
        <f t="shared" si="27"/>
        <v>42319.25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5">
        <f t="shared" si="29"/>
        <v>1.2030885257676422</v>
      </c>
      <c r="T635">
        <f t="shared" si="28"/>
        <v>53.038095238095238</v>
      </c>
    </row>
    <row r="636" spans="1:20" ht="16" x14ac:dyDescent="0.4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9">
        <v>42819.208333333328</v>
      </c>
      <c r="M636" s="9">
        <f t="shared" si="27"/>
        <v>42833.208333333328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5">
        <f t="shared" si="29"/>
        <v>1.273377574765147</v>
      </c>
      <c r="T636">
        <f t="shared" si="28"/>
        <v>55.985524728588658</v>
      </c>
    </row>
    <row r="637" spans="1:20" ht="16" x14ac:dyDescent="0.4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9">
        <v>41314.25</v>
      </c>
      <c r="M637" s="9">
        <f t="shared" si="27"/>
        <v>41346.208333333336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5">
        <f t="shared" si="29"/>
        <v>0.87647392647707922</v>
      </c>
      <c r="T637">
        <f t="shared" si="28"/>
        <v>69.986760812003524</v>
      </c>
    </row>
    <row r="638" spans="1:20" ht="16" x14ac:dyDescent="0.4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9">
        <v>40926.25</v>
      </c>
      <c r="M638" s="9">
        <f t="shared" si="27"/>
        <v>40971.25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5">
        <f t="shared" si="29"/>
        <v>1.5494823302584038</v>
      </c>
      <c r="T638">
        <f t="shared" si="28"/>
        <v>48.998079877112133</v>
      </c>
    </row>
    <row r="639" spans="1:20" ht="16" x14ac:dyDescent="0.4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9">
        <v>42688.25</v>
      </c>
      <c r="M639" s="9">
        <f t="shared" si="27"/>
        <v>42696.25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5">
        <f t="shared" si="29"/>
        <v>1.2592592592592593</v>
      </c>
      <c r="T639">
        <f t="shared" si="28"/>
        <v>103.84615384615384</v>
      </c>
    </row>
    <row r="640" spans="1:20" ht="16" x14ac:dyDescent="0.4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9">
        <v>40386.208333333336</v>
      </c>
      <c r="M640" s="9">
        <f t="shared" si="27"/>
        <v>40398.208333333336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5">
        <f t="shared" si="29"/>
        <v>8.7572440437862209</v>
      </c>
      <c r="T640">
        <f t="shared" si="28"/>
        <v>99.127659574468083</v>
      </c>
    </row>
    <row r="641" spans="1:20" ht="16" x14ac:dyDescent="0.4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9">
        <v>43309.208333333328</v>
      </c>
      <c r="M641" s="9">
        <f t="shared" si="27"/>
        <v>43309.208333333328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5">
        <f t="shared" si="29"/>
        <v>1.7798013245033113</v>
      </c>
      <c r="T641">
        <f t="shared" si="28"/>
        <v>107.37777777777778</v>
      </c>
    </row>
    <row r="642" spans="1:20" ht="16" x14ac:dyDescent="0.4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9">
        <v>42387.25</v>
      </c>
      <c r="M642" s="9">
        <f t="shared" si="27"/>
        <v>42390.25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5">
        <f t="shared" si="29"/>
        <v>6.0599929182052712</v>
      </c>
      <c r="T642">
        <f t="shared" si="28"/>
        <v>76.922178988326849</v>
      </c>
    </row>
    <row r="643" spans="1:20" ht="31.5" x14ac:dyDescent="0.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9">
        <v>42786.25</v>
      </c>
      <c r="M643" s="9">
        <f t="shared" ref="M643:M706" si="30">(((K643/60)/60)/24)+DATE(1970,1,1)</f>
        <v>42814.208333333328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5">
        <f t="shared" si="29"/>
        <v>0.83355502349915755</v>
      </c>
      <c r="T643">
        <f t="shared" ref="T643:T706" si="31">E643/G643</f>
        <v>58.128865979381445</v>
      </c>
    </row>
    <row r="644" spans="1:20" ht="16" x14ac:dyDescent="0.4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9">
        <v>43451.25</v>
      </c>
      <c r="M644" s="9">
        <f t="shared" si="30"/>
        <v>43460.25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5">
        <f t="shared" ref="S644:S707" si="32">D644/E644</f>
        <v>0.68749065909430573</v>
      </c>
      <c r="T644">
        <f t="shared" si="31"/>
        <v>103.73643410852713</v>
      </c>
    </row>
    <row r="645" spans="1:20" ht="16" x14ac:dyDescent="0.4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9">
        <v>42795.25</v>
      </c>
      <c r="M645" s="9">
        <f t="shared" si="30"/>
        <v>42813.208333333328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5">
        <f t="shared" si="32"/>
        <v>0.45170678469653791</v>
      </c>
      <c r="T645">
        <f t="shared" si="31"/>
        <v>87.962666666666664</v>
      </c>
    </row>
    <row r="646" spans="1:20" ht="16" x14ac:dyDescent="0.4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9">
        <v>43452.25</v>
      </c>
      <c r="M646" s="9">
        <f t="shared" si="30"/>
        <v>43468.25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5">
        <f t="shared" si="32"/>
        <v>2.0662568306010929</v>
      </c>
      <c r="T646">
        <f t="shared" si="31"/>
        <v>28</v>
      </c>
    </row>
    <row r="647" spans="1:20" ht="16" x14ac:dyDescent="0.4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9">
        <v>43369.208333333328</v>
      </c>
      <c r="M647" s="9">
        <f t="shared" si="30"/>
        <v>43390.208333333328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5">
        <f t="shared" si="32"/>
        <v>1.0762929802838366</v>
      </c>
      <c r="T647">
        <f t="shared" si="31"/>
        <v>37.999361294443261</v>
      </c>
    </row>
    <row r="648" spans="1:20" ht="16" x14ac:dyDescent="0.4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9">
        <v>41346.208333333336</v>
      </c>
      <c r="M648" s="9">
        <f t="shared" si="30"/>
        <v>41357.208333333336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5">
        <f t="shared" si="32"/>
        <v>1.1286707529045832</v>
      </c>
      <c r="T648">
        <f t="shared" si="31"/>
        <v>29.999313893653515</v>
      </c>
    </row>
    <row r="649" spans="1:20" ht="16" x14ac:dyDescent="0.4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9">
        <v>43199.208333333328</v>
      </c>
      <c r="M649" s="9">
        <f t="shared" si="30"/>
        <v>43223.208333333328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5">
        <f t="shared" si="32"/>
        <v>2.4154589371980677</v>
      </c>
      <c r="T649">
        <f t="shared" si="31"/>
        <v>103.5</v>
      </c>
    </row>
    <row r="650" spans="1:20" ht="16" x14ac:dyDescent="0.4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9">
        <v>42922.208333333328</v>
      </c>
      <c r="M650" s="9">
        <f t="shared" si="30"/>
        <v>42940.208333333328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5">
        <f t="shared" si="32"/>
        <v>1.5858719078714576</v>
      </c>
      <c r="T650">
        <f t="shared" si="31"/>
        <v>85.994467496542185</v>
      </c>
    </row>
    <row r="651" spans="1:20" ht="16" x14ac:dyDescent="0.4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9">
        <v>40471.208333333336</v>
      </c>
      <c r="M651" s="9">
        <f t="shared" si="30"/>
        <v>40482.208333333336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5">
        <f t="shared" si="32"/>
        <v>2.0626069860854535</v>
      </c>
      <c r="T651">
        <f t="shared" si="31"/>
        <v>98.011627906976742</v>
      </c>
    </row>
    <row r="652" spans="1:20" ht="16" x14ac:dyDescent="0.4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9">
        <v>41828.208333333336</v>
      </c>
      <c r="M652" s="9">
        <f t="shared" si="30"/>
        <v>41855.208333333336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5">
        <f t="shared" si="32"/>
        <v>50</v>
      </c>
      <c r="T652">
        <f t="shared" si="31"/>
        <v>2</v>
      </c>
    </row>
    <row r="653" spans="1:20" ht="16" x14ac:dyDescent="0.4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9">
        <v>41692.25</v>
      </c>
      <c r="M653" s="9">
        <f t="shared" si="30"/>
        <v>41707.25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5">
        <f t="shared" si="32"/>
        <v>1.1302064479800504</v>
      </c>
      <c r="T653">
        <f t="shared" si="31"/>
        <v>44.994570837642193</v>
      </c>
    </row>
    <row r="654" spans="1:20" ht="16" x14ac:dyDescent="0.4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9">
        <v>42587.208333333328</v>
      </c>
      <c r="M654" s="9">
        <f t="shared" si="30"/>
        <v>42630.208333333328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5">
        <f t="shared" si="32"/>
        <v>0.78839482812992745</v>
      </c>
      <c r="T654">
        <f t="shared" si="31"/>
        <v>31.012224938875306</v>
      </c>
    </row>
    <row r="655" spans="1:20" ht="16" x14ac:dyDescent="0.4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9">
        <v>42468.208333333328</v>
      </c>
      <c r="M655" s="9">
        <f t="shared" si="30"/>
        <v>42470.208333333328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5">
        <f t="shared" si="32"/>
        <v>4.2756360008551271E-2</v>
      </c>
      <c r="T655">
        <f t="shared" si="31"/>
        <v>59.970085470085472</v>
      </c>
    </row>
    <row r="656" spans="1:20" ht="16" x14ac:dyDescent="0.4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9">
        <v>42240.208333333328</v>
      </c>
      <c r="M656" s="9">
        <f t="shared" si="30"/>
        <v>42245.208333333328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5">
        <f t="shared" si="32"/>
        <v>0.19669993705602015</v>
      </c>
      <c r="T656">
        <f t="shared" si="31"/>
        <v>58.9973474801061</v>
      </c>
    </row>
    <row r="657" spans="1:20" ht="16" x14ac:dyDescent="0.4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9">
        <v>42796.25</v>
      </c>
      <c r="M657" s="9">
        <f t="shared" si="30"/>
        <v>42809.208333333328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5">
        <f t="shared" si="32"/>
        <v>0.52225249772933702</v>
      </c>
      <c r="T657">
        <f t="shared" si="31"/>
        <v>50.045454545454547</v>
      </c>
    </row>
    <row r="658" spans="1:20" ht="31.5" x14ac:dyDescent="0.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9">
        <v>43097.25</v>
      </c>
      <c r="M658" s="9">
        <f t="shared" si="30"/>
        <v>43102.25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5">
        <f t="shared" si="32"/>
        <v>2.3737444615970649</v>
      </c>
      <c r="T658">
        <f t="shared" si="31"/>
        <v>98.966269841269835</v>
      </c>
    </row>
    <row r="659" spans="1:20" ht="16" x14ac:dyDescent="0.4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9">
        <v>43096.25</v>
      </c>
      <c r="M659" s="9">
        <f t="shared" si="30"/>
        <v>43112.25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5">
        <f t="shared" si="32"/>
        <v>12.135922330097088</v>
      </c>
      <c r="T659">
        <f t="shared" si="31"/>
        <v>58.857142857142854</v>
      </c>
    </row>
    <row r="660" spans="1:20" ht="16" x14ac:dyDescent="0.4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9">
        <v>42246.208333333328</v>
      </c>
      <c r="M660" s="9">
        <f t="shared" si="30"/>
        <v>42269.208333333328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5">
        <f t="shared" si="32"/>
        <v>1.6648730771665505</v>
      </c>
      <c r="T660">
        <f t="shared" si="31"/>
        <v>81.010256410256417</v>
      </c>
    </row>
    <row r="661" spans="1:20" ht="16" x14ac:dyDescent="0.4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9">
        <v>40570.25</v>
      </c>
      <c r="M661" s="9">
        <f t="shared" si="30"/>
        <v>40571.25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5">
        <f t="shared" si="32"/>
        <v>2.1171724258901947</v>
      </c>
      <c r="T661">
        <f t="shared" si="31"/>
        <v>76.013333333333335</v>
      </c>
    </row>
    <row r="662" spans="1:20" ht="16" x14ac:dyDescent="0.4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9">
        <v>42237.208333333328</v>
      </c>
      <c r="M662" s="9">
        <f t="shared" si="30"/>
        <v>42246.208333333328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5">
        <f t="shared" si="32"/>
        <v>1.2234471632159183</v>
      </c>
      <c r="T662">
        <f t="shared" si="31"/>
        <v>96.597402597402592</v>
      </c>
    </row>
    <row r="663" spans="1:20" ht="16" x14ac:dyDescent="0.4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9">
        <v>40996.208333333336</v>
      </c>
      <c r="M663" s="9">
        <f t="shared" si="30"/>
        <v>41026.208333333336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5">
        <f t="shared" si="32"/>
        <v>1.8454520320707768</v>
      </c>
      <c r="T663">
        <f t="shared" si="31"/>
        <v>76.957446808510639</v>
      </c>
    </row>
    <row r="664" spans="1:20" ht="16" x14ac:dyDescent="0.4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9">
        <v>43443.25</v>
      </c>
      <c r="M664" s="9">
        <f t="shared" si="30"/>
        <v>43447.25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5">
        <f t="shared" si="32"/>
        <v>1.0217830675948798</v>
      </c>
      <c r="T664">
        <f t="shared" si="31"/>
        <v>67.984732824427482</v>
      </c>
    </row>
    <row r="665" spans="1:20" ht="16" x14ac:dyDescent="0.4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9">
        <v>40458.208333333336</v>
      </c>
      <c r="M665" s="9">
        <f t="shared" si="30"/>
        <v>40481.208333333336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5">
        <f t="shared" si="32"/>
        <v>1.294665976178146</v>
      </c>
      <c r="T665">
        <f t="shared" si="31"/>
        <v>88.781609195402297</v>
      </c>
    </row>
    <row r="666" spans="1:20" ht="16" x14ac:dyDescent="0.4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9">
        <v>40959.25</v>
      </c>
      <c r="M666" s="9">
        <f t="shared" si="30"/>
        <v>40969.25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5">
        <f t="shared" si="32"/>
        <v>2.9882202401113998</v>
      </c>
      <c r="T666">
        <f t="shared" si="31"/>
        <v>24.99623706491063</v>
      </c>
    </row>
    <row r="667" spans="1:20" ht="16" x14ac:dyDescent="0.4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9">
        <v>40733.208333333336</v>
      </c>
      <c r="M667" s="9">
        <f t="shared" si="30"/>
        <v>40747.208333333336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5">
        <f t="shared" si="32"/>
        <v>0.41738276454701695</v>
      </c>
      <c r="T667">
        <f t="shared" si="31"/>
        <v>44.922794117647058</v>
      </c>
    </row>
    <row r="668" spans="1:20" ht="16" x14ac:dyDescent="0.4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9">
        <v>41516.208333333336</v>
      </c>
      <c r="M668" s="9">
        <f t="shared" si="30"/>
        <v>41522.208333333336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5">
        <f t="shared" si="32"/>
        <v>1.5617128463476071</v>
      </c>
      <c r="T668">
        <f t="shared" si="31"/>
        <v>79.400000000000006</v>
      </c>
    </row>
    <row r="669" spans="1:20" ht="31.5" x14ac:dyDescent="0.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9">
        <v>41892.208333333336</v>
      </c>
      <c r="M669" s="9">
        <f t="shared" si="30"/>
        <v>41901.208333333336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5">
        <f t="shared" si="32"/>
        <v>0.56766762649115587</v>
      </c>
      <c r="T669">
        <f t="shared" si="31"/>
        <v>29.009546539379475</v>
      </c>
    </row>
    <row r="670" spans="1:20" ht="31.5" x14ac:dyDescent="0.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9">
        <v>41122.208333333336</v>
      </c>
      <c r="M670" s="9">
        <f t="shared" si="30"/>
        <v>41134.208333333336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5">
        <f t="shared" si="32"/>
        <v>4.9168603611657433</v>
      </c>
      <c r="T670">
        <f t="shared" si="31"/>
        <v>73.59210526315789</v>
      </c>
    </row>
    <row r="671" spans="1:20" ht="16" x14ac:dyDescent="0.4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9">
        <v>42912.208333333328</v>
      </c>
      <c r="M671" s="9">
        <f t="shared" si="30"/>
        <v>42921.208333333328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5">
        <f t="shared" si="32"/>
        <v>0.27882527711118732</v>
      </c>
      <c r="T671">
        <f t="shared" si="31"/>
        <v>107.97038864898211</v>
      </c>
    </row>
    <row r="672" spans="1:20" ht="31.5" x14ac:dyDescent="0.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9">
        <v>42425.25</v>
      </c>
      <c r="M672" s="9">
        <f t="shared" si="30"/>
        <v>42437.25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5">
        <f t="shared" si="32"/>
        <v>0.21328418142321112</v>
      </c>
      <c r="T672">
        <f t="shared" si="31"/>
        <v>68.987284287011803</v>
      </c>
    </row>
    <row r="673" spans="1:20" ht="31.5" x14ac:dyDescent="0.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9">
        <v>40390.208333333336</v>
      </c>
      <c r="M673" s="9">
        <f t="shared" si="30"/>
        <v>40394.208333333336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5">
        <f t="shared" si="32"/>
        <v>0.8192936949641979</v>
      </c>
      <c r="T673">
        <f t="shared" si="31"/>
        <v>111.02236719478098</v>
      </c>
    </row>
    <row r="674" spans="1:20" ht="16" x14ac:dyDescent="0.4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9">
        <v>43180.208333333328</v>
      </c>
      <c r="M674" s="9">
        <f t="shared" si="30"/>
        <v>43190.208333333328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5">
        <f t="shared" si="32"/>
        <v>1.787892202477211</v>
      </c>
      <c r="T674">
        <f t="shared" si="31"/>
        <v>24.997515808491418</v>
      </c>
    </row>
    <row r="675" spans="1:20" ht="16" x14ac:dyDescent="0.4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9">
        <v>42475.208333333328</v>
      </c>
      <c r="M675" s="9">
        <f t="shared" si="30"/>
        <v>42496.208333333328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5">
        <f t="shared" si="32"/>
        <v>2.2903885480572597</v>
      </c>
      <c r="T675">
        <f t="shared" si="31"/>
        <v>42.155172413793103</v>
      </c>
    </row>
    <row r="676" spans="1:20" ht="16" x14ac:dyDescent="0.4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9">
        <v>40774.208333333336</v>
      </c>
      <c r="M676" s="9">
        <f t="shared" si="30"/>
        <v>40821.208333333336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5">
        <f t="shared" si="32"/>
        <v>2.9816593886462881</v>
      </c>
      <c r="T676">
        <f t="shared" si="31"/>
        <v>47.003284072249592</v>
      </c>
    </row>
    <row r="677" spans="1:20" ht="16" x14ac:dyDescent="0.4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9">
        <v>43719.208333333328</v>
      </c>
      <c r="M677" s="9">
        <f t="shared" si="30"/>
        <v>43726.208333333328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5">
        <f t="shared" si="32"/>
        <v>0.81314443792438595</v>
      </c>
      <c r="T677">
        <f t="shared" si="31"/>
        <v>36.0392749244713</v>
      </c>
    </row>
    <row r="678" spans="1:20" ht="16" x14ac:dyDescent="0.4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9">
        <v>41178.208333333336</v>
      </c>
      <c r="M678" s="9">
        <f t="shared" si="30"/>
        <v>41187.208333333336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5">
        <f t="shared" si="32"/>
        <v>0.52701033718510493</v>
      </c>
      <c r="T678">
        <f t="shared" si="31"/>
        <v>101.03760683760684</v>
      </c>
    </row>
    <row r="679" spans="1:20" ht="16" x14ac:dyDescent="0.4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9">
        <v>42561.208333333328</v>
      </c>
      <c r="M679" s="9">
        <f t="shared" si="30"/>
        <v>42611.208333333328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5">
        <f t="shared" si="32"/>
        <v>1.1958483754512634</v>
      </c>
      <c r="T679">
        <f t="shared" si="31"/>
        <v>39.927927927927925</v>
      </c>
    </row>
    <row r="680" spans="1:20" ht="16" x14ac:dyDescent="0.4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9">
        <v>43484.25</v>
      </c>
      <c r="M680" s="9">
        <f t="shared" si="30"/>
        <v>43486.25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5">
        <f t="shared" si="32"/>
        <v>5.5651882096314109</v>
      </c>
      <c r="T680">
        <f t="shared" si="31"/>
        <v>83.158139534883716</v>
      </c>
    </row>
    <row r="681" spans="1:20" ht="16" x14ac:dyDescent="0.4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9">
        <v>43756.208333333328</v>
      </c>
      <c r="M681" s="9">
        <f t="shared" si="30"/>
        <v>43761.208333333328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5">
        <f t="shared" si="32"/>
        <v>9.6478533526290405E-2</v>
      </c>
      <c r="T681">
        <f t="shared" si="31"/>
        <v>39.97520661157025</v>
      </c>
    </row>
    <row r="682" spans="1:20" ht="31.5" x14ac:dyDescent="0.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9">
        <v>43813.25</v>
      </c>
      <c r="M682" s="9">
        <f t="shared" si="30"/>
        <v>43815.25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5">
        <f t="shared" si="32"/>
        <v>1.026639026385187</v>
      </c>
      <c r="T682">
        <f t="shared" si="31"/>
        <v>47.993908629441627</v>
      </c>
    </row>
    <row r="683" spans="1:20" ht="31.5" x14ac:dyDescent="0.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9">
        <v>40898.25</v>
      </c>
      <c r="M683" s="9">
        <f t="shared" si="30"/>
        <v>40904.25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5">
        <f t="shared" si="32"/>
        <v>1.1575922584052767</v>
      </c>
      <c r="T683">
        <f t="shared" si="31"/>
        <v>95.978877489438744</v>
      </c>
    </row>
    <row r="684" spans="1:20" ht="16" x14ac:dyDescent="0.4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9">
        <v>41619.25</v>
      </c>
      <c r="M684" s="9">
        <f t="shared" si="30"/>
        <v>41628.25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5">
        <f t="shared" si="32"/>
        <v>0.66592674805771368</v>
      </c>
      <c r="T684">
        <f t="shared" si="31"/>
        <v>78.728155339805824</v>
      </c>
    </row>
    <row r="685" spans="1:20" ht="16" x14ac:dyDescent="0.4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9">
        <v>43359.208333333328</v>
      </c>
      <c r="M685" s="9">
        <f t="shared" si="30"/>
        <v>43361.208333333328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5">
        <f t="shared" si="32"/>
        <v>0.2789907811741873</v>
      </c>
      <c r="T685">
        <f t="shared" si="31"/>
        <v>56.081632653061227</v>
      </c>
    </row>
    <row r="686" spans="1:20" ht="16" x14ac:dyDescent="0.4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9">
        <v>40358.208333333336</v>
      </c>
      <c r="M686" s="9">
        <f t="shared" si="30"/>
        <v>40378.208333333336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5">
        <f t="shared" si="32"/>
        <v>0.18421052631578946</v>
      </c>
      <c r="T686">
        <f t="shared" si="31"/>
        <v>69.090909090909093</v>
      </c>
    </row>
    <row r="687" spans="1:20" ht="16" x14ac:dyDescent="0.4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9">
        <v>42239.208333333328</v>
      </c>
      <c r="M687" s="9">
        <f t="shared" si="30"/>
        <v>42263.208333333328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5">
        <f t="shared" si="32"/>
        <v>1.4814658045946605</v>
      </c>
      <c r="T687">
        <f t="shared" si="31"/>
        <v>102.05291576673866</v>
      </c>
    </row>
    <row r="688" spans="1:20" ht="16" x14ac:dyDescent="0.4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9">
        <v>43186.208333333328</v>
      </c>
      <c r="M688" s="9">
        <f t="shared" si="30"/>
        <v>43197.208333333328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5">
        <f t="shared" si="32"/>
        <v>0.52152145191572208</v>
      </c>
      <c r="T688">
        <f t="shared" si="31"/>
        <v>107.32089552238806</v>
      </c>
    </row>
    <row r="689" spans="1:20" ht="16" x14ac:dyDescent="0.4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9">
        <v>42806.25</v>
      </c>
      <c r="M689" s="9">
        <f t="shared" si="30"/>
        <v>42809.208333333328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5">
        <f t="shared" si="32"/>
        <v>0.1072961373390558</v>
      </c>
      <c r="T689">
        <f t="shared" si="31"/>
        <v>51.970260223048328</v>
      </c>
    </row>
    <row r="690" spans="1:20" ht="16" x14ac:dyDescent="0.4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9">
        <v>43475.25</v>
      </c>
      <c r="M690" s="9">
        <f t="shared" si="30"/>
        <v>43491.25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5">
        <f t="shared" si="32"/>
        <v>0.23295043778616756</v>
      </c>
      <c r="T690">
        <f t="shared" si="31"/>
        <v>71.137142857142862</v>
      </c>
    </row>
    <row r="691" spans="1:20" ht="16" x14ac:dyDescent="0.4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9">
        <v>41576.208333333336</v>
      </c>
      <c r="M691" s="9">
        <f t="shared" si="30"/>
        <v>41588.25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5">
        <f t="shared" si="32"/>
        <v>0.99346761023407726</v>
      </c>
      <c r="T691">
        <f t="shared" si="31"/>
        <v>106.49275362318841</v>
      </c>
    </row>
    <row r="692" spans="1:20" ht="16" x14ac:dyDescent="0.4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9">
        <v>40874.25</v>
      </c>
      <c r="M692" s="9">
        <f t="shared" si="30"/>
        <v>40880.25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5">
        <f t="shared" si="32"/>
        <v>0.4412846285854376</v>
      </c>
      <c r="T692">
        <f t="shared" si="31"/>
        <v>42.93684210526316</v>
      </c>
    </row>
    <row r="693" spans="1:20" ht="16" x14ac:dyDescent="0.4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9">
        <v>41185.208333333336</v>
      </c>
      <c r="M693" s="9">
        <f t="shared" si="30"/>
        <v>41202.208333333336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5">
        <f t="shared" si="32"/>
        <v>0.7023458350891979</v>
      </c>
      <c r="T693">
        <f t="shared" si="31"/>
        <v>30.037974683544302</v>
      </c>
    </row>
    <row r="694" spans="1:20" ht="16" x14ac:dyDescent="0.4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9">
        <v>43655.208333333328</v>
      </c>
      <c r="M694" s="9">
        <f t="shared" si="30"/>
        <v>43673.208333333328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5">
        <f t="shared" si="32"/>
        <v>1.1033468186833395</v>
      </c>
      <c r="T694">
        <f t="shared" si="31"/>
        <v>70.623376623376629</v>
      </c>
    </row>
    <row r="695" spans="1:20" ht="31.5" x14ac:dyDescent="0.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9">
        <v>43025.208333333328</v>
      </c>
      <c r="M695" s="9">
        <f t="shared" si="30"/>
        <v>43042.208333333328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5">
        <f t="shared" si="32"/>
        <v>1.5633124198412423</v>
      </c>
      <c r="T695">
        <f t="shared" si="31"/>
        <v>66.016018306636155</v>
      </c>
    </row>
    <row r="696" spans="1:20" ht="16" x14ac:dyDescent="0.4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9">
        <v>43066.25</v>
      </c>
      <c r="M696" s="9">
        <f t="shared" si="30"/>
        <v>43103.25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5">
        <f t="shared" si="32"/>
        <v>1.1886102403343783</v>
      </c>
      <c r="T696">
        <f t="shared" si="31"/>
        <v>96.911392405063296</v>
      </c>
    </row>
    <row r="697" spans="1:20" ht="16" x14ac:dyDescent="0.4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9">
        <v>42322.25</v>
      </c>
      <c r="M697" s="9">
        <f t="shared" si="30"/>
        <v>42338.25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5">
        <f t="shared" si="32"/>
        <v>0.74663204025320562</v>
      </c>
      <c r="T697">
        <f t="shared" si="31"/>
        <v>62.867346938775512</v>
      </c>
    </row>
    <row r="698" spans="1:20" ht="16" x14ac:dyDescent="0.4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9">
        <v>42114.208333333328</v>
      </c>
      <c r="M698" s="9">
        <f t="shared" si="30"/>
        <v>42115.208333333328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5">
        <f t="shared" si="32"/>
        <v>1.6937081991577905</v>
      </c>
      <c r="T698">
        <f t="shared" si="31"/>
        <v>108.98537682789652</v>
      </c>
    </row>
    <row r="699" spans="1:20" ht="31.5" x14ac:dyDescent="0.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9">
        <v>43190.208333333328</v>
      </c>
      <c r="M699" s="9">
        <f t="shared" si="30"/>
        <v>43192.208333333328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5">
        <f t="shared" si="32"/>
        <v>0.65444760357432985</v>
      </c>
      <c r="T699">
        <f t="shared" si="31"/>
        <v>26.999314599040439</v>
      </c>
    </row>
    <row r="700" spans="1:20" ht="16" x14ac:dyDescent="0.4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9">
        <v>40871.25</v>
      </c>
      <c r="M700" s="9">
        <f t="shared" si="30"/>
        <v>40885.25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5">
        <f t="shared" si="32"/>
        <v>0.22386829525090796</v>
      </c>
      <c r="T700">
        <f t="shared" si="31"/>
        <v>65.004147943311438</v>
      </c>
    </row>
    <row r="701" spans="1:20" ht="16" x14ac:dyDescent="0.4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9">
        <v>43641.208333333328</v>
      </c>
      <c r="M701" s="9">
        <f t="shared" si="30"/>
        <v>43642.208333333328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5">
        <f t="shared" si="32"/>
        <v>1.1849479583666933</v>
      </c>
      <c r="T701">
        <f t="shared" si="31"/>
        <v>111.51785714285714</v>
      </c>
    </row>
    <row r="702" spans="1:20" ht="31.5" x14ac:dyDescent="0.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9">
        <v>40203.25</v>
      </c>
      <c r="M702" s="9">
        <f t="shared" si="30"/>
        <v>40218.25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5">
        <f t="shared" si="32"/>
        <v>33.333333333333336</v>
      </c>
      <c r="T702">
        <f t="shared" si="31"/>
        <v>3</v>
      </c>
    </row>
    <row r="703" spans="1:20" ht="31.5" x14ac:dyDescent="0.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9">
        <v>40629.208333333336</v>
      </c>
      <c r="M703" s="9">
        <f t="shared" si="30"/>
        <v>40636.208333333336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5">
        <f t="shared" si="32"/>
        <v>0.57134067286351553</v>
      </c>
      <c r="T703">
        <f t="shared" si="31"/>
        <v>110.99268292682927</v>
      </c>
    </row>
    <row r="704" spans="1:20" ht="31.5" x14ac:dyDescent="0.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9">
        <v>41477.208333333336</v>
      </c>
      <c r="M704" s="9">
        <f t="shared" si="30"/>
        <v>41482.208333333336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5">
        <f t="shared" si="32"/>
        <v>1.8471337579617835</v>
      </c>
      <c r="T704">
        <f t="shared" si="31"/>
        <v>56.746987951807228</v>
      </c>
    </row>
    <row r="705" spans="1:20" ht="16" x14ac:dyDescent="0.4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9">
        <v>41020.208333333336</v>
      </c>
      <c r="M705" s="9">
        <f t="shared" si="30"/>
        <v>41037.208333333336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5">
        <f t="shared" si="32"/>
        <v>0.32064249878621137</v>
      </c>
      <c r="T705">
        <f t="shared" si="31"/>
        <v>97.020608439646708</v>
      </c>
    </row>
    <row r="706" spans="1:20" ht="31.5" x14ac:dyDescent="0.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9">
        <v>42555.208333333328</v>
      </c>
      <c r="M706" s="9">
        <f t="shared" si="30"/>
        <v>42570.208333333328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5">
        <f t="shared" si="32"/>
        <v>0.81445422205579476</v>
      </c>
      <c r="T706">
        <f t="shared" si="31"/>
        <v>92.08620689655173</v>
      </c>
    </row>
    <row r="707" spans="1:20" ht="16" x14ac:dyDescent="0.4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9">
        <v>41619.25</v>
      </c>
      <c r="M707" s="9">
        <f t="shared" ref="M707:M770" si="33">(((K707/60)/60)/24)+DATE(1970,1,1)</f>
        <v>41623.25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5">
        <f t="shared" si="32"/>
        <v>1.0098305246120156</v>
      </c>
      <c r="T707">
        <f t="shared" ref="T707:T770" si="34">E707/G707</f>
        <v>82.986666666666665</v>
      </c>
    </row>
    <row r="708" spans="1:20" ht="31.5" x14ac:dyDescent="0.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9">
        <v>43471.25</v>
      </c>
      <c r="M708" s="9">
        <f t="shared" si="33"/>
        <v>43479.25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5">
        <f t="shared" ref="S708:S771" si="35">D708/E708</f>
        <v>0.78218579077251671</v>
      </c>
      <c r="T708">
        <f t="shared" si="34"/>
        <v>103.03791821561339</v>
      </c>
    </row>
    <row r="709" spans="1:20" ht="31.5" x14ac:dyDescent="0.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9">
        <v>43442.25</v>
      </c>
      <c r="M709" s="9">
        <f t="shared" si="33"/>
        <v>43478.25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5">
        <f t="shared" si="35"/>
        <v>0.63045167976509198</v>
      </c>
      <c r="T709">
        <f t="shared" si="34"/>
        <v>68.922619047619051</v>
      </c>
    </row>
    <row r="710" spans="1:20" ht="16" x14ac:dyDescent="0.4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9">
        <v>42877.208333333328</v>
      </c>
      <c r="M710" s="9">
        <f t="shared" si="33"/>
        <v>42887.208333333328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5">
        <f t="shared" si="35"/>
        <v>0.14143094841930118</v>
      </c>
      <c r="T710">
        <f t="shared" si="34"/>
        <v>87.737226277372258</v>
      </c>
    </row>
    <row r="711" spans="1:20" ht="16" x14ac:dyDescent="0.4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9">
        <v>41018.208333333336</v>
      </c>
      <c r="M711" s="9">
        <f t="shared" si="33"/>
        <v>41025.208333333336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5">
        <f t="shared" si="35"/>
        <v>0.70230758205532462</v>
      </c>
      <c r="T711">
        <f t="shared" si="34"/>
        <v>75.021505376344081</v>
      </c>
    </row>
    <row r="712" spans="1:20" ht="31.5" x14ac:dyDescent="0.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9">
        <v>43295.208333333328</v>
      </c>
      <c r="M712" s="9">
        <f t="shared" si="33"/>
        <v>43302.208333333328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5">
        <f t="shared" si="35"/>
        <v>0.67631330607109152</v>
      </c>
      <c r="T712">
        <f t="shared" si="34"/>
        <v>50.863999999999997</v>
      </c>
    </row>
    <row r="713" spans="1:20" ht="31.5" x14ac:dyDescent="0.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9">
        <v>42393.25</v>
      </c>
      <c r="M713" s="9">
        <f t="shared" si="33"/>
        <v>42395.25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5">
        <f t="shared" si="35"/>
        <v>4.9206349206349209</v>
      </c>
      <c r="T713">
        <f t="shared" si="34"/>
        <v>90</v>
      </c>
    </row>
    <row r="714" spans="1:20" ht="31.5" x14ac:dyDescent="0.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9">
        <v>42559.208333333328</v>
      </c>
      <c r="M714" s="9">
        <f t="shared" si="33"/>
        <v>42600.208333333328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5">
        <f t="shared" si="35"/>
        <v>5.4329371816638369E-2</v>
      </c>
      <c r="T714">
        <f t="shared" si="34"/>
        <v>72.896039603960389</v>
      </c>
    </row>
    <row r="715" spans="1:20" ht="16" x14ac:dyDescent="0.4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9">
        <v>42604.208333333328</v>
      </c>
      <c r="M715" s="9">
        <f t="shared" si="33"/>
        <v>42616.208333333328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5">
        <f t="shared" si="35"/>
        <v>0.61750492214068375</v>
      </c>
      <c r="T715">
        <f t="shared" si="34"/>
        <v>108.48543689320388</v>
      </c>
    </row>
    <row r="716" spans="1:20" ht="16" x14ac:dyDescent="0.4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9">
        <v>41870.208333333336</v>
      </c>
      <c r="M716" s="9">
        <f t="shared" si="33"/>
        <v>41871.208333333336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5">
        <f t="shared" si="35"/>
        <v>0.2114966270408051</v>
      </c>
      <c r="T716">
        <f t="shared" si="34"/>
        <v>101.98095238095237</v>
      </c>
    </row>
    <row r="717" spans="1:20" ht="16" x14ac:dyDescent="0.4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9">
        <v>40397.208333333336</v>
      </c>
      <c r="M717" s="9">
        <f t="shared" si="33"/>
        <v>40402.208333333336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5">
        <f t="shared" si="35"/>
        <v>4.0872878420505714</v>
      </c>
      <c r="T717">
        <f t="shared" si="34"/>
        <v>44.009146341463413</v>
      </c>
    </row>
    <row r="718" spans="1:20" ht="16" x14ac:dyDescent="0.4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9">
        <v>41465.208333333336</v>
      </c>
      <c r="M718" s="9">
        <f t="shared" si="33"/>
        <v>41493.208333333336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5">
        <f t="shared" si="35"/>
        <v>0.19318072056408769</v>
      </c>
      <c r="T718">
        <f t="shared" si="34"/>
        <v>65.942675159235662</v>
      </c>
    </row>
    <row r="719" spans="1:20" ht="31.5" x14ac:dyDescent="0.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9">
        <v>40777.208333333336</v>
      </c>
      <c r="M719" s="9">
        <f t="shared" si="33"/>
        <v>40798.208333333336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5">
        <f t="shared" si="35"/>
        <v>0.4038073262186328</v>
      </c>
      <c r="T719">
        <f t="shared" si="34"/>
        <v>24.987387387387386</v>
      </c>
    </row>
    <row r="720" spans="1:20" ht="16" x14ac:dyDescent="0.4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9">
        <v>41442.208333333336</v>
      </c>
      <c r="M720" s="9">
        <f t="shared" si="33"/>
        <v>41468.208333333336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5">
        <f t="shared" si="35"/>
        <v>0.99795599374774557</v>
      </c>
      <c r="T720">
        <f t="shared" si="34"/>
        <v>28.003367003367003</v>
      </c>
    </row>
    <row r="721" spans="1:20" ht="16" x14ac:dyDescent="0.4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9">
        <v>41058.208333333336</v>
      </c>
      <c r="M721" s="9">
        <f t="shared" si="33"/>
        <v>41069.208333333336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5">
        <f t="shared" si="35"/>
        <v>0.65359477124183007</v>
      </c>
      <c r="T721">
        <f t="shared" si="34"/>
        <v>85.829268292682926</v>
      </c>
    </row>
    <row r="722" spans="1:20" ht="31.5" x14ac:dyDescent="0.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9">
        <v>43152.25</v>
      </c>
      <c r="M722" s="9">
        <f t="shared" si="33"/>
        <v>43166.25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5">
        <f t="shared" si="35"/>
        <v>2.6960024790827393</v>
      </c>
      <c r="T722">
        <f t="shared" si="34"/>
        <v>84.921052631578945</v>
      </c>
    </row>
    <row r="723" spans="1:20" ht="16" x14ac:dyDescent="0.4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9">
        <v>43194.208333333328</v>
      </c>
      <c r="M723" s="9">
        <f t="shared" si="33"/>
        <v>43200.208333333328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5">
        <f t="shared" si="35"/>
        <v>22.766623687603609</v>
      </c>
      <c r="T723">
        <f t="shared" si="34"/>
        <v>90.483333333333334</v>
      </c>
    </row>
    <row r="724" spans="1:20" ht="16" x14ac:dyDescent="0.4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9">
        <v>43045.25</v>
      </c>
      <c r="M724" s="9">
        <f t="shared" si="33"/>
        <v>43072.25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5">
        <f t="shared" si="35"/>
        <v>0.63894817273996785</v>
      </c>
      <c r="T724">
        <f t="shared" si="34"/>
        <v>25.00197628458498</v>
      </c>
    </row>
    <row r="725" spans="1:20" ht="16" x14ac:dyDescent="0.4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9">
        <v>42431.25</v>
      </c>
      <c r="M725" s="9">
        <f t="shared" si="33"/>
        <v>42452.208333333328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5">
        <f t="shared" si="35"/>
        <v>0.36981132075471695</v>
      </c>
      <c r="T725">
        <f t="shared" si="34"/>
        <v>92.013888888888886</v>
      </c>
    </row>
    <row r="726" spans="1:20" ht="31.5" x14ac:dyDescent="0.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9">
        <v>41934.208333333336</v>
      </c>
      <c r="M726" s="9">
        <f t="shared" si="33"/>
        <v>41936.208333333336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5">
        <f t="shared" si="35"/>
        <v>0.74593730574549333</v>
      </c>
      <c r="T726">
        <f t="shared" si="34"/>
        <v>93.066115702479337</v>
      </c>
    </row>
    <row r="727" spans="1:20" ht="16" x14ac:dyDescent="0.4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9">
        <v>41958.25</v>
      </c>
      <c r="M727" s="9">
        <f t="shared" si="33"/>
        <v>41960.25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5">
        <f t="shared" si="35"/>
        <v>1.9842044182439997</v>
      </c>
      <c r="T727">
        <f t="shared" si="34"/>
        <v>61.008145363408524</v>
      </c>
    </row>
    <row r="728" spans="1:20" ht="16" x14ac:dyDescent="0.4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9">
        <v>40476.208333333336</v>
      </c>
      <c r="M728" s="9">
        <f t="shared" si="33"/>
        <v>40482.208333333336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5">
        <f t="shared" si="35"/>
        <v>1.1259253115474734</v>
      </c>
      <c r="T728">
        <f t="shared" si="34"/>
        <v>92.036259541984734</v>
      </c>
    </row>
    <row r="729" spans="1:20" ht="16" x14ac:dyDescent="0.4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9">
        <v>43485.25</v>
      </c>
      <c r="M729" s="9">
        <f t="shared" si="33"/>
        <v>43543.208333333328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5">
        <f t="shared" si="35"/>
        <v>0.60606060606060608</v>
      </c>
      <c r="T729">
        <f t="shared" si="34"/>
        <v>81.132596685082873</v>
      </c>
    </row>
    <row r="730" spans="1:20" ht="31.5" x14ac:dyDescent="0.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9">
        <v>42515.208333333328</v>
      </c>
      <c r="M730" s="9">
        <f t="shared" si="33"/>
        <v>42526.208333333328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5">
        <f t="shared" si="35"/>
        <v>5.7142857142857144</v>
      </c>
      <c r="T730">
        <f t="shared" si="34"/>
        <v>73.5</v>
      </c>
    </row>
    <row r="731" spans="1:20" ht="31.5" x14ac:dyDescent="0.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9">
        <v>41309.25</v>
      </c>
      <c r="M731" s="9">
        <f t="shared" si="33"/>
        <v>41311.25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5">
        <f t="shared" si="35"/>
        <v>0.5386169087236703</v>
      </c>
      <c r="T731">
        <f t="shared" si="34"/>
        <v>85.221311475409834</v>
      </c>
    </row>
    <row r="732" spans="1:20" ht="16" x14ac:dyDescent="0.4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9">
        <v>42147.208333333328</v>
      </c>
      <c r="M732" s="9">
        <f t="shared" si="33"/>
        <v>42153.208333333328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5">
        <f t="shared" si="35"/>
        <v>0.24232837177211036</v>
      </c>
      <c r="T732">
        <f t="shared" si="34"/>
        <v>110.96825396825396</v>
      </c>
    </row>
    <row r="733" spans="1:20" ht="16" x14ac:dyDescent="0.4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9">
        <v>42939.208333333328</v>
      </c>
      <c r="M733" s="9">
        <f t="shared" si="33"/>
        <v>42940.208333333328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5">
        <f t="shared" si="35"/>
        <v>1.10803324099723</v>
      </c>
      <c r="T733">
        <f t="shared" si="34"/>
        <v>32.968036529680369</v>
      </c>
    </row>
    <row r="734" spans="1:20" ht="16" x14ac:dyDescent="0.4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9">
        <v>42816.208333333328</v>
      </c>
      <c r="M734" s="9">
        <f t="shared" si="33"/>
        <v>42839.208333333328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5">
        <f t="shared" si="35"/>
        <v>1.0871383174443887</v>
      </c>
      <c r="T734">
        <f t="shared" si="34"/>
        <v>96.005352363960753</v>
      </c>
    </row>
    <row r="735" spans="1:20" ht="16" x14ac:dyDescent="0.4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9">
        <v>41844.208333333336</v>
      </c>
      <c r="M735" s="9">
        <f t="shared" si="33"/>
        <v>41857.208333333336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5">
        <f t="shared" si="35"/>
        <v>0.18975104182929611</v>
      </c>
      <c r="T735">
        <f t="shared" si="34"/>
        <v>84.96632653061225</v>
      </c>
    </row>
    <row r="736" spans="1:20" ht="16" x14ac:dyDescent="0.4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9">
        <v>42763.25</v>
      </c>
      <c r="M736" s="9">
        <f t="shared" si="33"/>
        <v>42775.25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5">
        <f t="shared" si="35"/>
        <v>0.31333930170098478</v>
      </c>
      <c r="T736">
        <f t="shared" si="34"/>
        <v>25.007462686567163</v>
      </c>
    </row>
    <row r="737" spans="1:20" ht="31.5" x14ac:dyDescent="0.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9">
        <v>42459.208333333328</v>
      </c>
      <c r="M737" s="9">
        <f t="shared" si="33"/>
        <v>42466.208333333328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5">
        <f t="shared" si="35"/>
        <v>0.28233539313871725</v>
      </c>
      <c r="T737">
        <f t="shared" si="34"/>
        <v>65.998995479658461</v>
      </c>
    </row>
    <row r="738" spans="1:20" ht="16" x14ac:dyDescent="0.4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9">
        <v>42055.25</v>
      </c>
      <c r="M738" s="9">
        <f t="shared" si="33"/>
        <v>42059.25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5">
        <f t="shared" si="35"/>
        <v>3.0398736675878406</v>
      </c>
      <c r="T738">
        <f t="shared" si="34"/>
        <v>87.34482758620689</v>
      </c>
    </row>
    <row r="739" spans="1:20" ht="31.5" x14ac:dyDescent="0.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9">
        <v>42685.25</v>
      </c>
      <c r="M739" s="9">
        <f t="shared" si="33"/>
        <v>42697.25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5">
        <f t="shared" si="35"/>
        <v>0.73587907716785994</v>
      </c>
      <c r="T739">
        <f t="shared" si="34"/>
        <v>27.933333333333334</v>
      </c>
    </row>
    <row r="740" spans="1:20" ht="16" x14ac:dyDescent="0.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9">
        <v>41959.25</v>
      </c>
      <c r="M740" s="9">
        <f t="shared" si="33"/>
        <v>41981.25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5">
        <f t="shared" si="35"/>
        <v>47.97687861271676</v>
      </c>
      <c r="T740">
        <f t="shared" si="34"/>
        <v>103.8</v>
      </c>
    </row>
    <row r="741" spans="1:20" ht="16" x14ac:dyDescent="0.4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9">
        <v>41089.208333333336</v>
      </c>
      <c r="M741" s="9">
        <f t="shared" si="33"/>
        <v>41090.208333333336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5">
        <f t="shared" si="35"/>
        <v>1.639344262295082</v>
      </c>
      <c r="T741">
        <f t="shared" si="34"/>
        <v>31.937172774869111</v>
      </c>
    </row>
    <row r="742" spans="1:20" ht="16" x14ac:dyDescent="0.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9">
        <v>42769.25</v>
      </c>
      <c r="M742" s="9">
        <f t="shared" si="33"/>
        <v>42772.25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5">
        <f t="shared" si="35"/>
        <v>3.329145728643216</v>
      </c>
      <c r="T742">
        <f t="shared" si="34"/>
        <v>99.5</v>
      </c>
    </row>
    <row r="743" spans="1:20" ht="16" x14ac:dyDescent="0.4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9">
        <v>40321.208333333336</v>
      </c>
      <c r="M743" s="9">
        <f t="shared" si="33"/>
        <v>40322.208333333336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5">
        <f t="shared" si="35"/>
        <v>8.4805653710247356E-2</v>
      </c>
      <c r="T743">
        <f t="shared" si="34"/>
        <v>108.84615384615384</v>
      </c>
    </row>
    <row r="744" spans="1:20" ht="16" x14ac:dyDescent="0.4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9">
        <v>40197.25</v>
      </c>
      <c r="M744" s="9">
        <f t="shared" si="33"/>
        <v>40239.25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5">
        <f t="shared" si="35"/>
        <v>8.8803374528232074E-2</v>
      </c>
      <c r="T744">
        <f t="shared" si="34"/>
        <v>110.76229508196721</v>
      </c>
    </row>
    <row r="745" spans="1:20" ht="31.5" x14ac:dyDescent="0.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9">
        <v>42298.208333333328</v>
      </c>
      <c r="M745" s="9">
        <f t="shared" si="33"/>
        <v>42304.208333333328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5">
        <f t="shared" si="35"/>
        <v>7.7380952380952381</v>
      </c>
      <c r="T745">
        <f t="shared" si="34"/>
        <v>29.647058823529413</v>
      </c>
    </row>
    <row r="746" spans="1:20" ht="16" x14ac:dyDescent="0.4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9">
        <v>43322.208333333328</v>
      </c>
      <c r="M746" s="9">
        <f t="shared" si="33"/>
        <v>43324.208333333328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5">
        <f t="shared" si="35"/>
        <v>0.1404494382022472</v>
      </c>
      <c r="T746">
        <f t="shared" si="34"/>
        <v>101.71428571428571</v>
      </c>
    </row>
    <row r="747" spans="1:20" ht="31.5" x14ac:dyDescent="0.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9">
        <v>40328.208333333336</v>
      </c>
      <c r="M747" s="9">
        <f t="shared" si="33"/>
        <v>40355.208333333336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5">
        <f t="shared" si="35"/>
        <v>3.2998565279770444</v>
      </c>
      <c r="T747">
        <f t="shared" si="34"/>
        <v>61.5</v>
      </c>
    </row>
    <row r="748" spans="1:20" ht="16" x14ac:dyDescent="0.4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9">
        <v>40825.208333333336</v>
      </c>
      <c r="M748" s="9">
        <f t="shared" si="33"/>
        <v>40830.208333333336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5">
        <f t="shared" si="35"/>
        <v>0.47056839264631473</v>
      </c>
      <c r="T748">
        <f t="shared" si="34"/>
        <v>35</v>
      </c>
    </row>
    <row r="749" spans="1:20" ht="16" x14ac:dyDescent="0.4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9">
        <v>40423.208333333336</v>
      </c>
      <c r="M749" s="9">
        <f t="shared" si="33"/>
        <v>40434.208333333336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5">
        <f t="shared" si="35"/>
        <v>0.43695380774032461</v>
      </c>
      <c r="T749">
        <f t="shared" si="34"/>
        <v>40.049999999999997</v>
      </c>
    </row>
    <row r="750" spans="1:20" ht="16" x14ac:dyDescent="0.4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9">
        <v>40238.25</v>
      </c>
      <c r="M750" s="9">
        <f t="shared" si="33"/>
        <v>40263.208333333336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5">
        <f t="shared" si="35"/>
        <v>2.8604135785256175</v>
      </c>
      <c r="T750">
        <f t="shared" si="34"/>
        <v>110.97231270358306</v>
      </c>
    </row>
    <row r="751" spans="1:20" ht="16" x14ac:dyDescent="0.4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9">
        <v>41920.208333333336</v>
      </c>
      <c r="M751" s="9">
        <f t="shared" si="33"/>
        <v>41932.208333333336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5">
        <f t="shared" si="35"/>
        <v>0.63576550602498705</v>
      </c>
      <c r="T751">
        <f t="shared" si="34"/>
        <v>36.959016393442624</v>
      </c>
    </row>
    <row r="752" spans="1:20" ht="16" x14ac:dyDescent="0.4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9">
        <v>40360.208333333336</v>
      </c>
      <c r="M752" s="9">
        <f t="shared" si="33"/>
        <v>40385.208333333336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5">
        <f t="shared" si="35"/>
        <v>100</v>
      </c>
      <c r="T752">
        <f t="shared" si="34"/>
        <v>1</v>
      </c>
    </row>
    <row r="753" spans="1:20" ht="16" x14ac:dyDescent="0.4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9">
        <v>42446.208333333328</v>
      </c>
      <c r="M753" s="9">
        <f t="shared" si="33"/>
        <v>42461.208333333328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5">
        <f t="shared" si="35"/>
        <v>0.43046753557335882</v>
      </c>
      <c r="T753">
        <f t="shared" si="34"/>
        <v>30.974074074074075</v>
      </c>
    </row>
    <row r="754" spans="1:20" ht="16" x14ac:dyDescent="0.4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9">
        <v>40395.208333333336</v>
      </c>
      <c r="M754" s="9">
        <f t="shared" si="33"/>
        <v>40413.208333333336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5">
        <f t="shared" si="35"/>
        <v>1.081685938082805</v>
      </c>
      <c r="T754">
        <f t="shared" si="34"/>
        <v>47.035087719298247</v>
      </c>
    </row>
    <row r="755" spans="1:20" ht="16" x14ac:dyDescent="0.4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9">
        <v>40321.208333333336</v>
      </c>
      <c r="M755" s="9">
        <f t="shared" si="33"/>
        <v>40336.208333333336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5">
        <f t="shared" si="35"/>
        <v>0.38955656858682136</v>
      </c>
      <c r="T755">
        <f t="shared" si="34"/>
        <v>88.065693430656935</v>
      </c>
    </row>
    <row r="756" spans="1:20" ht="16" x14ac:dyDescent="0.4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9">
        <v>41210.208333333336</v>
      </c>
      <c r="M756" s="9">
        <f t="shared" si="33"/>
        <v>41263.25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5">
        <f t="shared" si="35"/>
        <v>0.59357689097240374</v>
      </c>
      <c r="T756">
        <f t="shared" si="34"/>
        <v>37.005616224648989</v>
      </c>
    </row>
    <row r="757" spans="1:20" ht="16" x14ac:dyDescent="0.4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9">
        <v>43096.25</v>
      </c>
      <c r="M757" s="9">
        <f t="shared" si="33"/>
        <v>43108.25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5">
        <f t="shared" si="35"/>
        <v>0.60032017075773747</v>
      </c>
      <c r="T757">
        <f t="shared" si="34"/>
        <v>26.027777777777779</v>
      </c>
    </row>
    <row r="758" spans="1:20" ht="16" x14ac:dyDescent="0.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9">
        <v>42024.25</v>
      </c>
      <c r="M758" s="9">
        <f t="shared" si="33"/>
        <v>42030.25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5">
        <f t="shared" si="35"/>
        <v>0.12952077313938429</v>
      </c>
      <c r="T758">
        <f t="shared" si="34"/>
        <v>67.817567567567565</v>
      </c>
    </row>
    <row r="759" spans="1:20" ht="16" x14ac:dyDescent="0.4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9">
        <v>40675.208333333336</v>
      </c>
      <c r="M759" s="9">
        <f t="shared" si="33"/>
        <v>40679.208333333336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5">
        <f t="shared" si="35"/>
        <v>0.24578651685393257</v>
      </c>
      <c r="T759">
        <f t="shared" si="34"/>
        <v>49.964912280701753</v>
      </c>
    </row>
    <row r="760" spans="1:20" ht="16" x14ac:dyDescent="0.4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9">
        <v>41936.208333333336</v>
      </c>
      <c r="M760" s="9">
        <f t="shared" si="33"/>
        <v>41945.208333333336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5">
        <f t="shared" si="35"/>
        <v>0.17724020238915003</v>
      </c>
      <c r="T760">
        <f t="shared" si="34"/>
        <v>110.01646903820817</v>
      </c>
    </row>
    <row r="761" spans="1:20" ht="31.5" x14ac:dyDescent="0.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9">
        <v>43136.25</v>
      </c>
      <c r="M761" s="9">
        <f t="shared" si="33"/>
        <v>43166.25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5">
        <f t="shared" si="35"/>
        <v>1.4614143000479867</v>
      </c>
      <c r="T761">
        <f t="shared" si="34"/>
        <v>89.964678178963894</v>
      </c>
    </row>
    <row r="762" spans="1:20" ht="16" x14ac:dyDescent="0.4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9">
        <v>43678.208333333328</v>
      </c>
      <c r="M762" s="9">
        <f t="shared" si="33"/>
        <v>43707.208333333328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5">
        <f t="shared" si="35"/>
        <v>2.9110414657666346</v>
      </c>
      <c r="T762">
        <f t="shared" si="34"/>
        <v>79.009523809523813</v>
      </c>
    </row>
    <row r="763" spans="1:20" ht="16" x14ac:dyDescent="0.4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9">
        <v>42938.208333333328</v>
      </c>
      <c r="M763" s="9">
        <f t="shared" si="33"/>
        <v>42943.208333333328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5">
        <f t="shared" si="35"/>
        <v>0.15256588072122051</v>
      </c>
      <c r="T763">
        <f t="shared" si="34"/>
        <v>86.867469879518069</v>
      </c>
    </row>
    <row r="764" spans="1:20" ht="16" x14ac:dyDescent="0.4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9">
        <v>41241.25</v>
      </c>
      <c r="M764" s="9">
        <f t="shared" si="33"/>
        <v>41252.25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5">
        <f t="shared" si="35"/>
        <v>0.56415215989684075</v>
      </c>
      <c r="T764">
        <f t="shared" si="34"/>
        <v>62.04</v>
      </c>
    </row>
    <row r="765" spans="1:20" ht="16" x14ac:dyDescent="0.4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9">
        <v>41037.208333333336</v>
      </c>
      <c r="M765" s="9">
        <f t="shared" si="33"/>
        <v>41072.208333333336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5">
        <f t="shared" si="35"/>
        <v>0.88355948248658878</v>
      </c>
      <c r="T765">
        <f t="shared" si="34"/>
        <v>26.970212765957445</v>
      </c>
    </row>
    <row r="766" spans="1:20" ht="31.5" x14ac:dyDescent="0.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9">
        <v>40676.208333333336</v>
      </c>
      <c r="M766" s="9">
        <f t="shared" si="33"/>
        <v>40684.208333333336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5">
        <f t="shared" si="35"/>
        <v>0.13732833957553059</v>
      </c>
      <c r="T766">
        <f t="shared" si="34"/>
        <v>54.121621621621621</v>
      </c>
    </row>
    <row r="767" spans="1:20" ht="16" x14ac:dyDescent="0.4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9">
        <v>42840.208333333328</v>
      </c>
      <c r="M767" s="9">
        <f t="shared" si="33"/>
        <v>42865.208333333328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5">
        <f t="shared" si="35"/>
        <v>0.48</v>
      </c>
      <c r="T767">
        <f t="shared" si="34"/>
        <v>41.035353535353536</v>
      </c>
    </row>
    <row r="768" spans="1:20" ht="31.5" x14ac:dyDescent="0.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9">
        <v>43362.208333333328</v>
      </c>
      <c r="M768" s="9">
        <f t="shared" si="33"/>
        <v>43363.208333333328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5">
        <f t="shared" si="35"/>
        <v>3.2080861349154031</v>
      </c>
      <c r="T768">
        <f t="shared" si="34"/>
        <v>55.052419354838712</v>
      </c>
    </row>
    <row r="769" spans="1:20" ht="16" x14ac:dyDescent="0.4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9">
        <v>42283.208333333328</v>
      </c>
      <c r="M769" s="9">
        <f t="shared" si="33"/>
        <v>42328.25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5">
        <f t="shared" si="35"/>
        <v>1.7553998410749114</v>
      </c>
      <c r="T769">
        <f t="shared" si="34"/>
        <v>107.93762183235867</v>
      </c>
    </row>
    <row r="770" spans="1:20" ht="16" x14ac:dyDescent="0.4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9">
        <v>41619.25</v>
      </c>
      <c r="M770" s="9">
        <f t="shared" si="33"/>
        <v>41634.25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5">
        <f t="shared" si="35"/>
        <v>0.4329004329004329</v>
      </c>
      <c r="T770">
        <f t="shared" si="34"/>
        <v>73.92</v>
      </c>
    </row>
    <row r="771" spans="1:20" ht="16" x14ac:dyDescent="0.4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9">
        <v>41501.208333333336</v>
      </c>
      <c r="M771" s="9">
        <f t="shared" ref="M771:M834" si="36">(((K771/60)/60)/24)+DATE(1970,1,1)</f>
        <v>41527.208333333336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5">
        <f t="shared" si="35"/>
        <v>1.1511740875845509</v>
      </c>
      <c r="T771">
        <f t="shared" ref="T771:T834" si="37">E771/G771</f>
        <v>31.995894428152493</v>
      </c>
    </row>
    <row r="772" spans="1:20" ht="16" x14ac:dyDescent="0.4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9">
        <v>41743.208333333336</v>
      </c>
      <c r="M772" s="9">
        <f t="shared" si="36"/>
        <v>41750.208333333336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5">
        <f t="shared" ref="S772:S835" si="38">D772/E772</f>
        <v>0.36935234495791103</v>
      </c>
      <c r="T772">
        <f t="shared" si="37"/>
        <v>53.898148148148145</v>
      </c>
    </row>
    <row r="773" spans="1:20" ht="16" x14ac:dyDescent="0.4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9">
        <v>43491.25</v>
      </c>
      <c r="M773" s="9">
        <f t="shared" si="36"/>
        <v>43518.25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5">
        <f t="shared" si="38"/>
        <v>2.0223907547851212</v>
      </c>
      <c r="T773">
        <f t="shared" si="37"/>
        <v>106.5</v>
      </c>
    </row>
    <row r="774" spans="1:20" ht="16" x14ac:dyDescent="0.4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9">
        <v>43505.25</v>
      </c>
      <c r="M774" s="9">
        <f t="shared" si="36"/>
        <v>43509.25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5">
        <f t="shared" si="38"/>
        <v>0.88214829054285138</v>
      </c>
      <c r="T774">
        <f t="shared" si="37"/>
        <v>32.999805409612762</v>
      </c>
    </row>
    <row r="775" spans="1:20" ht="16" x14ac:dyDescent="0.4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9">
        <v>42838.208333333328</v>
      </c>
      <c r="M775" s="9">
        <f t="shared" si="36"/>
        <v>42848.208333333328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5">
        <f t="shared" si="38"/>
        <v>0.52478134110787167</v>
      </c>
      <c r="T775">
        <f t="shared" si="37"/>
        <v>43.00254993625159</v>
      </c>
    </row>
    <row r="776" spans="1:20" ht="16" x14ac:dyDescent="0.4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9">
        <v>42513.208333333328</v>
      </c>
      <c r="M776" s="9">
        <f t="shared" si="36"/>
        <v>42554.208333333328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5">
        <f t="shared" si="38"/>
        <v>0.73800738007380073</v>
      </c>
      <c r="T776">
        <f t="shared" si="37"/>
        <v>86.858974358974365</v>
      </c>
    </row>
    <row r="777" spans="1:20" ht="31.5" x14ac:dyDescent="0.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9">
        <v>41949.25</v>
      </c>
      <c r="M777" s="9">
        <f t="shared" si="36"/>
        <v>41959.25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5">
        <f t="shared" si="38"/>
        <v>9.7107438016528924</v>
      </c>
      <c r="T777">
        <f t="shared" si="37"/>
        <v>96.8</v>
      </c>
    </row>
    <row r="778" spans="1:20" ht="16" x14ac:dyDescent="0.4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9">
        <v>43650.208333333328</v>
      </c>
      <c r="M778" s="9">
        <f t="shared" si="36"/>
        <v>43668.208333333328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5">
        <f t="shared" si="38"/>
        <v>1.5256874543877283</v>
      </c>
      <c r="T778">
        <f t="shared" si="37"/>
        <v>32.995456610631528</v>
      </c>
    </row>
    <row r="779" spans="1:20" ht="16" x14ac:dyDescent="0.4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9">
        <v>40809.208333333336</v>
      </c>
      <c r="M779" s="9">
        <f t="shared" si="36"/>
        <v>40838.208333333336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5">
        <f t="shared" si="38"/>
        <v>2.0397068736816926</v>
      </c>
      <c r="T779">
        <f t="shared" si="37"/>
        <v>68.028106508875737</v>
      </c>
    </row>
    <row r="780" spans="1:20" ht="16" x14ac:dyDescent="0.4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9">
        <v>40768.208333333336</v>
      </c>
      <c r="M780" s="9">
        <f t="shared" si="36"/>
        <v>40773.208333333336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5">
        <f t="shared" si="38"/>
        <v>0.12691594259494288</v>
      </c>
      <c r="T780">
        <f t="shared" si="37"/>
        <v>58.867816091954026</v>
      </c>
    </row>
    <row r="781" spans="1:20" ht="16" x14ac:dyDescent="0.4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9">
        <v>42230.208333333328</v>
      </c>
      <c r="M781" s="9">
        <f t="shared" si="36"/>
        <v>42239.208333333328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5">
        <f t="shared" si="38"/>
        <v>1.2452315764150619</v>
      </c>
      <c r="T781">
        <f t="shared" si="37"/>
        <v>105.04572803850782</v>
      </c>
    </row>
    <row r="782" spans="1:20" ht="16" x14ac:dyDescent="0.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9">
        <v>42573.208333333328</v>
      </c>
      <c r="M782" s="9">
        <f t="shared" si="36"/>
        <v>42592.208333333328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5">
        <f t="shared" si="38"/>
        <v>0.94078583287216377</v>
      </c>
      <c r="T782">
        <f t="shared" si="37"/>
        <v>33.054878048780488</v>
      </c>
    </row>
    <row r="783" spans="1:20" ht="16" x14ac:dyDescent="0.4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9">
        <v>40482.208333333336</v>
      </c>
      <c r="M783" s="9">
        <f t="shared" si="36"/>
        <v>40533.25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5">
        <f t="shared" si="38"/>
        <v>1.9710013593112823</v>
      </c>
      <c r="T783">
        <f t="shared" si="37"/>
        <v>78.821428571428569</v>
      </c>
    </row>
    <row r="784" spans="1:20" ht="16" x14ac:dyDescent="0.4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9">
        <v>40603.25</v>
      </c>
      <c r="M784" s="9">
        <f t="shared" si="36"/>
        <v>40631.208333333336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5">
        <f t="shared" si="38"/>
        <v>0.46443857572170111</v>
      </c>
      <c r="T784">
        <f t="shared" si="37"/>
        <v>68.204968944099377</v>
      </c>
    </row>
    <row r="785" spans="1:20" ht="16" x14ac:dyDescent="0.4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9">
        <v>41625.25</v>
      </c>
      <c r="M785" s="9">
        <f t="shared" si="36"/>
        <v>41632.25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5">
        <f t="shared" si="38"/>
        <v>0.70806621375944889</v>
      </c>
      <c r="T785">
        <f t="shared" si="37"/>
        <v>75.731884057971016</v>
      </c>
    </row>
    <row r="786" spans="1:20" ht="16" x14ac:dyDescent="0.4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9">
        <v>42435.25</v>
      </c>
      <c r="M786" s="9">
        <f t="shared" si="36"/>
        <v>42446.208333333328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5">
        <f t="shared" si="38"/>
        <v>0.86702101721363434</v>
      </c>
      <c r="T786">
        <f t="shared" si="37"/>
        <v>30.996070133010882</v>
      </c>
    </row>
    <row r="787" spans="1:20" ht="31.5" x14ac:dyDescent="0.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9">
        <v>43582.208333333328</v>
      </c>
      <c r="M787" s="9">
        <f t="shared" si="36"/>
        <v>43616.208333333328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5">
        <f t="shared" si="38"/>
        <v>0.51781435968776568</v>
      </c>
      <c r="T787">
        <f t="shared" si="37"/>
        <v>101.88188976377953</v>
      </c>
    </row>
    <row r="788" spans="1:20" ht="16" x14ac:dyDescent="0.4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9">
        <v>43186.208333333328</v>
      </c>
      <c r="M788" s="9">
        <f t="shared" si="36"/>
        <v>43193.208333333328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5">
        <f t="shared" si="38"/>
        <v>0.13703636031427005</v>
      </c>
      <c r="T788">
        <f t="shared" si="37"/>
        <v>52.879227053140099</v>
      </c>
    </row>
    <row r="789" spans="1:20" ht="16" x14ac:dyDescent="0.4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9">
        <v>40684.208333333336</v>
      </c>
      <c r="M789" s="9">
        <f t="shared" si="36"/>
        <v>40693.208333333336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5">
        <f t="shared" si="38"/>
        <v>1.0033773813817752</v>
      </c>
      <c r="T789">
        <f t="shared" si="37"/>
        <v>71.005820721769496</v>
      </c>
    </row>
    <row r="790" spans="1:20" ht="16" x14ac:dyDescent="0.4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9">
        <v>41202.208333333336</v>
      </c>
      <c r="M790" s="9">
        <f t="shared" si="36"/>
        <v>41223.25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5">
        <f t="shared" si="38"/>
        <v>1.1342155009451795</v>
      </c>
      <c r="T790">
        <f t="shared" si="37"/>
        <v>102.38709677419355</v>
      </c>
    </row>
    <row r="791" spans="1:20" ht="16" x14ac:dyDescent="0.4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9">
        <v>41786.208333333336</v>
      </c>
      <c r="M791" s="9">
        <f t="shared" si="36"/>
        <v>41823.208333333336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5">
        <f t="shared" si="38"/>
        <v>2.6857654431512983</v>
      </c>
      <c r="T791">
        <f t="shared" si="37"/>
        <v>74.466666666666669</v>
      </c>
    </row>
    <row r="792" spans="1:20" ht="16" x14ac:dyDescent="0.4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9">
        <v>40223.25</v>
      </c>
      <c r="M792" s="9">
        <f t="shared" si="36"/>
        <v>40229.25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5">
        <f t="shared" si="38"/>
        <v>3.2743861626800999</v>
      </c>
      <c r="T792">
        <f t="shared" si="37"/>
        <v>51.009883198562441</v>
      </c>
    </row>
    <row r="793" spans="1:20" ht="16" x14ac:dyDescent="0.4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9">
        <v>42715.25</v>
      </c>
      <c r="M793" s="9">
        <f t="shared" si="36"/>
        <v>42731.25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5">
        <f t="shared" si="38"/>
        <v>3.8888888888888888</v>
      </c>
      <c r="T793">
        <f t="shared" si="37"/>
        <v>90</v>
      </c>
    </row>
    <row r="794" spans="1:20" ht="16" x14ac:dyDescent="0.4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9">
        <v>41451.208333333336</v>
      </c>
      <c r="M794" s="9">
        <f t="shared" si="36"/>
        <v>41479.208333333336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5">
        <f t="shared" si="38"/>
        <v>2.9411764705882355</v>
      </c>
      <c r="T794">
        <f t="shared" si="37"/>
        <v>97.142857142857139</v>
      </c>
    </row>
    <row r="795" spans="1:20" ht="16" x14ac:dyDescent="0.4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9">
        <v>41450.208333333336</v>
      </c>
      <c r="M795" s="9">
        <f t="shared" si="36"/>
        <v>41454.208333333336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5">
        <f t="shared" si="38"/>
        <v>8.4323495592180914E-2</v>
      </c>
      <c r="T795">
        <f t="shared" si="37"/>
        <v>72.071823204419886</v>
      </c>
    </row>
    <row r="796" spans="1:20" ht="16" x14ac:dyDescent="0.4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9">
        <v>43091.25</v>
      </c>
      <c r="M796" s="9">
        <f t="shared" si="36"/>
        <v>43103.25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5">
        <f t="shared" si="38"/>
        <v>0.79748670855485737</v>
      </c>
      <c r="T796">
        <f t="shared" si="37"/>
        <v>75.236363636363635</v>
      </c>
    </row>
    <row r="797" spans="1:20" ht="31.5" x14ac:dyDescent="0.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9">
        <v>42675.208333333328</v>
      </c>
      <c r="M797" s="9">
        <f t="shared" si="36"/>
        <v>42678.208333333328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5">
        <f t="shared" si="38"/>
        <v>6.9471624266144811</v>
      </c>
      <c r="T797">
        <f t="shared" si="37"/>
        <v>32.967741935483872</v>
      </c>
    </row>
    <row r="798" spans="1:20" ht="16" x14ac:dyDescent="0.4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9">
        <v>41859.208333333336</v>
      </c>
      <c r="M798" s="9">
        <f t="shared" si="36"/>
        <v>41866.208333333336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5">
        <f t="shared" si="38"/>
        <v>1.8245614035087718</v>
      </c>
      <c r="T798">
        <f t="shared" si="37"/>
        <v>54.807692307692307</v>
      </c>
    </row>
    <row r="799" spans="1:20" ht="16" x14ac:dyDescent="0.4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9">
        <v>43464.25</v>
      </c>
      <c r="M799" s="9">
        <f t="shared" si="36"/>
        <v>43487.25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5">
        <f t="shared" si="38"/>
        <v>0.91214594335093613</v>
      </c>
      <c r="T799">
        <f t="shared" si="37"/>
        <v>45.037837837837834</v>
      </c>
    </row>
    <row r="800" spans="1:20" ht="16" x14ac:dyDescent="0.4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9">
        <v>41060.208333333336</v>
      </c>
      <c r="M800" s="9">
        <f t="shared" si="36"/>
        <v>41088.208333333336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5">
        <f t="shared" si="38"/>
        <v>0.53058676654182269</v>
      </c>
      <c r="T800">
        <f t="shared" si="37"/>
        <v>52.958677685950413</v>
      </c>
    </row>
    <row r="801" spans="1:20" ht="16" x14ac:dyDescent="0.4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9">
        <v>42399.25</v>
      </c>
      <c r="M801" s="9">
        <f t="shared" si="36"/>
        <v>42403.25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5">
        <f t="shared" si="38"/>
        <v>1.1493158510377846</v>
      </c>
      <c r="T801">
        <f t="shared" si="37"/>
        <v>60.017959183673469</v>
      </c>
    </row>
    <row r="802" spans="1:20" ht="16" x14ac:dyDescent="0.4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9">
        <v>42167.208333333328</v>
      </c>
      <c r="M802" s="9">
        <f t="shared" si="36"/>
        <v>42171.208333333328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5">
        <f t="shared" si="38"/>
        <v>100</v>
      </c>
      <c r="T802">
        <f t="shared" si="37"/>
        <v>1</v>
      </c>
    </row>
    <row r="803" spans="1:20" ht="16" x14ac:dyDescent="0.4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9">
        <v>43830.25</v>
      </c>
      <c r="M803" s="9">
        <f t="shared" si="36"/>
        <v>43852.25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5">
        <f t="shared" si="38"/>
        <v>0.49282194128990786</v>
      </c>
      <c r="T803">
        <f t="shared" si="37"/>
        <v>44.028301886792455</v>
      </c>
    </row>
    <row r="804" spans="1:20" ht="31.5" x14ac:dyDescent="0.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9">
        <v>43650.208333333328</v>
      </c>
      <c r="M804" s="9">
        <f t="shared" si="36"/>
        <v>43652.208333333328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5">
        <f t="shared" si="38"/>
        <v>0.50753110674525215</v>
      </c>
      <c r="T804">
        <f t="shared" si="37"/>
        <v>86.028169014084511</v>
      </c>
    </row>
    <row r="805" spans="1:20" ht="31.5" x14ac:dyDescent="0.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9">
        <v>43492.25</v>
      </c>
      <c r="M805" s="9">
        <f t="shared" si="36"/>
        <v>43526.25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5">
        <f t="shared" si="38"/>
        <v>0.93457943925233644</v>
      </c>
      <c r="T805">
        <f t="shared" si="37"/>
        <v>28.012875536480685</v>
      </c>
    </row>
    <row r="806" spans="1:20" ht="16" x14ac:dyDescent="0.4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9">
        <v>43102.25</v>
      </c>
      <c r="M806" s="9">
        <f t="shared" si="36"/>
        <v>43122.25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5">
        <f t="shared" si="38"/>
        <v>0.37211965078002002</v>
      </c>
      <c r="T806">
        <f t="shared" si="37"/>
        <v>32.050458715596328</v>
      </c>
    </row>
    <row r="807" spans="1:20" ht="31.5" x14ac:dyDescent="0.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9">
        <v>41958.25</v>
      </c>
      <c r="M807" s="9">
        <f t="shared" si="36"/>
        <v>42009.25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5">
        <f t="shared" si="38"/>
        <v>1.9667477696674778</v>
      </c>
      <c r="T807">
        <f t="shared" si="37"/>
        <v>73.611940298507463</v>
      </c>
    </row>
    <row r="808" spans="1:20" ht="16" x14ac:dyDescent="0.4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9">
        <v>40973.25</v>
      </c>
      <c r="M808" s="9">
        <f t="shared" si="36"/>
        <v>40997.208333333336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5">
        <f t="shared" si="38"/>
        <v>8.472524812394093E-2</v>
      </c>
      <c r="T808">
        <f t="shared" si="37"/>
        <v>108.71052631578948</v>
      </c>
    </row>
    <row r="809" spans="1:20" ht="16" x14ac:dyDescent="0.4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9">
        <v>43753.208333333328</v>
      </c>
      <c r="M809" s="9">
        <f t="shared" si="36"/>
        <v>43797.25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5">
        <f t="shared" si="38"/>
        <v>0.37878787878787878</v>
      </c>
      <c r="T809">
        <f t="shared" si="37"/>
        <v>42.97674418604651</v>
      </c>
    </row>
    <row r="810" spans="1:20" ht="16" x14ac:dyDescent="0.4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9">
        <v>42507.208333333328</v>
      </c>
      <c r="M810" s="9">
        <f t="shared" si="36"/>
        <v>42524.208333333328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5">
        <f t="shared" si="38"/>
        <v>3.2849020846493997</v>
      </c>
      <c r="T810">
        <f t="shared" si="37"/>
        <v>83.315789473684205</v>
      </c>
    </row>
    <row r="811" spans="1:20" ht="16" x14ac:dyDescent="0.4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9">
        <v>41135.208333333336</v>
      </c>
      <c r="M811" s="9">
        <f t="shared" si="36"/>
        <v>41136.208333333336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5">
        <f t="shared" si="38"/>
        <v>1.5903135447727479</v>
      </c>
      <c r="T811">
        <f t="shared" si="37"/>
        <v>42</v>
      </c>
    </row>
    <row r="812" spans="1:20" ht="16" x14ac:dyDescent="0.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9">
        <v>43067.25</v>
      </c>
      <c r="M812" s="9">
        <f t="shared" si="36"/>
        <v>43077.25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5">
        <f t="shared" si="38"/>
        <v>0.51779935275080902</v>
      </c>
      <c r="T812">
        <f t="shared" si="37"/>
        <v>55.927601809954751</v>
      </c>
    </row>
    <row r="813" spans="1:20" ht="16" x14ac:dyDescent="0.4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9">
        <v>42378.25</v>
      </c>
      <c r="M813" s="9">
        <f t="shared" si="36"/>
        <v>42380.25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5">
        <f t="shared" si="38"/>
        <v>1.2969713965227145</v>
      </c>
      <c r="T813">
        <f t="shared" si="37"/>
        <v>105.03681885125184</v>
      </c>
    </row>
    <row r="814" spans="1:20" ht="16" x14ac:dyDescent="0.4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9">
        <v>43206.208333333328</v>
      </c>
      <c r="M814" s="9">
        <f t="shared" si="36"/>
        <v>43211.208333333328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5">
        <f t="shared" si="38"/>
        <v>0.44340463458110518</v>
      </c>
      <c r="T814">
        <f t="shared" si="37"/>
        <v>48</v>
      </c>
    </row>
    <row r="815" spans="1:20" ht="16" x14ac:dyDescent="0.4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9">
        <v>41148.208333333336</v>
      </c>
      <c r="M815" s="9">
        <f t="shared" si="36"/>
        <v>41158.208333333336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5">
        <f t="shared" si="38"/>
        <v>0.41770003915937864</v>
      </c>
      <c r="T815">
        <f t="shared" si="37"/>
        <v>112.66176470588235</v>
      </c>
    </row>
    <row r="816" spans="1:20" ht="16" x14ac:dyDescent="0.4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9">
        <v>42517.208333333328</v>
      </c>
      <c r="M816" s="9">
        <f t="shared" si="36"/>
        <v>42519.208333333328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5">
        <f t="shared" si="38"/>
        <v>1.0847457627118644</v>
      </c>
      <c r="T816">
        <f t="shared" si="37"/>
        <v>81.944444444444443</v>
      </c>
    </row>
    <row r="817" spans="1:20" ht="31.5" x14ac:dyDescent="0.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9">
        <v>43068.25</v>
      </c>
      <c r="M817" s="9">
        <f t="shared" si="36"/>
        <v>43094.25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5">
        <f t="shared" si="38"/>
        <v>0.76785257230611725</v>
      </c>
      <c r="T817">
        <f t="shared" si="37"/>
        <v>64.049180327868854</v>
      </c>
    </row>
    <row r="818" spans="1:20" ht="16" x14ac:dyDescent="0.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9">
        <v>41680.25</v>
      </c>
      <c r="M818" s="9">
        <f t="shared" si="36"/>
        <v>41682.25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5">
        <f t="shared" si="38"/>
        <v>0.16254416961130741</v>
      </c>
      <c r="T818">
        <f t="shared" si="37"/>
        <v>106.39097744360902</v>
      </c>
    </row>
    <row r="819" spans="1:20" ht="16" x14ac:dyDescent="0.4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9">
        <v>43589.208333333328</v>
      </c>
      <c r="M819" s="9">
        <f t="shared" si="36"/>
        <v>43617.208333333328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5">
        <f t="shared" si="38"/>
        <v>0.27115311429658762</v>
      </c>
      <c r="T819">
        <f t="shared" si="37"/>
        <v>76.011249497790274</v>
      </c>
    </row>
    <row r="820" spans="1:20" ht="16" x14ac:dyDescent="0.4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9">
        <v>43486.25</v>
      </c>
      <c r="M820" s="9">
        <f t="shared" si="36"/>
        <v>43499.25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5">
        <f t="shared" si="38"/>
        <v>9.1336116910229651E-2</v>
      </c>
      <c r="T820">
        <f t="shared" si="37"/>
        <v>111.07246376811594</v>
      </c>
    </row>
    <row r="821" spans="1:20" ht="31.5" x14ac:dyDescent="0.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9">
        <v>41237.25</v>
      </c>
      <c r="M821" s="9">
        <f t="shared" si="36"/>
        <v>41252.25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5">
        <f t="shared" si="38"/>
        <v>1.9738301175426924</v>
      </c>
      <c r="T821">
        <f t="shared" si="37"/>
        <v>95.936170212765958</v>
      </c>
    </row>
    <row r="822" spans="1:20" ht="16" x14ac:dyDescent="0.4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9">
        <v>43310.208333333328</v>
      </c>
      <c r="M822" s="9">
        <f t="shared" si="36"/>
        <v>43323.208333333328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5">
        <f t="shared" si="38"/>
        <v>0.12490632025980515</v>
      </c>
      <c r="T822">
        <f t="shared" si="37"/>
        <v>43.043010752688176</v>
      </c>
    </row>
    <row r="823" spans="1:20" ht="16" x14ac:dyDescent="0.4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9">
        <v>42794.25</v>
      </c>
      <c r="M823" s="9">
        <f t="shared" si="36"/>
        <v>42807.208333333328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5">
        <f t="shared" si="38"/>
        <v>0.34330554193231977</v>
      </c>
      <c r="T823">
        <f t="shared" si="37"/>
        <v>67.966666666666669</v>
      </c>
    </row>
    <row r="824" spans="1:20" ht="16" x14ac:dyDescent="0.4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9">
        <v>41698.25</v>
      </c>
      <c r="M824" s="9">
        <f t="shared" si="36"/>
        <v>41715.208333333336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5">
        <f t="shared" si="38"/>
        <v>0.2857414991903991</v>
      </c>
      <c r="T824">
        <f t="shared" si="37"/>
        <v>89.991428571428571</v>
      </c>
    </row>
    <row r="825" spans="1:20" ht="16" x14ac:dyDescent="0.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9">
        <v>41892.208333333336</v>
      </c>
      <c r="M825" s="9">
        <f t="shared" si="36"/>
        <v>41917.208333333336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5">
        <f t="shared" si="38"/>
        <v>0.28005464480874315</v>
      </c>
      <c r="T825">
        <f t="shared" si="37"/>
        <v>58.095238095238095</v>
      </c>
    </row>
    <row r="826" spans="1:20" ht="16" x14ac:dyDescent="0.4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9">
        <v>40348.208333333336</v>
      </c>
      <c r="M826" s="9">
        <f t="shared" si="36"/>
        <v>40380.208333333336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5">
        <f t="shared" si="38"/>
        <v>0.79058000669667772</v>
      </c>
      <c r="T826">
        <f t="shared" si="37"/>
        <v>83.996875000000003</v>
      </c>
    </row>
    <row r="827" spans="1:20" ht="16" x14ac:dyDescent="0.4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9">
        <v>42941.208333333328</v>
      </c>
      <c r="M827" s="9">
        <f t="shared" si="36"/>
        <v>42953.208333333328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5">
        <f t="shared" si="38"/>
        <v>0.25806451612903225</v>
      </c>
      <c r="T827">
        <f t="shared" si="37"/>
        <v>88.853503184713375</v>
      </c>
    </row>
    <row r="828" spans="1:20" ht="31.5" x14ac:dyDescent="0.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9">
        <v>40525.25</v>
      </c>
      <c r="M828" s="9">
        <f t="shared" si="36"/>
        <v>40553.25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5">
        <f t="shared" si="38"/>
        <v>0.21880128155036338</v>
      </c>
      <c r="T828">
        <f t="shared" si="37"/>
        <v>65.963917525773198</v>
      </c>
    </row>
    <row r="829" spans="1:20" ht="31.5" x14ac:dyDescent="0.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9">
        <v>40666.208333333336</v>
      </c>
      <c r="M829" s="9">
        <f t="shared" si="36"/>
        <v>40678.208333333336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5">
        <f t="shared" si="38"/>
        <v>0.37495924356048255</v>
      </c>
      <c r="T829">
        <f t="shared" si="37"/>
        <v>74.804878048780495</v>
      </c>
    </row>
    <row r="830" spans="1:20" ht="31.5" x14ac:dyDescent="0.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9">
        <v>43340.208333333328</v>
      </c>
      <c r="M830" s="9">
        <f t="shared" si="36"/>
        <v>43365.208333333328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5">
        <f t="shared" si="38"/>
        <v>1.4492753623188406</v>
      </c>
      <c r="T830">
        <f t="shared" si="37"/>
        <v>69.98571428571428</v>
      </c>
    </row>
    <row r="831" spans="1:20" ht="16" x14ac:dyDescent="0.4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9">
        <v>42164.208333333328</v>
      </c>
      <c r="M831" s="9">
        <f t="shared" si="36"/>
        <v>42179.208333333328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5">
        <f t="shared" si="38"/>
        <v>1.9476567255021302</v>
      </c>
      <c r="T831">
        <f t="shared" si="37"/>
        <v>32.006493506493506</v>
      </c>
    </row>
    <row r="832" spans="1:20" ht="31.5" x14ac:dyDescent="0.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9">
        <v>43103.25</v>
      </c>
      <c r="M832" s="9">
        <f t="shared" si="36"/>
        <v>43162.25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5">
        <f t="shared" si="38"/>
        <v>85.393258426966298</v>
      </c>
      <c r="T832">
        <f t="shared" si="37"/>
        <v>64.727272727272734</v>
      </c>
    </row>
    <row r="833" spans="1:20" ht="31.5" x14ac:dyDescent="0.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9">
        <v>40994.208333333336</v>
      </c>
      <c r="M833" s="9">
        <f t="shared" si="36"/>
        <v>41028.208333333336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5">
        <f t="shared" si="38"/>
        <v>0.91762193220371013</v>
      </c>
      <c r="T833">
        <f t="shared" si="37"/>
        <v>24.998110087408456</v>
      </c>
    </row>
    <row r="834" spans="1:20" ht="16" x14ac:dyDescent="0.4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9">
        <v>42299.208333333328</v>
      </c>
      <c r="M834" s="9">
        <f t="shared" si="36"/>
        <v>42333.25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5">
        <f t="shared" si="38"/>
        <v>0.3172831164252769</v>
      </c>
      <c r="T834">
        <f t="shared" si="37"/>
        <v>104.97764070932922</v>
      </c>
    </row>
    <row r="835" spans="1:20" ht="16" x14ac:dyDescent="0.4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9">
        <v>40588.25</v>
      </c>
      <c r="M835" s="9">
        <f t="shared" ref="M835:M898" si="39">(((K835/60)/60)/24)+DATE(1970,1,1)</f>
        <v>40599.25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5">
        <f t="shared" si="38"/>
        <v>0.63415089060897134</v>
      </c>
      <c r="T835">
        <f t="shared" ref="T835:T898" si="40">E835/G835</f>
        <v>64.987878787878785</v>
      </c>
    </row>
    <row r="836" spans="1:20" ht="16" x14ac:dyDescent="0.4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9">
        <v>41448.208333333336</v>
      </c>
      <c r="M836" s="9">
        <f t="shared" si="39"/>
        <v>41454.208333333336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5">
        <f t="shared" ref="S836:S899" si="41">D836/E836</f>
        <v>0.65016031350195935</v>
      </c>
      <c r="T836">
        <f t="shared" si="40"/>
        <v>94.352941176470594</v>
      </c>
    </row>
    <row r="837" spans="1:20" ht="16" x14ac:dyDescent="0.4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9">
        <v>42063.25</v>
      </c>
      <c r="M837" s="9">
        <f t="shared" si="39"/>
        <v>42069.25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5">
        <f t="shared" si="41"/>
        <v>1.1143429642557041</v>
      </c>
      <c r="T837">
        <f t="shared" si="40"/>
        <v>44.001706484641637</v>
      </c>
    </row>
    <row r="838" spans="1:20" ht="16" x14ac:dyDescent="0.4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9">
        <v>40214.25</v>
      </c>
      <c r="M838" s="9">
        <f t="shared" si="39"/>
        <v>40225.25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5">
        <f t="shared" si="41"/>
        <v>1.3309234308248439</v>
      </c>
      <c r="T838">
        <f t="shared" si="40"/>
        <v>64.744680851063833</v>
      </c>
    </row>
    <row r="839" spans="1:20" ht="16" x14ac:dyDescent="0.4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9">
        <v>40629.208333333336</v>
      </c>
      <c r="M839" s="9">
        <f t="shared" si="39"/>
        <v>40683.208333333336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5">
        <f t="shared" si="41"/>
        <v>0.11724960254372019</v>
      </c>
      <c r="T839">
        <f t="shared" si="40"/>
        <v>84.00667779632721</v>
      </c>
    </row>
    <row r="840" spans="1:20" ht="16" x14ac:dyDescent="0.4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9">
        <v>43370.208333333328</v>
      </c>
      <c r="M840" s="9">
        <f t="shared" si="39"/>
        <v>43379.208333333328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5">
        <f t="shared" si="41"/>
        <v>0.71991001124859388</v>
      </c>
      <c r="T840">
        <f t="shared" si="40"/>
        <v>34.061302681992338</v>
      </c>
    </row>
    <row r="841" spans="1:20" ht="16" x14ac:dyDescent="0.4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9">
        <v>41715.208333333336</v>
      </c>
      <c r="M841" s="9">
        <f t="shared" si="39"/>
        <v>41760.208333333336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5">
        <f t="shared" si="41"/>
        <v>0.52581261950286806</v>
      </c>
      <c r="T841">
        <f t="shared" si="40"/>
        <v>93.273885350318466</v>
      </c>
    </row>
    <row r="842" spans="1:20" ht="16" x14ac:dyDescent="0.4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9">
        <v>41836.208333333336</v>
      </c>
      <c r="M842" s="9">
        <f t="shared" si="39"/>
        <v>41838.208333333336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5">
        <f t="shared" si="41"/>
        <v>0.99757254488218694</v>
      </c>
      <c r="T842">
        <f t="shared" si="40"/>
        <v>32.998301726577978</v>
      </c>
    </row>
    <row r="843" spans="1:20" ht="16" x14ac:dyDescent="0.4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9">
        <v>42419.25</v>
      </c>
      <c r="M843" s="9">
        <f t="shared" si="39"/>
        <v>42435.25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5">
        <f t="shared" si="41"/>
        <v>0.70048495112000619</v>
      </c>
      <c r="T843">
        <f t="shared" si="40"/>
        <v>83.812903225806451</v>
      </c>
    </row>
    <row r="844" spans="1:20" ht="31.5" x14ac:dyDescent="0.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9">
        <v>43266.208333333328</v>
      </c>
      <c r="M844" s="9">
        <f t="shared" si="39"/>
        <v>43269.208333333328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5">
        <f t="shared" si="41"/>
        <v>0.17757783828578194</v>
      </c>
      <c r="T844">
        <f t="shared" si="40"/>
        <v>63.992424242424242</v>
      </c>
    </row>
    <row r="845" spans="1:20" ht="31.5" x14ac:dyDescent="0.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9">
        <v>43338.208333333328</v>
      </c>
      <c r="M845" s="9">
        <f t="shared" si="39"/>
        <v>43344.208333333328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5">
        <f t="shared" si="41"/>
        <v>3.2556418793932669</v>
      </c>
      <c r="T845">
        <f t="shared" si="40"/>
        <v>81.909090909090907</v>
      </c>
    </row>
    <row r="846" spans="1:20" ht="16" x14ac:dyDescent="0.4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9">
        <v>40930.25</v>
      </c>
      <c r="M846" s="9">
        <f t="shared" si="39"/>
        <v>40933.25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5">
        <f t="shared" si="41"/>
        <v>1.0060592203041043</v>
      </c>
      <c r="T846">
        <f t="shared" si="40"/>
        <v>93.053191489361708</v>
      </c>
    </row>
    <row r="847" spans="1:20" ht="16" x14ac:dyDescent="0.4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9">
        <v>43235.208333333328</v>
      </c>
      <c r="M847" s="9">
        <f t="shared" si="39"/>
        <v>43272.208333333328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5">
        <f t="shared" si="41"/>
        <v>0.50620261139716261</v>
      </c>
      <c r="T847">
        <f t="shared" si="40"/>
        <v>101.98449039881831</v>
      </c>
    </row>
    <row r="848" spans="1:20" ht="16" x14ac:dyDescent="0.4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9">
        <v>43302.208333333328</v>
      </c>
      <c r="M848" s="9">
        <f t="shared" si="39"/>
        <v>43338.208333333328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5">
        <f t="shared" si="41"/>
        <v>0.19665683382497542</v>
      </c>
      <c r="T848">
        <f t="shared" si="40"/>
        <v>105.9375</v>
      </c>
    </row>
    <row r="849" spans="1:20" ht="16" x14ac:dyDescent="0.4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9">
        <v>43107.25</v>
      </c>
      <c r="M849" s="9">
        <f t="shared" si="39"/>
        <v>43110.25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5">
        <f t="shared" si="41"/>
        <v>0.42061929479148025</v>
      </c>
      <c r="T849">
        <f t="shared" si="40"/>
        <v>101.58181818181818</v>
      </c>
    </row>
    <row r="850" spans="1:20" ht="16" x14ac:dyDescent="0.4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9">
        <v>40341.208333333336</v>
      </c>
      <c r="M850" s="9">
        <f t="shared" si="39"/>
        <v>40350.208333333336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5">
        <f t="shared" si="41"/>
        <v>0.2954482503923922</v>
      </c>
      <c r="T850">
        <f t="shared" si="40"/>
        <v>62.970930232558139</v>
      </c>
    </row>
    <row r="851" spans="1:20" ht="16" x14ac:dyDescent="0.4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9">
        <v>40948.25</v>
      </c>
      <c r="M851" s="9">
        <f t="shared" si="39"/>
        <v>40951.25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5">
        <f t="shared" si="41"/>
        <v>0.7513737804194236</v>
      </c>
      <c r="T851">
        <f t="shared" si="40"/>
        <v>29.045602605863191</v>
      </c>
    </row>
    <row r="852" spans="1:20" ht="16" x14ac:dyDescent="0.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9">
        <v>40866.25</v>
      </c>
      <c r="M852" s="9">
        <f t="shared" si="39"/>
        <v>40881.25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5">
        <f t="shared" si="41"/>
        <v>100</v>
      </c>
      <c r="T852">
        <f t="shared" si="40"/>
        <v>1</v>
      </c>
    </row>
    <row r="853" spans="1:20" ht="31.5" x14ac:dyDescent="0.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9">
        <v>41031.208333333336</v>
      </c>
      <c r="M853" s="9">
        <f t="shared" si="39"/>
        <v>41064.208333333336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5">
        <f t="shared" si="41"/>
        <v>0.48123195380173245</v>
      </c>
      <c r="T853">
        <f t="shared" si="40"/>
        <v>77.924999999999997</v>
      </c>
    </row>
    <row r="854" spans="1:20" ht="31.5" x14ac:dyDescent="0.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9">
        <v>40740.208333333336</v>
      </c>
      <c r="M854" s="9">
        <f t="shared" si="39"/>
        <v>40750.208333333336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5">
        <f t="shared" si="41"/>
        <v>1.9560878243512974</v>
      </c>
      <c r="T854">
        <f t="shared" si="40"/>
        <v>80.806451612903231</v>
      </c>
    </row>
    <row r="855" spans="1:20" ht="16" x14ac:dyDescent="0.4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9">
        <v>40714.208333333336</v>
      </c>
      <c r="M855" s="9">
        <f t="shared" si="39"/>
        <v>40719.208333333336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5">
        <f t="shared" si="41"/>
        <v>0.15336047783896253</v>
      </c>
      <c r="T855">
        <f t="shared" si="40"/>
        <v>76.006816632583508</v>
      </c>
    </row>
    <row r="856" spans="1:20" ht="31.5" x14ac:dyDescent="0.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9">
        <v>43787.25</v>
      </c>
      <c r="M856" s="9">
        <f t="shared" si="39"/>
        <v>43814.25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5">
        <f t="shared" si="41"/>
        <v>0.88004158325141912</v>
      </c>
      <c r="T856">
        <f t="shared" si="40"/>
        <v>72.993613824192337</v>
      </c>
    </row>
    <row r="857" spans="1:20" ht="16" x14ac:dyDescent="0.4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9">
        <v>40712.208333333336</v>
      </c>
      <c r="M857" s="9">
        <f t="shared" si="39"/>
        <v>40743.208333333336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5">
        <f t="shared" si="41"/>
        <v>0.97679078310235434</v>
      </c>
      <c r="T857">
        <f t="shared" si="40"/>
        <v>53</v>
      </c>
    </row>
    <row r="858" spans="1:20" ht="16" x14ac:dyDescent="0.4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9">
        <v>41023.208333333336</v>
      </c>
      <c r="M858" s="9">
        <f t="shared" si="39"/>
        <v>41040.208333333336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5">
        <f t="shared" si="41"/>
        <v>0.28043935498948352</v>
      </c>
      <c r="T858">
        <f t="shared" si="40"/>
        <v>54.164556962025316</v>
      </c>
    </row>
    <row r="859" spans="1:20" ht="31.5" x14ac:dyDescent="0.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9">
        <v>40944.25</v>
      </c>
      <c r="M859" s="9">
        <f t="shared" si="39"/>
        <v>40967.25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5">
        <f t="shared" si="41"/>
        <v>0.71496020504519087</v>
      </c>
      <c r="T859">
        <f t="shared" si="40"/>
        <v>32.946666666666665</v>
      </c>
    </row>
    <row r="860" spans="1:20" ht="31.5" x14ac:dyDescent="0.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9">
        <v>43211.208333333328</v>
      </c>
      <c r="M860" s="9">
        <f t="shared" si="39"/>
        <v>43218.208333333328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5">
        <f t="shared" si="41"/>
        <v>1.4398848092152627</v>
      </c>
      <c r="T860">
        <f t="shared" si="40"/>
        <v>79.371428571428567</v>
      </c>
    </row>
    <row r="861" spans="1:20" ht="31.5" x14ac:dyDescent="0.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9">
        <v>41334.25</v>
      </c>
      <c r="M861" s="9">
        <f t="shared" si="39"/>
        <v>41352.208333333336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5">
        <f t="shared" si="41"/>
        <v>2.8141865844255975</v>
      </c>
      <c r="T861">
        <f t="shared" si="40"/>
        <v>41.174603174603178</v>
      </c>
    </row>
    <row r="862" spans="1:20" ht="31.5" x14ac:dyDescent="0.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9">
        <v>43515.25</v>
      </c>
      <c r="M862" s="9">
        <f t="shared" si="39"/>
        <v>43525.25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5">
        <f t="shared" si="41"/>
        <v>0.39737730975561297</v>
      </c>
      <c r="T862">
        <f t="shared" si="40"/>
        <v>77.430769230769229</v>
      </c>
    </row>
    <row r="863" spans="1:20" ht="16" x14ac:dyDescent="0.4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9">
        <v>40258.208333333336</v>
      </c>
      <c r="M863" s="9">
        <f t="shared" si="39"/>
        <v>40266.208333333336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5">
        <f t="shared" si="41"/>
        <v>0.94451003541912637</v>
      </c>
      <c r="T863">
        <f t="shared" si="40"/>
        <v>57.159509202453989</v>
      </c>
    </row>
    <row r="864" spans="1:20" ht="16" x14ac:dyDescent="0.4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9">
        <v>40756.208333333336</v>
      </c>
      <c r="M864" s="9">
        <f t="shared" si="39"/>
        <v>40760.208333333336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5">
        <f t="shared" si="41"/>
        <v>0.53353658536585369</v>
      </c>
      <c r="T864">
        <f t="shared" si="40"/>
        <v>77.17647058823529</v>
      </c>
    </row>
    <row r="865" spans="1:20" ht="16" x14ac:dyDescent="0.4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9">
        <v>42172.208333333328</v>
      </c>
      <c r="M865" s="9">
        <f t="shared" si="39"/>
        <v>42195.208333333328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5">
        <f t="shared" si="41"/>
        <v>0.25854108956602029</v>
      </c>
      <c r="T865">
        <f t="shared" si="40"/>
        <v>24.953917050691246</v>
      </c>
    </row>
    <row r="866" spans="1:20" ht="16" x14ac:dyDescent="0.4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9">
        <v>42601.208333333328</v>
      </c>
      <c r="M866" s="9">
        <f t="shared" si="39"/>
        <v>42606.208333333328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5">
        <f t="shared" si="41"/>
        <v>0.28812512862728956</v>
      </c>
      <c r="T866">
        <f t="shared" si="40"/>
        <v>97.18</v>
      </c>
    </row>
    <row r="867" spans="1:20" ht="16" x14ac:dyDescent="0.4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9">
        <v>41897.208333333336</v>
      </c>
      <c r="M867" s="9">
        <f t="shared" si="39"/>
        <v>41906.208333333336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5">
        <f t="shared" si="41"/>
        <v>0.53815234362023723</v>
      </c>
      <c r="T867">
        <f t="shared" si="40"/>
        <v>46.000916870415651</v>
      </c>
    </row>
    <row r="868" spans="1:20" ht="16" x14ac:dyDescent="0.4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9">
        <v>40671.208333333336</v>
      </c>
      <c r="M868" s="9">
        <f t="shared" si="39"/>
        <v>40672.208333333336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5">
        <f t="shared" si="41"/>
        <v>2.3126067429944968</v>
      </c>
      <c r="T868">
        <f t="shared" si="40"/>
        <v>88.023385300668153</v>
      </c>
    </row>
    <row r="869" spans="1:20" ht="31.5" x14ac:dyDescent="0.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9">
        <v>43382.208333333328</v>
      </c>
      <c r="M869" s="9">
        <f t="shared" si="39"/>
        <v>43388.208333333328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5">
        <f t="shared" si="41"/>
        <v>0.61562139284340134</v>
      </c>
      <c r="T869">
        <f t="shared" si="40"/>
        <v>25.99</v>
      </c>
    </row>
    <row r="870" spans="1:20" ht="16" x14ac:dyDescent="0.4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9">
        <v>41559.208333333336</v>
      </c>
      <c r="M870" s="9">
        <f t="shared" si="39"/>
        <v>41570.208333333336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5">
        <f t="shared" si="41"/>
        <v>0.5410000772857253</v>
      </c>
      <c r="T870">
        <f t="shared" si="40"/>
        <v>102.69047619047619</v>
      </c>
    </row>
    <row r="871" spans="1:20" ht="16" x14ac:dyDescent="0.4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9">
        <v>40350.208333333336</v>
      </c>
      <c r="M871" s="9">
        <f t="shared" si="39"/>
        <v>40364.208333333336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5">
        <f t="shared" si="41"/>
        <v>4.2187825724411088</v>
      </c>
      <c r="T871">
        <f t="shared" si="40"/>
        <v>72.958174904942965</v>
      </c>
    </row>
    <row r="872" spans="1:20" ht="16" x14ac:dyDescent="0.4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9">
        <v>42240.208333333328</v>
      </c>
      <c r="M872" s="9">
        <f t="shared" si="39"/>
        <v>42265.208333333328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5">
        <f t="shared" si="41"/>
        <v>1.1127167630057804</v>
      </c>
      <c r="T872">
        <f t="shared" si="40"/>
        <v>57.190082644628099</v>
      </c>
    </row>
    <row r="873" spans="1:20" ht="31.5" x14ac:dyDescent="0.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9">
        <v>43040.208333333328</v>
      </c>
      <c r="M873" s="9">
        <f t="shared" si="39"/>
        <v>43058.25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5">
        <f t="shared" si="41"/>
        <v>0.36683221145953043</v>
      </c>
      <c r="T873">
        <f t="shared" si="40"/>
        <v>84.013793103448279</v>
      </c>
    </row>
    <row r="874" spans="1:20" ht="16" x14ac:dyDescent="0.4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9">
        <v>43346.208333333328</v>
      </c>
      <c r="M874" s="9">
        <f t="shared" si="39"/>
        <v>43351.208333333328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5">
        <f t="shared" si="41"/>
        <v>0.5880880880880881</v>
      </c>
      <c r="T874">
        <f t="shared" si="40"/>
        <v>98.666666666666671</v>
      </c>
    </row>
    <row r="875" spans="1:20" ht="16" x14ac:dyDescent="0.4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9">
        <v>41647.25</v>
      </c>
      <c r="M875" s="9">
        <f t="shared" si="39"/>
        <v>41652.25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5">
        <f t="shared" si="41"/>
        <v>0.53110965332795079</v>
      </c>
      <c r="T875">
        <f t="shared" si="40"/>
        <v>42.007419183889773</v>
      </c>
    </row>
    <row r="876" spans="1:20" ht="16" x14ac:dyDescent="0.4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9">
        <v>40291.208333333336</v>
      </c>
      <c r="M876" s="9">
        <f t="shared" si="39"/>
        <v>40329.208333333336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5">
        <f t="shared" si="41"/>
        <v>0.28823816215906156</v>
      </c>
      <c r="T876">
        <f t="shared" si="40"/>
        <v>32.002753556677376</v>
      </c>
    </row>
    <row r="877" spans="1:20" ht="16" x14ac:dyDescent="0.4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9">
        <v>40556.25</v>
      </c>
      <c r="M877" s="9">
        <f t="shared" si="39"/>
        <v>40557.25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5">
        <f t="shared" si="41"/>
        <v>1.4455626715462031</v>
      </c>
      <c r="T877">
        <f t="shared" si="40"/>
        <v>81.567164179104481</v>
      </c>
    </row>
    <row r="878" spans="1:20" ht="31.5" x14ac:dyDescent="0.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9">
        <v>43624.208333333328</v>
      </c>
      <c r="M878" s="9">
        <f t="shared" si="39"/>
        <v>43648.208333333328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5">
        <f t="shared" si="41"/>
        <v>3.9317858834675508</v>
      </c>
      <c r="T878">
        <f t="shared" si="40"/>
        <v>37.035087719298247</v>
      </c>
    </row>
    <row r="879" spans="1:20" ht="16" x14ac:dyDescent="0.4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9">
        <v>42577.208333333328</v>
      </c>
      <c r="M879" s="9">
        <f t="shared" si="39"/>
        <v>42578.208333333328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5">
        <f t="shared" si="41"/>
        <v>1.2919733392298702</v>
      </c>
      <c r="T879">
        <f t="shared" si="40"/>
        <v>103.033360455655</v>
      </c>
    </row>
    <row r="880" spans="1:20" ht="16" x14ac:dyDescent="0.4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9">
        <v>43845.25</v>
      </c>
      <c r="M880" s="9">
        <f t="shared" si="39"/>
        <v>43869.25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5">
        <f t="shared" si="41"/>
        <v>2.6679841897233203</v>
      </c>
      <c r="T880">
        <f t="shared" si="40"/>
        <v>84.333333333333329</v>
      </c>
    </row>
    <row r="881" spans="1:20" ht="16" x14ac:dyDescent="0.4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9">
        <v>42788.25</v>
      </c>
      <c r="M881" s="9">
        <f t="shared" si="39"/>
        <v>42797.25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5">
        <f t="shared" si="41"/>
        <v>0.18389113644722324</v>
      </c>
      <c r="T881">
        <f t="shared" si="40"/>
        <v>102.60377358490567</v>
      </c>
    </row>
    <row r="882" spans="1:20" ht="16" x14ac:dyDescent="0.4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9">
        <v>43667.208333333328</v>
      </c>
      <c r="M882" s="9">
        <f t="shared" si="39"/>
        <v>43669.208333333328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5">
        <f t="shared" si="41"/>
        <v>0.43759483379164271</v>
      </c>
      <c r="T882">
        <f t="shared" si="40"/>
        <v>79.992129246064621</v>
      </c>
    </row>
    <row r="883" spans="1:20" ht="16" x14ac:dyDescent="0.4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9">
        <v>42194.208333333328</v>
      </c>
      <c r="M883" s="9">
        <f t="shared" si="39"/>
        <v>42223.208333333328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5">
        <f t="shared" si="41"/>
        <v>2.5675035528185695</v>
      </c>
      <c r="T883">
        <f t="shared" si="40"/>
        <v>70.055309734513273</v>
      </c>
    </row>
    <row r="884" spans="1:20" ht="16" x14ac:dyDescent="0.4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9">
        <v>42025.25</v>
      </c>
      <c r="M884" s="9">
        <f t="shared" si="39"/>
        <v>42029.25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5">
        <f t="shared" si="41"/>
        <v>0.27027027027027029</v>
      </c>
      <c r="T884">
        <f t="shared" si="40"/>
        <v>37</v>
      </c>
    </row>
    <row r="885" spans="1:20" ht="31.5" x14ac:dyDescent="0.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9">
        <v>40323.208333333336</v>
      </c>
      <c r="M885" s="9">
        <f t="shared" si="39"/>
        <v>40359.208333333336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5">
        <f t="shared" si="41"/>
        <v>0.42032389664977127</v>
      </c>
      <c r="T885">
        <f t="shared" si="40"/>
        <v>41.911917098445599</v>
      </c>
    </row>
    <row r="886" spans="1:20" ht="16" x14ac:dyDescent="0.4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9">
        <v>41763.208333333336</v>
      </c>
      <c r="M886" s="9">
        <f t="shared" si="39"/>
        <v>41765.208333333336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5">
        <f t="shared" si="41"/>
        <v>1.5616142776162525</v>
      </c>
      <c r="T886">
        <f t="shared" si="40"/>
        <v>57.992576882290564</v>
      </c>
    </row>
    <row r="887" spans="1:20" ht="16" x14ac:dyDescent="0.4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9">
        <v>40335.208333333336</v>
      </c>
      <c r="M887" s="9">
        <f t="shared" si="39"/>
        <v>40373.208333333336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5">
        <f t="shared" si="41"/>
        <v>0.84546735556599339</v>
      </c>
      <c r="T887">
        <f t="shared" si="40"/>
        <v>40.942307692307693</v>
      </c>
    </row>
    <row r="888" spans="1:20" ht="16" x14ac:dyDescent="0.4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9">
        <v>40416.208333333336</v>
      </c>
      <c r="M888" s="9">
        <f t="shared" si="39"/>
        <v>40434.208333333336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5">
        <f t="shared" si="41"/>
        <v>1.1789111119808995</v>
      </c>
      <c r="T888">
        <f t="shared" si="40"/>
        <v>69.9972602739726</v>
      </c>
    </row>
    <row r="889" spans="1:20" ht="31.5" x14ac:dyDescent="0.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9">
        <v>42202.208333333328</v>
      </c>
      <c r="M889" s="9">
        <f t="shared" si="39"/>
        <v>42249.208333333328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5">
        <f t="shared" si="41"/>
        <v>3.4076015727391873</v>
      </c>
      <c r="T889">
        <f t="shared" si="40"/>
        <v>73.838709677419359</v>
      </c>
    </row>
    <row r="890" spans="1:20" ht="31.5" x14ac:dyDescent="0.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9">
        <v>42836.208333333328</v>
      </c>
      <c r="M890" s="9">
        <f t="shared" si="39"/>
        <v>42855.208333333328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5">
        <f t="shared" si="41"/>
        <v>0.47642516839165433</v>
      </c>
      <c r="T890">
        <f t="shared" si="40"/>
        <v>41.979310344827589</v>
      </c>
    </row>
    <row r="891" spans="1:20" ht="16" x14ac:dyDescent="0.4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9">
        <v>41710.208333333336</v>
      </c>
      <c r="M891" s="9">
        <f t="shared" si="39"/>
        <v>41717.208333333336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5">
        <f t="shared" si="41"/>
        <v>0.5889777029869584</v>
      </c>
      <c r="T891">
        <f t="shared" si="40"/>
        <v>77.93442622950819</v>
      </c>
    </row>
    <row r="892" spans="1:20" ht="16" x14ac:dyDescent="0.4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9">
        <v>43640.208333333328</v>
      </c>
      <c r="M892" s="9">
        <f t="shared" si="39"/>
        <v>43641.208333333328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5">
        <f t="shared" si="41"/>
        <v>0.86237319456653561</v>
      </c>
      <c r="T892">
        <f t="shared" si="40"/>
        <v>106.01972789115646</v>
      </c>
    </row>
    <row r="893" spans="1:20" ht="31.5" x14ac:dyDescent="0.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9">
        <v>40880.25</v>
      </c>
      <c r="M893" s="9">
        <f t="shared" si="39"/>
        <v>40924.25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5">
        <f t="shared" si="41"/>
        <v>0.38669760247486468</v>
      </c>
      <c r="T893">
        <f t="shared" si="40"/>
        <v>47.018181818181816</v>
      </c>
    </row>
    <row r="894" spans="1:20" ht="16" x14ac:dyDescent="0.4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9">
        <v>40319.208333333336</v>
      </c>
      <c r="M894" s="9">
        <f t="shared" si="39"/>
        <v>40360.208333333336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5">
        <f t="shared" si="41"/>
        <v>0.43368268883267075</v>
      </c>
      <c r="T894">
        <f t="shared" si="40"/>
        <v>76.016483516483518</v>
      </c>
    </row>
    <row r="895" spans="1:20" ht="16" x14ac:dyDescent="0.4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9">
        <v>42170.208333333328</v>
      </c>
      <c r="M895" s="9">
        <f t="shared" si="39"/>
        <v>42174.208333333328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5">
        <f t="shared" si="41"/>
        <v>0.77994428969359331</v>
      </c>
      <c r="T895">
        <f t="shared" si="40"/>
        <v>54.120603015075375</v>
      </c>
    </row>
    <row r="896" spans="1:20" ht="16" x14ac:dyDescent="0.4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9">
        <v>41466.208333333336</v>
      </c>
      <c r="M896" s="9">
        <f t="shared" si="39"/>
        <v>41496.208333333336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5">
        <f t="shared" si="41"/>
        <v>0.52992518703241898</v>
      </c>
      <c r="T896">
        <f t="shared" si="40"/>
        <v>57.285714285714285</v>
      </c>
    </row>
    <row r="897" spans="1:20" ht="31.5" x14ac:dyDescent="0.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9">
        <v>43134.25</v>
      </c>
      <c r="M897" s="9">
        <f t="shared" si="39"/>
        <v>43143.25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5">
        <f t="shared" si="41"/>
        <v>14.386028087864602</v>
      </c>
      <c r="T897">
        <f t="shared" si="40"/>
        <v>103.81308411214954</v>
      </c>
    </row>
    <row r="898" spans="1:20" ht="31.5" x14ac:dyDescent="0.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9">
        <v>40738.208333333336</v>
      </c>
      <c r="M898" s="9">
        <f t="shared" si="39"/>
        <v>40741.208333333336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5">
        <f t="shared" si="41"/>
        <v>0.1291265048455047</v>
      </c>
      <c r="T898">
        <f t="shared" si="40"/>
        <v>105.02602739726028</v>
      </c>
    </row>
    <row r="899" spans="1:20" ht="16" x14ac:dyDescent="0.4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9">
        <v>43583.208333333328</v>
      </c>
      <c r="M899" s="9">
        <f t="shared" ref="M899:M962" si="42">(((K899/60)/60)/24)+DATE(1970,1,1)</f>
        <v>43585.208333333328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5">
        <f t="shared" si="41"/>
        <v>3.6109971276159212</v>
      </c>
      <c r="T899">
        <f t="shared" ref="T899:T962" si="43">E899/G899</f>
        <v>90.259259259259252</v>
      </c>
    </row>
    <row r="900" spans="1:20" ht="16" x14ac:dyDescent="0.4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9">
        <v>43815.25</v>
      </c>
      <c r="M900" s="9">
        <f t="shared" si="42"/>
        <v>43821.25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5">
        <f t="shared" ref="S900:S963" si="44">D900/E900</f>
        <v>1.9055015905778212</v>
      </c>
      <c r="T900">
        <f t="shared" si="43"/>
        <v>76.978705978705975</v>
      </c>
    </row>
    <row r="901" spans="1:20" ht="16" x14ac:dyDescent="0.4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9">
        <v>41554.208333333336</v>
      </c>
      <c r="M901" s="9">
        <f t="shared" si="42"/>
        <v>41572.208333333336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5">
        <f t="shared" si="44"/>
        <v>0.24564183835182252</v>
      </c>
      <c r="T901">
        <f t="shared" si="43"/>
        <v>102.60162601626017</v>
      </c>
    </row>
    <row r="902" spans="1:20" ht="16" x14ac:dyDescent="0.4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9">
        <v>41901.208333333336</v>
      </c>
      <c r="M902" s="9">
        <f t="shared" si="42"/>
        <v>41902.208333333336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5">
        <f t="shared" si="44"/>
        <v>50</v>
      </c>
      <c r="T902">
        <f t="shared" si="43"/>
        <v>2</v>
      </c>
    </row>
    <row r="903" spans="1:20" ht="16" x14ac:dyDescent="0.4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9">
        <v>43298.208333333328</v>
      </c>
      <c r="M903" s="9">
        <f t="shared" si="42"/>
        <v>43331.208333333328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5">
        <f t="shared" si="44"/>
        <v>0.64029270523667958</v>
      </c>
      <c r="T903">
        <f t="shared" si="43"/>
        <v>55.0062893081761</v>
      </c>
    </row>
    <row r="904" spans="1:20" ht="16" x14ac:dyDescent="0.4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9">
        <v>42399.25</v>
      </c>
      <c r="M904" s="9">
        <f t="shared" si="42"/>
        <v>42441.25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5">
        <f t="shared" si="44"/>
        <v>0.39615166949632147</v>
      </c>
      <c r="T904">
        <f t="shared" si="43"/>
        <v>32.127272727272725</v>
      </c>
    </row>
    <row r="905" spans="1:20" ht="31.5" x14ac:dyDescent="0.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9">
        <v>41034.208333333336</v>
      </c>
      <c r="M905" s="9">
        <f t="shared" si="42"/>
        <v>41049.208333333336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5">
        <f t="shared" si="44"/>
        <v>57.827926657263752</v>
      </c>
      <c r="T905">
        <f t="shared" si="43"/>
        <v>50.642857142857146</v>
      </c>
    </row>
    <row r="906" spans="1:20" ht="16" x14ac:dyDescent="0.4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9">
        <v>41186.208333333336</v>
      </c>
      <c r="M906" s="9">
        <f t="shared" si="42"/>
        <v>41190.208333333336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5">
        <f t="shared" si="44"/>
        <v>8.1761006289308185</v>
      </c>
      <c r="T906">
        <f t="shared" si="43"/>
        <v>49.6875</v>
      </c>
    </row>
    <row r="907" spans="1:20" ht="16" x14ac:dyDescent="0.4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9">
        <v>41536.208333333336</v>
      </c>
      <c r="M907" s="9">
        <f t="shared" si="42"/>
        <v>41539.208333333336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5">
        <f t="shared" si="44"/>
        <v>0.60980316480123509</v>
      </c>
      <c r="T907">
        <f t="shared" si="43"/>
        <v>54.894067796610166</v>
      </c>
    </row>
    <row r="908" spans="1:20" ht="31.5" x14ac:dyDescent="0.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9">
        <v>42868.208333333328</v>
      </c>
      <c r="M908" s="9">
        <f t="shared" si="42"/>
        <v>42904.208333333328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5">
        <f t="shared" si="44"/>
        <v>0.61356537260151722</v>
      </c>
      <c r="T908">
        <f t="shared" si="43"/>
        <v>46.931937172774866</v>
      </c>
    </row>
    <row r="909" spans="1:20" ht="16" x14ac:dyDescent="0.4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9">
        <v>40660.208333333336</v>
      </c>
      <c r="M909" s="9">
        <f t="shared" si="42"/>
        <v>40667.208333333336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5">
        <f t="shared" si="44"/>
        <v>4.9376017362995119</v>
      </c>
      <c r="T909">
        <f t="shared" si="43"/>
        <v>44.951219512195124</v>
      </c>
    </row>
    <row r="910" spans="1:20" ht="16" x14ac:dyDescent="0.4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9">
        <v>41031.208333333336</v>
      </c>
      <c r="M910" s="9">
        <f t="shared" si="42"/>
        <v>41042.208333333336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5">
        <f t="shared" si="44"/>
        <v>0.31324313243132429</v>
      </c>
      <c r="T910">
        <f t="shared" si="43"/>
        <v>30.99898322318251</v>
      </c>
    </row>
    <row r="911" spans="1:20" ht="16" x14ac:dyDescent="0.4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9">
        <v>43255.208333333328</v>
      </c>
      <c r="M911" s="9">
        <f t="shared" si="42"/>
        <v>43282.208333333328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5">
        <f t="shared" si="44"/>
        <v>0.20879248347059506</v>
      </c>
      <c r="T911">
        <f t="shared" si="43"/>
        <v>107.7625</v>
      </c>
    </row>
    <row r="912" spans="1:20" ht="16" x14ac:dyDescent="0.4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9">
        <v>42026.25</v>
      </c>
      <c r="M912" s="9">
        <f t="shared" si="42"/>
        <v>42027.25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5">
        <f t="shared" si="44"/>
        <v>5.113354294224723</v>
      </c>
      <c r="T912">
        <f t="shared" si="43"/>
        <v>102.07770270270271</v>
      </c>
    </row>
    <row r="913" spans="1:20" ht="16" x14ac:dyDescent="0.4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9">
        <v>43717.208333333328</v>
      </c>
      <c r="M913" s="9">
        <f t="shared" si="42"/>
        <v>43719.208333333328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5">
        <f t="shared" si="44"/>
        <v>0.50264320998353407</v>
      </c>
      <c r="T913">
        <f t="shared" si="43"/>
        <v>24.976190476190474</v>
      </c>
    </row>
    <row r="914" spans="1:20" ht="16" x14ac:dyDescent="0.4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9">
        <v>41157.208333333336</v>
      </c>
      <c r="M914" s="9">
        <f t="shared" si="42"/>
        <v>41170.208333333336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5">
        <f t="shared" si="44"/>
        <v>0.12578616352201258</v>
      </c>
      <c r="T914">
        <f t="shared" si="43"/>
        <v>79.944134078212286</v>
      </c>
    </row>
    <row r="915" spans="1:20" ht="16" x14ac:dyDescent="0.4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9">
        <v>43597.208333333328</v>
      </c>
      <c r="M915" s="9">
        <f t="shared" si="42"/>
        <v>43610.208333333328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5">
        <f t="shared" si="44"/>
        <v>1.9754615038271048</v>
      </c>
      <c r="T915">
        <f t="shared" si="43"/>
        <v>67.946462715105156</v>
      </c>
    </row>
    <row r="916" spans="1:20" ht="16" x14ac:dyDescent="0.4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9">
        <v>41490.208333333336</v>
      </c>
      <c r="M916" s="9">
        <f t="shared" si="42"/>
        <v>41502.208333333336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5">
        <f t="shared" si="44"/>
        <v>1.7410228509249184</v>
      </c>
      <c r="T916">
        <f t="shared" si="43"/>
        <v>26.070921985815602</v>
      </c>
    </row>
    <row r="917" spans="1:20" ht="16" x14ac:dyDescent="0.4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9">
        <v>42976.208333333328</v>
      </c>
      <c r="M917" s="9">
        <f t="shared" si="42"/>
        <v>42985.208333333328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5">
        <f t="shared" si="44"/>
        <v>0.64255675322554306</v>
      </c>
      <c r="T917">
        <f t="shared" si="43"/>
        <v>105.0032154340836</v>
      </c>
    </row>
    <row r="918" spans="1:20" ht="31.5" x14ac:dyDescent="0.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9">
        <v>41991.25</v>
      </c>
      <c r="M918" s="9">
        <f t="shared" si="42"/>
        <v>42000.25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5">
        <f t="shared" si="44"/>
        <v>2.7550260610573343</v>
      </c>
      <c r="T918">
        <f t="shared" si="43"/>
        <v>25.826923076923077</v>
      </c>
    </row>
    <row r="919" spans="1:20" ht="16" x14ac:dyDescent="0.4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9">
        <v>40722.208333333336</v>
      </c>
      <c r="M919" s="9">
        <f t="shared" si="42"/>
        <v>40746.208333333336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5">
        <f t="shared" si="44"/>
        <v>1.7167381974248928</v>
      </c>
      <c r="T919">
        <f t="shared" si="43"/>
        <v>77.666666666666671</v>
      </c>
    </row>
    <row r="920" spans="1:20" ht="16" x14ac:dyDescent="0.4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9">
        <v>41117.208333333336</v>
      </c>
      <c r="M920" s="9">
        <f t="shared" si="42"/>
        <v>41128.208333333336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5">
        <f t="shared" si="44"/>
        <v>0.42123933045116951</v>
      </c>
      <c r="T920">
        <f t="shared" si="43"/>
        <v>57.82692307692308</v>
      </c>
    </row>
    <row r="921" spans="1:20" ht="16" x14ac:dyDescent="0.4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9">
        <v>43022.208333333328</v>
      </c>
      <c r="M921" s="9">
        <f t="shared" si="42"/>
        <v>43054.25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5">
        <f t="shared" si="44"/>
        <v>1.7021276595744681</v>
      </c>
      <c r="T921">
        <f t="shared" si="43"/>
        <v>92.955555555555549</v>
      </c>
    </row>
    <row r="922" spans="1:20" ht="16" x14ac:dyDescent="0.4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9">
        <v>43503.25</v>
      </c>
      <c r="M922" s="9">
        <f t="shared" si="42"/>
        <v>43523.25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5">
        <f t="shared" si="44"/>
        <v>0.54774700289375777</v>
      </c>
      <c r="T922">
        <f t="shared" si="43"/>
        <v>37.945098039215686</v>
      </c>
    </row>
    <row r="923" spans="1:20" ht="16" x14ac:dyDescent="0.4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9">
        <v>40951.25</v>
      </c>
      <c r="M923" s="9">
        <f t="shared" si="42"/>
        <v>40965.25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5">
        <f t="shared" si="44"/>
        <v>132.56198347107437</v>
      </c>
      <c r="T923">
        <f t="shared" si="43"/>
        <v>31.842105263157894</v>
      </c>
    </row>
    <row r="924" spans="1:20" ht="16" x14ac:dyDescent="0.4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9">
        <v>43443.25</v>
      </c>
      <c r="M924" s="9">
        <f t="shared" si="42"/>
        <v>43452.25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5">
        <f t="shared" si="44"/>
        <v>0.56833259619637333</v>
      </c>
      <c r="T924">
        <f t="shared" si="43"/>
        <v>40</v>
      </c>
    </row>
    <row r="925" spans="1:20" ht="16" x14ac:dyDescent="0.4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9">
        <v>40373.208333333336</v>
      </c>
      <c r="M925" s="9">
        <f t="shared" si="42"/>
        <v>40374.208333333336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5">
        <f t="shared" si="44"/>
        <v>0.42037586547972305</v>
      </c>
      <c r="T925">
        <f t="shared" si="43"/>
        <v>101.1</v>
      </c>
    </row>
    <row r="926" spans="1:20" ht="16" x14ac:dyDescent="0.4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9">
        <v>43769.208333333328</v>
      </c>
      <c r="M926" s="9">
        <f t="shared" si="42"/>
        <v>43780.25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5">
        <f t="shared" si="44"/>
        <v>0.20489671957231709</v>
      </c>
      <c r="T926">
        <f t="shared" si="43"/>
        <v>84.006989951944078</v>
      </c>
    </row>
    <row r="927" spans="1:20" ht="31.5" x14ac:dyDescent="0.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9">
        <v>43000.208333333328</v>
      </c>
      <c r="M927" s="9">
        <f t="shared" si="42"/>
        <v>43012.208333333328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5">
        <f t="shared" si="44"/>
        <v>0.44629574531389465</v>
      </c>
      <c r="T927">
        <f t="shared" si="43"/>
        <v>103.41538461538461</v>
      </c>
    </row>
    <row r="928" spans="1:20" ht="16" x14ac:dyDescent="0.4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9">
        <v>42502.208333333328</v>
      </c>
      <c r="M928" s="9">
        <f t="shared" si="42"/>
        <v>42506.208333333328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5">
        <f t="shared" si="44"/>
        <v>5.516804058338618</v>
      </c>
      <c r="T928">
        <f t="shared" si="43"/>
        <v>105.13333333333334</v>
      </c>
    </row>
    <row r="929" spans="1:20" ht="16" x14ac:dyDescent="0.4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9">
        <v>41102.208333333336</v>
      </c>
      <c r="M929" s="9">
        <f t="shared" si="42"/>
        <v>41131.208333333336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5">
        <f t="shared" si="44"/>
        <v>2.1811572250833082</v>
      </c>
      <c r="T929">
        <f t="shared" si="43"/>
        <v>89.21621621621621</v>
      </c>
    </row>
    <row r="930" spans="1:20" ht="16" x14ac:dyDescent="0.4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9">
        <v>41637.25</v>
      </c>
      <c r="M930" s="9">
        <f t="shared" si="42"/>
        <v>41646.25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5">
        <f t="shared" si="44"/>
        <v>0.85240292077846691</v>
      </c>
      <c r="T930">
        <f t="shared" si="43"/>
        <v>51.995234312946785</v>
      </c>
    </row>
    <row r="931" spans="1:20" ht="16" x14ac:dyDescent="0.4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9">
        <v>42858.208333333328</v>
      </c>
      <c r="M931" s="9">
        <f t="shared" si="42"/>
        <v>42872.208333333328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5">
        <f t="shared" si="44"/>
        <v>0.46017402945113789</v>
      </c>
      <c r="T931">
        <f t="shared" si="43"/>
        <v>64.956521739130437</v>
      </c>
    </row>
    <row r="932" spans="1:20" ht="16" x14ac:dyDescent="0.4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9">
        <v>42060.25</v>
      </c>
      <c r="M932" s="9">
        <f t="shared" si="42"/>
        <v>42067.25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5">
        <f t="shared" si="44"/>
        <v>0.89058524173027986</v>
      </c>
      <c r="T932">
        <f t="shared" si="43"/>
        <v>46.235294117647058</v>
      </c>
    </row>
    <row r="933" spans="1:20" ht="16" x14ac:dyDescent="0.4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9">
        <v>41818.208333333336</v>
      </c>
      <c r="M933" s="9">
        <f t="shared" si="42"/>
        <v>41820.208333333336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5">
        <f t="shared" si="44"/>
        <v>1.3789492057950776</v>
      </c>
      <c r="T933">
        <f t="shared" si="43"/>
        <v>51.151785714285715</v>
      </c>
    </row>
    <row r="934" spans="1:20" ht="16" x14ac:dyDescent="0.4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9">
        <v>41709.208333333336</v>
      </c>
      <c r="M934" s="9">
        <f t="shared" si="42"/>
        <v>41712.208333333336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5">
        <f t="shared" si="44"/>
        <v>0.4710219127585501</v>
      </c>
      <c r="T934">
        <f t="shared" si="43"/>
        <v>33.909722222222221</v>
      </c>
    </row>
    <row r="935" spans="1:20" ht="16" x14ac:dyDescent="0.4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9">
        <v>41372.208333333336</v>
      </c>
      <c r="M935" s="9">
        <f t="shared" si="42"/>
        <v>41385.208333333336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5">
        <f t="shared" si="44"/>
        <v>0.41710710510527671</v>
      </c>
      <c r="T935">
        <f t="shared" si="43"/>
        <v>92.016298633017882</v>
      </c>
    </row>
    <row r="936" spans="1:20" ht="16" x14ac:dyDescent="0.4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9">
        <v>42422.25</v>
      </c>
      <c r="M936" s="9">
        <f t="shared" si="42"/>
        <v>42428.25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5">
        <f t="shared" si="44"/>
        <v>0.54964539007092195</v>
      </c>
      <c r="T936">
        <f t="shared" si="43"/>
        <v>107.42857142857143</v>
      </c>
    </row>
    <row r="937" spans="1:20" ht="31.5" x14ac:dyDescent="0.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9">
        <v>42209.208333333328</v>
      </c>
      <c r="M937" s="9">
        <f t="shared" si="42"/>
        <v>42216.208333333328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5">
        <f t="shared" si="44"/>
        <v>0.60926887734718338</v>
      </c>
      <c r="T937">
        <f t="shared" si="43"/>
        <v>75.848484848484844</v>
      </c>
    </row>
    <row r="938" spans="1:20" ht="16" x14ac:dyDescent="0.4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9">
        <v>43668.208333333328</v>
      </c>
      <c r="M938" s="9">
        <f t="shared" si="42"/>
        <v>43671.208333333328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5">
        <f t="shared" si="44"/>
        <v>61.065088757396452</v>
      </c>
      <c r="T938">
        <f t="shared" si="43"/>
        <v>80.476190476190482</v>
      </c>
    </row>
    <row r="939" spans="1:20" ht="16" x14ac:dyDescent="0.4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9">
        <v>42334.25</v>
      </c>
      <c r="M939" s="9">
        <f t="shared" si="42"/>
        <v>42343.25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5">
        <f t="shared" si="44"/>
        <v>2.0143478107219845</v>
      </c>
      <c r="T939">
        <f t="shared" si="43"/>
        <v>86.978483606557376</v>
      </c>
    </row>
    <row r="940" spans="1:20" ht="16" x14ac:dyDescent="0.4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9">
        <v>43263.208333333328</v>
      </c>
      <c r="M940" s="9">
        <f t="shared" si="42"/>
        <v>43299.208333333328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5">
        <f t="shared" si="44"/>
        <v>0.9115228376102249</v>
      </c>
      <c r="T940">
        <f t="shared" si="43"/>
        <v>105.13541666666667</v>
      </c>
    </row>
    <row r="941" spans="1:20" ht="31.5" x14ac:dyDescent="0.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9">
        <v>40670.208333333336</v>
      </c>
      <c r="M941" s="9">
        <f t="shared" si="42"/>
        <v>40687.208333333336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5">
        <f t="shared" si="44"/>
        <v>2.031779109143006</v>
      </c>
      <c r="T941">
        <f t="shared" si="43"/>
        <v>57.298507462686565</v>
      </c>
    </row>
    <row r="942" spans="1:20" ht="16" x14ac:dyDescent="0.4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9">
        <v>41244.25</v>
      </c>
      <c r="M942" s="9">
        <f t="shared" si="42"/>
        <v>41266.25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5">
        <f t="shared" si="44"/>
        <v>1.6068819996753774</v>
      </c>
      <c r="T942">
        <f t="shared" si="43"/>
        <v>93.348484848484844</v>
      </c>
    </row>
    <row r="943" spans="1:20" ht="16" x14ac:dyDescent="0.4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9">
        <v>40552.25</v>
      </c>
      <c r="M943" s="9">
        <f t="shared" si="42"/>
        <v>40587.25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5">
        <f t="shared" si="44"/>
        <v>7.6580587711487089</v>
      </c>
      <c r="T943">
        <f t="shared" si="43"/>
        <v>71.987179487179489</v>
      </c>
    </row>
    <row r="944" spans="1:20" ht="16" x14ac:dyDescent="0.4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9">
        <v>40568.25</v>
      </c>
      <c r="M944" s="9">
        <f t="shared" si="42"/>
        <v>40571.25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5">
        <f t="shared" si="44"/>
        <v>1.5471394037066881</v>
      </c>
      <c r="T944">
        <f t="shared" si="43"/>
        <v>92.611940298507463</v>
      </c>
    </row>
    <row r="945" spans="1:20" ht="16" x14ac:dyDescent="0.4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9">
        <v>41906.208333333336</v>
      </c>
      <c r="M945" s="9">
        <f t="shared" si="42"/>
        <v>41941.208333333336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5">
        <f t="shared" si="44"/>
        <v>0.62661876514328685</v>
      </c>
      <c r="T945">
        <f t="shared" si="43"/>
        <v>104.99122807017544</v>
      </c>
    </row>
    <row r="946" spans="1:20" ht="16" x14ac:dyDescent="0.4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9">
        <v>42776.25</v>
      </c>
      <c r="M946" s="9">
        <f t="shared" si="42"/>
        <v>42795.25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5">
        <f t="shared" si="44"/>
        <v>1.2281994595922379</v>
      </c>
      <c r="T946">
        <f t="shared" si="43"/>
        <v>30.958174904942965</v>
      </c>
    </row>
    <row r="947" spans="1:20" ht="16" x14ac:dyDescent="0.4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9">
        <v>41004.208333333336</v>
      </c>
      <c r="M947" s="9">
        <f t="shared" si="42"/>
        <v>41019.208333333336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5">
        <f t="shared" si="44"/>
        <v>3.0821610966759252</v>
      </c>
      <c r="T947">
        <f t="shared" si="43"/>
        <v>33.001182732111175</v>
      </c>
    </row>
    <row r="948" spans="1:20" ht="31.5" x14ac:dyDescent="0.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9">
        <v>40710.208333333336</v>
      </c>
      <c r="M948" s="9">
        <f t="shared" si="42"/>
        <v>40712.208333333336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5">
        <f t="shared" si="44"/>
        <v>10.086625541409633</v>
      </c>
      <c r="T948">
        <f t="shared" si="43"/>
        <v>84.187845303867405</v>
      </c>
    </row>
    <row r="949" spans="1:20" ht="16" x14ac:dyDescent="0.4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9">
        <v>41908.208333333336</v>
      </c>
      <c r="M949" s="9">
        <f t="shared" si="42"/>
        <v>41915.208333333336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5">
        <f t="shared" si="44"/>
        <v>3.7460978147762747</v>
      </c>
      <c r="T949">
        <f t="shared" si="43"/>
        <v>73.92307692307692</v>
      </c>
    </row>
    <row r="950" spans="1:20" ht="16" x14ac:dyDescent="0.4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9">
        <v>41985.25</v>
      </c>
      <c r="M950" s="9">
        <f t="shared" si="42"/>
        <v>41995.25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5">
        <f t="shared" si="44"/>
        <v>1.5883744508279825</v>
      </c>
      <c r="T950">
        <f t="shared" si="43"/>
        <v>36.987499999999997</v>
      </c>
    </row>
    <row r="951" spans="1:20" ht="31.5" x14ac:dyDescent="0.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9">
        <v>42112.208333333328</v>
      </c>
      <c r="M951" s="9">
        <f t="shared" si="42"/>
        <v>42131.208333333328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5">
        <f t="shared" si="44"/>
        <v>0.61974789915966388</v>
      </c>
      <c r="T951">
        <f t="shared" si="43"/>
        <v>46.896551724137929</v>
      </c>
    </row>
    <row r="952" spans="1:20" ht="16" x14ac:dyDescent="0.4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9">
        <v>43571.208333333328</v>
      </c>
      <c r="M952" s="9">
        <f t="shared" si="42"/>
        <v>43576.208333333328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5">
        <f t="shared" si="44"/>
        <v>20</v>
      </c>
      <c r="T952">
        <f t="shared" si="43"/>
        <v>5</v>
      </c>
    </row>
    <row r="953" spans="1:20" ht="16" x14ac:dyDescent="0.4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9">
        <v>42730.25</v>
      </c>
      <c r="M953" s="9">
        <f t="shared" si="42"/>
        <v>42731.25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5">
        <f t="shared" si="44"/>
        <v>9.1162860879187207E-2</v>
      </c>
      <c r="T953">
        <f t="shared" si="43"/>
        <v>102.02437459910199</v>
      </c>
    </row>
    <row r="954" spans="1:20" ht="16" x14ac:dyDescent="0.4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9">
        <v>42591.208333333328</v>
      </c>
      <c r="M954" s="9">
        <f t="shared" si="42"/>
        <v>42605.208333333328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5">
        <f t="shared" si="44"/>
        <v>1.4266524164844538</v>
      </c>
      <c r="T954">
        <f t="shared" si="43"/>
        <v>45.007502206531335</v>
      </c>
    </row>
    <row r="955" spans="1:20" ht="31.5" x14ac:dyDescent="0.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9">
        <v>42358.25</v>
      </c>
      <c r="M955" s="9">
        <f t="shared" si="42"/>
        <v>42394.25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5">
        <f t="shared" si="44"/>
        <v>1.6666666666666667</v>
      </c>
      <c r="T955">
        <f t="shared" si="43"/>
        <v>94.285714285714292</v>
      </c>
    </row>
    <row r="956" spans="1:20" ht="16" x14ac:dyDescent="0.4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9">
        <v>41174.208333333336</v>
      </c>
      <c r="M956" s="9">
        <f t="shared" si="42"/>
        <v>41198.208333333336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5">
        <f t="shared" si="44"/>
        <v>0.27240638428483732</v>
      </c>
      <c r="T956">
        <f t="shared" si="43"/>
        <v>101.02325581395348</v>
      </c>
    </row>
    <row r="957" spans="1:20" ht="31.5" x14ac:dyDescent="0.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9">
        <v>41238.25</v>
      </c>
      <c r="M957" s="9">
        <f t="shared" si="42"/>
        <v>41240.25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5">
        <f t="shared" si="44"/>
        <v>9.0171325518485126E-2</v>
      </c>
      <c r="T957">
        <f t="shared" si="43"/>
        <v>97.037499999999994</v>
      </c>
    </row>
    <row r="958" spans="1:20" ht="16" x14ac:dyDescent="0.4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9">
        <v>42360.25</v>
      </c>
      <c r="M958" s="9">
        <f t="shared" si="42"/>
        <v>42364.25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5">
        <f t="shared" si="44"/>
        <v>5.2551963695445121</v>
      </c>
      <c r="T958">
        <f t="shared" si="43"/>
        <v>43.00963855421687</v>
      </c>
    </row>
    <row r="959" spans="1:20" ht="16" x14ac:dyDescent="0.4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9">
        <v>40955.25</v>
      </c>
      <c r="M959" s="9">
        <f t="shared" si="42"/>
        <v>40958.25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5">
        <f t="shared" si="44"/>
        <v>0.7881614926813576</v>
      </c>
      <c r="T959">
        <f t="shared" si="43"/>
        <v>94.916030534351151</v>
      </c>
    </row>
    <row r="960" spans="1:20" ht="31.5" x14ac:dyDescent="0.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9">
        <v>40350.208333333336</v>
      </c>
      <c r="M960" s="9">
        <f t="shared" si="42"/>
        <v>40372.208333333336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5">
        <f t="shared" si="44"/>
        <v>0.13612176710803117</v>
      </c>
      <c r="T960">
        <f t="shared" si="43"/>
        <v>72.151785714285708</v>
      </c>
    </row>
    <row r="961" spans="1:20" ht="16" x14ac:dyDescent="0.4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9">
        <v>40357.208333333336</v>
      </c>
      <c r="M961" s="9">
        <f t="shared" si="42"/>
        <v>40385.208333333336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5">
        <f t="shared" si="44"/>
        <v>21.866988387875132</v>
      </c>
      <c r="T961">
        <f t="shared" si="43"/>
        <v>51.007692307692309</v>
      </c>
    </row>
    <row r="962" spans="1:20" ht="16" x14ac:dyDescent="0.4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9">
        <v>42408.25</v>
      </c>
      <c r="M962" s="9">
        <f t="shared" si="42"/>
        <v>42445.208333333328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5">
        <f t="shared" si="44"/>
        <v>1.1757161179991449</v>
      </c>
      <c r="T962">
        <f t="shared" si="43"/>
        <v>85.054545454545448</v>
      </c>
    </row>
    <row r="963" spans="1:20" ht="31.5" x14ac:dyDescent="0.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9">
        <v>40591.25</v>
      </c>
      <c r="M963" s="9">
        <f t="shared" ref="M963:M1001" si="45">(((K963/60)/60)/24)+DATE(1970,1,1)</f>
        <v>40595.25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5">
        <f t="shared" si="44"/>
        <v>0.83823529411764708</v>
      </c>
      <c r="T963">
        <f t="shared" ref="T963:T1001" si="46">E963/G963</f>
        <v>43.87096774193548</v>
      </c>
    </row>
    <row r="964" spans="1:20" ht="16" x14ac:dyDescent="0.4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9">
        <v>41592.25</v>
      </c>
      <c r="M964" s="9">
        <f t="shared" si="45"/>
        <v>41613.25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5">
        <f t="shared" ref="S964:S1001" si="47">D964/E964</f>
        <v>0.33780613681148541</v>
      </c>
      <c r="T964">
        <f t="shared" si="46"/>
        <v>40.063909774436091</v>
      </c>
    </row>
    <row r="965" spans="1:20" ht="16" x14ac:dyDescent="0.4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9">
        <v>40607.25</v>
      </c>
      <c r="M965" s="9">
        <f t="shared" si="45"/>
        <v>40613.25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5">
        <f t="shared" si="47"/>
        <v>1.180708425055033</v>
      </c>
      <c r="T965">
        <f t="shared" si="46"/>
        <v>43.833333333333336</v>
      </c>
    </row>
    <row r="966" spans="1:20" ht="16" x14ac:dyDescent="0.4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9">
        <v>42135.208333333328</v>
      </c>
      <c r="M966" s="9">
        <f t="shared" si="45"/>
        <v>42140.208333333328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5">
        <f t="shared" si="47"/>
        <v>0.2810695837131571</v>
      </c>
      <c r="T966">
        <f t="shared" si="46"/>
        <v>84.92903225806451</v>
      </c>
    </row>
    <row r="967" spans="1:20" ht="16" x14ac:dyDescent="0.4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9">
        <v>40203.25</v>
      </c>
      <c r="M967" s="9">
        <f t="shared" si="45"/>
        <v>40243.25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5">
        <f t="shared" si="47"/>
        <v>0.25879308316668626</v>
      </c>
      <c r="T967">
        <f t="shared" si="46"/>
        <v>41.067632850241544</v>
      </c>
    </row>
    <row r="968" spans="1:20" ht="16" x14ac:dyDescent="0.4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9">
        <v>42901.208333333328</v>
      </c>
      <c r="M968" s="9">
        <f t="shared" si="45"/>
        <v>42903.208333333328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5">
        <f t="shared" si="47"/>
        <v>0.12622512622512622</v>
      </c>
      <c r="T968">
        <f t="shared" si="46"/>
        <v>54.971428571428568</v>
      </c>
    </row>
    <row r="969" spans="1:20" ht="16" x14ac:dyDescent="0.4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9">
        <v>41005.208333333336</v>
      </c>
      <c r="M969" s="9">
        <f t="shared" si="45"/>
        <v>41042.208333333336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5">
        <f t="shared" si="47"/>
        <v>0.72974623982565334</v>
      </c>
      <c r="T969">
        <f t="shared" si="46"/>
        <v>77.010807374443743</v>
      </c>
    </row>
    <row r="970" spans="1:20" ht="31.5" x14ac:dyDescent="0.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9">
        <v>40544.25</v>
      </c>
      <c r="M970" s="9">
        <f t="shared" si="45"/>
        <v>40559.25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5">
        <f t="shared" si="47"/>
        <v>0.29567574226931131</v>
      </c>
      <c r="T970">
        <f t="shared" si="46"/>
        <v>71.201754385964918</v>
      </c>
    </row>
    <row r="971" spans="1:20" ht="16" x14ac:dyDescent="0.4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9">
        <v>43821.25</v>
      </c>
      <c r="M971" s="9">
        <f t="shared" si="45"/>
        <v>43828.25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5">
        <f t="shared" si="47"/>
        <v>0.92397660818713445</v>
      </c>
      <c r="T971">
        <f t="shared" si="46"/>
        <v>91.935483870967744</v>
      </c>
    </row>
    <row r="972" spans="1:20" ht="31.5" x14ac:dyDescent="0.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9">
        <v>40672.208333333336</v>
      </c>
      <c r="M972" s="9">
        <f t="shared" si="45"/>
        <v>40673.208333333336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5">
        <f t="shared" si="47"/>
        <v>1.6458835567734438</v>
      </c>
      <c r="T972">
        <f t="shared" si="46"/>
        <v>97.069023569023571</v>
      </c>
    </row>
    <row r="973" spans="1:20" ht="16" x14ac:dyDescent="0.4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9">
        <v>41555.208333333336</v>
      </c>
      <c r="M973" s="9">
        <f t="shared" si="45"/>
        <v>41561.208333333336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5">
        <f t="shared" si="47"/>
        <v>3.6067892503536068</v>
      </c>
      <c r="T973">
        <f t="shared" si="46"/>
        <v>58.916666666666664</v>
      </c>
    </row>
    <row r="974" spans="1:20" ht="31.5" x14ac:dyDescent="0.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9">
        <v>41792.208333333336</v>
      </c>
      <c r="M974" s="9">
        <f t="shared" si="45"/>
        <v>41801.208333333336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5">
        <f t="shared" si="47"/>
        <v>0.43784094171691074</v>
      </c>
      <c r="T974">
        <f t="shared" si="46"/>
        <v>58.015466983938133</v>
      </c>
    </row>
    <row r="975" spans="1:20" ht="16" x14ac:dyDescent="0.4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9">
        <v>40522.25</v>
      </c>
      <c r="M975" s="9">
        <f t="shared" si="45"/>
        <v>40524.25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5">
        <f t="shared" si="47"/>
        <v>4.6263753056234718</v>
      </c>
      <c r="T975">
        <f t="shared" si="46"/>
        <v>103.87301587301587</v>
      </c>
    </row>
    <row r="976" spans="1:20" ht="16" x14ac:dyDescent="0.4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9">
        <v>41412.208333333336</v>
      </c>
      <c r="M976" s="9">
        <f t="shared" si="45"/>
        <v>41413.208333333336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5">
        <f t="shared" si="47"/>
        <v>0.26746907388833169</v>
      </c>
      <c r="T976">
        <f t="shared" si="46"/>
        <v>93.46875</v>
      </c>
    </row>
    <row r="977" spans="1:20" ht="16" x14ac:dyDescent="0.4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9">
        <v>42337.25</v>
      </c>
      <c r="M977" s="9">
        <f t="shared" si="45"/>
        <v>42376.25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5">
        <f t="shared" si="47"/>
        <v>0.64546975854649769</v>
      </c>
      <c r="T977">
        <f t="shared" si="46"/>
        <v>61.970370370370368</v>
      </c>
    </row>
    <row r="978" spans="1:20" ht="31.5" x14ac:dyDescent="0.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9">
        <v>40571.25</v>
      </c>
      <c r="M978" s="9">
        <f t="shared" si="45"/>
        <v>40577.25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5">
        <f t="shared" si="47"/>
        <v>0.31041440322830982</v>
      </c>
      <c r="T978">
        <f t="shared" si="46"/>
        <v>92.042857142857144</v>
      </c>
    </row>
    <row r="979" spans="1:20" ht="16" x14ac:dyDescent="0.4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9">
        <v>43138.25</v>
      </c>
      <c r="M979" s="9">
        <f t="shared" si="45"/>
        <v>43170.25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5">
        <f t="shared" si="47"/>
        <v>1.3521344407958278</v>
      </c>
      <c r="T979">
        <f t="shared" si="46"/>
        <v>77.268656716417908</v>
      </c>
    </row>
    <row r="980" spans="1:20" ht="16" x14ac:dyDescent="0.4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9">
        <v>42686.25</v>
      </c>
      <c r="M980" s="9">
        <f t="shared" si="45"/>
        <v>42708.25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5">
        <f t="shared" si="47"/>
        <v>0.11572734637194769</v>
      </c>
      <c r="T980">
        <f t="shared" si="46"/>
        <v>93.923913043478265</v>
      </c>
    </row>
    <row r="981" spans="1:20" ht="16" x14ac:dyDescent="0.4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9">
        <v>42078.208333333328</v>
      </c>
      <c r="M981" s="9">
        <f t="shared" si="45"/>
        <v>42084.208333333328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5">
        <f t="shared" si="47"/>
        <v>0.69801957237604939</v>
      </c>
      <c r="T981">
        <f t="shared" si="46"/>
        <v>84.969458128078813</v>
      </c>
    </row>
    <row r="982" spans="1:20" ht="16" x14ac:dyDescent="0.4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9">
        <v>42307.208333333328</v>
      </c>
      <c r="M982" s="9">
        <f t="shared" si="45"/>
        <v>42312.25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5">
        <f t="shared" si="47"/>
        <v>2.482513035736996</v>
      </c>
      <c r="T982">
        <f t="shared" si="46"/>
        <v>105.97035040431267</v>
      </c>
    </row>
    <row r="983" spans="1:20" ht="16" x14ac:dyDescent="0.4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9">
        <v>43094.25</v>
      </c>
      <c r="M983" s="9">
        <f t="shared" si="45"/>
        <v>43127.25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5">
        <f t="shared" si="47"/>
        <v>0.56109203584289424</v>
      </c>
      <c r="T983">
        <f t="shared" si="46"/>
        <v>36.969040247678016</v>
      </c>
    </row>
    <row r="984" spans="1:20" ht="16" x14ac:dyDescent="0.4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9">
        <v>40743.208333333336</v>
      </c>
      <c r="M984" s="9">
        <f t="shared" si="45"/>
        <v>40745.208333333336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5">
        <f t="shared" si="47"/>
        <v>1.1774325429272281</v>
      </c>
      <c r="T984">
        <f t="shared" si="46"/>
        <v>81.533333333333331</v>
      </c>
    </row>
    <row r="985" spans="1:20" ht="16" x14ac:dyDescent="0.4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9">
        <v>43681.208333333328</v>
      </c>
      <c r="M985" s="9">
        <f t="shared" si="45"/>
        <v>43696.208333333328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5">
        <f t="shared" si="47"/>
        <v>0.68522961295938511</v>
      </c>
      <c r="T985">
        <f t="shared" si="46"/>
        <v>80.999140154772135</v>
      </c>
    </row>
    <row r="986" spans="1:20" ht="31.5" x14ac:dyDescent="0.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9">
        <v>43716.208333333328</v>
      </c>
      <c r="M986" s="9">
        <f t="shared" si="45"/>
        <v>43742.208333333328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5">
        <f t="shared" si="47"/>
        <v>0.65590312815338048</v>
      </c>
      <c r="T986">
        <f t="shared" si="46"/>
        <v>26.010498687664043</v>
      </c>
    </row>
    <row r="987" spans="1:20" ht="16" x14ac:dyDescent="0.4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9">
        <v>41614.25</v>
      </c>
      <c r="M987" s="9">
        <f t="shared" si="45"/>
        <v>41640.25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5">
        <f t="shared" si="47"/>
        <v>1.4896570994472726</v>
      </c>
      <c r="T987">
        <f t="shared" si="46"/>
        <v>25.998410896708286</v>
      </c>
    </row>
    <row r="988" spans="1:20" ht="31.5" x14ac:dyDescent="0.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9">
        <v>40638.208333333336</v>
      </c>
      <c r="M988" s="9">
        <f t="shared" si="45"/>
        <v>40652.208333333336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5">
        <f t="shared" si="47"/>
        <v>2.4809160305343512</v>
      </c>
      <c r="T988">
        <f t="shared" si="46"/>
        <v>34.173913043478258</v>
      </c>
    </row>
    <row r="989" spans="1:20" ht="16" x14ac:dyDescent="0.4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9">
        <v>42852.208333333328</v>
      </c>
      <c r="M989" s="9">
        <f t="shared" si="45"/>
        <v>42866.208333333328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5">
        <f t="shared" si="47"/>
        <v>0.46127520273789152</v>
      </c>
      <c r="T989">
        <f t="shared" si="46"/>
        <v>28.002083333333335</v>
      </c>
    </row>
    <row r="990" spans="1:20" ht="16" x14ac:dyDescent="0.4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9">
        <v>42686.25</v>
      </c>
      <c r="M990" s="9">
        <f t="shared" si="45"/>
        <v>42707.25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5">
        <f t="shared" si="47"/>
        <v>1.9187589303939578</v>
      </c>
      <c r="T990">
        <f t="shared" si="46"/>
        <v>76.546875</v>
      </c>
    </row>
    <row r="991" spans="1:20" ht="16" x14ac:dyDescent="0.4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9">
        <v>43571.208333333328</v>
      </c>
      <c r="M991" s="9">
        <f t="shared" si="45"/>
        <v>43576.208333333328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5">
        <f t="shared" si="47"/>
        <v>0.20016680567139283</v>
      </c>
      <c r="T991">
        <f t="shared" si="46"/>
        <v>53.053097345132741</v>
      </c>
    </row>
    <row r="992" spans="1:20" ht="16" x14ac:dyDescent="0.4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9">
        <v>42432.25</v>
      </c>
      <c r="M992" s="9">
        <f t="shared" si="45"/>
        <v>42454.208333333328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5">
        <f t="shared" si="47"/>
        <v>1.1405176195350197</v>
      </c>
      <c r="T992">
        <f t="shared" si="46"/>
        <v>106.859375</v>
      </c>
    </row>
    <row r="993" spans="1:20" ht="16" x14ac:dyDescent="0.4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9">
        <v>41907.208333333336</v>
      </c>
      <c r="M993" s="9">
        <f t="shared" si="45"/>
        <v>41911.208333333336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5">
        <f t="shared" si="47"/>
        <v>0.88359931475971509</v>
      </c>
      <c r="T993">
        <f t="shared" si="46"/>
        <v>46.020746887966808</v>
      </c>
    </row>
    <row r="994" spans="1:20" ht="16" x14ac:dyDescent="0.4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9">
        <v>43227.208333333328</v>
      </c>
      <c r="M994" s="9">
        <f t="shared" si="45"/>
        <v>43241.208333333328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5">
        <f t="shared" si="47"/>
        <v>0.23443999092490359</v>
      </c>
      <c r="T994">
        <f t="shared" si="46"/>
        <v>100.17424242424242</v>
      </c>
    </row>
    <row r="995" spans="1:20" ht="16" x14ac:dyDescent="0.4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9">
        <v>42362.25</v>
      </c>
      <c r="M995" s="9">
        <f t="shared" si="45"/>
        <v>42379.25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5">
        <f t="shared" si="47"/>
        <v>1.288117770767613</v>
      </c>
      <c r="T995">
        <f t="shared" si="46"/>
        <v>101.44</v>
      </c>
    </row>
    <row r="996" spans="1:20" ht="16" x14ac:dyDescent="0.4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9">
        <v>41929.208333333336</v>
      </c>
      <c r="M996" s="9">
        <f t="shared" si="45"/>
        <v>41935.208333333336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5">
        <f t="shared" si="47"/>
        <v>1.9048776207255005</v>
      </c>
      <c r="T996">
        <f t="shared" si="46"/>
        <v>87.972684085510693</v>
      </c>
    </row>
    <row r="997" spans="1:20" ht="16" x14ac:dyDescent="0.4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9">
        <v>43408.208333333328</v>
      </c>
      <c r="M997" s="9">
        <f t="shared" si="45"/>
        <v>43437.25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5">
        <f t="shared" si="47"/>
        <v>0.63505116959064323</v>
      </c>
      <c r="T997">
        <f t="shared" si="46"/>
        <v>74.995594713656388</v>
      </c>
    </row>
    <row r="998" spans="1:20" ht="31.5" x14ac:dyDescent="0.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9">
        <v>41276.25</v>
      </c>
      <c r="M998" s="9">
        <f t="shared" si="45"/>
        <v>41306.25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5">
        <f t="shared" si="47"/>
        <v>1.3710012463647694</v>
      </c>
      <c r="T998">
        <f t="shared" si="46"/>
        <v>42.982142857142854</v>
      </c>
    </row>
    <row r="999" spans="1:20" ht="16" x14ac:dyDescent="0.4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9">
        <v>41659.25</v>
      </c>
      <c r="M999" s="9">
        <f t="shared" si="45"/>
        <v>41664.25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5">
        <f t="shared" si="47"/>
        <v>1.6510971105800565</v>
      </c>
      <c r="T999">
        <f t="shared" si="46"/>
        <v>33.115107913669064</v>
      </c>
    </row>
    <row r="1000" spans="1:20" ht="16" x14ac:dyDescent="0.4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9">
        <v>40220.25</v>
      </c>
      <c r="M1000" s="9">
        <f t="shared" si="45"/>
        <v>40234.25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5">
        <f t="shared" si="47"/>
        <v>1.7608333553657827</v>
      </c>
      <c r="T1000">
        <f t="shared" si="46"/>
        <v>101.13101604278074</v>
      </c>
    </row>
    <row r="1001" spans="1:20" ht="16" x14ac:dyDescent="0.4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9">
        <v>42550.208333333328</v>
      </c>
      <c r="M1001" s="9">
        <f t="shared" si="45"/>
        <v>42557.208333333328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5">
        <f t="shared" si="47"/>
        <v>1.7685732023750775</v>
      </c>
      <c r="T1001">
        <f t="shared" si="46"/>
        <v>55.98841354723708</v>
      </c>
    </row>
  </sheetData>
  <conditionalFormatting sqref="F2:F1001">
    <cfRule type="containsText" dxfId="5" priority="6" operator="containsText" text="live">
      <formula>NOT(ISERROR(SEARCH("live",F2)))</formula>
    </cfRule>
    <cfRule type="containsText" dxfId="4" priority="7" operator="containsText" text="canceled">
      <formula>NOT(ISERROR(SEARCH("canceled",F2)))</formula>
    </cfRule>
    <cfRule type="containsText" dxfId="3" priority="8" operator="containsText" text="successful">
      <formula>NOT(ISERROR(SEARCH("successful",F2)))</formula>
    </cfRule>
    <cfRule type="containsText" dxfId="2" priority="9" operator="containsText" text="sucessful">
      <formula>NOT(ISERROR(SEARCH("sucessful",F2)))</formula>
    </cfRule>
    <cfRule type="containsText" dxfId="1" priority="10" operator="containsText" text="cancelled">
      <formula>NOT(ISERROR(SEARCH("cancelled",F2)))</formula>
    </cfRule>
    <cfRule type="containsText" dxfId="0" priority="11" operator="containsText" text="failed">
      <formula>NOT(ISERROR(SEARCH("failed",F2)))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1">
    <cfRule type="colorScale" priority="3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4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5">
      <colorScale>
        <cfvo type="min"/>
        <cfvo type="percentile" val="50"/>
        <cfvo type="max"/>
        <color rgb="FFFF0000"/>
        <color rgb="FF00B050"/>
        <color rgb="FF00B0F0"/>
      </colorScale>
    </cfRule>
  </conditionalFormatting>
  <conditionalFormatting sqref="S1:S1048576">
    <cfRule type="colorScale" priority="1">
      <colorScale>
        <cfvo type="percent" val="0"/>
        <cfvo type="percent" val="1"/>
        <cfvo type="percent" val="2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3422-1ED1-4B6E-A57B-52F43F918CFE}">
  <sheetPr codeName="Sheet2"/>
  <dimension ref="A1:F12"/>
  <sheetViews>
    <sheetView workbookViewId="0">
      <selection activeCell="G26" sqref="G2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6.58203125" bestFit="1" customWidth="1"/>
    <col min="12" max="12" width="10.58203125" bestFit="1" customWidth="1"/>
  </cols>
  <sheetData>
    <row r="1" spans="1:6" x14ac:dyDescent="0.35">
      <c r="A1" s="6" t="s">
        <v>2069</v>
      </c>
      <c r="B1" s="6" t="s">
        <v>2068</v>
      </c>
    </row>
    <row r="2" spans="1:6" x14ac:dyDescent="0.35">
      <c r="A2" s="6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</row>
    <row r="3" spans="1:6" x14ac:dyDescent="0.35">
      <c r="A3" s="7" t="s">
        <v>2039</v>
      </c>
      <c r="B3" s="8">
        <v>11</v>
      </c>
      <c r="C3" s="8">
        <v>60</v>
      </c>
      <c r="D3" s="8">
        <v>5</v>
      </c>
      <c r="E3" s="8">
        <v>102</v>
      </c>
      <c r="F3" s="8">
        <v>178</v>
      </c>
    </row>
    <row r="4" spans="1:6" x14ac:dyDescent="0.35">
      <c r="A4" s="7" t="s">
        <v>2031</v>
      </c>
      <c r="B4" s="8">
        <v>4</v>
      </c>
      <c r="C4" s="8">
        <v>20</v>
      </c>
      <c r="D4" s="8"/>
      <c r="E4" s="8">
        <v>22</v>
      </c>
      <c r="F4" s="8">
        <v>46</v>
      </c>
    </row>
    <row r="5" spans="1:6" x14ac:dyDescent="0.35">
      <c r="A5" s="7" t="s">
        <v>2048</v>
      </c>
      <c r="B5" s="8">
        <v>1</v>
      </c>
      <c r="C5" s="8">
        <v>23</v>
      </c>
      <c r="D5" s="8">
        <v>3</v>
      </c>
      <c r="E5" s="8">
        <v>21</v>
      </c>
      <c r="F5" s="8">
        <v>48</v>
      </c>
    </row>
    <row r="6" spans="1:6" x14ac:dyDescent="0.35">
      <c r="A6" s="7" t="s">
        <v>2062</v>
      </c>
      <c r="B6" s="8"/>
      <c r="C6" s="8"/>
      <c r="D6" s="8"/>
      <c r="E6" s="8">
        <v>4</v>
      </c>
      <c r="F6" s="8">
        <v>4</v>
      </c>
    </row>
    <row r="7" spans="1:6" x14ac:dyDescent="0.35">
      <c r="A7" s="7" t="s">
        <v>2033</v>
      </c>
      <c r="B7" s="8">
        <v>10</v>
      </c>
      <c r="C7" s="8">
        <v>66</v>
      </c>
      <c r="D7" s="8"/>
      <c r="E7" s="8">
        <v>99</v>
      </c>
      <c r="F7" s="8">
        <v>175</v>
      </c>
    </row>
    <row r="8" spans="1:6" x14ac:dyDescent="0.35">
      <c r="A8" s="7" t="s">
        <v>2052</v>
      </c>
      <c r="B8" s="8">
        <v>4</v>
      </c>
      <c r="C8" s="8">
        <v>11</v>
      </c>
      <c r="D8" s="8">
        <v>1</v>
      </c>
      <c r="E8" s="8">
        <v>26</v>
      </c>
      <c r="F8" s="8">
        <v>42</v>
      </c>
    </row>
    <row r="9" spans="1:6" x14ac:dyDescent="0.35">
      <c r="A9" s="7" t="s">
        <v>2045</v>
      </c>
      <c r="B9" s="8">
        <v>2</v>
      </c>
      <c r="C9" s="8">
        <v>24</v>
      </c>
      <c r="D9" s="8">
        <v>1</v>
      </c>
      <c r="E9" s="8">
        <v>40</v>
      </c>
      <c r="F9" s="8">
        <v>67</v>
      </c>
    </row>
    <row r="10" spans="1:6" x14ac:dyDescent="0.35">
      <c r="A10" s="7" t="s">
        <v>2035</v>
      </c>
      <c r="B10" s="8">
        <v>2</v>
      </c>
      <c r="C10" s="8">
        <v>28</v>
      </c>
      <c r="D10" s="8">
        <v>2</v>
      </c>
      <c r="E10" s="8">
        <v>64</v>
      </c>
      <c r="F10" s="8">
        <v>96</v>
      </c>
    </row>
    <row r="11" spans="1:6" x14ac:dyDescent="0.35">
      <c r="A11" s="7" t="s">
        <v>2037</v>
      </c>
      <c r="B11" s="8">
        <v>23</v>
      </c>
      <c r="C11" s="8">
        <v>132</v>
      </c>
      <c r="D11" s="8">
        <v>2</v>
      </c>
      <c r="E11" s="8">
        <v>187</v>
      </c>
      <c r="F11" s="8">
        <v>344</v>
      </c>
    </row>
    <row r="12" spans="1:6" x14ac:dyDescent="0.35">
      <c r="A12" s="7" t="s">
        <v>2067</v>
      </c>
      <c r="B12" s="8">
        <v>57</v>
      </c>
      <c r="C12" s="8">
        <v>364</v>
      </c>
      <c r="D12" s="8">
        <v>14</v>
      </c>
      <c r="E12" s="8">
        <v>565</v>
      </c>
      <c r="F12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EDE9-5FB4-478F-9D72-AF7F922BD2F6}">
  <sheetPr codeName="Sheet3"/>
  <dimension ref="A1:F30"/>
  <sheetViews>
    <sheetView workbookViewId="0">
      <selection activeCell="K4" sqref="K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2064</v>
      </c>
      <c r="B2" t="s">
        <v>2070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6C19-F0FC-4C8E-AB89-0EFA30BA7E9D}">
  <sheetPr codeName="Sheet4"/>
  <dimension ref="A1:F18"/>
  <sheetViews>
    <sheetView workbookViewId="0">
      <selection activeCell="I23" sqref="I2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2084</v>
      </c>
      <c r="B1" t="s">
        <v>2070</v>
      </c>
    </row>
    <row r="2" spans="1:6" x14ac:dyDescent="0.35">
      <c r="A2" s="6" t="s">
        <v>2064</v>
      </c>
      <c r="B2" t="s">
        <v>2070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2072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5">
      <c r="A7" s="10" t="s">
        <v>2073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5">
      <c r="A8" s="10" t="s">
        <v>2074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5">
      <c r="A9" s="10" t="s">
        <v>2075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5">
      <c r="A10" s="10" t="s">
        <v>2076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5">
      <c r="A11" s="10" t="s">
        <v>2077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5">
      <c r="A12" s="10" t="s">
        <v>2078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5">
      <c r="A13" s="10" t="s">
        <v>2079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5">
      <c r="A14" s="10" t="s">
        <v>2080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5">
      <c r="A15" s="10" t="s">
        <v>2081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5">
      <c r="A16" s="10" t="s">
        <v>2082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5">
      <c r="A17" s="10" t="s">
        <v>2083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5">
      <c r="A18" s="10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D348-D9BF-4FED-98F2-2C3D280BF6C3}">
  <sheetPr codeName="Sheet5"/>
  <dimension ref="A1:H13"/>
  <sheetViews>
    <sheetView workbookViewId="0">
      <selection activeCell="J11" sqref="J11"/>
    </sheetView>
  </sheetViews>
  <sheetFormatPr defaultRowHeight="15.5" x14ac:dyDescent="0.35"/>
  <cols>
    <col min="1" max="1" width="12.6640625" customWidth="1"/>
    <col min="2" max="2" width="20.25" customWidth="1"/>
    <col min="3" max="3" width="13" bestFit="1" customWidth="1"/>
    <col min="4" max="4" width="15.58203125" bestFit="1" customWidth="1"/>
    <col min="5" max="5" width="18" customWidth="1"/>
    <col min="6" max="6" width="20.83203125" customWidth="1"/>
    <col min="7" max="7" width="15.4140625" bestFit="1" customWidth="1"/>
    <col min="8" max="8" width="18.08203125" bestFit="1" customWidth="1"/>
  </cols>
  <sheetData>
    <row r="1" spans="1:8" ht="31" x14ac:dyDescent="0.35">
      <c r="A1" s="2" t="s">
        <v>2085</v>
      </c>
      <c r="B1" s="2" t="s">
        <v>2086</v>
      </c>
      <c r="C1" s="2" t="s">
        <v>2087</v>
      </c>
      <c r="D1" s="2" t="s">
        <v>2088</v>
      </c>
      <c r="E1" s="2" t="s">
        <v>2089</v>
      </c>
      <c r="F1" s="2" t="s">
        <v>2090</v>
      </c>
      <c r="G1" s="2" t="s">
        <v>2091</v>
      </c>
      <c r="H1" s="2" t="s">
        <v>2092</v>
      </c>
    </row>
    <row r="2" spans="1:8" ht="26" x14ac:dyDescent="0.35">
      <c r="A2" s="11" t="s">
        <v>2093</v>
      </c>
      <c r="B2">
        <f>COUNTIFS(Crowdfunding!F:F, "=successful", Crowdfunding!D:D, "&lt;=1000")</f>
        <v>36</v>
      </c>
      <c r="C2">
        <f>COUNTIFS(Crowdfunding!F:F, "=failed", Crowdfunding!D:D, "&lt;=1000")</f>
        <v>21</v>
      </c>
      <c r="D2">
        <f>COUNTIFS(Crowdfunding!F:F, "=canceled", Crowdfunding!D:D, "&lt;=1000")</f>
        <v>1</v>
      </c>
      <c r="E2">
        <f>SUM(B2:D2)</f>
        <v>58</v>
      </c>
      <c r="F2" s="5">
        <f>B2/E2</f>
        <v>0.62068965517241381</v>
      </c>
      <c r="G2" s="5">
        <f>C2/E2</f>
        <v>0.36206896551724138</v>
      </c>
      <c r="H2" s="5">
        <f>D2/E2</f>
        <v>1.7241379310344827E-2</v>
      </c>
    </row>
    <row r="3" spans="1:8" ht="26" x14ac:dyDescent="0.35">
      <c r="A3" s="11" t="s">
        <v>2094</v>
      </c>
      <c r="B3">
        <f>COUNTIFS(Crowdfunding!F:F, "=successful", Crowdfunding!D:D, "&gt;1000",  Crowdfunding!D:D, "&lt;=4999")</f>
        <v>185</v>
      </c>
      <c r="C3">
        <f>COUNTIFS(Crowdfunding!F:F, "=failed", Crowdfunding!D:D, "&gt;1000",  Crowdfunding!D:D, "&lt;=4999")</f>
        <v>37</v>
      </c>
      <c r="D3">
        <f>COUNTIFS(Crowdfunding!F:F, "=canceled", Crowdfunding!D:D, "&gt;1000",  Crowdfunding!D:D, "&lt;=4999")</f>
        <v>2</v>
      </c>
      <c r="E3">
        <f t="shared" ref="E3:E13" si="0">SUM(B3:D3)</f>
        <v>224</v>
      </c>
      <c r="F3" s="5">
        <f t="shared" ref="F3:F13" si="1">B3/E3</f>
        <v>0.8258928571428571</v>
      </c>
      <c r="G3" s="5">
        <f t="shared" ref="G3:G13" si="2">C3/E3</f>
        <v>0.16517857142857142</v>
      </c>
      <c r="H3" s="5">
        <f t="shared" ref="H3:H13" si="3">D3/E3</f>
        <v>8.9285714285714281E-3</v>
      </c>
    </row>
    <row r="4" spans="1:8" ht="26" x14ac:dyDescent="0.35">
      <c r="A4" s="11" t="s">
        <v>2095</v>
      </c>
      <c r="B4">
        <f>COUNTIFS(Crowdfunding!F:F, "=successful", Crowdfunding!D:D, "&gt;5000",  Crowdfunding!D:D, "&lt;=9999")</f>
        <v>157</v>
      </c>
      <c r="C4">
        <f>COUNTIFS(Crowdfunding!F:F, "=failed", Crowdfunding!D:D, "&gt;5000",  Crowdfunding!D:D, "&lt;=9999")</f>
        <v>125</v>
      </c>
      <c r="D4">
        <f>COUNTIFS(Crowdfunding!F:F, "=canceled", Crowdfunding!D:D, "&gt;5000",  Crowdfunding!D:D, "&lt;=9999")</f>
        <v>25</v>
      </c>
      <c r="E4">
        <f t="shared" si="0"/>
        <v>307</v>
      </c>
      <c r="F4" s="5">
        <f t="shared" si="1"/>
        <v>0.51140065146579805</v>
      </c>
      <c r="G4" s="5">
        <f t="shared" si="2"/>
        <v>0.40716612377850164</v>
      </c>
      <c r="H4" s="5">
        <f t="shared" si="3"/>
        <v>8.143322475570032E-2</v>
      </c>
    </row>
    <row r="5" spans="1:8" ht="26" x14ac:dyDescent="0.35">
      <c r="A5" s="11" t="s">
        <v>2096</v>
      </c>
      <c r="B5">
        <f>COUNTIFS(Crowdfunding!F:F, "=successful", Crowdfunding!D:D, "&gt;10000",  Crowdfunding!D:D, "&lt;=14999")</f>
        <v>2</v>
      </c>
      <c r="C5">
        <f>COUNTIFS(Crowdfunding!F:F, "=failed", Crowdfunding!D:D, "&gt;10000",  Crowdfunding!D:D, "&lt;=14999")</f>
        <v>0</v>
      </c>
      <c r="D5">
        <f>COUNTIFS(Crowdfunding!F:F, "=canceled", Crowdfunding!D:D, "&gt;10000",  Crowdfunding!D:D, "&lt;=14999")</f>
        <v>0</v>
      </c>
      <c r="E5">
        <f t="shared" si="0"/>
        <v>2</v>
      </c>
      <c r="F5" s="5">
        <f t="shared" si="1"/>
        <v>1</v>
      </c>
      <c r="G5" s="5">
        <f t="shared" si="2"/>
        <v>0</v>
      </c>
      <c r="H5" s="5">
        <f t="shared" si="3"/>
        <v>0</v>
      </c>
    </row>
    <row r="6" spans="1:8" ht="26" x14ac:dyDescent="0.35">
      <c r="A6" s="11" t="s">
        <v>2097</v>
      </c>
      <c r="B6">
        <f>COUNTIFS(Crowdfunding!F:F, "=successful", Crowdfunding!D:D, "&gt;15000",  Crowdfunding!D:D, "&lt;=19999")</f>
        <v>10</v>
      </c>
      <c r="C6">
        <f>COUNTIFS(Crowdfunding!F:F, "=failed", Crowdfunding!D:D, "&gt;15000",  Crowdfunding!D:D, "&lt;=19999")</f>
        <v>0</v>
      </c>
      <c r="D6">
        <f>COUNTIFS(Crowdfunding!F:F, "=canceled", Crowdfunding!D:D, "&gt;15000",  Crowdfunding!D:D, 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ht="26" x14ac:dyDescent="0.35">
      <c r="A7" s="11" t="s">
        <v>2098</v>
      </c>
      <c r="B7">
        <f>COUNTIFS(Crowdfunding!F:F, "=successful", Crowdfunding!D:D, "&gt;20000",  Crowdfunding!D:D, "&lt;=24999")</f>
        <v>5</v>
      </c>
      <c r="C7">
        <f>COUNTIFS(Crowdfunding!F:F, "=failed", Crowdfunding!D:D, "&gt;20000",  Crowdfunding!D:D, "&lt;=24999")</f>
        <v>0</v>
      </c>
      <c r="D7">
        <f>COUNTIFS(Crowdfunding!F:F, "=canceled", Crowdfunding!D:D, "&gt;20000",  Crowdfunding!D:D, "&lt;=24999")</f>
        <v>0</v>
      </c>
      <c r="E7">
        <f t="shared" si="0"/>
        <v>5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ht="26" x14ac:dyDescent="0.35">
      <c r="A8" s="11" t="s">
        <v>2099</v>
      </c>
      <c r="B8">
        <f>COUNTIFS(Crowdfunding!F:F, "=successful", Crowdfunding!D:D, "&gt;25000",  Crowdfunding!D:D, "&lt;=29999")</f>
        <v>10</v>
      </c>
      <c r="C8">
        <f>COUNTIFS(Crowdfunding!F:F, "=failed", Crowdfunding!D:D, "&gt;25000",  Crowdfunding!D:D, "&lt;=29999")</f>
        <v>3</v>
      </c>
      <c r="D8">
        <f>COUNTIFS(Crowdfunding!F:F, "=canceled", Crowdfunding!D:D, "&gt;25000",  Crowdfunding!D:D, "&lt;=29999")</f>
        <v>0</v>
      </c>
      <c r="E8">
        <f t="shared" si="0"/>
        <v>13</v>
      </c>
      <c r="F8" s="5">
        <f t="shared" si="1"/>
        <v>0.76923076923076927</v>
      </c>
      <c r="G8" s="5">
        <f t="shared" si="2"/>
        <v>0.23076923076923078</v>
      </c>
      <c r="H8" s="5">
        <f t="shared" si="3"/>
        <v>0</v>
      </c>
    </row>
    <row r="9" spans="1:8" ht="26" x14ac:dyDescent="0.35">
      <c r="A9" s="11" t="s">
        <v>2100</v>
      </c>
      <c r="B9">
        <f>COUNTIFS(Crowdfunding!F:F, "=successful", Crowdfunding!D:D, "&gt;30000",  Crowdfunding!D:D, "&lt;=34999")</f>
        <v>7</v>
      </c>
      <c r="C9">
        <f>COUNTIFS(Crowdfunding!F:F, "=failed", Crowdfunding!D:D, "&gt;30000",  Crowdfunding!D:D, "&lt;=34999")</f>
        <v>0</v>
      </c>
      <c r="D9">
        <f>COUNTIFS(Crowdfunding!F:F, "=canceled", Crowdfunding!D:D, "&gt;30000",  Crowdfunding!D:D, 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ht="26" x14ac:dyDescent="0.35">
      <c r="A10" s="11" t="s">
        <v>2101</v>
      </c>
      <c r="B10">
        <f>COUNTIFS(Crowdfunding!F:F, "=successful", Crowdfunding!D:D, "&gt;35000",  Crowdfunding!D:D, "&lt;=39999")</f>
        <v>7</v>
      </c>
      <c r="C10">
        <f>COUNTIFS(Crowdfunding!F:F, "=failed", Crowdfunding!D:D, "&gt;35000",  Crowdfunding!D:D, "&lt;=39999")</f>
        <v>3</v>
      </c>
      <c r="D10">
        <f>COUNTIFS(Crowdfunding!F:F, "=canceled", Crowdfunding!D:D, "&gt;35000",  Crowdfunding!D:D, "&lt;=39999")</f>
        <v>1</v>
      </c>
      <c r="E10">
        <f t="shared" si="0"/>
        <v>11</v>
      </c>
      <c r="F10" s="5">
        <f t="shared" si="1"/>
        <v>0.63636363636363635</v>
      </c>
      <c r="G10" s="5">
        <f t="shared" si="2"/>
        <v>0.27272727272727271</v>
      </c>
      <c r="H10" s="5">
        <f t="shared" si="3"/>
        <v>9.0909090909090912E-2</v>
      </c>
    </row>
    <row r="11" spans="1:8" ht="26" x14ac:dyDescent="0.35">
      <c r="A11" s="11" t="s">
        <v>2102</v>
      </c>
      <c r="B11">
        <f>COUNTIFS(Crowdfunding!F:F, "=successful", Crowdfunding!D:D, "&gt;40000",  Crowdfunding!D:D, "&lt;=44999")</f>
        <v>11</v>
      </c>
      <c r="C11">
        <f>COUNTIFS(Crowdfunding!F:F, "=failed", Crowdfunding!D:D, "&gt;40000",  Crowdfunding!D:D, "&lt;=44999")</f>
        <v>3</v>
      </c>
      <c r="D11">
        <f>COUNTIFS(Crowdfunding!F:F, "=canceled", Crowdfunding!D:D, "&gt;40000",  Crowdfunding!D:D, 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ht="26" x14ac:dyDescent="0.35">
      <c r="A12" s="11" t="s">
        <v>2103</v>
      </c>
      <c r="B12">
        <f>COUNTIFS(Crowdfunding!F:F, "=successful", Crowdfunding!D:D, "&gt;45000",  Crowdfunding!D:D, "&lt;=49999")</f>
        <v>8</v>
      </c>
      <c r="C12">
        <f>COUNTIFS(Crowdfunding!F:F, "=failed", Crowdfunding!D:D, "&gt;45000",  Crowdfunding!D:D, "&lt;=49999")</f>
        <v>3</v>
      </c>
      <c r="D12">
        <f>COUNTIFS(Crowdfunding!F:F, "=canceled", Crowdfunding!D:D, "&gt;45000",  Crowdfunding!D:D, 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ht="52" x14ac:dyDescent="0.35">
      <c r="A13" s="11" t="s">
        <v>2104</v>
      </c>
      <c r="B13">
        <f>COUNTIFS(Crowdfunding!F:F, "=successful", Crowdfunding!D:D, "&gt;=50000")</f>
        <v>114</v>
      </c>
      <c r="C13">
        <f>COUNTIFS(Crowdfunding!F:F, "=failed", Crowdfunding!D:D, "&gt;=50000")</f>
        <v>163</v>
      </c>
      <c r="D13">
        <f>COUNTIFS(Crowdfunding!F:F, "=canceled", Crowdfunding!D:D,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Status by Category</vt:lpstr>
      <vt:lpstr>Count of Income by Country</vt:lpstr>
      <vt:lpstr>Date Created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2023-01-28T21:30:08Z</dcterms:modified>
</cp:coreProperties>
</file>