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mpiriqa\Project 482 ES Publication Adherence\Validation Agreement Analysis\"/>
    </mc:Choice>
  </mc:AlternateContent>
  <xr:revisionPtr revIDLastSave="0" documentId="13_ncr:1_{B3D5284C-4916-4240-9EE8-FB000FBB4FBD}" xr6:coauthVersionLast="45" xr6:coauthVersionMax="45" xr10:uidLastSave="{00000000-0000-0000-0000-000000000000}"/>
  <bookViews>
    <workbookView xWindow="-108" yWindow="-108" windowWidth="23256" windowHeight="12720" tabRatio="940" xr2:uid="{4ABC3BBD-BAF2-4297-86ED-3C6779D4C753}"/>
  </bookViews>
  <sheets>
    <sheet name="SummaryQualStool45-85" sheetId="8" r:id="rId1"/>
    <sheet name="SummaryQuantmtsDNA" sheetId="6" r:id="rId2"/>
    <sheet name="mtsDNA" sheetId="1" r:id="rId3"/>
    <sheet name="Intermediate mtsDNA" sheetId="5" r:id="rId4"/>
    <sheet name="Quant MISCAN as Ref mtsDNA" sheetId="11" r:id="rId5"/>
    <sheet name="Quant CRCSPIN as Ref mtsDNA" sheetId="9" r:id="rId6"/>
    <sheet name="Quant SimCRC as Ref mtsDNA" sheetId="10" r:id="rId7"/>
    <sheet name="MISCANAsRefAllStool" sheetId="13" r:id="rId8"/>
    <sheet name="CRCSPINasRefAllStool" sheetId="14" r:id="rId9"/>
    <sheet name="SimCRCAsRefAllStool" sheetId="15" r:id="rId10"/>
    <sheet name="Qual_Stool CRC-AIM_45-85" sheetId="19" r:id="rId11"/>
    <sheet name="Qual_Stool CRC-SPIN_45-85" sheetId="16" r:id="rId12"/>
    <sheet name="Qual_Stool SimCRC_45-85" sheetId="17" r:id="rId13"/>
    <sheet name="Qual_Stool MISCAN_45-85" sheetId="18" r:id="rId14"/>
    <sheet name="version" sheetId="7" r:id="rId15"/>
  </sheets>
  <definedNames>
    <definedName name="_xlnm._FilterDatabase" localSheetId="10" hidden="1">'Qual_Stool CRC-AIM_45-85'!$A$1:$D$82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D36" i="8" l="1"/>
  <c r="AD35" i="8"/>
  <c r="AD34" i="8"/>
  <c r="AC36" i="8"/>
  <c r="AC35" i="8"/>
  <c r="AC34" i="8"/>
  <c r="AB36" i="8"/>
  <c r="AB35" i="8"/>
  <c r="AB34" i="8"/>
  <c r="X36" i="8"/>
  <c r="X35" i="8"/>
  <c r="X34" i="8"/>
  <c r="W36" i="8"/>
  <c r="W35" i="8"/>
  <c r="W34" i="8"/>
  <c r="V36" i="8"/>
  <c r="V35" i="8"/>
  <c r="V34" i="8"/>
  <c r="R36" i="8"/>
  <c r="R35" i="8"/>
  <c r="R34" i="8"/>
  <c r="Q36" i="8"/>
  <c r="Q35" i="8"/>
  <c r="Q34" i="8"/>
  <c r="P36" i="8"/>
  <c r="P35" i="8"/>
  <c r="P34" i="8"/>
  <c r="AD65" i="8"/>
  <c r="AD64" i="8"/>
  <c r="AD63" i="8"/>
  <c r="AC65" i="8"/>
  <c r="AC64" i="8"/>
  <c r="AC63" i="8"/>
  <c r="AB65" i="8"/>
  <c r="AB64" i="8"/>
  <c r="AB63" i="8"/>
  <c r="X65" i="8"/>
  <c r="X64" i="8"/>
  <c r="X63" i="8"/>
  <c r="W65" i="8"/>
  <c r="W64" i="8"/>
  <c r="W63" i="8"/>
  <c r="V65" i="8"/>
  <c r="V64" i="8"/>
  <c r="V63" i="8"/>
  <c r="R65" i="8"/>
  <c r="R64" i="8"/>
  <c r="R63" i="8"/>
  <c r="Q65" i="8"/>
  <c r="Q64" i="8"/>
  <c r="Q63" i="8"/>
  <c r="P65" i="8"/>
  <c r="P64" i="8"/>
  <c r="P63" i="8"/>
  <c r="AD7" i="8"/>
  <c r="AD6" i="8"/>
  <c r="AD5" i="8"/>
  <c r="AC7" i="8"/>
  <c r="AC6" i="8"/>
  <c r="AC5" i="8"/>
  <c r="AB7" i="8"/>
  <c r="AB6" i="8"/>
  <c r="AB5" i="8"/>
  <c r="X7" i="8"/>
  <c r="X6" i="8"/>
  <c r="X5" i="8"/>
  <c r="W7" i="8"/>
  <c r="W6" i="8"/>
  <c r="W5" i="8"/>
  <c r="V7" i="8"/>
  <c r="V6" i="8"/>
  <c r="V5" i="8"/>
  <c r="R7" i="8"/>
  <c r="R6" i="8"/>
  <c r="R5" i="8"/>
  <c r="Q7" i="8"/>
  <c r="Q6" i="8"/>
  <c r="Q5" i="8"/>
  <c r="P7" i="8"/>
  <c r="P6" i="8"/>
  <c r="P5" i="8"/>
  <c r="G13" i="18"/>
  <c r="H10" i="18" s="1"/>
  <c r="I10" i="18" s="1"/>
  <c r="F82" i="18"/>
  <c r="G82" i="18" s="1"/>
  <c r="F67" i="18"/>
  <c r="G67" i="18" s="1"/>
  <c r="F64" i="18"/>
  <c r="G64" i="18" s="1"/>
  <c r="F36" i="18"/>
  <c r="G36" i="18" s="1"/>
  <c r="F32" i="18"/>
  <c r="G32" i="18" s="1"/>
  <c r="F22" i="18"/>
  <c r="G22" i="18" s="1"/>
  <c r="F16" i="18"/>
  <c r="G16" i="18" s="1"/>
  <c r="F13" i="18"/>
  <c r="F7" i="18"/>
  <c r="G7" i="18" s="1"/>
  <c r="F5" i="18"/>
  <c r="G5" i="18" s="1"/>
  <c r="J81" i="17"/>
  <c r="J80" i="17"/>
  <c r="J60" i="17"/>
  <c r="J17" i="17"/>
  <c r="I17" i="17"/>
  <c r="H17" i="17"/>
  <c r="G32" i="17"/>
  <c r="G27" i="17"/>
  <c r="G5" i="17"/>
  <c r="H4" i="17" s="1"/>
  <c r="I4" i="17" s="1"/>
  <c r="F82" i="17"/>
  <c r="G82" i="17" s="1"/>
  <c r="F67" i="17"/>
  <c r="G67" i="17" s="1"/>
  <c r="F64" i="17"/>
  <c r="G64" i="17" s="1"/>
  <c r="F37" i="17"/>
  <c r="G37" i="17" s="1"/>
  <c r="F32" i="17"/>
  <c r="F27" i="17"/>
  <c r="F12" i="17"/>
  <c r="G12" i="17" s="1"/>
  <c r="F10" i="17"/>
  <c r="G10" i="17" s="1"/>
  <c r="F5" i="17"/>
  <c r="J81" i="16"/>
  <c r="J80" i="16"/>
  <c r="J77" i="16"/>
  <c r="J63" i="16"/>
  <c r="J57" i="16"/>
  <c r="J28" i="16"/>
  <c r="J24" i="16"/>
  <c r="J20" i="16"/>
  <c r="J19" i="16"/>
  <c r="J11" i="16"/>
  <c r="J9" i="16"/>
  <c r="J8" i="16"/>
  <c r="J3" i="16"/>
  <c r="J81" i="19"/>
  <c r="J80" i="19"/>
  <c r="J77" i="19"/>
  <c r="J63" i="19"/>
  <c r="J32" i="19"/>
  <c r="J25" i="19"/>
  <c r="J15" i="19"/>
  <c r="J9" i="19"/>
  <c r="J7" i="19"/>
  <c r="F82" i="16"/>
  <c r="G82" i="16" s="1"/>
  <c r="F69" i="16"/>
  <c r="G69" i="16" s="1"/>
  <c r="F67" i="16"/>
  <c r="G67" i="16" s="1"/>
  <c r="F42" i="16"/>
  <c r="G42" i="16" s="1"/>
  <c r="F37" i="16"/>
  <c r="G37" i="16" s="1"/>
  <c r="F32" i="16"/>
  <c r="G32" i="16" s="1"/>
  <c r="F15" i="16"/>
  <c r="G15" i="16" s="1"/>
  <c r="F5" i="16"/>
  <c r="G5" i="16" s="1"/>
  <c r="F11" i="19"/>
  <c r="G11" i="19" s="1"/>
  <c r="H9" i="19" s="1"/>
  <c r="F5" i="19"/>
  <c r="G5" i="19" s="1"/>
  <c r="H4" i="19" s="1"/>
  <c r="I4" i="19" s="1"/>
  <c r="F82" i="19"/>
  <c r="G82" i="19" s="1"/>
  <c r="H77" i="19" s="1"/>
  <c r="I77" i="19" s="1"/>
  <c r="F69" i="19"/>
  <c r="G69" i="19" s="1"/>
  <c r="F67" i="19"/>
  <c r="G67" i="19" s="1"/>
  <c r="F42" i="19"/>
  <c r="G42" i="19" s="1"/>
  <c r="F37" i="19"/>
  <c r="G37" i="19" s="1"/>
  <c r="F20" i="19"/>
  <c r="G20" i="19" s="1"/>
  <c r="H27" i="18" l="1"/>
  <c r="I27" i="18" s="1"/>
  <c r="H23" i="18"/>
  <c r="I23" i="18" s="1"/>
  <c r="H60" i="18"/>
  <c r="I60" i="18" s="1"/>
  <c r="H49" i="18"/>
  <c r="I49" i="18" s="1"/>
  <c r="H57" i="18"/>
  <c r="I57" i="18" s="1"/>
  <c r="H53" i="18"/>
  <c r="I53" i="18" s="1"/>
  <c r="H4" i="18"/>
  <c r="I4" i="18" s="1"/>
  <c r="H3" i="18"/>
  <c r="I3" i="18" s="1"/>
  <c r="H81" i="18"/>
  <c r="I81" i="18" s="1"/>
  <c r="H80" i="18"/>
  <c r="I80" i="18" s="1"/>
  <c r="H9" i="18"/>
  <c r="I9" i="18" s="1"/>
  <c r="H81" i="17"/>
  <c r="I81" i="17" s="1"/>
  <c r="H80" i="17"/>
  <c r="I80" i="17" s="1"/>
  <c r="H9" i="17"/>
  <c r="I9" i="17" s="1"/>
  <c r="H8" i="17"/>
  <c r="I8" i="17" s="1"/>
  <c r="H60" i="17"/>
  <c r="I60" i="17" s="1"/>
  <c r="H57" i="17"/>
  <c r="I57" i="17" s="1"/>
  <c r="H3" i="17"/>
  <c r="I3" i="17" s="1"/>
  <c r="H9" i="16"/>
  <c r="I9" i="16" s="1"/>
  <c r="H7" i="16"/>
  <c r="I7" i="16" s="1"/>
  <c r="H11" i="16"/>
  <c r="I11" i="16" s="1"/>
  <c r="H8" i="16"/>
  <c r="I8" i="16" s="1"/>
  <c r="H61" i="16"/>
  <c r="I61" i="16" s="1"/>
  <c r="H57" i="16"/>
  <c r="I57" i="16" s="1"/>
  <c r="H63" i="16"/>
  <c r="I63" i="16" s="1"/>
  <c r="H52" i="16"/>
  <c r="I52" i="16" s="1"/>
  <c r="H4" i="16"/>
  <c r="I4" i="16" s="1"/>
  <c r="H3" i="16"/>
  <c r="I3" i="16" s="1"/>
  <c r="H24" i="16"/>
  <c r="I24" i="16" s="1"/>
  <c r="H20" i="16"/>
  <c r="I20" i="16" s="1"/>
  <c r="H19" i="16"/>
  <c r="I19" i="16" s="1"/>
  <c r="H28" i="16"/>
  <c r="I28" i="16" s="1"/>
  <c r="H81" i="16"/>
  <c r="I81" i="16" s="1"/>
  <c r="H80" i="16"/>
  <c r="I80" i="16" s="1"/>
  <c r="H77" i="16"/>
  <c r="I77" i="16" s="1"/>
  <c r="H7" i="19"/>
  <c r="H32" i="19"/>
  <c r="I32" i="19" s="1"/>
  <c r="H28" i="19"/>
  <c r="I28" i="19" s="1"/>
  <c r="H25" i="19"/>
  <c r="I25" i="19" s="1"/>
  <c r="H15" i="19"/>
  <c r="I15" i="19" s="1"/>
  <c r="H19" i="19"/>
  <c r="I19" i="19" s="1"/>
  <c r="H61" i="19"/>
  <c r="I61" i="19" s="1"/>
  <c r="H57" i="19"/>
  <c r="I57" i="19" s="1"/>
  <c r="H63" i="19"/>
  <c r="I63" i="19" s="1"/>
  <c r="H3" i="19"/>
  <c r="I3" i="19" s="1"/>
  <c r="H80" i="19"/>
  <c r="I80" i="19" s="1"/>
  <c r="H81" i="19"/>
  <c r="I81" i="19" s="1"/>
  <c r="I9" i="19"/>
  <c r="I7" i="19"/>
  <c r="L53" i="6"/>
  <c r="C53" i="6"/>
  <c r="C52" i="6"/>
  <c r="K28" i="6"/>
  <c r="C28" i="6"/>
  <c r="C27" i="6"/>
  <c r="G3" i="6"/>
  <c r="I3" i="6" s="1"/>
  <c r="C3" i="6"/>
  <c r="L2" i="6"/>
  <c r="C2" i="6"/>
  <c r="R53" i="1"/>
  <c r="Q53" i="1"/>
  <c r="K53" i="6" s="1"/>
  <c r="P53" i="1"/>
  <c r="R52" i="1"/>
  <c r="L52" i="6" s="1"/>
  <c r="Q52" i="1"/>
  <c r="K52" i="6" s="1"/>
  <c r="P52" i="1"/>
  <c r="N53" i="1"/>
  <c r="G53" i="6" s="1"/>
  <c r="I53" i="6" s="1"/>
  <c r="M53" i="1"/>
  <c r="F53" i="6" s="1"/>
  <c r="H53" i="6" s="1"/>
  <c r="L53" i="1"/>
  <c r="N52" i="1"/>
  <c r="G52" i="6" s="1"/>
  <c r="I52" i="6" s="1"/>
  <c r="M52" i="1"/>
  <c r="F52" i="6" s="1"/>
  <c r="H52" i="6" s="1"/>
  <c r="L52" i="1"/>
  <c r="J53" i="1"/>
  <c r="I53" i="1"/>
  <c r="J52" i="1"/>
  <c r="I52" i="1"/>
  <c r="H53" i="1"/>
  <c r="D53" i="6" s="1"/>
  <c r="E53" i="6" s="1"/>
  <c r="H52" i="1"/>
  <c r="D52" i="6" s="1"/>
  <c r="H54" i="1"/>
  <c r="R28" i="1"/>
  <c r="N28" i="6" s="1"/>
  <c r="Q28" i="1"/>
  <c r="P28" i="1"/>
  <c r="R27" i="1"/>
  <c r="L27" i="6" s="1"/>
  <c r="Q27" i="1"/>
  <c r="M27" i="6" s="1"/>
  <c r="P27" i="1"/>
  <c r="N28" i="1"/>
  <c r="G28" i="6" s="1"/>
  <c r="I28" i="6" s="1"/>
  <c r="M28" i="1"/>
  <c r="F28" i="6" s="1"/>
  <c r="H28" i="6" s="1"/>
  <c r="L28" i="1"/>
  <c r="N27" i="1"/>
  <c r="G27" i="6" s="1"/>
  <c r="I27" i="6" s="1"/>
  <c r="M27" i="1"/>
  <c r="F27" i="6" s="1"/>
  <c r="H27" i="6" s="1"/>
  <c r="L27" i="1"/>
  <c r="J28" i="1"/>
  <c r="I28" i="1"/>
  <c r="J27" i="1"/>
  <c r="I27" i="1"/>
  <c r="H28" i="1"/>
  <c r="D28" i="6" s="1"/>
  <c r="E28" i="6" s="1"/>
  <c r="H27" i="1"/>
  <c r="D27" i="6" s="1"/>
  <c r="E27" i="6" s="1"/>
  <c r="H29" i="1"/>
  <c r="R3" i="1"/>
  <c r="L3" i="6" s="1"/>
  <c r="Q3" i="1"/>
  <c r="K3" i="6" s="1"/>
  <c r="P3" i="1"/>
  <c r="R2" i="1"/>
  <c r="Q2" i="1"/>
  <c r="M2" i="6" s="1"/>
  <c r="P2" i="1"/>
  <c r="N3" i="1"/>
  <c r="M3" i="1"/>
  <c r="F3" i="6" s="1"/>
  <c r="H3" i="6" s="1"/>
  <c r="L3" i="1"/>
  <c r="N2" i="1"/>
  <c r="G2" i="6" s="1"/>
  <c r="I2" i="6" s="1"/>
  <c r="M2" i="1"/>
  <c r="F2" i="6" s="1"/>
  <c r="H2" i="6" s="1"/>
  <c r="L2" i="1"/>
  <c r="J3" i="1"/>
  <c r="I3" i="1"/>
  <c r="J2" i="1"/>
  <c r="I2" i="1"/>
  <c r="H3" i="1"/>
  <c r="D3" i="6" s="1"/>
  <c r="H2" i="1"/>
  <c r="D2" i="6" s="1"/>
  <c r="E2" i="6" s="1"/>
  <c r="H4" i="1"/>
  <c r="N52" i="6" l="1"/>
  <c r="N53" i="6"/>
  <c r="J53" i="6"/>
  <c r="L28" i="6"/>
  <c r="N27" i="6"/>
  <c r="O27" i="6" s="1"/>
  <c r="K27" i="6"/>
  <c r="M28" i="6"/>
  <c r="O28" i="6" s="1"/>
  <c r="P28" i="6" s="1"/>
  <c r="J28" i="6"/>
  <c r="N3" i="6"/>
  <c r="N2" i="6"/>
  <c r="K2" i="6"/>
  <c r="J2" i="6"/>
  <c r="J52" i="6"/>
  <c r="M53" i="6"/>
  <c r="E52" i="6"/>
  <c r="M52" i="6"/>
  <c r="J27" i="6"/>
  <c r="J3" i="6"/>
  <c r="O2" i="6"/>
  <c r="E3" i="6"/>
  <c r="M3" i="6"/>
  <c r="O3" i="6" s="1"/>
  <c r="K3" i="5"/>
  <c r="E3" i="1" s="1"/>
  <c r="K2" i="5"/>
  <c r="E2" i="1" s="1"/>
  <c r="K59" i="5"/>
  <c r="K58" i="5"/>
  <c r="K34" i="5"/>
  <c r="K33" i="5"/>
  <c r="K9" i="5"/>
  <c r="K8" i="5"/>
  <c r="G8" i="5"/>
  <c r="K53" i="5"/>
  <c r="E53" i="1" s="1"/>
  <c r="K52" i="5"/>
  <c r="E52" i="1" s="1"/>
  <c r="G53" i="5"/>
  <c r="D53" i="1" s="1"/>
  <c r="G52" i="5"/>
  <c r="D52" i="1" s="1"/>
  <c r="C53" i="5"/>
  <c r="C53" i="1" s="1"/>
  <c r="C52" i="5"/>
  <c r="C52" i="1" s="1"/>
  <c r="K28" i="5"/>
  <c r="E28" i="1" s="1"/>
  <c r="K27" i="5"/>
  <c r="E27" i="1" s="1"/>
  <c r="G28" i="5"/>
  <c r="D28" i="1" s="1"/>
  <c r="G27" i="5"/>
  <c r="D27" i="1" s="1"/>
  <c r="C28" i="5"/>
  <c r="C28" i="1" s="1"/>
  <c r="C27" i="5"/>
  <c r="C27" i="1" s="1"/>
  <c r="G3" i="5"/>
  <c r="D3" i="1" s="1"/>
  <c r="G2" i="5"/>
  <c r="D2" i="1" s="1"/>
  <c r="C3" i="5"/>
  <c r="C3" i="1" s="1"/>
  <c r="C2" i="5"/>
  <c r="C2" i="1" s="1"/>
  <c r="O53" i="6" l="1"/>
  <c r="O52" i="6"/>
  <c r="P53" i="6"/>
  <c r="P27" i="6"/>
  <c r="P2" i="6"/>
  <c r="P52" i="6"/>
  <c r="P3" i="6"/>
  <c r="AC82" i="8"/>
  <c r="Q82" i="8"/>
  <c r="AB70" i="8"/>
  <c r="P70" i="8"/>
  <c r="W82" i="8"/>
  <c r="V70" i="8"/>
  <c r="P12" i="8"/>
  <c r="AC53" i="8"/>
  <c r="Q53" i="8"/>
  <c r="AB41" i="8"/>
  <c r="P41" i="8"/>
  <c r="W53" i="8"/>
  <c r="V41" i="8"/>
  <c r="AC81" i="8" l="1"/>
  <c r="AC85" i="8" s="1"/>
  <c r="AB71" i="8"/>
  <c r="AC75" i="8" s="1"/>
  <c r="W81" i="8"/>
  <c r="V85" i="8" s="1"/>
  <c r="W70" i="8"/>
  <c r="W71" i="8"/>
  <c r="V82" i="8"/>
  <c r="V71" i="8"/>
  <c r="W75" i="8" s="1"/>
  <c r="Q81" i="8"/>
  <c r="Q85" i="8" s="1"/>
  <c r="Q70" i="8"/>
  <c r="Q71" i="8"/>
  <c r="P82" i="8"/>
  <c r="P71" i="8"/>
  <c r="P75" i="8" s="1"/>
  <c r="AC70" i="8"/>
  <c r="AC71" i="8"/>
  <c r="AB82" i="8"/>
  <c r="P81" i="8"/>
  <c r="V81" i="8"/>
  <c r="AB81" i="8"/>
  <c r="AC52" i="8"/>
  <c r="AC56" i="8" s="1"/>
  <c r="AC41" i="8"/>
  <c r="AB53" i="8"/>
  <c r="AC42" i="8"/>
  <c r="AB42" i="8"/>
  <c r="AC46" i="8" s="1"/>
  <c r="W52" i="8"/>
  <c r="V56" i="8" s="1"/>
  <c r="W41" i="8"/>
  <c r="W42" i="8"/>
  <c r="V53" i="8"/>
  <c r="V42" i="8"/>
  <c r="V46" i="8" s="1"/>
  <c r="Q52" i="8"/>
  <c r="P56" i="8" s="1"/>
  <c r="Q41" i="8"/>
  <c r="Q12" i="8"/>
  <c r="P53" i="8"/>
  <c r="Q42" i="8"/>
  <c r="P42" i="8"/>
  <c r="O46" i="8" s="1"/>
  <c r="P52" i="8"/>
  <c r="V52" i="8"/>
  <c r="AB52" i="8"/>
  <c r="P13" i="8"/>
  <c r="P17" i="8" s="1"/>
  <c r="Q13" i="8"/>
  <c r="Q24" i="8"/>
  <c r="P24" i="8"/>
  <c r="Q23" i="8"/>
  <c r="P23" i="8"/>
  <c r="U45" i="8" l="1"/>
  <c r="U85" i="8"/>
  <c r="AA85" i="8"/>
  <c r="W85" i="8"/>
  <c r="U46" i="8"/>
  <c r="W46" i="8"/>
  <c r="AB85" i="8"/>
  <c r="AA75" i="8"/>
  <c r="AC45" i="8"/>
  <c r="U76" i="8"/>
  <c r="U75" i="8"/>
  <c r="V75" i="8"/>
  <c r="AB75" i="8"/>
  <c r="W56" i="8"/>
  <c r="V47" i="8"/>
  <c r="P16" i="8"/>
  <c r="AA74" i="8"/>
  <c r="V76" i="8"/>
  <c r="O74" i="8"/>
  <c r="W76" i="8"/>
  <c r="V74" i="8"/>
  <c r="W74" i="8"/>
  <c r="U74" i="8"/>
  <c r="O85" i="8"/>
  <c r="P85" i="8"/>
  <c r="P74" i="8"/>
  <c r="Q76" i="8"/>
  <c r="O76" i="8"/>
  <c r="Q74" i="8"/>
  <c r="O75" i="8"/>
  <c r="Q75" i="8"/>
  <c r="P76" i="8"/>
  <c r="AB74" i="8"/>
  <c r="AC76" i="8"/>
  <c r="AC74" i="8"/>
  <c r="AA76" i="8"/>
  <c r="AB76" i="8"/>
  <c r="AC87" i="8"/>
  <c r="AB87" i="8"/>
  <c r="AC86" i="8"/>
  <c r="AA87" i="8"/>
  <c r="AB86" i="8"/>
  <c r="AA86" i="8"/>
  <c r="W87" i="8"/>
  <c r="V87" i="8"/>
  <c r="W86" i="8"/>
  <c r="U87" i="8"/>
  <c r="V86" i="8"/>
  <c r="U86" i="8"/>
  <c r="O87" i="8"/>
  <c r="P86" i="8"/>
  <c r="O86" i="8"/>
  <c r="P87" i="8"/>
  <c r="Q87" i="8"/>
  <c r="Q86" i="8"/>
  <c r="AC47" i="8"/>
  <c r="AB47" i="8"/>
  <c r="AB45" i="8"/>
  <c r="AA56" i="8"/>
  <c r="AA45" i="8"/>
  <c r="AB56" i="8"/>
  <c r="Q56" i="8"/>
  <c r="AB46" i="8"/>
  <c r="AA46" i="8"/>
  <c r="AA47" i="8"/>
  <c r="U56" i="8"/>
  <c r="U47" i="8"/>
  <c r="V45" i="8"/>
  <c r="W45" i="8"/>
  <c r="W47" i="8"/>
  <c r="P46" i="8"/>
  <c r="O56" i="8"/>
  <c r="P45" i="8"/>
  <c r="O47" i="8"/>
  <c r="Q45" i="8"/>
  <c r="O45" i="8"/>
  <c r="P47" i="8"/>
  <c r="Q47" i="8"/>
  <c r="Q46" i="8"/>
  <c r="Q17" i="8"/>
  <c r="AC58" i="8"/>
  <c r="AB58" i="8"/>
  <c r="AC57" i="8"/>
  <c r="AA58" i="8"/>
  <c r="AB57" i="8"/>
  <c r="AA57" i="8"/>
  <c r="W57" i="8"/>
  <c r="W58" i="8"/>
  <c r="V58" i="8"/>
  <c r="U58" i="8"/>
  <c r="V57" i="8"/>
  <c r="U57" i="8"/>
  <c r="O58" i="8"/>
  <c r="P57" i="8"/>
  <c r="O57" i="8"/>
  <c r="Q58" i="8"/>
  <c r="P58" i="8"/>
  <c r="Q57" i="8"/>
  <c r="O17" i="8"/>
  <c r="AC23" i="8"/>
  <c r="P18" i="8"/>
  <c r="Q18" i="8"/>
  <c r="Q16" i="8"/>
  <c r="O18" i="8"/>
  <c r="O16" i="8"/>
  <c r="P27" i="8"/>
  <c r="O27" i="8"/>
  <c r="Q27" i="8"/>
  <c r="W24" i="8"/>
  <c r="Q28" i="8"/>
  <c r="P28" i="8"/>
  <c r="Q29" i="8"/>
  <c r="O29" i="8"/>
  <c r="P29" i="8"/>
  <c r="O28" i="8"/>
  <c r="W23" i="8"/>
  <c r="AC24" i="8" l="1"/>
  <c r="AB12" i="8"/>
  <c r="AB23" i="8"/>
  <c r="AC12" i="8"/>
  <c r="V27" i="8"/>
  <c r="W12" i="8"/>
  <c r="W13" i="8"/>
  <c r="W27" i="8"/>
  <c r="V12" i="8"/>
  <c r="V23" i="8"/>
  <c r="U27" i="8"/>
  <c r="V13" i="8"/>
  <c r="V24" i="8"/>
  <c r="AC13" i="8" l="1"/>
  <c r="AC16" i="8" s="1"/>
  <c r="AA27" i="8"/>
  <c r="AB27" i="8"/>
  <c r="AC27" i="8"/>
  <c r="AB24" i="8"/>
  <c r="AA28" i="8" s="1"/>
  <c r="AB13" i="8"/>
  <c r="AC17" i="8" s="1"/>
  <c r="W16" i="8"/>
  <c r="V16" i="8"/>
  <c r="U16" i="8"/>
  <c r="U17" i="8"/>
  <c r="W18" i="8"/>
  <c r="W17" i="8"/>
  <c r="V17" i="8"/>
  <c r="U18" i="8"/>
  <c r="V18" i="8"/>
  <c r="V28" i="8"/>
  <c r="U28" i="8"/>
  <c r="W29" i="8"/>
  <c r="V29" i="8"/>
  <c r="U29" i="8"/>
  <c r="W28" i="8"/>
  <c r="K75" i="5"/>
  <c r="E75" i="1" s="1"/>
  <c r="K74" i="5"/>
  <c r="E74" i="1" s="1"/>
  <c r="K73" i="5"/>
  <c r="E73" i="1" s="1"/>
  <c r="K72" i="5"/>
  <c r="E72" i="1" s="1"/>
  <c r="K71" i="5"/>
  <c r="E71" i="1" s="1"/>
  <c r="K70" i="5"/>
  <c r="E70" i="1" s="1"/>
  <c r="K69" i="5"/>
  <c r="E69" i="1" s="1"/>
  <c r="K68" i="5"/>
  <c r="E68" i="1" s="1"/>
  <c r="K67" i="5"/>
  <c r="E67" i="1" s="1"/>
  <c r="K66" i="5"/>
  <c r="E66" i="1" s="1"/>
  <c r="K65" i="5"/>
  <c r="E65" i="1" s="1"/>
  <c r="K64" i="5"/>
  <c r="E64" i="1" s="1"/>
  <c r="K63" i="5"/>
  <c r="E63" i="1" s="1"/>
  <c r="K62" i="5"/>
  <c r="E62" i="1" s="1"/>
  <c r="K61" i="5"/>
  <c r="E61" i="1" s="1"/>
  <c r="K60" i="5"/>
  <c r="E60" i="1" s="1"/>
  <c r="E59" i="1"/>
  <c r="E58" i="1"/>
  <c r="K57" i="5"/>
  <c r="E57" i="1" s="1"/>
  <c r="K56" i="5"/>
  <c r="E56" i="1" s="1"/>
  <c r="K55" i="5"/>
  <c r="E55" i="1" s="1"/>
  <c r="K54" i="5"/>
  <c r="E54" i="1" s="1"/>
  <c r="G75" i="5"/>
  <c r="D75" i="1" s="1"/>
  <c r="G74" i="5"/>
  <c r="D74" i="1" s="1"/>
  <c r="G73" i="5"/>
  <c r="D73" i="1" s="1"/>
  <c r="G72" i="5"/>
  <c r="D72" i="1" s="1"/>
  <c r="G71" i="5"/>
  <c r="D71" i="1" s="1"/>
  <c r="G70" i="5"/>
  <c r="D70" i="1" s="1"/>
  <c r="G69" i="5"/>
  <c r="D69" i="1" s="1"/>
  <c r="G68" i="5"/>
  <c r="D68" i="1" s="1"/>
  <c r="G67" i="5"/>
  <c r="D67" i="1" s="1"/>
  <c r="G66" i="5"/>
  <c r="D66" i="1" s="1"/>
  <c r="G65" i="5"/>
  <c r="D65" i="1" s="1"/>
  <c r="G64" i="5"/>
  <c r="D64" i="1" s="1"/>
  <c r="G63" i="5"/>
  <c r="D63" i="1" s="1"/>
  <c r="G62" i="5"/>
  <c r="D62" i="1" s="1"/>
  <c r="G61" i="5"/>
  <c r="D61" i="1" s="1"/>
  <c r="G60" i="5"/>
  <c r="D60" i="1" s="1"/>
  <c r="G59" i="5"/>
  <c r="D59" i="1" s="1"/>
  <c r="G58" i="5"/>
  <c r="D58" i="1" s="1"/>
  <c r="G57" i="5"/>
  <c r="D57" i="1" s="1"/>
  <c r="G56" i="5"/>
  <c r="D56" i="1" s="1"/>
  <c r="G55" i="5"/>
  <c r="D55" i="1" s="1"/>
  <c r="G54" i="5"/>
  <c r="D54" i="1" s="1"/>
  <c r="C75" i="5"/>
  <c r="C75" i="1" s="1"/>
  <c r="C74" i="5"/>
  <c r="C74" i="1" s="1"/>
  <c r="C73" i="5"/>
  <c r="C73" i="1" s="1"/>
  <c r="C72" i="5"/>
  <c r="C72" i="1" s="1"/>
  <c r="C71" i="5"/>
  <c r="C71" i="1" s="1"/>
  <c r="C70" i="5"/>
  <c r="C70" i="1" s="1"/>
  <c r="C69" i="5"/>
  <c r="C69" i="1" s="1"/>
  <c r="C68" i="5"/>
  <c r="C68" i="1" s="1"/>
  <c r="C67" i="5"/>
  <c r="C67" i="1" s="1"/>
  <c r="C66" i="5"/>
  <c r="C66" i="1" s="1"/>
  <c r="C65" i="5"/>
  <c r="C65" i="1" s="1"/>
  <c r="C64" i="5"/>
  <c r="C64" i="1" s="1"/>
  <c r="C63" i="5"/>
  <c r="C63" i="1" s="1"/>
  <c r="C62" i="5"/>
  <c r="C62" i="1" s="1"/>
  <c r="C61" i="5"/>
  <c r="C61" i="1" s="1"/>
  <c r="C60" i="5"/>
  <c r="C60" i="1" s="1"/>
  <c r="C59" i="5"/>
  <c r="C59" i="1" s="1"/>
  <c r="C58" i="5"/>
  <c r="C58" i="1" s="1"/>
  <c r="C57" i="5"/>
  <c r="C57" i="1" s="1"/>
  <c r="C56" i="5"/>
  <c r="C56" i="1" s="1"/>
  <c r="C55" i="5"/>
  <c r="C55" i="1" s="1"/>
  <c r="C54" i="5"/>
  <c r="C54" i="1" s="1"/>
  <c r="K50" i="5"/>
  <c r="E50" i="1" s="1"/>
  <c r="K49" i="5"/>
  <c r="E49" i="1" s="1"/>
  <c r="K48" i="5"/>
  <c r="E48" i="1" s="1"/>
  <c r="K47" i="5"/>
  <c r="E47" i="1" s="1"/>
  <c r="K46" i="5"/>
  <c r="E46" i="1" s="1"/>
  <c r="K45" i="5"/>
  <c r="E45" i="1" s="1"/>
  <c r="K44" i="5"/>
  <c r="E44" i="1" s="1"/>
  <c r="K43" i="5"/>
  <c r="E43" i="1" s="1"/>
  <c r="K42" i="5"/>
  <c r="E42" i="1" s="1"/>
  <c r="K41" i="5"/>
  <c r="E41" i="1" s="1"/>
  <c r="K40" i="5"/>
  <c r="E40" i="1" s="1"/>
  <c r="K39" i="5"/>
  <c r="E39" i="1" s="1"/>
  <c r="K38" i="5"/>
  <c r="E38" i="1" s="1"/>
  <c r="K37" i="5"/>
  <c r="E37" i="1" s="1"/>
  <c r="K36" i="5"/>
  <c r="E36" i="1" s="1"/>
  <c r="K35" i="5"/>
  <c r="E35" i="1" s="1"/>
  <c r="E34" i="1"/>
  <c r="E33" i="1"/>
  <c r="K32" i="5"/>
  <c r="E32" i="1" s="1"/>
  <c r="K31" i="5"/>
  <c r="E31" i="1" s="1"/>
  <c r="K30" i="5"/>
  <c r="E30" i="1" s="1"/>
  <c r="K29" i="5"/>
  <c r="E29" i="1" s="1"/>
  <c r="G50" i="5"/>
  <c r="D50" i="1" s="1"/>
  <c r="G49" i="5"/>
  <c r="D49" i="1" s="1"/>
  <c r="G48" i="5"/>
  <c r="D48" i="1" s="1"/>
  <c r="G47" i="5"/>
  <c r="D47" i="1" s="1"/>
  <c r="G46" i="5"/>
  <c r="D46" i="1" s="1"/>
  <c r="G45" i="5"/>
  <c r="D45" i="1" s="1"/>
  <c r="G44" i="5"/>
  <c r="D44" i="1" s="1"/>
  <c r="G43" i="5"/>
  <c r="D43" i="1" s="1"/>
  <c r="G42" i="5"/>
  <c r="D42" i="1" s="1"/>
  <c r="G41" i="5"/>
  <c r="D41" i="1" s="1"/>
  <c r="G40" i="5"/>
  <c r="D40" i="1" s="1"/>
  <c r="G39" i="5"/>
  <c r="D39" i="1" s="1"/>
  <c r="G38" i="5"/>
  <c r="D38" i="1" s="1"/>
  <c r="G37" i="5"/>
  <c r="D37" i="1" s="1"/>
  <c r="G36" i="5"/>
  <c r="D36" i="1" s="1"/>
  <c r="G35" i="5"/>
  <c r="D35" i="1" s="1"/>
  <c r="G34" i="5"/>
  <c r="D34" i="1" s="1"/>
  <c r="G33" i="5"/>
  <c r="D33" i="1" s="1"/>
  <c r="G32" i="5"/>
  <c r="D32" i="1" s="1"/>
  <c r="G31" i="5"/>
  <c r="D31" i="1" s="1"/>
  <c r="G30" i="5"/>
  <c r="D30" i="1" s="1"/>
  <c r="G29" i="5"/>
  <c r="D29" i="1" s="1"/>
  <c r="C50" i="5"/>
  <c r="C50" i="1" s="1"/>
  <c r="C49" i="5"/>
  <c r="C49" i="1" s="1"/>
  <c r="C48" i="5"/>
  <c r="C48" i="1" s="1"/>
  <c r="C47" i="5"/>
  <c r="C47" i="1" s="1"/>
  <c r="C46" i="5"/>
  <c r="C46" i="1" s="1"/>
  <c r="C45" i="5"/>
  <c r="C45" i="1" s="1"/>
  <c r="C44" i="5"/>
  <c r="C44" i="1" s="1"/>
  <c r="C43" i="5"/>
  <c r="C43" i="1" s="1"/>
  <c r="C42" i="5"/>
  <c r="C42" i="1" s="1"/>
  <c r="C41" i="5"/>
  <c r="C41" i="1" s="1"/>
  <c r="C40" i="5"/>
  <c r="C40" i="1" s="1"/>
  <c r="C39" i="5"/>
  <c r="C39" i="1" s="1"/>
  <c r="C38" i="5"/>
  <c r="C38" i="1" s="1"/>
  <c r="C37" i="5"/>
  <c r="C37" i="1" s="1"/>
  <c r="C36" i="5"/>
  <c r="C36" i="1" s="1"/>
  <c r="C35" i="5"/>
  <c r="C35" i="1" s="1"/>
  <c r="C34" i="5"/>
  <c r="C34" i="1" s="1"/>
  <c r="C33" i="5"/>
  <c r="C33" i="1" s="1"/>
  <c r="C32" i="5"/>
  <c r="C32" i="1" s="1"/>
  <c r="C31" i="5"/>
  <c r="C31" i="1" s="1"/>
  <c r="C30" i="5"/>
  <c r="C30" i="1" s="1"/>
  <c r="C29" i="5"/>
  <c r="C29" i="1" s="1"/>
  <c r="K13" i="5"/>
  <c r="E13" i="1" s="1"/>
  <c r="K12" i="5"/>
  <c r="E12" i="1" s="1"/>
  <c r="E8" i="1"/>
  <c r="E9" i="1"/>
  <c r="G13" i="5"/>
  <c r="D13" i="1" s="1"/>
  <c r="G12" i="5"/>
  <c r="D12" i="1" s="1"/>
  <c r="G9" i="5"/>
  <c r="D9" i="1" s="1"/>
  <c r="D8" i="1"/>
  <c r="K25" i="5"/>
  <c r="E25" i="1" s="1"/>
  <c r="K24" i="5"/>
  <c r="E24" i="1" s="1"/>
  <c r="K23" i="5"/>
  <c r="E23" i="1" s="1"/>
  <c r="K22" i="5"/>
  <c r="E22" i="1" s="1"/>
  <c r="K21" i="5"/>
  <c r="E21" i="1" s="1"/>
  <c r="K20" i="5"/>
  <c r="E20" i="1" s="1"/>
  <c r="K19" i="5"/>
  <c r="E19" i="1" s="1"/>
  <c r="K18" i="5"/>
  <c r="E18" i="1" s="1"/>
  <c r="K17" i="5"/>
  <c r="E17" i="1" s="1"/>
  <c r="K16" i="5"/>
  <c r="E16" i="1" s="1"/>
  <c r="K15" i="5"/>
  <c r="E15" i="1" s="1"/>
  <c r="K14" i="5"/>
  <c r="E14" i="1" s="1"/>
  <c r="K11" i="5"/>
  <c r="E11" i="1" s="1"/>
  <c r="K10" i="5"/>
  <c r="E10" i="1" s="1"/>
  <c r="K7" i="5"/>
  <c r="E7" i="1" s="1"/>
  <c r="K6" i="5"/>
  <c r="E6" i="1" s="1"/>
  <c r="K5" i="5"/>
  <c r="E5" i="1" s="1"/>
  <c r="K4" i="5"/>
  <c r="E4" i="1" s="1"/>
  <c r="G25" i="5"/>
  <c r="D25" i="1" s="1"/>
  <c r="G24" i="5"/>
  <c r="D24" i="1" s="1"/>
  <c r="G23" i="5"/>
  <c r="D23" i="1" s="1"/>
  <c r="G22" i="5"/>
  <c r="D22" i="1" s="1"/>
  <c r="G21" i="5"/>
  <c r="D21" i="1" s="1"/>
  <c r="G20" i="5"/>
  <c r="D20" i="1" s="1"/>
  <c r="G19" i="5"/>
  <c r="D19" i="1" s="1"/>
  <c r="G18" i="5"/>
  <c r="D18" i="1" s="1"/>
  <c r="G17" i="5"/>
  <c r="D17" i="1" s="1"/>
  <c r="G16" i="5"/>
  <c r="D16" i="1" s="1"/>
  <c r="G15" i="5"/>
  <c r="D15" i="1" s="1"/>
  <c r="G14" i="5"/>
  <c r="D14" i="1" s="1"/>
  <c r="G11" i="5"/>
  <c r="D11" i="1" s="1"/>
  <c r="G10" i="5"/>
  <c r="D10" i="1" s="1"/>
  <c r="G7" i="5"/>
  <c r="D7" i="1" s="1"/>
  <c r="G6" i="5"/>
  <c r="D6" i="1" s="1"/>
  <c r="G5" i="5"/>
  <c r="D5" i="1" s="1"/>
  <c r="G4" i="5"/>
  <c r="D4" i="1" s="1"/>
  <c r="C25" i="5"/>
  <c r="C25" i="1" s="1"/>
  <c r="C24" i="5"/>
  <c r="C24" i="1" s="1"/>
  <c r="C23" i="5"/>
  <c r="C23" i="1" s="1"/>
  <c r="C22" i="5"/>
  <c r="C22" i="1" s="1"/>
  <c r="C21" i="5"/>
  <c r="C21" i="1" s="1"/>
  <c r="C20" i="5"/>
  <c r="C20" i="1" s="1"/>
  <c r="C19" i="5"/>
  <c r="C19" i="1" s="1"/>
  <c r="C18" i="5"/>
  <c r="C18" i="1" s="1"/>
  <c r="C17" i="5"/>
  <c r="C17" i="1" s="1"/>
  <c r="C16" i="5"/>
  <c r="C16" i="1" s="1"/>
  <c r="C15" i="5"/>
  <c r="C15" i="1" s="1"/>
  <c r="C14" i="5"/>
  <c r="C14" i="1" s="1"/>
  <c r="C13" i="5"/>
  <c r="C13" i="1" s="1"/>
  <c r="C12" i="5"/>
  <c r="C12" i="1" s="1"/>
  <c r="C11" i="5"/>
  <c r="C11" i="1" s="1"/>
  <c r="C10" i="5"/>
  <c r="C10" i="1" s="1"/>
  <c r="C9" i="5"/>
  <c r="C9" i="1" s="1"/>
  <c r="C8" i="5"/>
  <c r="C8" i="1" s="1"/>
  <c r="C7" i="5"/>
  <c r="C7" i="1" s="1"/>
  <c r="C6" i="5"/>
  <c r="C6" i="1" s="1"/>
  <c r="C5" i="5"/>
  <c r="C5" i="1" s="1"/>
  <c r="C4" i="5"/>
  <c r="C4" i="1" s="1"/>
  <c r="AB28" i="8" l="1"/>
  <c r="AA16" i="8"/>
  <c r="AB16" i="8"/>
  <c r="AC18" i="8"/>
  <c r="AA17" i="8"/>
  <c r="AB17" i="8"/>
  <c r="AA18" i="8"/>
  <c r="AB18" i="8"/>
  <c r="AA29" i="8"/>
  <c r="AB29" i="8"/>
  <c r="AC29" i="8"/>
  <c r="AC28" i="8"/>
  <c r="C75" i="6"/>
  <c r="C74" i="6"/>
  <c r="C73" i="6"/>
  <c r="C72" i="6"/>
  <c r="C71" i="6"/>
  <c r="C70" i="6"/>
  <c r="C69" i="6"/>
  <c r="C68" i="6"/>
  <c r="C67" i="6"/>
  <c r="C66" i="6"/>
  <c r="C65" i="6"/>
  <c r="C64" i="6"/>
  <c r="C61" i="6"/>
  <c r="C60" i="6"/>
  <c r="C57" i="6"/>
  <c r="C56" i="6"/>
  <c r="C55" i="6"/>
  <c r="C54" i="6"/>
  <c r="C50" i="6"/>
  <c r="C49" i="6"/>
  <c r="C48" i="6"/>
  <c r="C47" i="6"/>
  <c r="C46" i="6"/>
  <c r="C45" i="6"/>
  <c r="C44" i="6"/>
  <c r="C43" i="6"/>
  <c r="C42" i="6"/>
  <c r="C41" i="6"/>
  <c r="C40" i="6"/>
  <c r="C39" i="6"/>
  <c r="C36" i="6"/>
  <c r="C35" i="6"/>
  <c r="C32" i="6"/>
  <c r="C31" i="6"/>
  <c r="C30" i="6"/>
  <c r="C29" i="6"/>
  <c r="C25" i="6"/>
  <c r="C24" i="6"/>
  <c r="C23" i="6"/>
  <c r="C22" i="6"/>
  <c r="C21" i="6"/>
  <c r="C20" i="6"/>
  <c r="C19" i="6"/>
  <c r="C18" i="6"/>
  <c r="C17" i="6"/>
  <c r="C16" i="6"/>
  <c r="C15" i="6"/>
  <c r="C14" i="6"/>
  <c r="C11" i="6"/>
  <c r="C10" i="6"/>
  <c r="C7" i="6"/>
  <c r="C6" i="6"/>
  <c r="C5" i="6"/>
  <c r="C4" i="6"/>
  <c r="R75" i="1" l="1"/>
  <c r="Q75" i="1"/>
  <c r="P75" i="1"/>
  <c r="R74" i="1"/>
  <c r="Q74" i="1"/>
  <c r="P74" i="1"/>
  <c r="R73" i="1"/>
  <c r="Q73" i="1"/>
  <c r="P73" i="1"/>
  <c r="R72" i="1"/>
  <c r="Q72" i="1"/>
  <c r="P72" i="1"/>
  <c r="R71" i="1"/>
  <c r="Q71" i="1"/>
  <c r="P71" i="1"/>
  <c r="R70" i="1"/>
  <c r="Q70" i="1"/>
  <c r="P70" i="1"/>
  <c r="R69" i="1"/>
  <c r="Q69" i="1"/>
  <c r="P69" i="1"/>
  <c r="R68" i="1"/>
  <c r="Q68" i="1"/>
  <c r="P68" i="1"/>
  <c r="R67" i="1"/>
  <c r="Q67" i="1"/>
  <c r="P67" i="1"/>
  <c r="R66" i="1"/>
  <c r="Q66" i="1"/>
  <c r="P66" i="1"/>
  <c r="R65" i="1"/>
  <c r="Q65" i="1"/>
  <c r="P65" i="1"/>
  <c r="R64" i="1"/>
  <c r="Q64" i="1"/>
  <c r="P64" i="1"/>
  <c r="R61" i="1"/>
  <c r="Q61" i="1"/>
  <c r="P61" i="1"/>
  <c r="R60" i="1"/>
  <c r="Q60" i="1"/>
  <c r="P60" i="1"/>
  <c r="R57" i="1"/>
  <c r="Q57" i="1"/>
  <c r="P57" i="1"/>
  <c r="R56" i="1"/>
  <c r="Q56" i="1"/>
  <c r="P56" i="1"/>
  <c r="N75" i="1"/>
  <c r="G75" i="6" s="1"/>
  <c r="I75" i="6" s="1"/>
  <c r="M75" i="1"/>
  <c r="F75" i="6" s="1"/>
  <c r="H75" i="6" s="1"/>
  <c r="L75" i="1"/>
  <c r="N74" i="1"/>
  <c r="G74" i="6" s="1"/>
  <c r="I74" i="6" s="1"/>
  <c r="M74" i="1"/>
  <c r="F74" i="6" s="1"/>
  <c r="H74" i="6" s="1"/>
  <c r="L74" i="1"/>
  <c r="N73" i="1"/>
  <c r="G73" i="6" s="1"/>
  <c r="I73" i="6" s="1"/>
  <c r="M73" i="1"/>
  <c r="F73" i="6" s="1"/>
  <c r="H73" i="6" s="1"/>
  <c r="L73" i="1"/>
  <c r="N72" i="1"/>
  <c r="G72" i="6" s="1"/>
  <c r="I72" i="6" s="1"/>
  <c r="M72" i="1"/>
  <c r="F72" i="6" s="1"/>
  <c r="H72" i="6" s="1"/>
  <c r="L72" i="1"/>
  <c r="N71" i="1"/>
  <c r="G71" i="6" s="1"/>
  <c r="I71" i="6" s="1"/>
  <c r="M71" i="1"/>
  <c r="F71" i="6" s="1"/>
  <c r="H71" i="6" s="1"/>
  <c r="L71" i="1"/>
  <c r="N70" i="1"/>
  <c r="G70" i="6" s="1"/>
  <c r="I70" i="6" s="1"/>
  <c r="M70" i="1"/>
  <c r="F70" i="6" s="1"/>
  <c r="H70" i="6" s="1"/>
  <c r="L70" i="1"/>
  <c r="N69" i="1"/>
  <c r="G69" i="6" s="1"/>
  <c r="I69" i="6" s="1"/>
  <c r="M69" i="1"/>
  <c r="F69" i="6" s="1"/>
  <c r="H69" i="6" s="1"/>
  <c r="L69" i="1"/>
  <c r="N68" i="1"/>
  <c r="G68" i="6" s="1"/>
  <c r="I68" i="6" s="1"/>
  <c r="M68" i="1"/>
  <c r="F68" i="6" s="1"/>
  <c r="H68" i="6" s="1"/>
  <c r="L68" i="1"/>
  <c r="N67" i="1"/>
  <c r="G67" i="6" s="1"/>
  <c r="I67" i="6" s="1"/>
  <c r="M67" i="1"/>
  <c r="F67" i="6" s="1"/>
  <c r="H67" i="6" s="1"/>
  <c r="L67" i="1"/>
  <c r="N66" i="1"/>
  <c r="G66" i="6" s="1"/>
  <c r="I66" i="6" s="1"/>
  <c r="M66" i="1"/>
  <c r="F66" i="6" s="1"/>
  <c r="H66" i="6" s="1"/>
  <c r="L66" i="1"/>
  <c r="N65" i="1"/>
  <c r="G65" i="6" s="1"/>
  <c r="I65" i="6" s="1"/>
  <c r="M65" i="1"/>
  <c r="F65" i="6" s="1"/>
  <c r="H65" i="6" s="1"/>
  <c r="L65" i="1"/>
  <c r="N64" i="1"/>
  <c r="G64" i="6" s="1"/>
  <c r="I64" i="6" s="1"/>
  <c r="M64" i="1"/>
  <c r="F64" i="6" s="1"/>
  <c r="H64" i="6" s="1"/>
  <c r="L64" i="1"/>
  <c r="N61" i="1"/>
  <c r="G61" i="6" s="1"/>
  <c r="I61" i="6" s="1"/>
  <c r="M61" i="1"/>
  <c r="F61" i="6" s="1"/>
  <c r="H61" i="6" s="1"/>
  <c r="L61" i="1"/>
  <c r="N60" i="1"/>
  <c r="G60" i="6" s="1"/>
  <c r="I60" i="6" s="1"/>
  <c r="M60" i="1"/>
  <c r="F60" i="6" s="1"/>
  <c r="H60" i="6" s="1"/>
  <c r="L60" i="1"/>
  <c r="N57" i="1"/>
  <c r="G57" i="6" s="1"/>
  <c r="I57" i="6" s="1"/>
  <c r="M57" i="1"/>
  <c r="F57" i="6" s="1"/>
  <c r="H57" i="6" s="1"/>
  <c r="L57" i="1"/>
  <c r="N56" i="1"/>
  <c r="G56" i="6" s="1"/>
  <c r="I56" i="6" s="1"/>
  <c r="M56" i="1"/>
  <c r="F56" i="6" s="1"/>
  <c r="H56" i="6" s="1"/>
  <c r="L56" i="1"/>
  <c r="J75" i="1"/>
  <c r="I75" i="1"/>
  <c r="J74" i="1"/>
  <c r="I74" i="1"/>
  <c r="J73" i="1"/>
  <c r="I73" i="1"/>
  <c r="J72" i="1"/>
  <c r="I72" i="1"/>
  <c r="J71" i="1"/>
  <c r="I71" i="1"/>
  <c r="J70" i="1"/>
  <c r="I70" i="1"/>
  <c r="J69" i="1"/>
  <c r="I69" i="1"/>
  <c r="J68" i="1"/>
  <c r="I68" i="1"/>
  <c r="J67" i="1"/>
  <c r="I67" i="1"/>
  <c r="J66" i="1"/>
  <c r="I66" i="1"/>
  <c r="J65" i="1"/>
  <c r="I65" i="1"/>
  <c r="J64" i="1"/>
  <c r="I64" i="1"/>
  <c r="J61" i="1"/>
  <c r="I61" i="1"/>
  <c r="J60" i="1"/>
  <c r="I60" i="1"/>
  <c r="J57" i="1"/>
  <c r="I57" i="1"/>
  <c r="J56" i="1"/>
  <c r="I56" i="1"/>
  <c r="H75" i="1"/>
  <c r="D75" i="6" s="1"/>
  <c r="E75" i="6" s="1"/>
  <c r="H74" i="1"/>
  <c r="D74" i="6" s="1"/>
  <c r="E74" i="6" s="1"/>
  <c r="H73" i="1"/>
  <c r="D73" i="6" s="1"/>
  <c r="E73" i="6" s="1"/>
  <c r="H72" i="1"/>
  <c r="D72" i="6" s="1"/>
  <c r="E72" i="6" s="1"/>
  <c r="H71" i="1"/>
  <c r="D71" i="6" s="1"/>
  <c r="E71" i="6" s="1"/>
  <c r="H70" i="1"/>
  <c r="D70" i="6" s="1"/>
  <c r="E70" i="6" s="1"/>
  <c r="H69" i="1"/>
  <c r="D69" i="6" s="1"/>
  <c r="E69" i="6" s="1"/>
  <c r="H68" i="1"/>
  <c r="D68" i="6" s="1"/>
  <c r="E68" i="6" s="1"/>
  <c r="H67" i="1"/>
  <c r="D67" i="6" s="1"/>
  <c r="E67" i="6" s="1"/>
  <c r="H66" i="1"/>
  <c r="D66" i="6" s="1"/>
  <c r="E66" i="6" s="1"/>
  <c r="H65" i="1"/>
  <c r="D65" i="6" s="1"/>
  <c r="E65" i="6" s="1"/>
  <c r="H64" i="1"/>
  <c r="D64" i="6" s="1"/>
  <c r="E64" i="6" s="1"/>
  <c r="H61" i="1"/>
  <c r="D61" i="6" s="1"/>
  <c r="E61" i="6" s="1"/>
  <c r="H60" i="1"/>
  <c r="D60" i="6" s="1"/>
  <c r="E60" i="6" s="1"/>
  <c r="H57" i="1"/>
  <c r="D57" i="6" s="1"/>
  <c r="E57" i="6" s="1"/>
  <c r="H56" i="1"/>
  <c r="D56" i="6" s="1"/>
  <c r="E56" i="6" s="1"/>
  <c r="R55" i="1"/>
  <c r="Q55" i="1"/>
  <c r="P55" i="1"/>
  <c r="R54" i="1"/>
  <c r="Q54" i="1"/>
  <c r="P54" i="1"/>
  <c r="N55" i="1"/>
  <c r="G55" i="6" s="1"/>
  <c r="I55" i="6" s="1"/>
  <c r="M55" i="1"/>
  <c r="F55" i="6" s="1"/>
  <c r="H55" i="6" s="1"/>
  <c r="L55" i="1"/>
  <c r="N54" i="1"/>
  <c r="G54" i="6" s="1"/>
  <c r="I54" i="6" s="1"/>
  <c r="M54" i="1"/>
  <c r="F54" i="6" s="1"/>
  <c r="H54" i="6" s="1"/>
  <c r="L54" i="1"/>
  <c r="J55" i="1"/>
  <c r="I55" i="1"/>
  <c r="J54" i="1"/>
  <c r="I54" i="1"/>
  <c r="H55" i="1"/>
  <c r="D55" i="6" s="1"/>
  <c r="E55" i="6" s="1"/>
  <c r="D54" i="6"/>
  <c r="E54" i="6" s="1"/>
  <c r="R50" i="1"/>
  <c r="Q50" i="1"/>
  <c r="P50" i="1"/>
  <c r="R49" i="1"/>
  <c r="Q49" i="1"/>
  <c r="P49" i="1"/>
  <c r="N50" i="1"/>
  <c r="G50" i="6" s="1"/>
  <c r="I50" i="6" s="1"/>
  <c r="M50" i="1"/>
  <c r="F50" i="6" s="1"/>
  <c r="H50" i="6" s="1"/>
  <c r="L50" i="1"/>
  <c r="N49" i="1"/>
  <c r="G49" i="6" s="1"/>
  <c r="I49" i="6" s="1"/>
  <c r="M49" i="1"/>
  <c r="F49" i="6" s="1"/>
  <c r="H49" i="6" s="1"/>
  <c r="L49" i="1"/>
  <c r="J50" i="1"/>
  <c r="I50" i="1"/>
  <c r="J49" i="1"/>
  <c r="I49" i="1"/>
  <c r="H50" i="1"/>
  <c r="D50" i="6" s="1"/>
  <c r="E50" i="6" s="1"/>
  <c r="H49" i="1"/>
  <c r="D49" i="6" s="1"/>
  <c r="E49" i="6" s="1"/>
  <c r="R48" i="1"/>
  <c r="Q48" i="1"/>
  <c r="P48" i="1"/>
  <c r="R47" i="1"/>
  <c r="Q47" i="1"/>
  <c r="P47" i="1"/>
  <c r="N48" i="1"/>
  <c r="G48" i="6" s="1"/>
  <c r="I48" i="6" s="1"/>
  <c r="M48" i="1"/>
  <c r="F48" i="6" s="1"/>
  <c r="H48" i="6" s="1"/>
  <c r="L48" i="1"/>
  <c r="N47" i="1"/>
  <c r="G47" i="6" s="1"/>
  <c r="I47" i="6" s="1"/>
  <c r="M47" i="1"/>
  <c r="F47" i="6" s="1"/>
  <c r="H47" i="6" s="1"/>
  <c r="L47" i="1"/>
  <c r="J48" i="1"/>
  <c r="I48" i="1"/>
  <c r="J47" i="1"/>
  <c r="I47" i="1"/>
  <c r="H48" i="1"/>
  <c r="D48" i="6" s="1"/>
  <c r="E48" i="6" s="1"/>
  <c r="H47" i="1"/>
  <c r="D47" i="6" s="1"/>
  <c r="E47" i="6" s="1"/>
  <c r="R46" i="1"/>
  <c r="Q46" i="1"/>
  <c r="P46" i="1"/>
  <c r="R45" i="1"/>
  <c r="Q45" i="1"/>
  <c r="P45" i="1"/>
  <c r="N46" i="1"/>
  <c r="G46" i="6" s="1"/>
  <c r="I46" i="6" s="1"/>
  <c r="M46" i="1"/>
  <c r="F46" i="6" s="1"/>
  <c r="H46" i="6" s="1"/>
  <c r="L46" i="1"/>
  <c r="N45" i="1"/>
  <c r="G45" i="6" s="1"/>
  <c r="I45" i="6" s="1"/>
  <c r="M45" i="1"/>
  <c r="F45" i="6" s="1"/>
  <c r="H45" i="6" s="1"/>
  <c r="L45" i="1"/>
  <c r="J46" i="1"/>
  <c r="I46" i="1"/>
  <c r="J45" i="1"/>
  <c r="I45" i="1"/>
  <c r="H46" i="1"/>
  <c r="D46" i="6" s="1"/>
  <c r="E46" i="6" s="1"/>
  <c r="H45" i="1"/>
  <c r="D45" i="6" s="1"/>
  <c r="E45" i="6" s="1"/>
  <c r="J67" i="6" l="1"/>
  <c r="J66" i="6"/>
  <c r="J54" i="6"/>
  <c r="N75" i="6"/>
  <c r="L75" i="6"/>
  <c r="N74" i="6"/>
  <c r="L74" i="6"/>
  <c r="K75" i="6"/>
  <c r="M75" i="6"/>
  <c r="K74" i="6"/>
  <c r="M74" i="6"/>
  <c r="N72" i="6"/>
  <c r="L72" i="6"/>
  <c r="N73" i="6"/>
  <c r="L73" i="6"/>
  <c r="M72" i="6"/>
  <c r="K72" i="6"/>
  <c r="K73" i="6"/>
  <c r="M73" i="6"/>
  <c r="N70" i="6"/>
  <c r="L70" i="6"/>
  <c r="N71" i="6"/>
  <c r="L71" i="6"/>
  <c r="K71" i="6"/>
  <c r="M71" i="6"/>
  <c r="K70" i="6"/>
  <c r="M70" i="6"/>
  <c r="L69" i="6"/>
  <c r="N69" i="6"/>
  <c r="N68" i="6"/>
  <c r="L68" i="6"/>
  <c r="M68" i="6"/>
  <c r="K68" i="6"/>
  <c r="M69" i="6"/>
  <c r="K69" i="6"/>
  <c r="N67" i="6"/>
  <c r="L67" i="6"/>
  <c r="L66" i="6"/>
  <c r="N66" i="6"/>
  <c r="K66" i="6"/>
  <c r="M66" i="6"/>
  <c r="M67" i="6"/>
  <c r="K67" i="6"/>
  <c r="N65" i="6"/>
  <c r="L65" i="6"/>
  <c r="L64" i="6"/>
  <c r="N64" i="6"/>
  <c r="K64" i="6"/>
  <c r="M64" i="6"/>
  <c r="M65" i="6"/>
  <c r="K65" i="6"/>
  <c r="N60" i="6"/>
  <c r="L60" i="6"/>
  <c r="L61" i="6"/>
  <c r="N61" i="6"/>
  <c r="M61" i="6"/>
  <c r="K61" i="6"/>
  <c r="M60" i="6"/>
  <c r="K60" i="6"/>
  <c r="N56" i="6"/>
  <c r="L56" i="6"/>
  <c r="N57" i="6"/>
  <c r="L57" i="6"/>
  <c r="M57" i="6"/>
  <c r="K57" i="6"/>
  <c r="M56" i="6"/>
  <c r="K56" i="6"/>
  <c r="N55" i="6"/>
  <c r="L55" i="6"/>
  <c r="L54" i="6"/>
  <c r="N54" i="6"/>
  <c r="M54" i="6"/>
  <c r="K54" i="6"/>
  <c r="K55" i="6"/>
  <c r="M55" i="6"/>
  <c r="J74" i="6"/>
  <c r="J75" i="6"/>
  <c r="J72" i="6"/>
  <c r="J73" i="6"/>
  <c r="J70" i="6"/>
  <c r="J71" i="6"/>
  <c r="J69" i="6"/>
  <c r="J68" i="6"/>
  <c r="J64" i="6"/>
  <c r="J65" i="6"/>
  <c r="J61" i="6"/>
  <c r="J60" i="6"/>
  <c r="J57" i="6"/>
  <c r="J56" i="6"/>
  <c r="J55" i="6"/>
  <c r="L50" i="6"/>
  <c r="N50" i="6"/>
  <c r="N49" i="6"/>
  <c r="L49" i="6"/>
  <c r="M49" i="6"/>
  <c r="K49" i="6"/>
  <c r="M50" i="6"/>
  <c r="K50" i="6"/>
  <c r="L48" i="6"/>
  <c r="N48" i="6"/>
  <c r="N47" i="6"/>
  <c r="L47" i="6"/>
  <c r="K47" i="6"/>
  <c r="M47" i="6"/>
  <c r="M48" i="6"/>
  <c r="K48" i="6"/>
  <c r="N45" i="6"/>
  <c r="L45" i="6"/>
  <c r="N46" i="6"/>
  <c r="L46" i="6"/>
  <c r="M46" i="6"/>
  <c r="K46" i="6"/>
  <c r="M45" i="6"/>
  <c r="K45" i="6"/>
  <c r="J50" i="6"/>
  <c r="J49" i="6"/>
  <c r="J48" i="6"/>
  <c r="J47" i="6"/>
  <c r="J46" i="6"/>
  <c r="J45" i="6"/>
  <c r="R44" i="1"/>
  <c r="Q44" i="1"/>
  <c r="P44" i="1"/>
  <c r="R43" i="1"/>
  <c r="Q43" i="1"/>
  <c r="P43" i="1"/>
  <c r="N44" i="1"/>
  <c r="G44" i="6" s="1"/>
  <c r="I44" i="6" s="1"/>
  <c r="M44" i="1"/>
  <c r="F44" i="6" s="1"/>
  <c r="H44" i="6" s="1"/>
  <c r="L44" i="1"/>
  <c r="N43" i="1"/>
  <c r="G43" i="6" s="1"/>
  <c r="I43" i="6" s="1"/>
  <c r="M43" i="1"/>
  <c r="F43" i="6" s="1"/>
  <c r="H43" i="6" s="1"/>
  <c r="L43" i="1"/>
  <c r="J44" i="1"/>
  <c r="I44" i="1"/>
  <c r="J43" i="1"/>
  <c r="I43" i="1"/>
  <c r="H44" i="1"/>
  <c r="D44" i="6" s="1"/>
  <c r="E44" i="6" s="1"/>
  <c r="H43" i="1"/>
  <c r="D43" i="6" s="1"/>
  <c r="E43" i="6" s="1"/>
  <c r="R42" i="1"/>
  <c r="Q42" i="1"/>
  <c r="P42" i="1"/>
  <c r="R41" i="1"/>
  <c r="Q41" i="1"/>
  <c r="P41" i="1"/>
  <c r="N42" i="1"/>
  <c r="G42" i="6" s="1"/>
  <c r="I42" i="6" s="1"/>
  <c r="M42" i="1"/>
  <c r="F42" i="6" s="1"/>
  <c r="H42" i="6" s="1"/>
  <c r="L42" i="1"/>
  <c r="N41" i="1"/>
  <c r="G41" i="6" s="1"/>
  <c r="I41" i="6" s="1"/>
  <c r="M41" i="1"/>
  <c r="F41" i="6" s="1"/>
  <c r="H41" i="6" s="1"/>
  <c r="L41" i="1"/>
  <c r="J42" i="1"/>
  <c r="I42" i="1"/>
  <c r="J41" i="1"/>
  <c r="I41" i="1"/>
  <c r="H42" i="1"/>
  <c r="D42" i="6" s="1"/>
  <c r="E42" i="6" s="1"/>
  <c r="H41" i="1"/>
  <c r="D41" i="6" s="1"/>
  <c r="E41" i="6" s="1"/>
  <c r="R40" i="1"/>
  <c r="Q40" i="1"/>
  <c r="P40" i="1"/>
  <c r="N40" i="1"/>
  <c r="G40" i="6" s="1"/>
  <c r="I40" i="6" s="1"/>
  <c r="M40" i="1"/>
  <c r="F40" i="6" s="1"/>
  <c r="H40" i="6" s="1"/>
  <c r="L40" i="1"/>
  <c r="J40" i="1"/>
  <c r="I40" i="1"/>
  <c r="R39" i="1"/>
  <c r="Q39" i="1"/>
  <c r="P39" i="1"/>
  <c r="N39" i="1"/>
  <c r="G39" i="6" s="1"/>
  <c r="I39" i="6" s="1"/>
  <c r="M39" i="1"/>
  <c r="F39" i="6" s="1"/>
  <c r="H39" i="6" s="1"/>
  <c r="L39" i="1"/>
  <c r="J39" i="1"/>
  <c r="I39" i="1"/>
  <c r="H40" i="1"/>
  <c r="D40" i="6" s="1"/>
  <c r="E40" i="6" s="1"/>
  <c r="H39" i="1"/>
  <c r="D39" i="6" s="1"/>
  <c r="E39" i="6" s="1"/>
  <c r="R36" i="1"/>
  <c r="Q36" i="1"/>
  <c r="P36" i="1"/>
  <c r="R35" i="1"/>
  <c r="Q35" i="1"/>
  <c r="P35" i="1"/>
  <c r="N36" i="1"/>
  <c r="G36" i="6" s="1"/>
  <c r="I36" i="6" s="1"/>
  <c r="M36" i="1"/>
  <c r="F36" i="6" s="1"/>
  <c r="H36" i="6" s="1"/>
  <c r="L36" i="1"/>
  <c r="N35" i="1"/>
  <c r="G35" i="6" s="1"/>
  <c r="I35" i="6" s="1"/>
  <c r="M35" i="1"/>
  <c r="F35" i="6" s="1"/>
  <c r="H35" i="6" s="1"/>
  <c r="L35" i="1"/>
  <c r="J36" i="1"/>
  <c r="I36" i="1"/>
  <c r="J35" i="1"/>
  <c r="I35" i="1"/>
  <c r="H36" i="1"/>
  <c r="D36" i="6" s="1"/>
  <c r="E36" i="6" s="1"/>
  <c r="H35" i="1"/>
  <c r="D35" i="6" s="1"/>
  <c r="E35" i="6" s="1"/>
  <c r="R32" i="1"/>
  <c r="Q32" i="1"/>
  <c r="P32" i="1"/>
  <c r="R31" i="1"/>
  <c r="Q31" i="1"/>
  <c r="P31" i="1"/>
  <c r="N32" i="1"/>
  <c r="G32" i="6" s="1"/>
  <c r="I32" i="6" s="1"/>
  <c r="M32" i="1"/>
  <c r="F32" i="6" s="1"/>
  <c r="H32" i="6" s="1"/>
  <c r="L32" i="1"/>
  <c r="N31" i="1"/>
  <c r="G31" i="6" s="1"/>
  <c r="I31" i="6" s="1"/>
  <c r="M31" i="1"/>
  <c r="F31" i="6" s="1"/>
  <c r="H31" i="6" s="1"/>
  <c r="L31" i="1"/>
  <c r="J32" i="1"/>
  <c r="I32" i="1"/>
  <c r="J31" i="1"/>
  <c r="I31" i="1"/>
  <c r="H32" i="1"/>
  <c r="D32" i="6" s="1"/>
  <c r="E32" i="6" s="1"/>
  <c r="H31" i="1"/>
  <c r="D31" i="6" s="1"/>
  <c r="E31" i="6" s="1"/>
  <c r="R25" i="1"/>
  <c r="Q25" i="1"/>
  <c r="P25" i="1"/>
  <c r="R24" i="1"/>
  <c r="Q24" i="1"/>
  <c r="P24" i="1"/>
  <c r="N25" i="1"/>
  <c r="G25" i="6" s="1"/>
  <c r="I25" i="6" s="1"/>
  <c r="M25" i="1"/>
  <c r="F25" i="6" s="1"/>
  <c r="H25" i="6" s="1"/>
  <c r="L25" i="1"/>
  <c r="N24" i="1"/>
  <c r="G24" i="6" s="1"/>
  <c r="I24" i="6" s="1"/>
  <c r="M24" i="1"/>
  <c r="F24" i="6" s="1"/>
  <c r="H24" i="6" s="1"/>
  <c r="L24" i="1"/>
  <c r="J25" i="1"/>
  <c r="I25" i="1"/>
  <c r="J24" i="1"/>
  <c r="I24" i="1"/>
  <c r="H25" i="1"/>
  <c r="D25" i="6" s="1"/>
  <c r="E25" i="6" s="1"/>
  <c r="H24" i="1"/>
  <c r="D24" i="6" s="1"/>
  <c r="E24" i="6" s="1"/>
  <c r="R30" i="1"/>
  <c r="Q30" i="1"/>
  <c r="P30" i="1"/>
  <c r="R29" i="1"/>
  <c r="Q29" i="1"/>
  <c r="P29" i="1"/>
  <c r="N30" i="1"/>
  <c r="G30" i="6" s="1"/>
  <c r="I30" i="6" s="1"/>
  <c r="M30" i="1"/>
  <c r="F30" i="6" s="1"/>
  <c r="H30" i="6" s="1"/>
  <c r="L30" i="1"/>
  <c r="N29" i="1"/>
  <c r="G29" i="6" s="1"/>
  <c r="I29" i="6" s="1"/>
  <c r="M29" i="1"/>
  <c r="F29" i="6" s="1"/>
  <c r="H29" i="6" s="1"/>
  <c r="L29" i="1"/>
  <c r="J30" i="1"/>
  <c r="I30" i="1"/>
  <c r="J29" i="1"/>
  <c r="I29" i="1"/>
  <c r="H30" i="1"/>
  <c r="D30" i="6" s="1"/>
  <c r="E30" i="6" s="1"/>
  <c r="D29" i="6"/>
  <c r="E29" i="6" s="1"/>
  <c r="R23" i="1"/>
  <c r="Q23" i="1"/>
  <c r="P23" i="1"/>
  <c r="R22" i="1"/>
  <c r="Q22" i="1"/>
  <c r="P22" i="1"/>
  <c r="N23" i="1"/>
  <c r="G23" i="6" s="1"/>
  <c r="I23" i="6" s="1"/>
  <c r="M23" i="1"/>
  <c r="F23" i="6" s="1"/>
  <c r="H23" i="6" s="1"/>
  <c r="L23" i="1"/>
  <c r="N22" i="1"/>
  <c r="G22" i="6" s="1"/>
  <c r="I22" i="6" s="1"/>
  <c r="M22" i="1"/>
  <c r="F22" i="6" s="1"/>
  <c r="H22" i="6" s="1"/>
  <c r="L22" i="1"/>
  <c r="J23" i="1"/>
  <c r="I23" i="1"/>
  <c r="J22" i="1"/>
  <c r="I22" i="1"/>
  <c r="H23" i="1"/>
  <c r="D23" i="6" s="1"/>
  <c r="E23" i="6" s="1"/>
  <c r="H22" i="1"/>
  <c r="D22" i="6" s="1"/>
  <c r="E22" i="6" s="1"/>
  <c r="R21" i="1"/>
  <c r="Q21" i="1"/>
  <c r="P21" i="1"/>
  <c r="R20" i="1"/>
  <c r="Q20" i="1"/>
  <c r="P20" i="1"/>
  <c r="N21" i="1"/>
  <c r="G21" i="6" s="1"/>
  <c r="I21" i="6" s="1"/>
  <c r="M21" i="1"/>
  <c r="F21" i="6" s="1"/>
  <c r="H21" i="6" s="1"/>
  <c r="L21" i="1"/>
  <c r="N20" i="1"/>
  <c r="G20" i="6" s="1"/>
  <c r="I20" i="6" s="1"/>
  <c r="M20" i="1"/>
  <c r="F20" i="6" s="1"/>
  <c r="H20" i="6" s="1"/>
  <c r="L20" i="1"/>
  <c r="J21" i="1"/>
  <c r="I21" i="1"/>
  <c r="J20" i="1"/>
  <c r="I20" i="1"/>
  <c r="H21" i="1"/>
  <c r="D21" i="6" s="1"/>
  <c r="E21" i="6" s="1"/>
  <c r="H20" i="1"/>
  <c r="D20" i="6" s="1"/>
  <c r="E20" i="6" s="1"/>
  <c r="R19" i="1"/>
  <c r="Q19" i="1"/>
  <c r="P19" i="1"/>
  <c r="R18" i="1"/>
  <c r="Q18" i="1"/>
  <c r="P18" i="1"/>
  <c r="N19" i="1"/>
  <c r="G19" i="6" s="1"/>
  <c r="I19" i="6" s="1"/>
  <c r="M19" i="1"/>
  <c r="F19" i="6" s="1"/>
  <c r="H19" i="6" s="1"/>
  <c r="L19" i="1"/>
  <c r="N18" i="1"/>
  <c r="G18" i="6" s="1"/>
  <c r="I18" i="6" s="1"/>
  <c r="M18" i="1"/>
  <c r="F18" i="6" s="1"/>
  <c r="H18" i="6" s="1"/>
  <c r="L18" i="1"/>
  <c r="J19" i="1"/>
  <c r="I19" i="1"/>
  <c r="J18" i="1"/>
  <c r="I18" i="1"/>
  <c r="H19" i="1"/>
  <c r="D19" i="6" s="1"/>
  <c r="E19" i="6" s="1"/>
  <c r="H18" i="1"/>
  <c r="D18" i="6" s="1"/>
  <c r="E18" i="6" s="1"/>
  <c r="O61" i="6" l="1"/>
  <c r="O72" i="6"/>
  <c r="P72" i="6" s="1"/>
  <c r="O47" i="6"/>
  <c r="P47" i="6" s="1"/>
  <c r="O48" i="6"/>
  <c r="P48" i="6" s="1"/>
  <c r="J39" i="6"/>
  <c r="J40" i="6"/>
  <c r="O66" i="6"/>
  <c r="P66" i="6" s="1"/>
  <c r="O71" i="6"/>
  <c r="P71" i="6" s="1"/>
  <c r="J41" i="6"/>
  <c r="J20" i="6"/>
  <c r="O73" i="6"/>
  <c r="P73" i="6" s="1"/>
  <c r="O74" i="6"/>
  <c r="P74" i="6" s="1"/>
  <c r="J25" i="6"/>
  <c r="J42" i="6"/>
  <c r="O75" i="6"/>
  <c r="P75" i="6" s="1"/>
  <c r="O70" i="6"/>
  <c r="P70" i="6" s="1"/>
  <c r="O68" i="6"/>
  <c r="P68" i="6" s="1"/>
  <c r="O69" i="6"/>
  <c r="P69" i="6" s="1"/>
  <c r="O67" i="6"/>
  <c r="P67" i="6" s="1"/>
  <c r="O64" i="6"/>
  <c r="P64" i="6" s="1"/>
  <c r="O65" i="6"/>
  <c r="P65" i="6" s="1"/>
  <c r="O60" i="6"/>
  <c r="P60" i="6" s="1"/>
  <c r="P61" i="6"/>
  <c r="O56" i="6"/>
  <c r="P56" i="6" s="1"/>
  <c r="O57" i="6"/>
  <c r="P57" i="6" s="1"/>
  <c r="O54" i="6"/>
  <c r="P54" i="6" s="1"/>
  <c r="O55" i="6"/>
  <c r="P55" i="6" s="1"/>
  <c r="O50" i="6"/>
  <c r="P50" i="6" s="1"/>
  <c r="O49" i="6"/>
  <c r="P49" i="6" s="1"/>
  <c r="O45" i="6"/>
  <c r="P45" i="6" s="1"/>
  <c r="O46" i="6"/>
  <c r="P46" i="6" s="1"/>
  <c r="N44" i="6"/>
  <c r="L44" i="6"/>
  <c r="N43" i="6"/>
  <c r="L43" i="6"/>
  <c r="M44" i="6"/>
  <c r="K44" i="6"/>
  <c r="K43" i="6"/>
  <c r="M43" i="6"/>
  <c r="L42" i="6"/>
  <c r="N42" i="6"/>
  <c r="N41" i="6"/>
  <c r="L41" i="6"/>
  <c r="K41" i="6"/>
  <c r="M41" i="6"/>
  <c r="M42" i="6"/>
  <c r="K42" i="6"/>
  <c r="L40" i="6"/>
  <c r="N40" i="6"/>
  <c r="N39" i="6"/>
  <c r="L39" i="6"/>
  <c r="K39" i="6"/>
  <c r="M39" i="6"/>
  <c r="M40" i="6"/>
  <c r="K40" i="6"/>
  <c r="N36" i="6"/>
  <c r="L36" i="6"/>
  <c r="L35" i="6"/>
  <c r="N35" i="6"/>
  <c r="M36" i="6"/>
  <c r="K36" i="6"/>
  <c r="K35" i="6"/>
  <c r="M35" i="6"/>
  <c r="N31" i="6"/>
  <c r="L31" i="6"/>
  <c r="L32" i="6"/>
  <c r="N32" i="6"/>
  <c r="M31" i="6"/>
  <c r="K31" i="6"/>
  <c r="K32" i="6"/>
  <c r="M32" i="6"/>
  <c r="N29" i="6"/>
  <c r="L29" i="6"/>
  <c r="N30" i="6"/>
  <c r="L30" i="6"/>
  <c r="M30" i="6"/>
  <c r="K30" i="6"/>
  <c r="K29" i="6"/>
  <c r="M29" i="6"/>
  <c r="J44" i="6"/>
  <c r="J43" i="6"/>
  <c r="J35" i="6"/>
  <c r="J36" i="6"/>
  <c r="J32" i="6"/>
  <c r="J31" i="6"/>
  <c r="J29" i="6"/>
  <c r="J30" i="6"/>
  <c r="N25" i="6"/>
  <c r="L25" i="6"/>
  <c r="L24" i="6"/>
  <c r="N24" i="6"/>
  <c r="M24" i="6"/>
  <c r="K24" i="6"/>
  <c r="K25" i="6"/>
  <c r="M25" i="6"/>
  <c r="N23" i="6"/>
  <c r="L23" i="6"/>
  <c r="L22" i="6"/>
  <c r="N22" i="6"/>
  <c r="K22" i="6"/>
  <c r="M22" i="6"/>
  <c r="M23" i="6"/>
  <c r="K23" i="6"/>
  <c r="N21" i="6"/>
  <c r="L21" i="6"/>
  <c r="N20" i="6"/>
  <c r="L20" i="6"/>
  <c r="K21" i="6"/>
  <c r="M21" i="6"/>
  <c r="M20" i="6"/>
  <c r="K20" i="6"/>
  <c r="N19" i="6"/>
  <c r="L19" i="6"/>
  <c r="N18" i="6"/>
  <c r="L18" i="6"/>
  <c r="M18" i="6"/>
  <c r="K18" i="6"/>
  <c r="M19" i="6"/>
  <c r="K19" i="6"/>
  <c r="J24" i="6"/>
  <c r="J23" i="6"/>
  <c r="J22" i="6"/>
  <c r="J21" i="6"/>
  <c r="J19" i="6"/>
  <c r="J18" i="6"/>
  <c r="R17" i="1"/>
  <c r="Q17" i="1"/>
  <c r="P17" i="1"/>
  <c r="R16" i="1"/>
  <c r="Q16" i="1"/>
  <c r="P16" i="1"/>
  <c r="N17" i="1"/>
  <c r="G17" i="6" s="1"/>
  <c r="I17" i="6" s="1"/>
  <c r="M17" i="1"/>
  <c r="F17" i="6" s="1"/>
  <c r="H17" i="6" s="1"/>
  <c r="L17" i="1"/>
  <c r="N16" i="1"/>
  <c r="G16" i="6" s="1"/>
  <c r="I16" i="6" s="1"/>
  <c r="M16" i="1"/>
  <c r="F16" i="6" s="1"/>
  <c r="H16" i="6" s="1"/>
  <c r="L16" i="1"/>
  <c r="J17" i="1"/>
  <c r="I17" i="1"/>
  <c r="J16" i="1"/>
  <c r="I16" i="1"/>
  <c r="H17" i="1"/>
  <c r="D17" i="6" s="1"/>
  <c r="E17" i="6" s="1"/>
  <c r="H16" i="1"/>
  <c r="D16" i="6" s="1"/>
  <c r="E16" i="6" s="1"/>
  <c r="R15" i="1"/>
  <c r="Q15" i="1"/>
  <c r="P15" i="1"/>
  <c r="R14" i="1"/>
  <c r="Q14" i="1"/>
  <c r="P14" i="1"/>
  <c r="N15" i="1"/>
  <c r="G15" i="6" s="1"/>
  <c r="I15" i="6" s="1"/>
  <c r="M15" i="1"/>
  <c r="F15" i="6" s="1"/>
  <c r="H15" i="6" s="1"/>
  <c r="L15" i="1"/>
  <c r="N14" i="1"/>
  <c r="G14" i="6" s="1"/>
  <c r="I14" i="6" s="1"/>
  <c r="M14" i="1"/>
  <c r="F14" i="6" s="1"/>
  <c r="H14" i="6" s="1"/>
  <c r="L14" i="1"/>
  <c r="J15" i="1"/>
  <c r="I15" i="1"/>
  <c r="J14" i="1"/>
  <c r="I14" i="1"/>
  <c r="H15" i="1"/>
  <c r="D15" i="6" s="1"/>
  <c r="E15" i="6" s="1"/>
  <c r="H14" i="1"/>
  <c r="D14" i="6" s="1"/>
  <c r="E14" i="6" s="1"/>
  <c r="R11" i="1"/>
  <c r="Q11" i="1"/>
  <c r="P11" i="1"/>
  <c r="R10" i="1"/>
  <c r="Q10" i="1"/>
  <c r="P10" i="1"/>
  <c r="N11" i="1"/>
  <c r="G11" i="6" s="1"/>
  <c r="I11" i="6" s="1"/>
  <c r="M11" i="1"/>
  <c r="F11" i="6" s="1"/>
  <c r="H11" i="6" s="1"/>
  <c r="L11" i="1"/>
  <c r="N10" i="1"/>
  <c r="G10" i="6" s="1"/>
  <c r="I10" i="6" s="1"/>
  <c r="M10" i="1"/>
  <c r="F10" i="6" s="1"/>
  <c r="H10" i="6" s="1"/>
  <c r="L10" i="1"/>
  <c r="J11" i="1"/>
  <c r="I11" i="1"/>
  <c r="J10" i="1"/>
  <c r="I10" i="1"/>
  <c r="H11" i="1"/>
  <c r="D11" i="6" s="1"/>
  <c r="E11" i="6" s="1"/>
  <c r="H10" i="1"/>
  <c r="D10" i="6" s="1"/>
  <c r="E10" i="6" s="1"/>
  <c r="R7" i="1"/>
  <c r="Q7" i="1"/>
  <c r="P7" i="1"/>
  <c r="N7" i="1"/>
  <c r="G7" i="6" s="1"/>
  <c r="I7" i="6" s="1"/>
  <c r="M7" i="1"/>
  <c r="F7" i="6" s="1"/>
  <c r="H7" i="6" s="1"/>
  <c r="L7" i="1"/>
  <c r="J7" i="1"/>
  <c r="I7" i="1"/>
  <c r="H7" i="1"/>
  <c r="D7" i="6" s="1"/>
  <c r="E7" i="6" s="1"/>
  <c r="H6" i="1"/>
  <c r="D6" i="6" s="1"/>
  <c r="E6" i="6" s="1"/>
  <c r="R6" i="1"/>
  <c r="Q6" i="1"/>
  <c r="P6" i="1"/>
  <c r="N6" i="1"/>
  <c r="G6" i="6" s="1"/>
  <c r="I6" i="6" s="1"/>
  <c r="M6" i="1"/>
  <c r="F6" i="6" s="1"/>
  <c r="H6" i="6" s="1"/>
  <c r="L6" i="1"/>
  <c r="J6" i="1"/>
  <c r="I6" i="1"/>
  <c r="R5" i="1"/>
  <c r="Q5" i="1"/>
  <c r="P5" i="1"/>
  <c r="R4" i="1"/>
  <c r="Q4" i="1"/>
  <c r="P4" i="1"/>
  <c r="N5" i="1"/>
  <c r="G5" i="6" s="1"/>
  <c r="I5" i="6" s="1"/>
  <c r="M5" i="1"/>
  <c r="F5" i="6" s="1"/>
  <c r="H5" i="6" s="1"/>
  <c r="L5" i="1"/>
  <c r="N4" i="1"/>
  <c r="G4" i="6" s="1"/>
  <c r="I4" i="6" s="1"/>
  <c r="M4" i="1"/>
  <c r="F4" i="6" s="1"/>
  <c r="H4" i="6" s="1"/>
  <c r="L4" i="1"/>
  <c r="J5" i="1"/>
  <c r="I5" i="1"/>
  <c r="J4" i="1"/>
  <c r="I4" i="1"/>
  <c r="H5" i="1"/>
  <c r="D5" i="6" s="1"/>
  <c r="E5" i="6" s="1"/>
  <c r="D4" i="6"/>
  <c r="E4" i="6" s="1"/>
  <c r="O20" i="6" l="1"/>
  <c r="P20" i="6" s="1"/>
  <c r="O40" i="6"/>
  <c r="P40" i="6" s="1"/>
  <c r="O30" i="6"/>
  <c r="P30" i="6" s="1"/>
  <c r="O18" i="6"/>
  <c r="P18" i="6" s="1"/>
  <c r="O32" i="6"/>
  <c r="P32" i="6" s="1"/>
  <c r="O35" i="6"/>
  <c r="P35" i="6" s="1"/>
  <c r="O43" i="6"/>
  <c r="P43" i="6" s="1"/>
  <c r="O25" i="6"/>
  <c r="P25" i="6" s="1"/>
  <c r="O23" i="6"/>
  <c r="P23" i="6" s="1"/>
  <c r="O21" i="6"/>
  <c r="P21" i="6" s="1"/>
  <c r="O22" i="6"/>
  <c r="P22" i="6" s="1"/>
  <c r="O39" i="6"/>
  <c r="P39" i="6" s="1"/>
  <c r="O41" i="6"/>
  <c r="P41" i="6" s="1"/>
  <c r="O44" i="6"/>
  <c r="P44" i="6" s="1"/>
  <c r="J16" i="6"/>
  <c r="O42" i="6"/>
  <c r="P42" i="6" s="1"/>
  <c r="O36" i="6"/>
  <c r="P36" i="6" s="1"/>
  <c r="O31" i="6"/>
  <c r="P31" i="6" s="1"/>
  <c r="O29" i="6"/>
  <c r="P29" i="6" s="1"/>
  <c r="O24" i="6"/>
  <c r="P24" i="6" s="1"/>
  <c r="O19" i="6"/>
  <c r="P19" i="6" s="1"/>
  <c r="L17" i="6"/>
  <c r="N17" i="6"/>
  <c r="N16" i="6"/>
  <c r="L16" i="6"/>
  <c r="M16" i="6"/>
  <c r="K16" i="6"/>
  <c r="K17" i="6"/>
  <c r="M17" i="6"/>
  <c r="L14" i="6"/>
  <c r="N14" i="6"/>
  <c r="L15" i="6"/>
  <c r="N15" i="6"/>
  <c r="M14" i="6"/>
  <c r="K14" i="6"/>
  <c r="M15" i="6"/>
  <c r="K15" i="6"/>
  <c r="L10" i="6"/>
  <c r="N10" i="6"/>
  <c r="L11" i="6"/>
  <c r="N11" i="6"/>
  <c r="M10" i="6"/>
  <c r="K10" i="6"/>
  <c r="M11" i="6"/>
  <c r="K11" i="6"/>
  <c r="L7" i="6"/>
  <c r="N7" i="6"/>
  <c r="N6" i="6"/>
  <c r="L6" i="6"/>
  <c r="M6" i="6"/>
  <c r="K6" i="6"/>
  <c r="M7" i="6"/>
  <c r="K7" i="6"/>
  <c r="L5" i="6"/>
  <c r="N5" i="6"/>
  <c r="L4" i="6"/>
  <c r="N4" i="6"/>
  <c r="M5" i="6"/>
  <c r="K5" i="6"/>
  <c r="K4" i="6"/>
  <c r="M4" i="6"/>
  <c r="J17" i="6"/>
  <c r="J15" i="6"/>
  <c r="J14" i="6"/>
  <c r="J10" i="6"/>
  <c r="J11" i="6"/>
  <c r="J7" i="6"/>
  <c r="J6" i="6"/>
  <c r="J5" i="6"/>
  <c r="J4" i="6"/>
  <c r="O17" i="6" l="1"/>
  <c r="P17" i="6" s="1"/>
  <c r="O5" i="6"/>
  <c r="P5" i="6" s="1"/>
  <c r="O10" i="6"/>
  <c r="P10" i="6" s="1"/>
  <c r="O11" i="6"/>
  <c r="P11" i="6" s="1"/>
  <c r="O15" i="6"/>
  <c r="P15" i="6" s="1"/>
  <c r="O16" i="6"/>
  <c r="P16" i="6" s="1"/>
  <c r="O14" i="6"/>
  <c r="P14" i="6" s="1"/>
  <c r="O7" i="6"/>
  <c r="P7" i="6" s="1"/>
  <c r="O6" i="6"/>
  <c r="P6" i="6" s="1"/>
  <c r="O4" i="6"/>
  <c r="P4" i="6" s="1"/>
</calcChain>
</file>

<file path=xl/sharedStrings.xml><?xml version="1.0" encoding="utf-8"?>
<sst xmlns="http://schemas.openxmlformats.org/spreadsheetml/2006/main" count="3430" uniqueCount="258">
  <si>
    <t>CRC-AIM vs SimCRC</t>
  </si>
  <si>
    <t>Measure</t>
  </si>
  <si>
    <t>CRC-AIM vs MISCAN</t>
  </si>
  <si>
    <t>CRC-AIM vs CRC-SPIN</t>
  </si>
  <si>
    <t>Intercept</t>
  </si>
  <si>
    <t>Slope</t>
  </si>
  <si>
    <t>SimCRC vs MISCAN</t>
  </si>
  <si>
    <t>SimCRC vs CRC-SPIN</t>
  </si>
  <si>
    <t>MISCAN vs CRC-SPIN</t>
  </si>
  <si>
    <t>MISCAN vs SimCRC</t>
  </si>
  <si>
    <t>SURV COL</t>
  </si>
  <si>
    <t>Surveillance COL</t>
  </si>
  <si>
    <t>SYMPTOM COL</t>
  </si>
  <si>
    <t>Symptom COL</t>
  </si>
  <si>
    <t>Total COL</t>
  </si>
  <si>
    <t>Complications</t>
  </si>
  <si>
    <t>CRC Cases</t>
  </si>
  <si>
    <t>CRC Death</t>
  </si>
  <si>
    <t>CRC Deaths</t>
  </si>
  <si>
    <t>LY with CRC</t>
  </si>
  <si>
    <t>LYG</t>
  </si>
  <si>
    <t>CRC Mortality Reduction</t>
  </si>
  <si>
    <t>CRC Incidence Reduction</t>
  </si>
  <si>
    <t>CRC-SPIN vs SimCRC</t>
  </si>
  <si>
    <t>Passing-Bablok*</t>
  </si>
  <si>
    <t>-47.45 (-58.57, -41.29)</t>
  </si>
  <si>
    <t>0.76 (0.73, 0.81)</t>
  </si>
  <si>
    <t>240.75 (214.09, 259.81)</t>
  </si>
  <si>
    <t>0.54 (0.47, 0.67)</t>
  </si>
  <si>
    <t>"Sim-CRC as the reference model"</t>
  </si>
  <si>
    <t>"CRC-SPIN as the reference model"</t>
  </si>
  <si>
    <t>"MISCAN as the reference model"</t>
  </si>
  <si>
    <t>CRC-SPIN vs MISCAN</t>
  </si>
  <si>
    <t>-28.50 (-34.46, -23.83)</t>
  </si>
  <si>
    <t>0.78 (0.76, 0.80)</t>
  </si>
  <si>
    <r>
      <t xml:space="preserve">CRC-AIM vs </t>
    </r>
    <r>
      <rPr>
        <b/>
        <sz val="11"/>
        <color theme="1"/>
        <rFont val="Calibri"/>
        <family val="2"/>
        <scheme val="minor"/>
      </rPr>
      <t>SimCRC</t>
    </r>
  </si>
  <si>
    <r>
      <t xml:space="preserve">CRC-SPIN vs </t>
    </r>
    <r>
      <rPr>
        <b/>
        <sz val="11"/>
        <color theme="1"/>
        <rFont val="Calibri"/>
        <family val="2"/>
        <scheme val="minor"/>
      </rPr>
      <t>SimCRC</t>
    </r>
  </si>
  <si>
    <r>
      <t xml:space="preserve">MISCAN vs </t>
    </r>
    <r>
      <rPr>
        <b/>
        <sz val="11"/>
        <color theme="1"/>
        <rFont val="Calibri"/>
        <family val="2"/>
        <scheme val="minor"/>
      </rPr>
      <t>SimCRC</t>
    </r>
  </si>
  <si>
    <r>
      <t xml:space="preserve">SimCRC vs </t>
    </r>
    <r>
      <rPr>
        <b/>
        <sz val="11"/>
        <color theme="1"/>
        <rFont val="Calibri"/>
        <family val="2"/>
        <scheme val="minor"/>
      </rPr>
      <t>CRC-SPIN</t>
    </r>
  </si>
  <si>
    <r>
      <t xml:space="preserve">MISCAN vs </t>
    </r>
    <r>
      <rPr>
        <b/>
        <sz val="11"/>
        <color theme="1"/>
        <rFont val="Calibri"/>
        <family val="2"/>
        <scheme val="minor"/>
      </rPr>
      <t>CRC-SPIN</t>
    </r>
  </si>
  <si>
    <r>
      <t xml:space="preserve">SimCRC vs </t>
    </r>
    <r>
      <rPr>
        <b/>
        <sz val="11"/>
        <color theme="1"/>
        <rFont val="Calibri"/>
        <family val="2"/>
        <scheme val="minor"/>
      </rPr>
      <t>MISCAN</t>
    </r>
  </si>
  <si>
    <r>
      <t xml:space="preserve">CRC-SPIN vs </t>
    </r>
    <r>
      <rPr>
        <b/>
        <sz val="11"/>
        <color theme="1"/>
        <rFont val="Calibri"/>
        <family val="2"/>
        <scheme val="minor"/>
      </rPr>
      <t>MISCAN</t>
    </r>
  </si>
  <si>
    <r>
      <rPr>
        <b/>
        <u/>
        <sz val="11"/>
        <color theme="1"/>
        <rFont val="Calibri"/>
        <family val="2"/>
        <scheme val="minor"/>
      </rPr>
      <t>Passing-Bablok Parameters</t>
    </r>
    <r>
      <rPr>
        <sz val="11"/>
        <color theme="1"/>
        <rFont val="Calibri"/>
        <family val="2"/>
        <scheme val="minor"/>
      </rPr>
      <t xml:space="preserve"> *(</t>
    </r>
    <r>
      <rPr>
        <sz val="8"/>
        <color theme="1"/>
        <rFont val="Calibri"/>
        <family val="2"/>
        <scheme val="minor"/>
      </rPr>
      <t>Denotes orthogonal regression. Passing-Bablock could not be generated</t>
    </r>
    <r>
      <rPr>
        <sz val="11"/>
        <color theme="1"/>
        <rFont val="Calibri"/>
        <family val="2"/>
        <scheme val="minor"/>
      </rPr>
      <t>)</t>
    </r>
  </si>
  <si>
    <t>Intepreting results:</t>
  </si>
  <si>
    <t>Regression coefficients can be interpreted as:</t>
  </si>
  <si>
    <r>
      <t xml:space="preserve">CRC-AIM vs </t>
    </r>
    <r>
      <rPr>
        <b/>
        <sz val="11"/>
        <color theme="1"/>
        <rFont val="Calibri"/>
        <family val="2"/>
        <scheme val="minor"/>
      </rPr>
      <t>MISCAN</t>
    </r>
  </si>
  <si>
    <t>eg if CISNET model's value were 0 for a given metric, what would CRC-AIM's value be? It would be negative.</t>
  </si>
  <si>
    <r>
      <rPr>
        <b/>
        <u/>
        <sz val="11"/>
        <color theme="1"/>
        <rFont val="Calibri"/>
        <family val="2"/>
        <scheme val="minor"/>
      </rPr>
      <t>Proportional bias:</t>
    </r>
    <r>
      <rPr>
        <sz val="11"/>
        <color theme="1"/>
        <rFont val="Calibri"/>
        <family val="2"/>
        <scheme val="minor"/>
      </rPr>
      <t xml:space="preserve"> slope that is non-1</t>
    </r>
  </si>
  <si>
    <r>
      <rPr>
        <b/>
        <u/>
        <sz val="11"/>
        <color theme="1"/>
        <rFont val="Calibri"/>
        <family val="2"/>
        <scheme val="minor"/>
      </rPr>
      <t>Systemic/systematic bias</t>
    </r>
    <r>
      <rPr>
        <sz val="11"/>
        <color theme="1"/>
        <rFont val="Calibri"/>
        <family val="2"/>
        <scheme val="minor"/>
      </rPr>
      <t xml:space="preserve">: Intercept that is non-0. </t>
    </r>
  </si>
  <si>
    <t>If intercept is negative, CRC-AIM gives values that are lower than CISNET by a constant amount.</t>
  </si>
  <si>
    <t>If intercept is positive, CRC-AIM gives values that are larger than CISNET by a constant amount.</t>
  </si>
  <si>
    <t>eg if CISNET model's value were 0 for a given metric, what would CRC-AIM's value be? It would be positive.</t>
  </si>
  <si>
    <r>
      <t xml:space="preserve">The differences between 2 model outcomes can also be influenced </t>
    </r>
    <r>
      <rPr>
        <b/>
        <sz val="11"/>
        <color theme="1"/>
        <rFont val="Calibri"/>
        <family val="2"/>
        <scheme val="minor"/>
      </rPr>
      <t>by the level of the measured outcome itself.</t>
    </r>
    <r>
      <rPr>
        <sz val="11"/>
        <color theme="1"/>
        <rFont val="Calibri"/>
        <family val="2"/>
        <scheme val="minor"/>
      </rPr>
      <t xml:space="preserve"> This is called "Proportional Bias."</t>
    </r>
  </si>
  <si>
    <t>If slope is greater than one, CRC-AIM gives values that are higher that CISNET's, by an amount proportional to the level of the measurement.</t>
  </si>
  <si>
    <t>eg as a metric increasese for CISNET, the gap between CRC-AIM's outcome vs CISNET's increases in a positive direction.</t>
  </si>
  <si>
    <t>If slope is less than one, CRC-AIM gives values that are lower than CISNET's, by an amount proportional to the level of the measurement.</t>
  </si>
  <si>
    <t>eg as metric increases for CISNET, the gap between CRC-AIM's outcomes vs CISNET's decreases ("CRC-AIM  -  CISNET" approaches "negative" values for given outcome, as CISNET value increases)</t>
  </si>
  <si>
    <t>These are regression estimates. Oftentimes, their effects can be overlooked when examining a Difference Plot, due to the scaling of the plot.</t>
  </si>
  <si>
    <t>For example: this is a plot of CRC-AM vs SimCRC number of COL</t>
  </si>
  <si>
    <t>Regression has an intercept of -77 (meaning CRC-AIM has a constant bias of -77 COL per 1000)</t>
  </si>
  <si>
    <t>Regression has a slope of 1.05, meaning as the number of COL increases, CRC-AIM "overshoots" the number of COL.</t>
  </si>
  <si>
    <t>You can see the widening gap versus the equality line (dashed line) in the left-hand plot, as number of COL increases.</t>
  </si>
  <si>
    <t>This is a proportional bias effect.</t>
  </si>
  <si>
    <t>The difference plot in the right-side graph also shows that, as mean COL increases, the difference between CRC-AIM and SimCRC increases.</t>
  </si>
  <si>
    <t>Same plot as above, zoomed in around Y intercept.  Systematic bias of -77.</t>
  </si>
  <si>
    <t>Proposed evaluation:</t>
  </si>
  <si>
    <t>If confidence interval of intercept does not contain 0, then evaluate the magnitude of CRC-AIM vs given CISNET "reference" model.</t>
  </si>
  <si>
    <t>If magnitude of error is within same magnitude of error of other CISNET models, then error is acceptable.</t>
  </si>
  <si>
    <t>Example: CRC-AIM vs SimCRC</t>
  </si>
  <si>
    <t xml:space="preserve">Example: </t>
  </si>
  <si>
    <t>However, the magnitude of this bias (28.50) is less than the magnitude of bias of either CRC-SPIN vs SimCRC (47.45) or MISCAN vs SimCRC (240.75).</t>
  </si>
  <si>
    <t>When comparing CRC-AIM to SimCRC, the LY with CRC shows a systemic bias of -28.50, and the CI does not contain 0 (95% CI -34.46 to -23.83)</t>
  </si>
  <si>
    <t>So, this bias is acceptable, because it's no worse than inter-model bias across CISNET.</t>
  </si>
  <si>
    <t>1) If the confidence interval of intercept contains 0, then not enough evidence to support a systemic bias.</t>
  </si>
  <si>
    <t>2) If the confidence interval of slope contains 1, then not enough evidence to support proportional bias.</t>
  </si>
  <si>
    <t>If confidence interval of slope does not contain 1, then evaluate the magnitude of CRC-AIM vs given CISNET "reference" model.</t>
  </si>
  <si>
    <t>Compare CRC-AIM vs given reference CISNET model, versus othter CISNET models against the same reference CISNET model.</t>
  </si>
  <si>
    <t>Compare CRC-AIM vs given reference CISNET model, versus other CISNET models against the same reference CISNET model.</t>
  </si>
  <si>
    <t>If the absolute deviation from a slope of 1 is within same magnitude of deviation of other CISNET models, then error is acceptable.</t>
  </si>
  <si>
    <t>Example:</t>
  </si>
  <si>
    <t>When comparing CRC-AIM to SimCRC, the LY with CRC shows a proportional bias of 0.76, and the CI does not contain 1 (95% CI 0.76 to 0.80).</t>
  </si>
  <si>
    <t>However, the magnitude of the absolute deviation from a slope of 1 (0.22) is less than the deviation of CRC-SPIN vs SimCRC (0.24) or MISCAN vs SimCRC (0.46).</t>
  </si>
  <si>
    <t>So, this proportional bias is acceptable, because it's no worse than inter-model bias across CISNET.</t>
  </si>
  <si>
    <t>note: no longer applicable</t>
  </si>
  <si>
    <t>LowerCL</t>
  </si>
  <si>
    <t>UpperCL</t>
  </si>
  <si>
    <t>Point</t>
  </si>
  <si>
    <t>CRC-AIM vs SimCRC Point</t>
  </si>
  <si>
    <t>CRC-AIM vs SimCRC LowerCL</t>
  </si>
  <si>
    <t>CRC-AIM vs SimCRC UpperCL</t>
  </si>
  <si>
    <t>Ref (SimCRC) Level</t>
  </si>
  <si>
    <t>CRC-AIM vs CRC-SPIN Point</t>
  </si>
  <si>
    <t>CRC-AIM vs CRC-SPIN LowerCL</t>
  </si>
  <si>
    <t>CRC-AIM vs CRC-SPIN UpperCL</t>
  </si>
  <si>
    <t>Ref (CRC-SPIN) Level</t>
  </si>
  <si>
    <t>CRC-AIM vs MISCAN Point</t>
  </si>
  <si>
    <t>CRC-AIM vs MISCAN LowerCL</t>
  </si>
  <si>
    <t>CRC-AIM vs MISCAN UpperCL</t>
  </si>
  <si>
    <t>Low</t>
  </si>
  <si>
    <t>High</t>
  </si>
  <si>
    <t>CRC-AIM absolute bias</t>
  </si>
  <si>
    <t>Max CRC-SPIN absolute bias</t>
  </si>
  <si>
    <t>CRC-SPIN vs SimCRC Lower 95% CI</t>
  </si>
  <si>
    <t>CRC-SPIN vs SimCRC Upper 95% CI</t>
  </si>
  <si>
    <t>Max MISCAN absolute bias</t>
  </si>
  <si>
    <t>MISCAN vs SimCRC Lower 95% CI</t>
  </si>
  <si>
    <t>MISCAN vs SimCRC Upper 95% CI</t>
  </si>
  <si>
    <t>CISNET numeric precision issue</t>
  </si>
  <si>
    <t>SimCRC vs CRC-SPIN Lower 95% CI</t>
  </si>
  <si>
    <t>SimCRC vs CRC-SPIN Upper 95% CI</t>
  </si>
  <si>
    <t>Max SimCRC absolute bias</t>
  </si>
  <si>
    <t>MISCAN vs CRC-SPIN Lower 95% CI</t>
  </si>
  <si>
    <t>MISCAN vs CRC-SPIN Upper 95% CI</t>
  </si>
  <si>
    <t>SimCRC vs MISCAN Lower 95% CI</t>
  </si>
  <si>
    <t>SimCRC vs MISCAN Upper 95% CI</t>
  </si>
  <si>
    <t>CRC-SPIN vs MISCAN Lower 95% CI</t>
  </si>
  <si>
    <t>CRC-SPIN vs MISCAN Upper 95% CI</t>
  </si>
  <si>
    <t>MODEL</t>
  </si>
  <si>
    <t>Strategies</t>
  </si>
  <si>
    <t>CRC-AIM</t>
  </si>
  <si>
    <t>Frontier?</t>
  </si>
  <si>
    <t>CRC-SPIN</t>
  </si>
  <si>
    <t>SimCRC</t>
  </si>
  <si>
    <t>MISCAN</t>
  </si>
  <si>
    <t>Agreement Analysis</t>
  </si>
  <si>
    <t>ON Frontier</t>
  </si>
  <si>
    <t>Near-Efficient</t>
  </si>
  <si>
    <t>OFF Frontier</t>
  </si>
  <si>
    <t>Sim-CRC</t>
  </si>
  <si>
    <t>NPA</t>
  </si>
  <si>
    <t>PPA</t>
  </si>
  <si>
    <t>OPA</t>
  </si>
  <si>
    <t>Where Near-Efficient = OFF Frontier</t>
  </si>
  <si>
    <t>3x3 Table</t>
  </si>
  <si>
    <t>2x2 Table</t>
  </si>
  <si>
    <t>Lower 2-sided 95% CI (Score)</t>
  </si>
  <si>
    <t>Upper 2-sided 95% CI (Score)</t>
  </si>
  <si>
    <t>Where Near-Efficient = ON Frontier (more practical interpretation)</t>
  </si>
  <si>
    <r>
      <rPr>
        <b/>
        <sz val="11"/>
        <color rgb="FFFF0000"/>
        <rFont val="Calibri"/>
        <family val="2"/>
        <scheme val="minor"/>
      </rPr>
      <t>SimCRC</t>
    </r>
    <r>
      <rPr>
        <b/>
        <sz val="11"/>
        <color theme="1"/>
        <rFont val="Calibri"/>
        <family val="2"/>
        <scheme val="minor"/>
      </rPr>
      <t xml:space="preserve"> as Comparator model, Other Models as Candidate models</t>
    </r>
  </si>
  <si>
    <r>
      <rPr>
        <b/>
        <sz val="11"/>
        <color rgb="FFFF0000"/>
        <rFont val="Calibri"/>
        <family val="2"/>
        <scheme val="minor"/>
      </rPr>
      <t>CRC-SPIN</t>
    </r>
    <r>
      <rPr>
        <b/>
        <sz val="11"/>
        <color theme="1"/>
        <rFont val="Calibri"/>
        <family val="2"/>
        <scheme val="minor"/>
      </rPr>
      <t xml:space="preserve"> as Comparator model, Other Models as Candidate models</t>
    </r>
  </si>
  <si>
    <r>
      <rPr>
        <b/>
        <sz val="11"/>
        <color rgb="FFFF0000"/>
        <rFont val="Calibri"/>
        <family val="2"/>
        <scheme val="minor"/>
      </rPr>
      <t>MISCAN</t>
    </r>
    <r>
      <rPr>
        <b/>
        <sz val="11"/>
        <color theme="1"/>
        <rFont val="Calibri"/>
        <family val="2"/>
        <scheme val="minor"/>
      </rPr>
      <t xml:space="preserve"> as Comparator model, Other Models as Candidate models</t>
    </r>
  </si>
  <si>
    <t>Measure (SimCRC as Comparator)</t>
  </si>
  <si>
    <t>Measure (CRC-SPIN as Comparator)</t>
  </si>
  <si>
    <t>Measure (MISCAN as Comparator)</t>
  </si>
  <si>
    <t>CRC-AIM (cand) vs SimCRC (comp)</t>
  </si>
  <si>
    <t>Lower CI Diff vs Comparator</t>
  </si>
  <si>
    <t>Comparator Level</t>
  </si>
  <si>
    <t>Upper CI Diff vs Comparator</t>
  </si>
  <si>
    <t>CRC-AIM vs CRC-SPIN (Comparator)</t>
  </si>
  <si>
    <t>CRC-AIM vs MISCAN (Comparator)</t>
  </si>
  <si>
    <t>CRC-AIM within bias of CISNET, if SimCRC is Comparator model?</t>
  </si>
  <si>
    <t>CRC-AIM within bias of CISNET, if CRC-SPIN is Comparator model?</t>
  </si>
  <si>
    <t>Refer to difference plots</t>
  </si>
  <si>
    <t>FIT: BLUE</t>
  </si>
  <si>
    <t>CG: RED</t>
  </si>
  <si>
    <t>Stool Tests</t>
  </si>
  <si>
    <t>Follow-upCOLs</t>
  </si>
  <si>
    <t>gFOBT: GREEN</t>
  </si>
  <si>
    <t>Follow-Up COL</t>
  </si>
  <si>
    <t>Start Age 45</t>
  </si>
  <si>
    <t>Start Age 50</t>
  </si>
  <si>
    <t>Analytically relevant value for mtsDNA</t>
  </si>
  <si>
    <t>Blue box: 1-year screen interval</t>
  </si>
  <si>
    <t>Total COLs</t>
  </si>
  <si>
    <t>Remove strongly dominated</t>
  </si>
  <si>
    <t>Identify weakly dominated (recursive)</t>
  </si>
  <si>
    <t>incLYG/incCOL (frontier)</t>
  </si>
  <si>
    <t>For WD, LYG on Frontier at WD COL</t>
  </si>
  <si>
    <t>%LYG for Converting Weakly Dominated to Near Efficient</t>
  </si>
  <si>
    <t>incCOL/incLYG for Near Efficient</t>
  </si>
  <si>
    <t>FrontierStatus</t>
  </si>
  <si>
    <t>ON</t>
  </si>
  <si>
    <t>Strongly Dominated</t>
  </si>
  <si>
    <t>OFF</t>
  </si>
  <si>
    <t>Weakly Dominated</t>
  </si>
  <si>
    <t>FIT 55-75, 3 (7)</t>
  </si>
  <si>
    <t>FIT 55-80, 3 (9)</t>
  </si>
  <si>
    <t>FIT 55-85, 3 (11)</t>
  </si>
  <si>
    <t>FIT 50-75, 3 (9)</t>
  </si>
  <si>
    <t>gFOBT 55-75, 3 (7)</t>
  </si>
  <si>
    <t>FIT 50-80, 3 (11)</t>
  </si>
  <si>
    <t>FIT 55-75, 2 (11)</t>
  </si>
  <si>
    <t>FIT 50-85, 3 (12)</t>
  </si>
  <si>
    <t>gFOBT 55-80, 3 (9)</t>
  </si>
  <si>
    <t>FIT 45-75, 3 (11)</t>
  </si>
  <si>
    <t>FIT 55-80, 2 (13)</t>
  </si>
  <si>
    <t>mtsDNA 55-75, 5 (5)</t>
  </si>
  <si>
    <t>gFOBT 55-85, 3 (11)</t>
  </si>
  <si>
    <t>FIT 45-80, 3 (12)</t>
  </si>
  <si>
    <t>FIT 55-85, 2 (16)</t>
  </si>
  <si>
    <t>gFOBT 50-75, 3 (9)</t>
  </si>
  <si>
    <t>mtsDNA 55-80, 5 (6)</t>
  </si>
  <si>
    <t>FIT 50-75, 2 (13)</t>
  </si>
  <si>
    <t>FIT 45-85, 3 (14)</t>
  </si>
  <si>
    <t>mtsDNA 55-85, 5 (7)</t>
  </si>
  <si>
    <t>gFOBT 55-75, 2 (11)</t>
  </si>
  <si>
    <t>gFOBT 50-80, 3 (11)</t>
  </si>
  <si>
    <t>gFOBT 50-85, 3 (12)</t>
  </si>
  <si>
    <t>FIT 50-80, 2 (16)</t>
  </si>
  <si>
    <t>mtsDNA 50-75, 5 (6)</t>
  </si>
  <si>
    <t>gFOBT 55-80, 2 (13)</t>
  </si>
  <si>
    <t>FIT 50-85, 2 (18)</t>
  </si>
  <si>
    <t>gFOBT 45-75, 3 (11)</t>
  </si>
  <si>
    <t>mtsDNA 55-75, 3 (7)</t>
  </si>
  <si>
    <t>mtsDNA 50-80, 5 (7)</t>
  </si>
  <si>
    <t>FIT 45-75, 2 (16)</t>
  </si>
  <si>
    <t>gFOBT 55-85, 2 (16)</t>
  </si>
  <si>
    <t>gFOBT 45-80, 3 (12)</t>
  </si>
  <si>
    <t>mtsDNA 50-85, 5 (8)</t>
  </si>
  <si>
    <t>FIT 55-75, 1 (21)</t>
  </si>
  <si>
    <t>FIT 45-80, 2 (18)</t>
  </si>
  <si>
    <t>gFOBT 50-75, 2 (13)</t>
  </si>
  <si>
    <t>mtsDNA 45-75, 5 (7)</t>
  </si>
  <si>
    <t>gFOBT 45-85, 3 (14)</t>
  </si>
  <si>
    <t>mtsDNA 55-80, 3 (9)</t>
  </si>
  <si>
    <t>FIT 45-85, 2 (21)</t>
  </si>
  <si>
    <t>FIT 55-80, 1 (26)</t>
  </si>
  <si>
    <t>mtsDNA 45-80, 5 (8)</t>
  </si>
  <si>
    <t>mtsDNA 55-85, 3 (11)</t>
  </si>
  <si>
    <t>gFOBT 50-80, 2 (16)</t>
  </si>
  <si>
    <t>mtsDNA 45-85, 5 (9)</t>
  </si>
  <si>
    <t>FIT 55-85, 1 (31)</t>
  </si>
  <si>
    <t>mtsDNA 50-75, 3 (9)</t>
  </si>
  <si>
    <t>gFOBT 50-85, 2 (18)</t>
  </si>
  <si>
    <t>FIT 50-75, 1 (26)</t>
  </si>
  <si>
    <t>gFOBT 45-75, 2 (16)</t>
  </si>
  <si>
    <t>gFOBT 55-75, 1 (21)</t>
  </si>
  <si>
    <t>mtsDNA 50-80, 3 (11)</t>
  </si>
  <si>
    <t>gFOBT 45-80, 2 (18)</t>
  </si>
  <si>
    <t>mtsDNA 50-85, 3 (12)</t>
  </si>
  <si>
    <t>FIT 50-80, 1 (31)</t>
  </si>
  <si>
    <t>gFOBT 55-80, 1 (26)</t>
  </si>
  <si>
    <t>mtsDNA 45-75, 3 (11)</t>
  </si>
  <si>
    <t>gFOBT 45-85, 2 (21)</t>
  </si>
  <si>
    <t>FIT 50-85, 1 (36)</t>
  </si>
  <si>
    <t>gFOBT 55-85, 1 (31)</t>
  </si>
  <si>
    <t>FIT 45-75, 1 (31)</t>
  </si>
  <si>
    <t>mtsDNA 45-80, 3 (12)</t>
  </si>
  <si>
    <t>gFOBT 50-75, 1 (26)</t>
  </si>
  <si>
    <t>mtsDNA 45-85, 3 (14)</t>
  </si>
  <si>
    <t>FIT 45-80, 1 (36)</t>
  </si>
  <si>
    <t>mtsDNA 55-75, 1 (21)</t>
  </si>
  <si>
    <t>FIT 45-85, 1 (41)</t>
  </si>
  <si>
    <t>gFOBT 50-80, 1 (31)</t>
  </si>
  <si>
    <t>mtsDNA 55-80, 1 (26)</t>
  </si>
  <si>
    <t>gFOBT 50-85, 1 (36)</t>
  </si>
  <si>
    <t>gFOBT 45-75, 1 (31)</t>
  </si>
  <si>
    <t>mtsDNA 55-85, 1 (31)</t>
  </si>
  <si>
    <t>mtsDNA 50-75, 1 (26)</t>
  </si>
  <si>
    <t>gFOBT 45-80, 1 (36)</t>
  </si>
  <si>
    <t>gFOBT 45-85, 1 (41)</t>
  </si>
  <si>
    <t>mtsDNA 50-80, 1 (31)</t>
  </si>
  <si>
    <t>mtsDNA 50-85, 1 (36)</t>
  </si>
  <si>
    <t>mtsDNA 45-75, 1 (31)</t>
  </si>
  <si>
    <t>mtsDNA 45-80, 1 (36)</t>
  </si>
  <si>
    <t>mtsDNA 45-85, 1 (41)</t>
  </si>
  <si>
    <t>NE</t>
  </si>
  <si>
    <t>Version 1.0: Initial release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</si>
</sst>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000"/>
  </numFmts>
  <fonts count="1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theme="4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/>
      <diagonal/>
    </border>
    <border>
      <left/>
      <right/>
      <top style="dotted">
        <color indexed="64"/>
      </top>
      <bottom/>
      <diagonal/>
    </border>
    <border>
      <left/>
      <right style="medium">
        <color indexed="64"/>
      </right>
      <top style="dotted">
        <color indexed="64"/>
      </top>
      <bottom/>
      <diagonal/>
    </border>
    <border>
      <left style="medium">
        <color indexed="64"/>
      </left>
      <right/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/>
      <top style="dashed">
        <color indexed="64"/>
      </top>
      <bottom/>
      <diagonal/>
    </border>
    <border>
      <left/>
      <right/>
      <top style="dashed">
        <color indexed="64"/>
      </top>
      <bottom/>
      <diagonal/>
    </border>
    <border>
      <left/>
      <right style="medium">
        <color indexed="64"/>
      </right>
      <top style="dashed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38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0" xfId="0" applyBorder="1"/>
    <xf numFmtId="0" fontId="0" fillId="2" borderId="0" xfId="0" applyFill="1" applyBorder="1"/>
    <xf numFmtId="0" fontId="0" fillId="2" borderId="5" xfId="0" applyFill="1" applyBorder="1"/>
    <xf numFmtId="0" fontId="0" fillId="0" borderId="6" xfId="0" applyBorder="1"/>
    <xf numFmtId="0" fontId="0" fillId="0" borderId="7" xfId="0" applyBorder="1"/>
    <xf numFmtId="0" fontId="0" fillId="2" borderId="0" xfId="0" quotePrefix="1" applyFill="1" applyBorder="1"/>
    <xf numFmtId="0" fontId="0" fillId="2" borderId="5" xfId="0" quotePrefix="1" applyFill="1" applyBorder="1"/>
    <xf numFmtId="0" fontId="0" fillId="0" borderId="0" xfId="0" quotePrefix="1" applyFill="1" applyBorder="1" applyAlignment="1">
      <alignment horizontal="center"/>
    </xf>
    <xf numFmtId="0" fontId="0" fillId="2" borderId="7" xfId="0" quotePrefix="1" applyFill="1" applyBorder="1"/>
    <xf numFmtId="0" fontId="2" fillId="0" borderId="0" xfId="0" applyFont="1"/>
    <xf numFmtId="0" fontId="3" fillId="0" borderId="0" xfId="0" applyFont="1"/>
    <xf numFmtId="0" fontId="0" fillId="0" borderId="0" xfId="0" quotePrefix="1" applyFont="1"/>
    <xf numFmtId="0" fontId="0" fillId="0" borderId="0" xfId="0" quotePrefix="1" applyFont="1" applyFill="1" applyBorder="1"/>
    <xf numFmtId="0" fontId="0" fillId="0" borderId="0" xfId="0" quotePrefix="1" applyFill="1" applyBorder="1" applyAlignment="1">
      <alignment horizontal="center" vertical="center"/>
    </xf>
    <xf numFmtId="0" fontId="0" fillId="0" borderId="7" xfId="0" quotePrefix="1" applyFill="1" applyBorder="1" applyAlignment="1">
      <alignment horizontal="center" vertical="center"/>
    </xf>
    <xf numFmtId="0" fontId="0" fillId="0" borderId="0" xfId="0" quotePrefix="1" applyFont="1" applyAlignment="1">
      <alignment horizontal="center" vertical="center"/>
    </xf>
    <xf numFmtId="0" fontId="0" fillId="3" borderId="0" xfId="0" applyFill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0" fillId="4" borderId="0" xfId="0" applyFill="1"/>
    <xf numFmtId="0" fontId="0" fillId="0" borderId="5" xfId="0" applyBorder="1"/>
    <xf numFmtId="0" fontId="0" fillId="0" borderId="8" xfId="0" applyBorder="1"/>
    <xf numFmtId="2" fontId="0" fillId="0" borderId="0" xfId="0" quotePrefix="1" applyNumberFormat="1" applyFont="1" applyAlignment="1">
      <alignment horizontal="center" vertical="center"/>
    </xf>
    <xf numFmtId="10" fontId="0" fillId="0" borderId="0" xfId="0" quotePrefix="1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quotePrefix="1" applyNumberFormat="1" applyFont="1" applyAlignment="1">
      <alignment horizontal="center" vertical="center"/>
    </xf>
    <xf numFmtId="1" fontId="0" fillId="0" borderId="0" xfId="0" quotePrefix="1" applyNumberFormat="1" applyFont="1" applyAlignment="1">
      <alignment horizontal="center"/>
    </xf>
    <xf numFmtId="1" fontId="0" fillId="0" borderId="0" xfId="0" quotePrefix="1" applyNumberFormat="1" applyFont="1" applyFill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2" fillId="0" borderId="0" xfId="0" quotePrefix="1" applyNumberFormat="1" applyFont="1" applyAlignment="1">
      <alignment horizontal="center" vertical="center"/>
    </xf>
    <xf numFmtId="1" fontId="2" fillId="0" borderId="0" xfId="0" quotePrefix="1" applyNumberFormat="1" applyFont="1" applyAlignment="1">
      <alignment horizontal="center"/>
    </xf>
    <xf numFmtId="0" fontId="2" fillId="0" borderId="0" xfId="0" quotePrefix="1" applyFont="1" applyFill="1" applyBorder="1"/>
    <xf numFmtId="1" fontId="2" fillId="0" borderId="0" xfId="0" quotePrefix="1" applyNumberFormat="1" applyFont="1" applyFill="1" applyBorder="1" applyAlignment="1">
      <alignment horizontal="center" vertical="center"/>
    </xf>
    <xf numFmtId="1" fontId="2" fillId="0" borderId="0" xfId="0" quotePrefix="1" applyNumberFormat="1" applyFont="1" applyFill="1" applyBorder="1" applyAlignment="1">
      <alignment horizontal="center"/>
    </xf>
    <xf numFmtId="0" fontId="0" fillId="0" borderId="0" xfId="0" quotePrefix="1" applyFont="1" applyFill="1" applyBorder="1" applyAlignment="1">
      <alignment horizontal="center" vertical="center"/>
    </xf>
    <xf numFmtId="164" fontId="2" fillId="0" borderId="0" xfId="0" quotePrefix="1" applyNumberFormat="1" applyFont="1" applyFill="1" applyBorder="1" applyAlignment="1">
      <alignment horizontal="center" vertical="center"/>
    </xf>
    <xf numFmtId="164" fontId="0" fillId="0" borderId="0" xfId="0" quotePrefix="1" applyNumberFormat="1" applyFont="1" applyFill="1" applyBorder="1" applyAlignment="1">
      <alignment horizontal="center" vertical="center"/>
    </xf>
    <xf numFmtId="0" fontId="0" fillId="0" borderId="0" xfId="0" applyFont="1"/>
    <xf numFmtId="0" fontId="0" fillId="5" borderId="9" xfId="0" applyFill="1" applyBorder="1" applyAlignment="1">
      <alignment horizontal="center" vertical="center" wrapText="1"/>
    </xf>
    <xf numFmtId="1" fontId="0" fillId="0" borderId="0" xfId="0" applyNumberFormat="1" applyFont="1" applyAlignment="1">
      <alignment horizontal="center" vertical="center"/>
    </xf>
    <xf numFmtId="0" fontId="0" fillId="4" borderId="0" xfId="0" applyFill="1" applyBorder="1"/>
    <xf numFmtId="0" fontId="0" fillId="4" borderId="5" xfId="0" applyFill="1" applyBorder="1"/>
    <xf numFmtId="0" fontId="0" fillId="6" borderId="0" xfId="0" applyFill="1" applyAlignment="1">
      <alignment horizontal="center" vertical="center" wrapText="1"/>
    </xf>
    <xf numFmtId="0" fontId="0" fillId="2" borderId="0" xfId="0" quotePrefix="1" applyFill="1" applyBorder="1" applyAlignment="1">
      <alignment horizontal="center" vertical="center"/>
    </xf>
    <xf numFmtId="0" fontId="0" fillId="2" borderId="7" xfId="0" quotePrefix="1" applyFill="1" applyBorder="1" applyAlignment="1">
      <alignment horizontal="center" vertical="center"/>
    </xf>
    <xf numFmtId="0" fontId="0" fillId="0" borderId="0" xfId="0" applyFill="1" applyBorder="1"/>
    <xf numFmtId="2" fontId="0" fillId="0" borderId="0" xfId="0" applyNumberFormat="1"/>
    <xf numFmtId="1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2" fillId="0" borderId="0" xfId="0" quotePrefix="1" applyNumberFormat="1" applyFont="1" applyFill="1" applyBorder="1" applyAlignment="1">
      <alignment horizontal="center" vertical="center"/>
    </xf>
    <xf numFmtId="2" fontId="0" fillId="0" borderId="0" xfId="0" quotePrefix="1" applyNumberFormat="1" applyFont="1" applyFill="1" applyBorder="1" applyAlignment="1">
      <alignment horizontal="center" vertical="center"/>
    </xf>
    <xf numFmtId="2" fontId="0" fillId="0" borderId="0" xfId="0" quotePrefix="1" applyNumberFormat="1" applyFont="1" applyFill="1" applyBorder="1"/>
    <xf numFmtId="2" fontId="0" fillId="0" borderId="0" xfId="0" applyNumberFormat="1" applyFont="1"/>
    <xf numFmtId="0" fontId="2" fillId="0" borderId="0" xfId="0" applyFont="1" applyBorder="1" applyAlignment="1">
      <alignment horizontal="center" vertical="center"/>
    </xf>
    <xf numFmtId="0" fontId="0" fillId="8" borderId="0" xfId="0" applyFill="1" applyAlignment="1">
      <alignment horizontal="center" vertical="center" wrapText="1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7" fillId="7" borderId="0" xfId="0" quotePrefix="1" applyFont="1" applyFill="1" applyBorder="1" applyAlignment="1">
      <alignment horizontal="center" vertical="center"/>
    </xf>
    <xf numFmtId="1" fontId="7" fillId="0" borderId="0" xfId="0" applyNumberFormat="1" applyFont="1" applyBorder="1" applyAlignment="1">
      <alignment horizontal="center" vertical="center"/>
    </xf>
    <xf numFmtId="1" fontId="7" fillId="2" borderId="0" xfId="0" applyNumberFormat="1" applyFont="1" applyFill="1" applyBorder="1" applyAlignment="1">
      <alignment horizontal="center" vertical="center"/>
    </xf>
    <xf numFmtId="1" fontId="7" fillId="0" borderId="0" xfId="0" applyNumberFormat="1" applyFont="1" applyFill="1" applyBorder="1" applyAlignment="1">
      <alignment horizontal="center" vertical="center"/>
    </xf>
    <xf numFmtId="2" fontId="7" fillId="0" borderId="0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7" fillId="7" borderId="7" xfId="0" quotePrefix="1" applyFont="1" applyFill="1" applyBorder="1" applyAlignment="1">
      <alignment horizontal="center" vertical="center"/>
    </xf>
    <xf numFmtId="2" fontId="7" fillId="0" borderId="7" xfId="0" applyNumberFormat="1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" fillId="0" borderId="1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8" borderId="11" xfId="0" applyFont="1" applyFill="1" applyBorder="1" applyAlignment="1">
      <alignment horizontal="center" vertical="center" wrapText="1"/>
    </xf>
    <xf numFmtId="0" fontId="4" fillId="8" borderId="11" xfId="0" applyFont="1" applyFill="1" applyBorder="1" applyAlignment="1">
      <alignment horizontal="center" vertical="center" wrapText="1"/>
    </xf>
    <xf numFmtId="0" fontId="6" fillId="6" borderId="11" xfId="0" applyFont="1" applyFill="1" applyBorder="1" applyAlignment="1">
      <alignment horizontal="center" vertical="center" wrapText="1"/>
    </xf>
    <xf numFmtId="0" fontId="4" fillId="6" borderId="11" xfId="0" applyFont="1" applyFill="1" applyBorder="1" applyAlignment="1">
      <alignment horizontal="center" vertical="center" wrapText="1"/>
    </xf>
    <xf numFmtId="0" fontId="4" fillId="7" borderId="12" xfId="0" applyFont="1" applyFill="1" applyBorder="1" applyAlignment="1">
      <alignment horizontal="center" vertical="center" wrapText="1"/>
    </xf>
    <xf numFmtId="2" fontId="7" fillId="2" borderId="0" xfId="0" applyNumberFormat="1" applyFont="1" applyFill="1" applyBorder="1" applyAlignment="1">
      <alignment horizontal="center" vertical="center"/>
    </xf>
    <xf numFmtId="2" fontId="7" fillId="0" borderId="0" xfId="0" applyNumberFormat="1" applyFont="1" applyFill="1" applyBorder="1" applyAlignment="1">
      <alignment horizontal="center" vertical="center"/>
    </xf>
    <xf numFmtId="2" fontId="7" fillId="2" borderId="7" xfId="0" applyNumberFormat="1" applyFont="1" applyFill="1" applyBorder="1" applyAlignment="1">
      <alignment horizontal="center" vertical="center"/>
    </xf>
    <xf numFmtId="2" fontId="7" fillId="0" borderId="7" xfId="0" applyNumberFormat="1" applyFont="1" applyFill="1" applyBorder="1" applyAlignment="1">
      <alignment horizontal="center" vertical="center"/>
    </xf>
    <xf numFmtId="2" fontId="7" fillId="7" borderId="0" xfId="0" quotePrefix="1" applyNumberFormat="1" applyFont="1" applyFill="1" applyBorder="1" applyAlignment="1">
      <alignment horizontal="center" vertical="center"/>
    </xf>
    <xf numFmtId="0" fontId="6" fillId="5" borderId="11" xfId="0" applyFont="1" applyFill="1" applyBorder="1" applyAlignment="1">
      <alignment horizontal="center" vertical="center" wrapText="1"/>
    </xf>
    <xf numFmtId="0" fontId="4" fillId="5" borderId="11" xfId="0" applyFont="1" applyFill="1" applyBorder="1" applyAlignment="1">
      <alignment horizontal="center" vertical="center" wrapText="1"/>
    </xf>
    <xf numFmtId="0" fontId="0" fillId="0" borderId="0" xfId="0" quotePrefix="1" applyFont="1" applyFill="1" applyAlignment="1">
      <alignment horizontal="center" vertical="center"/>
    </xf>
    <xf numFmtId="0" fontId="0" fillId="0" borderId="7" xfId="0" applyFill="1" applyBorder="1"/>
    <xf numFmtId="0" fontId="0" fillId="0" borderId="0" xfId="0" applyFill="1"/>
    <xf numFmtId="0" fontId="0" fillId="2" borderId="0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5" xfId="0" quotePrefix="1" applyFill="1" applyBorder="1" applyAlignment="1">
      <alignment horizontal="center" vertical="center"/>
    </xf>
    <xf numFmtId="0" fontId="0" fillId="2" borderId="8" xfId="0" quotePrefix="1" applyFill="1" applyBorder="1" applyAlignment="1">
      <alignment horizontal="center" vertical="center"/>
    </xf>
    <xf numFmtId="0" fontId="2" fillId="2" borderId="5" xfId="0" quotePrefix="1" applyFont="1" applyFill="1" applyBorder="1" applyAlignment="1">
      <alignment horizontal="center" vertical="center"/>
    </xf>
    <xf numFmtId="0" fontId="5" fillId="0" borderId="0" xfId="0" applyFont="1"/>
    <xf numFmtId="0" fontId="2" fillId="9" borderId="1" xfId="0" applyFont="1" applyFill="1" applyBorder="1" applyAlignment="1">
      <alignment horizontal="center" vertical="center" wrapText="1"/>
    </xf>
    <xf numFmtId="0" fontId="2" fillId="9" borderId="2" xfId="0" applyFont="1" applyFill="1" applyBorder="1" applyAlignment="1">
      <alignment horizontal="center" vertical="center" wrapText="1"/>
    </xf>
    <xf numFmtId="0" fontId="2" fillId="9" borderId="3" xfId="0" applyFont="1" applyFill="1" applyBorder="1" applyAlignment="1">
      <alignment horizontal="center" vertical="center" wrapText="1"/>
    </xf>
    <xf numFmtId="0" fontId="0" fillId="0" borderId="5" xfId="0" applyFill="1" applyBorder="1"/>
    <xf numFmtId="0" fontId="0" fillId="0" borderId="1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10" borderId="13" xfId="0" applyFont="1" applyFill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0" fontId="8" fillId="10" borderId="13" xfId="0" applyFont="1" applyFill="1" applyBorder="1"/>
    <xf numFmtId="0" fontId="8" fillId="10" borderId="13" xfId="0" applyFont="1" applyFill="1" applyBorder="1" applyAlignment="1">
      <alignment horizontal="center" vertical="center" wrapText="1"/>
    </xf>
    <xf numFmtId="0" fontId="8" fillId="10" borderId="18" xfId="0" applyFont="1" applyFill="1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2" fillId="0" borderId="4" xfId="0" applyFont="1" applyFill="1" applyBorder="1"/>
    <xf numFmtId="0" fontId="8" fillId="10" borderId="19" xfId="0" applyFont="1" applyFill="1" applyBorder="1" applyAlignment="1">
      <alignment horizontal="center" vertical="center" wrapText="1"/>
    </xf>
    <xf numFmtId="0" fontId="8" fillId="10" borderId="19" xfId="0" applyFont="1" applyFill="1" applyBorder="1" applyAlignment="1">
      <alignment horizontal="center" vertical="center"/>
    </xf>
    <xf numFmtId="0" fontId="8" fillId="10" borderId="20" xfId="0" applyFont="1" applyFill="1" applyBorder="1" applyAlignment="1">
      <alignment horizontal="center" vertical="center"/>
    </xf>
    <xf numFmtId="10" fontId="0" fillId="0" borderId="21" xfId="0" applyNumberForma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0" fillId="0" borderId="25" xfId="0" applyBorder="1"/>
    <xf numFmtId="0" fontId="2" fillId="0" borderId="26" xfId="0" applyFont="1" applyBorder="1" applyAlignment="1">
      <alignment horizontal="center" vertical="center"/>
    </xf>
    <xf numFmtId="0" fontId="7" fillId="7" borderId="26" xfId="0" quotePrefix="1" applyFont="1" applyFill="1" applyBorder="1" applyAlignment="1">
      <alignment horizontal="center" vertical="center"/>
    </xf>
    <xf numFmtId="1" fontId="7" fillId="0" borderId="26" xfId="0" applyNumberFormat="1" applyFont="1" applyBorder="1" applyAlignment="1">
      <alignment horizontal="center" vertical="center"/>
    </xf>
    <xf numFmtId="1" fontId="7" fillId="2" borderId="26" xfId="0" applyNumberFormat="1" applyFont="1" applyFill="1" applyBorder="1" applyAlignment="1">
      <alignment horizontal="center" vertical="center"/>
    </xf>
    <xf numFmtId="1" fontId="7" fillId="0" borderId="26" xfId="0" applyNumberFormat="1" applyFont="1" applyFill="1" applyBorder="1" applyAlignment="1">
      <alignment horizontal="center" vertical="center"/>
    </xf>
    <xf numFmtId="2" fontId="7" fillId="0" borderId="26" xfId="0" applyNumberFormat="1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right"/>
    </xf>
    <xf numFmtId="0" fontId="2" fillId="0" borderId="29" xfId="0" applyFont="1" applyBorder="1" applyAlignment="1">
      <alignment horizontal="center" vertical="center"/>
    </xf>
    <xf numFmtId="0" fontId="0" fillId="7" borderId="29" xfId="0" applyFill="1" applyBorder="1" applyAlignment="1">
      <alignment horizontal="center"/>
    </xf>
    <xf numFmtId="1" fontId="7" fillId="0" borderId="29" xfId="0" applyNumberFormat="1" applyFont="1" applyBorder="1" applyAlignment="1">
      <alignment horizontal="center" vertical="center"/>
    </xf>
    <xf numFmtId="1" fontId="7" fillId="2" borderId="29" xfId="0" applyNumberFormat="1" applyFont="1" applyFill="1" applyBorder="1" applyAlignment="1">
      <alignment horizontal="center" vertical="center"/>
    </xf>
    <xf numFmtId="1" fontId="7" fillId="0" borderId="29" xfId="0" applyNumberFormat="1" applyFont="1" applyFill="1" applyBorder="1" applyAlignment="1">
      <alignment horizontal="center" vertical="center"/>
    </xf>
    <xf numFmtId="2" fontId="7" fillId="0" borderId="29" xfId="0" applyNumberFormat="1" applyFont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7" borderId="26" xfId="0" applyFill="1" applyBorder="1" applyAlignment="1">
      <alignment horizontal="center"/>
    </xf>
    <xf numFmtId="0" fontId="0" fillId="0" borderId="28" xfId="0" applyBorder="1" applyAlignment="1">
      <alignment horizontal="right" vertical="center"/>
    </xf>
    <xf numFmtId="0" fontId="2" fillId="0" borderId="29" xfId="0" applyFont="1" applyBorder="1" applyAlignment="1">
      <alignment horizontal="center" vertical="center" wrapText="1"/>
    </xf>
    <xf numFmtId="0" fontId="7" fillId="9" borderId="29" xfId="0" quotePrefix="1" applyFont="1" applyFill="1" applyBorder="1" applyAlignment="1">
      <alignment horizontal="center" vertical="center"/>
    </xf>
    <xf numFmtId="0" fontId="0" fillId="9" borderId="29" xfId="0" applyFill="1" applyBorder="1" applyAlignment="1">
      <alignment horizontal="center" vertical="center"/>
    </xf>
    <xf numFmtId="0" fontId="0" fillId="9" borderId="30" xfId="0" applyFill="1" applyBorder="1" applyAlignment="1">
      <alignment horizontal="center" vertical="center"/>
    </xf>
    <xf numFmtId="0" fontId="0" fillId="0" borderId="25" xfId="0" applyBorder="1" applyAlignment="1">
      <alignment horizontal="right" vertical="center"/>
    </xf>
    <xf numFmtId="0" fontId="2" fillId="0" borderId="26" xfId="0" applyFont="1" applyBorder="1" applyAlignment="1">
      <alignment horizontal="center" vertical="center" wrapText="1"/>
    </xf>
    <xf numFmtId="0" fontId="7" fillId="9" borderId="26" xfId="0" quotePrefix="1" applyFont="1" applyFill="1" applyBorder="1" applyAlignment="1">
      <alignment horizontal="center" vertical="center"/>
    </xf>
    <xf numFmtId="0" fontId="0" fillId="9" borderId="26" xfId="0" applyFill="1" applyBorder="1" applyAlignment="1">
      <alignment horizontal="center" vertical="center"/>
    </xf>
    <xf numFmtId="0" fontId="0" fillId="9" borderId="27" xfId="0" applyFill="1" applyBorder="1" applyAlignment="1">
      <alignment horizontal="center" vertical="center"/>
    </xf>
    <xf numFmtId="0" fontId="7" fillId="7" borderId="29" xfId="0" quotePrefix="1" applyFont="1" applyFill="1" applyBorder="1" applyAlignment="1">
      <alignment horizontal="center" vertical="center"/>
    </xf>
    <xf numFmtId="2" fontId="7" fillId="2" borderId="29" xfId="0" applyNumberFormat="1" applyFont="1" applyFill="1" applyBorder="1" applyAlignment="1">
      <alignment horizontal="center" vertical="center"/>
    </xf>
    <xf numFmtId="2" fontId="7" fillId="0" borderId="29" xfId="0" applyNumberFormat="1" applyFont="1" applyFill="1" applyBorder="1" applyAlignment="1">
      <alignment horizontal="center" vertical="center"/>
    </xf>
    <xf numFmtId="2" fontId="7" fillId="2" borderId="26" xfId="0" applyNumberFormat="1" applyFont="1" applyFill="1" applyBorder="1" applyAlignment="1">
      <alignment horizontal="center" vertical="center"/>
    </xf>
    <xf numFmtId="2" fontId="7" fillId="0" borderId="26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right" vertical="center"/>
    </xf>
    <xf numFmtId="0" fontId="2" fillId="0" borderId="32" xfId="0" applyFont="1" applyBorder="1" applyAlignment="1">
      <alignment horizontal="center" vertical="center"/>
    </xf>
    <xf numFmtId="0" fontId="7" fillId="7" borderId="32" xfId="0" quotePrefix="1" applyFont="1" applyFill="1" applyBorder="1" applyAlignment="1">
      <alignment horizontal="center" vertical="center"/>
    </xf>
    <xf numFmtId="1" fontId="7" fillId="0" borderId="32" xfId="0" applyNumberFormat="1" applyFont="1" applyBorder="1" applyAlignment="1">
      <alignment horizontal="center" vertical="center"/>
    </xf>
    <xf numFmtId="1" fontId="7" fillId="2" borderId="32" xfId="0" applyNumberFormat="1" applyFont="1" applyFill="1" applyBorder="1" applyAlignment="1">
      <alignment horizontal="center" vertical="center"/>
    </xf>
    <xf numFmtId="1" fontId="7" fillId="0" borderId="32" xfId="0" applyNumberFormat="1" applyFont="1" applyFill="1" applyBorder="1" applyAlignment="1">
      <alignment horizontal="center" vertical="center"/>
    </xf>
    <xf numFmtId="2" fontId="7" fillId="0" borderId="32" xfId="0" applyNumberFormat="1" applyFont="1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right" vertical="center"/>
    </xf>
    <xf numFmtId="0" fontId="2" fillId="0" borderId="35" xfId="0" applyFont="1" applyBorder="1" applyAlignment="1">
      <alignment horizontal="center" vertical="center"/>
    </xf>
    <xf numFmtId="0" fontId="7" fillId="7" borderId="35" xfId="0" quotePrefix="1" applyFont="1" applyFill="1" applyBorder="1" applyAlignment="1">
      <alignment horizontal="center" vertical="center"/>
    </xf>
    <xf numFmtId="1" fontId="7" fillId="0" borderId="35" xfId="0" applyNumberFormat="1" applyFont="1" applyBorder="1" applyAlignment="1">
      <alignment horizontal="center" vertical="center"/>
    </xf>
    <xf numFmtId="1" fontId="7" fillId="2" borderId="35" xfId="0" applyNumberFormat="1" applyFont="1" applyFill="1" applyBorder="1" applyAlignment="1">
      <alignment horizontal="center" vertical="center"/>
    </xf>
    <xf numFmtId="1" fontId="7" fillId="0" borderId="35" xfId="0" applyNumberFormat="1" applyFont="1" applyFill="1" applyBorder="1" applyAlignment="1">
      <alignment horizontal="center" vertical="center"/>
    </xf>
    <xf numFmtId="2" fontId="7" fillId="0" borderId="35" xfId="0" applyNumberFormat="1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9" fillId="0" borderId="0" xfId="0" applyFont="1"/>
    <xf numFmtId="0" fontId="10" fillId="0" borderId="0" xfId="0" applyFont="1"/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0" borderId="37" xfId="0" applyBorder="1"/>
    <xf numFmtId="0" fontId="0" fillId="0" borderId="9" xfId="0" applyBorder="1" applyAlignment="1">
      <alignment horizontal="center" vertical="center" wrapText="1"/>
    </xf>
    <xf numFmtId="0" fontId="0" fillId="0" borderId="38" xfId="0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6" fillId="0" borderId="0" xfId="0" applyFont="1" applyBorder="1" applyAlignment="1">
      <alignment horizontal="center" vertical="center" wrapText="1"/>
    </xf>
    <xf numFmtId="0" fontId="0" fillId="0" borderId="22" xfId="0" applyFont="1" applyBorder="1" applyAlignment="1">
      <alignment horizontal="right" vertical="center" wrapText="1"/>
    </xf>
    <xf numFmtId="0" fontId="2" fillId="0" borderId="31" xfId="0" applyFont="1" applyBorder="1" applyAlignment="1">
      <alignment horizontal="center" vertical="center" wrapText="1"/>
    </xf>
    <xf numFmtId="0" fontId="4" fillId="0" borderId="24" xfId="0" applyFont="1" applyFill="1" applyBorder="1" applyAlignment="1">
      <alignment horizontal="center" vertical="center" wrapText="1"/>
    </xf>
    <xf numFmtId="0" fontId="4" fillId="0" borderId="33" xfId="0" applyFont="1" applyFill="1" applyBorder="1" applyAlignment="1">
      <alignment horizontal="center" vertical="center" wrapText="1"/>
    </xf>
    <xf numFmtId="0" fontId="2" fillId="0" borderId="25" xfId="0" applyFont="1" applyBorder="1" applyAlignment="1">
      <alignment horizontal="center" vertical="center" wrapText="1"/>
    </xf>
    <xf numFmtId="0" fontId="4" fillId="0" borderId="27" xfId="0" applyFont="1" applyFill="1" applyBorder="1" applyAlignment="1">
      <alignment horizontal="center" vertical="center" wrapText="1"/>
    </xf>
    <xf numFmtId="0" fontId="1" fillId="0" borderId="0" xfId="0" applyFont="1"/>
    <xf numFmtId="0" fontId="11" fillId="0" borderId="0" xfId="0" applyFont="1"/>
    <xf numFmtId="0" fontId="0" fillId="2" borderId="2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1" fontId="2" fillId="0" borderId="0" xfId="0" applyNumberFormat="1" applyFont="1" applyFill="1" applyAlignment="1">
      <alignment horizontal="center" vertical="center" wrapText="1"/>
    </xf>
    <xf numFmtId="1" fontId="0" fillId="0" borderId="0" xfId="0" applyNumberFormat="1" applyFont="1" applyFill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1" fontId="4" fillId="0" borderId="23" xfId="0" applyNumberFormat="1" applyFont="1" applyBorder="1" applyAlignment="1">
      <alignment horizontal="center" vertical="center" wrapText="1"/>
    </xf>
    <xf numFmtId="1" fontId="4" fillId="0" borderId="23" xfId="0" applyNumberFormat="1" applyFont="1" applyFill="1" applyBorder="1" applyAlignment="1">
      <alignment horizontal="center" vertical="center" wrapText="1"/>
    </xf>
    <xf numFmtId="1" fontId="4" fillId="0" borderId="32" xfId="0" applyNumberFormat="1" applyFont="1" applyBorder="1" applyAlignment="1">
      <alignment horizontal="center" vertical="center" wrapText="1"/>
    </xf>
    <xf numFmtId="1" fontId="4" fillId="0" borderId="32" xfId="0" applyNumberFormat="1" applyFont="1" applyFill="1" applyBorder="1" applyAlignment="1">
      <alignment horizontal="center" vertical="center" wrapText="1"/>
    </xf>
    <xf numFmtId="1" fontId="4" fillId="2" borderId="23" xfId="0" applyNumberFormat="1" applyFont="1" applyFill="1" applyBorder="1" applyAlignment="1">
      <alignment horizontal="center" vertical="center" wrapText="1"/>
    </xf>
    <xf numFmtId="1" fontId="4" fillId="2" borderId="32" xfId="0" applyNumberFormat="1" applyFont="1" applyFill="1" applyBorder="1" applyAlignment="1">
      <alignment horizontal="center" vertical="center" wrapText="1"/>
    </xf>
    <xf numFmtId="0" fontId="4" fillId="7" borderId="23" xfId="0" applyFont="1" applyFill="1" applyBorder="1" applyAlignment="1">
      <alignment horizontal="center" vertical="center" wrapText="1"/>
    </xf>
    <xf numFmtId="0" fontId="4" fillId="7" borderId="32" xfId="0" applyFont="1" applyFill="1" applyBorder="1" applyAlignment="1">
      <alignment horizontal="center" vertical="center" wrapText="1"/>
    </xf>
    <xf numFmtId="1" fontId="4" fillId="0" borderId="26" xfId="0" applyNumberFormat="1" applyFont="1" applyFill="1" applyBorder="1" applyAlignment="1">
      <alignment horizontal="center" vertical="center" wrapText="1"/>
    </xf>
    <xf numFmtId="1" fontId="4" fillId="0" borderId="26" xfId="0" applyNumberFormat="1" applyFont="1" applyBorder="1" applyAlignment="1">
      <alignment horizontal="center" vertical="center" wrapText="1"/>
    </xf>
    <xf numFmtId="0" fontId="4" fillId="7" borderId="26" xfId="0" applyFont="1" applyFill="1" applyBorder="1" applyAlignment="1">
      <alignment horizontal="center" vertical="center" wrapText="1"/>
    </xf>
    <xf numFmtId="1" fontId="4" fillId="2" borderId="26" xfId="0" applyNumberFormat="1" applyFont="1" applyFill="1" applyBorder="1" applyAlignment="1">
      <alignment horizontal="center" vertical="center" wrapText="1"/>
    </xf>
    <xf numFmtId="0" fontId="0" fillId="0" borderId="0" xfId="0" quotePrefix="1" applyFont="1" applyBorder="1" applyAlignment="1">
      <alignment horizontal="center" vertical="center"/>
    </xf>
    <xf numFmtId="0" fontId="0" fillId="2" borderId="0" xfId="0" quotePrefix="1" applyFont="1" applyFill="1" applyAlignment="1">
      <alignment horizontal="center" vertical="center"/>
    </xf>
    <xf numFmtId="0" fontId="0" fillId="2" borderId="0" xfId="0" quotePrefix="1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2" borderId="0" xfId="0" quotePrefix="1" applyFont="1" applyFill="1" applyBorder="1" applyAlignment="1">
      <alignment horizontal="center"/>
    </xf>
    <xf numFmtId="0" fontId="0" fillId="2" borderId="0" xfId="0" quotePrefix="1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2" borderId="7" xfId="0" quotePrefix="1" applyFill="1" applyBorder="1" applyAlignment="1">
      <alignment horizontal="center"/>
    </xf>
    <xf numFmtId="0" fontId="2" fillId="2" borderId="0" xfId="0" quotePrefix="1" applyFont="1" applyFill="1" applyBorder="1" applyAlignment="1">
      <alignment horizontal="center" vertical="center"/>
    </xf>
    <xf numFmtId="0" fontId="2" fillId="10" borderId="0" xfId="0" applyFont="1" applyFill="1" applyAlignment="1">
      <alignment horizontal="center" vertical="center" wrapText="1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  <xf numFmtId="0" fontId="0" fillId="0" borderId="0" xfId="0" applyFill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0" fontId="0" fillId="0" borderId="13" xfId="0" applyNumberFormat="1" applyFill="1" applyBorder="1" applyAlignment="1">
      <alignment horizontal="center" vertical="center"/>
    </xf>
    <xf numFmtId="166" fontId="0" fillId="0" borderId="0" xfId="0" applyNumberFormat="1"/>
    <xf numFmtId="0" fontId="2" fillId="10" borderId="16" xfId="0" applyFont="1" applyFill="1" applyBorder="1" applyAlignment="1">
      <alignment horizontal="center" vertical="center" wrapText="1"/>
    </xf>
    <xf numFmtId="0" fontId="2" fillId="10" borderId="17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left" vertical="center" wrapText="1"/>
    </xf>
    <xf numFmtId="0" fontId="2" fillId="0" borderId="0" xfId="0" applyFont="1" applyFill="1" applyBorder="1" applyAlignment="1">
      <alignment horizontal="left" vertical="center" wrapText="1"/>
    </xf>
    <xf numFmtId="0" fontId="2" fillId="0" borderId="5" xfId="0" applyFont="1" applyFill="1" applyBorder="1" applyAlignment="1">
      <alignment horizontal="left" vertical="center" wrapText="1"/>
    </xf>
    <xf numFmtId="0" fontId="8" fillId="10" borderId="19" xfId="0" applyFont="1" applyFill="1" applyBorder="1" applyAlignment="1">
      <alignment horizontal="center" vertical="center" wrapText="1"/>
    </xf>
    <xf numFmtId="0" fontId="2" fillId="10" borderId="1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left" wrapText="1"/>
    </xf>
    <xf numFmtId="0" fontId="2" fillId="0" borderId="0" xfId="0" applyFont="1" applyFill="1" applyBorder="1" applyAlignment="1">
      <alignment horizontal="left" wrapText="1"/>
    </xf>
    <xf numFmtId="0" fontId="2" fillId="0" borderId="5" xfId="0" applyFont="1" applyFill="1" applyBorder="1" applyAlignment="1">
      <alignment horizontal="left" wrapText="1"/>
    </xf>
    <xf numFmtId="0" fontId="2" fillId="10" borderId="14" xfId="0" applyFont="1" applyFill="1" applyBorder="1" applyAlignment="1">
      <alignment horizontal="center" vertical="center" wrapText="1"/>
    </xf>
    <xf numFmtId="0" fontId="2" fillId="10" borderId="15" xfId="0" applyFont="1" applyFill="1" applyBorder="1" applyAlignment="1">
      <alignment horizontal="center" vertical="center" wrapText="1"/>
    </xf>
  </cellXfs>
  <cellStyles count="1">
    <cellStyle name="Normal" xfId="0" builtinId="0"/>
  </cellStyles>
  <dxfs count="3"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emf"/><Relationship Id="rId13" Type="http://schemas.openxmlformats.org/officeDocument/2006/relationships/image" Target="../media/image15.emf"/><Relationship Id="rId18" Type="http://schemas.openxmlformats.org/officeDocument/2006/relationships/image" Target="../media/image20.emf"/><Relationship Id="rId26" Type="http://schemas.openxmlformats.org/officeDocument/2006/relationships/image" Target="../media/image28.emf"/><Relationship Id="rId3" Type="http://schemas.openxmlformats.org/officeDocument/2006/relationships/image" Target="../media/image5.emf"/><Relationship Id="rId21" Type="http://schemas.openxmlformats.org/officeDocument/2006/relationships/image" Target="../media/image23.emf"/><Relationship Id="rId34" Type="http://schemas.openxmlformats.org/officeDocument/2006/relationships/image" Target="../media/image36.emf"/><Relationship Id="rId7" Type="http://schemas.openxmlformats.org/officeDocument/2006/relationships/image" Target="../media/image9.emf"/><Relationship Id="rId12" Type="http://schemas.openxmlformats.org/officeDocument/2006/relationships/image" Target="../media/image14.emf"/><Relationship Id="rId17" Type="http://schemas.openxmlformats.org/officeDocument/2006/relationships/image" Target="../media/image19.emf"/><Relationship Id="rId25" Type="http://schemas.openxmlformats.org/officeDocument/2006/relationships/image" Target="../media/image27.emf"/><Relationship Id="rId33" Type="http://schemas.openxmlformats.org/officeDocument/2006/relationships/image" Target="../media/image35.emf"/><Relationship Id="rId2" Type="http://schemas.openxmlformats.org/officeDocument/2006/relationships/image" Target="../media/image4.emf"/><Relationship Id="rId16" Type="http://schemas.openxmlformats.org/officeDocument/2006/relationships/image" Target="../media/image18.emf"/><Relationship Id="rId20" Type="http://schemas.openxmlformats.org/officeDocument/2006/relationships/image" Target="../media/image22.emf"/><Relationship Id="rId29" Type="http://schemas.openxmlformats.org/officeDocument/2006/relationships/image" Target="../media/image31.emf"/><Relationship Id="rId1" Type="http://schemas.openxmlformats.org/officeDocument/2006/relationships/image" Target="../media/image3.emf"/><Relationship Id="rId6" Type="http://schemas.openxmlformats.org/officeDocument/2006/relationships/image" Target="../media/image8.emf"/><Relationship Id="rId11" Type="http://schemas.openxmlformats.org/officeDocument/2006/relationships/image" Target="../media/image13.emf"/><Relationship Id="rId24" Type="http://schemas.openxmlformats.org/officeDocument/2006/relationships/image" Target="../media/image26.emf"/><Relationship Id="rId32" Type="http://schemas.openxmlformats.org/officeDocument/2006/relationships/image" Target="../media/image34.emf"/><Relationship Id="rId5" Type="http://schemas.openxmlformats.org/officeDocument/2006/relationships/image" Target="../media/image7.emf"/><Relationship Id="rId15" Type="http://schemas.openxmlformats.org/officeDocument/2006/relationships/image" Target="../media/image17.emf"/><Relationship Id="rId23" Type="http://schemas.openxmlformats.org/officeDocument/2006/relationships/image" Target="../media/image25.emf"/><Relationship Id="rId28" Type="http://schemas.openxmlformats.org/officeDocument/2006/relationships/image" Target="../media/image30.emf"/><Relationship Id="rId36" Type="http://schemas.openxmlformats.org/officeDocument/2006/relationships/image" Target="../media/image38.emf"/><Relationship Id="rId10" Type="http://schemas.openxmlformats.org/officeDocument/2006/relationships/image" Target="../media/image12.emf"/><Relationship Id="rId19" Type="http://schemas.openxmlformats.org/officeDocument/2006/relationships/image" Target="../media/image21.emf"/><Relationship Id="rId31" Type="http://schemas.openxmlformats.org/officeDocument/2006/relationships/image" Target="../media/image33.emf"/><Relationship Id="rId4" Type="http://schemas.openxmlformats.org/officeDocument/2006/relationships/image" Target="../media/image6.emf"/><Relationship Id="rId9" Type="http://schemas.openxmlformats.org/officeDocument/2006/relationships/image" Target="../media/image11.emf"/><Relationship Id="rId14" Type="http://schemas.openxmlformats.org/officeDocument/2006/relationships/image" Target="../media/image16.emf"/><Relationship Id="rId22" Type="http://schemas.openxmlformats.org/officeDocument/2006/relationships/image" Target="../media/image24.emf"/><Relationship Id="rId27" Type="http://schemas.openxmlformats.org/officeDocument/2006/relationships/image" Target="../media/image29.emf"/><Relationship Id="rId30" Type="http://schemas.openxmlformats.org/officeDocument/2006/relationships/image" Target="../media/image32.emf"/><Relationship Id="rId35" Type="http://schemas.openxmlformats.org/officeDocument/2006/relationships/image" Target="../media/image37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emf"/><Relationship Id="rId13" Type="http://schemas.openxmlformats.org/officeDocument/2006/relationships/image" Target="../media/image51.emf"/><Relationship Id="rId18" Type="http://schemas.openxmlformats.org/officeDocument/2006/relationships/image" Target="../media/image56.emf"/><Relationship Id="rId26" Type="http://schemas.openxmlformats.org/officeDocument/2006/relationships/image" Target="../media/image64.emf"/><Relationship Id="rId3" Type="http://schemas.openxmlformats.org/officeDocument/2006/relationships/image" Target="../media/image41.emf"/><Relationship Id="rId21" Type="http://schemas.openxmlformats.org/officeDocument/2006/relationships/image" Target="../media/image59.emf"/><Relationship Id="rId34" Type="http://schemas.openxmlformats.org/officeDocument/2006/relationships/image" Target="../media/image72.emf"/><Relationship Id="rId7" Type="http://schemas.openxmlformats.org/officeDocument/2006/relationships/image" Target="../media/image45.emf"/><Relationship Id="rId12" Type="http://schemas.openxmlformats.org/officeDocument/2006/relationships/image" Target="../media/image50.emf"/><Relationship Id="rId17" Type="http://schemas.openxmlformats.org/officeDocument/2006/relationships/image" Target="../media/image55.emf"/><Relationship Id="rId25" Type="http://schemas.openxmlformats.org/officeDocument/2006/relationships/image" Target="../media/image63.emf"/><Relationship Id="rId33" Type="http://schemas.openxmlformats.org/officeDocument/2006/relationships/image" Target="../media/image71.emf"/><Relationship Id="rId2" Type="http://schemas.openxmlformats.org/officeDocument/2006/relationships/image" Target="../media/image40.emf"/><Relationship Id="rId16" Type="http://schemas.openxmlformats.org/officeDocument/2006/relationships/image" Target="../media/image54.emf"/><Relationship Id="rId20" Type="http://schemas.openxmlformats.org/officeDocument/2006/relationships/image" Target="../media/image58.emf"/><Relationship Id="rId29" Type="http://schemas.openxmlformats.org/officeDocument/2006/relationships/image" Target="../media/image67.emf"/><Relationship Id="rId1" Type="http://schemas.openxmlformats.org/officeDocument/2006/relationships/image" Target="../media/image39.emf"/><Relationship Id="rId6" Type="http://schemas.openxmlformats.org/officeDocument/2006/relationships/image" Target="../media/image44.emf"/><Relationship Id="rId11" Type="http://schemas.openxmlformats.org/officeDocument/2006/relationships/image" Target="../media/image49.emf"/><Relationship Id="rId24" Type="http://schemas.openxmlformats.org/officeDocument/2006/relationships/image" Target="../media/image62.emf"/><Relationship Id="rId32" Type="http://schemas.openxmlformats.org/officeDocument/2006/relationships/image" Target="../media/image70.emf"/><Relationship Id="rId5" Type="http://schemas.openxmlformats.org/officeDocument/2006/relationships/image" Target="../media/image43.emf"/><Relationship Id="rId15" Type="http://schemas.openxmlformats.org/officeDocument/2006/relationships/image" Target="../media/image53.emf"/><Relationship Id="rId23" Type="http://schemas.openxmlformats.org/officeDocument/2006/relationships/image" Target="../media/image61.emf"/><Relationship Id="rId28" Type="http://schemas.openxmlformats.org/officeDocument/2006/relationships/image" Target="../media/image66.emf"/><Relationship Id="rId36" Type="http://schemas.openxmlformats.org/officeDocument/2006/relationships/image" Target="../media/image74.emf"/><Relationship Id="rId10" Type="http://schemas.openxmlformats.org/officeDocument/2006/relationships/image" Target="../media/image48.emf"/><Relationship Id="rId19" Type="http://schemas.openxmlformats.org/officeDocument/2006/relationships/image" Target="../media/image57.emf"/><Relationship Id="rId31" Type="http://schemas.openxmlformats.org/officeDocument/2006/relationships/image" Target="../media/image69.emf"/><Relationship Id="rId4" Type="http://schemas.openxmlformats.org/officeDocument/2006/relationships/image" Target="../media/image42.emf"/><Relationship Id="rId9" Type="http://schemas.openxmlformats.org/officeDocument/2006/relationships/image" Target="../media/image47.emf"/><Relationship Id="rId14" Type="http://schemas.openxmlformats.org/officeDocument/2006/relationships/image" Target="../media/image52.emf"/><Relationship Id="rId22" Type="http://schemas.openxmlformats.org/officeDocument/2006/relationships/image" Target="../media/image60.emf"/><Relationship Id="rId27" Type="http://schemas.openxmlformats.org/officeDocument/2006/relationships/image" Target="../media/image65.emf"/><Relationship Id="rId30" Type="http://schemas.openxmlformats.org/officeDocument/2006/relationships/image" Target="../media/image68.emf"/><Relationship Id="rId35" Type="http://schemas.openxmlformats.org/officeDocument/2006/relationships/image" Target="../media/image73.emf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.emf"/><Relationship Id="rId13" Type="http://schemas.openxmlformats.org/officeDocument/2006/relationships/image" Target="../media/image87.emf"/><Relationship Id="rId18" Type="http://schemas.openxmlformats.org/officeDocument/2006/relationships/image" Target="../media/image92.emf"/><Relationship Id="rId26" Type="http://schemas.openxmlformats.org/officeDocument/2006/relationships/image" Target="../media/image100.emf"/><Relationship Id="rId3" Type="http://schemas.openxmlformats.org/officeDocument/2006/relationships/image" Target="../media/image77.emf"/><Relationship Id="rId21" Type="http://schemas.openxmlformats.org/officeDocument/2006/relationships/image" Target="../media/image95.emf"/><Relationship Id="rId34" Type="http://schemas.openxmlformats.org/officeDocument/2006/relationships/image" Target="../media/image108.emf"/><Relationship Id="rId7" Type="http://schemas.openxmlformats.org/officeDocument/2006/relationships/image" Target="../media/image81.emf"/><Relationship Id="rId12" Type="http://schemas.openxmlformats.org/officeDocument/2006/relationships/image" Target="../media/image86.emf"/><Relationship Id="rId17" Type="http://schemas.openxmlformats.org/officeDocument/2006/relationships/image" Target="../media/image91.emf"/><Relationship Id="rId25" Type="http://schemas.openxmlformats.org/officeDocument/2006/relationships/image" Target="../media/image99.emf"/><Relationship Id="rId33" Type="http://schemas.openxmlformats.org/officeDocument/2006/relationships/image" Target="../media/image107.emf"/><Relationship Id="rId2" Type="http://schemas.openxmlformats.org/officeDocument/2006/relationships/image" Target="../media/image76.emf"/><Relationship Id="rId16" Type="http://schemas.openxmlformats.org/officeDocument/2006/relationships/image" Target="../media/image90.emf"/><Relationship Id="rId20" Type="http://schemas.openxmlformats.org/officeDocument/2006/relationships/image" Target="../media/image94.emf"/><Relationship Id="rId29" Type="http://schemas.openxmlformats.org/officeDocument/2006/relationships/image" Target="../media/image103.emf"/><Relationship Id="rId1" Type="http://schemas.openxmlformats.org/officeDocument/2006/relationships/image" Target="../media/image75.emf"/><Relationship Id="rId6" Type="http://schemas.openxmlformats.org/officeDocument/2006/relationships/image" Target="../media/image80.emf"/><Relationship Id="rId11" Type="http://schemas.openxmlformats.org/officeDocument/2006/relationships/image" Target="../media/image85.emf"/><Relationship Id="rId24" Type="http://schemas.openxmlformats.org/officeDocument/2006/relationships/image" Target="../media/image98.emf"/><Relationship Id="rId32" Type="http://schemas.openxmlformats.org/officeDocument/2006/relationships/image" Target="../media/image106.emf"/><Relationship Id="rId5" Type="http://schemas.openxmlformats.org/officeDocument/2006/relationships/image" Target="../media/image79.emf"/><Relationship Id="rId15" Type="http://schemas.openxmlformats.org/officeDocument/2006/relationships/image" Target="../media/image89.emf"/><Relationship Id="rId23" Type="http://schemas.openxmlformats.org/officeDocument/2006/relationships/image" Target="../media/image97.emf"/><Relationship Id="rId28" Type="http://schemas.openxmlformats.org/officeDocument/2006/relationships/image" Target="../media/image102.emf"/><Relationship Id="rId36" Type="http://schemas.openxmlformats.org/officeDocument/2006/relationships/image" Target="../media/image110.emf"/><Relationship Id="rId10" Type="http://schemas.openxmlformats.org/officeDocument/2006/relationships/image" Target="../media/image84.emf"/><Relationship Id="rId19" Type="http://schemas.openxmlformats.org/officeDocument/2006/relationships/image" Target="../media/image93.emf"/><Relationship Id="rId31" Type="http://schemas.openxmlformats.org/officeDocument/2006/relationships/image" Target="../media/image105.emf"/><Relationship Id="rId4" Type="http://schemas.openxmlformats.org/officeDocument/2006/relationships/image" Target="../media/image78.emf"/><Relationship Id="rId9" Type="http://schemas.openxmlformats.org/officeDocument/2006/relationships/image" Target="../media/image83.emf"/><Relationship Id="rId14" Type="http://schemas.openxmlformats.org/officeDocument/2006/relationships/image" Target="../media/image88.emf"/><Relationship Id="rId22" Type="http://schemas.openxmlformats.org/officeDocument/2006/relationships/image" Target="../media/image96.emf"/><Relationship Id="rId27" Type="http://schemas.openxmlformats.org/officeDocument/2006/relationships/image" Target="../media/image101.emf"/><Relationship Id="rId30" Type="http://schemas.openxmlformats.org/officeDocument/2006/relationships/image" Target="../media/image104.emf"/><Relationship Id="rId35" Type="http://schemas.openxmlformats.org/officeDocument/2006/relationships/image" Target="../media/image109.emf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8.emf"/><Relationship Id="rId13" Type="http://schemas.openxmlformats.org/officeDocument/2006/relationships/image" Target="../media/image123.emf"/><Relationship Id="rId18" Type="http://schemas.openxmlformats.org/officeDocument/2006/relationships/image" Target="../media/image128.emf"/><Relationship Id="rId26" Type="http://schemas.openxmlformats.org/officeDocument/2006/relationships/image" Target="../media/image136.emf"/><Relationship Id="rId3" Type="http://schemas.openxmlformats.org/officeDocument/2006/relationships/image" Target="../media/image113.emf"/><Relationship Id="rId21" Type="http://schemas.openxmlformats.org/officeDocument/2006/relationships/image" Target="../media/image131.emf"/><Relationship Id="rId34" Type="http://schemas.openxmlformats.org/officeDocument/2006/relationships/image" Target="../media/image144.emf"/><Relationship Id="rId7" Type="http://schemas.openxmlformats.org/officeDocument/2006/relationships/image" Target="../media/image117.emf"/><Relationship Id="rId12" Type="http://schemas.openxmlformats.org/officeDocument/2006/relationships/image" Target="../media/image122.emf"/><Relationship Id="rId17" Type="http://schemas.openxmlformats.org/officeDocument/2006/relationships/image" Target="../media/image127.emf"/><Relationship Id="rId25" Type="http://schemas.openxmlformats.org/officeDocument/2006/relationships/image" Target="../media/image135.emf"/><Relationship Id="rId33" Type="http://schemas.openxmlformats.org/officeDocument/2006/relationships/image" Target="../media/image143.emf"/><Relationship Id="rId2" Type="http://schemas.openxmlformats.org/officeDocument/2006/relationships/image" Target="../media/image112.emf"/><Relationship Id="rId16" Type="http://schemas.openxmlformats.org/officeDocument/2006/relationships/image" Target="../media/image126.emf"/><Relationship Id="rId20" Type="http://schemas.openxmlformats.org/officeDocument/2006/relationships/image" Target="../media/image130.emf"/><Relationship Id="rId29" Type="http://schemas.openxmlformats.org/officeDocument/2006/relationships/image" Target="../media/image139.emf"/><Relationship Id="rId1" Type="http://schemas.openxmlformats.org/officeDocument/2006/relationships/image" Target="../media/image111.emf"/><Relationship Id="rId6" Type="http://schemas.openxmlformats.org/officeDocument/2006/relationships/image" Target="../media/image116.emf"/><Relationship Id="rId11" Type="http://schemas.openxmlformats.org/officeDocument/2006/relationships/image" Target="../media/image121.emf"/><Relationship Id="rId24" Type="http://schemas.openxmlformats.org/officeDocument/2006/relationships/image" Target="../media/image134.emf"/><Relationship Id="rId32" Type="http://schemas.openxmlformats.org/officeDocument/2006/relationships/image" Target="../media/image142.emf"/><Relationship Id="rId5" Type="http://schemas.openxmlformats.org/officeDocument/2006/relationships/image" Target="../media/image115.emf"/><Relationship Id="rId15" Type="http://schemas.openxmlformats.org/officeDocument/2006/relationships/image" Target="../media/image125.emf"/><Relationship Id="rId23" Type="http://schemas.openxmlformats.org/officeDocument/2006/relationships/image" Target="../media/image133.emf"/><Relationship Id="rId28" Type="http://schemas.openxmlformats.org/officeDocument/2006/relationships/image" Target="../media/image138.emf"/><Relationship Id="rId36" Type="http://schemas.openxmlformats.org/officeDocument/2006/relationships/image" Target="../media/image146.emf"/><Relationship Id="rId10" Type="http://schemas.openxmlformats.org/officeDocument/2006/relationships/image" Target="../media/image120.emf"/><Relationship Id="rId19" Type="http://schemas.openxmlformats.org/officeDocument/2006/relationships/image" Target="../media/image129.emf"/><Relationship Id="rId31" Type="http://schemas.openxmlformats.org/officeDocument/2006/relationships/image" Target="../media/image141.emf"/><Relationship Id="rId4" Type="http://schemas.openxmlformats.org/officeDocument/2006/relationships/image" Target="../media/image114.emf"/><Relationship Id="rId9" Type="http://schemas.openxmlformats.org/officeDocument/2006/relationships/image" Target="../media/image119.emf"/><Relationship Id="rId14" Type="http://schemas.openxmlformats.org/officeDocument/2006/relationships/image" Target="../media/image124.emf"/><Relationship Id="rId22" Type="http://schemas.openxmlformats.org/officeDocument/2006/relationships/image" Target="../media/image132.emf"/><Relationship Id="rId27" Type="http://schemas.openxmlformats.org/officeDocument/2006/relationships/image" Target="../media/image137.emf"/><Relationship Id="rId30" Type="http://schemas.openxmlformats.org/officeDocument/2006/relationships/image" Target="../media/image140.emf"/><Relationship Id="rId35" Type="http://schemas.openxmlformats.org/officeDocument/2006/relationships/image" Target="../media/image145.emf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4.emf"/><Relationship Id="rId13" Type="http://schemas.openxmlformats.org/officeDocument/2006/relationships/image" Target="../media/image159.emf"/><Relationship Id="rId18" Type="http://schemas.openxmlformats.org/officeDocument/2006/relationships/image" Target="../media/image164.emf"/><Relationship Id="rId26" Type="http://schemas.openxmlformats.org/officeDocument/2006/relationships/image" Target="../media/image172.emf"/><Relationship Id="rId3" Type="http://schemas.openxmlformats.org/officeDocument/2006/relationships/image" Target="../media/image149.emf"/><Relationship Id="rId21" Type="http://schemas.openxmlformats.org/officeDocument/2006/relationships/image" Target="../media/image167.emf"/><Relationship Id="rId34" Type="http://schemas.openxmlformats.org/officeDocument/2006/relationships/image" Target="../media/image180.emf"/><Relationship Id="rId7" Type="http://schemas.openxmlformats.org/officeDocument/2006/relationships/image" Target="../media/image153.emf"/><Relationship Id="rId12" Type="http://schemas.openxmlformats.org/officeDocument/2006/relationships/image" Target="../media/image158.emf"/><Relationship Id="rId17" Type="http://schemas.openxmlformats.org/officeDocument/2006/relationships/image" Target="../media/image163.emf"/><Relationship Id="rId25" Type="http://schemas.openxmlformats.org/officeDocument/2006/relationships/image" Target="../media/image171.emf"/><Relationship Id="rId33" Type="http://schemas.openxmlformats.org/officeDocument/2006/relationships/image" Target="../media/image179.emf"/><Relationship Id="rId2" Type="http://schemas.openxmlformats.org/officeDocument/2006/relationships/image" Target="../media/image148.emf"/><Relationship Id="rId16" Type="http://schemas.openxmlformats.org/officeDocument/2006/relationships/image" Target="../media/image162.emf"/><Relationship Id="rId20" Type="http://schemas.openxmlformats.org/officeDocument/2006/relationships/image" Target="../media/image166.emf"/><Relationship Id="rId29" Type="http://schemas.openxmlformats.org/officeDocument/2006/relationships/image" Target="../media/image175.emf"/><Relationship Id="rId1" Type="http://schemas.openxmlformats.org/officeDocument/2006/relationships/image" Target="../media/image147.emf"/><Relationship Id="rId6" Type="http://schemas.openxmlformats.org/officeDocument/2006/relationships/image" Target="../media/image152.emf"/><Relationship Id="rId11" Type="http://schemas.openxmlformats.org/officeDocument/2006/relationships/image" Target="../media/image157.emf"/><Relationship Id="rId24" Type="http://schemas.openxmlformats.org/officeDocument/2006/relationships/image" Target="../media/image170.emf"/><Relationship Id="rId32" Type="http://schemas.openxmlformats.org/officeDocument/2006/relationships/image" Target="../media/image178.emf"/><Relationship Id="rId5" Type="http://schemas.openxmlformats.org/officeDocument/2006/relationships/image" Target="../media/image151.emf"/><Relationship Id="rId15" Type="http://schemas.openxmlformats.org/officeDocument/2006/relationships/image" Target="../media/image161.emf"/><Relationship Id="rId23" Type="http://schemas.openxmlformats.org/officeDocument/2006/relationships/image" Target="../media/image169.emf"/><Relationship Id="rId28" Type="http://schemas.openxmlformats.org/officeDocument/2006/relationships/image" Target="../media/image174.emf"/><Relationship Id="rId36" Type="http://schemas.openxmlformats.org/officeDocument/2006/relationships/image" Target="../media/image182.emf"/><Relationship Id="rId10" Type="http://schemas.openxmlformats.org/officeDocument/2006/relationships/image" Target="../media/image156.emf"/><Relationship Id="rId19" Type="http://schemas.openxmlformats.org/officeDocument/2006/relationships/image" Target="../media/image165.emf"/><Relationship Id="rId31" Type="http://schemas.openxmlformats.org/officeDocument/2006/relationships/image" Target="../media/image177.emf"/><Relationship Id="rId4" Type="http://schemas.openxmlformats.org/officeDocument/2006/relationships/image" Target="../media/image150.emf"/><Relationship Id="rId9" Type="http://schemas.openxmlformats.org/officeDocument/2006/relationships/image" Target="../media/image155.emf"/><Relationship Id="rId14" Type="http://schemas.openxmlformats.org/officeDocument/2006/relationships/image" Target="../media/image160.emf"/><Relationship Id="rId22" Type="http://schemas.openxmlformats.org/officeDocument/2006/relationships/image" Target="../media/image168.emf"/><Relationship Id="rId27" Type="http://schemas.openxmlformats.org/officeDocument/2006/relationships/image" Target="../media/image173.emf"/><Relationship Id="rId30" Type="http://schemas.openxmlformats.org/officeDocument/2006/relationships/image" Target="../media/image176.emf"/><Relationship Id="rId35" Type="http://schemas.openxmlformats.org/officeDocument/2006/relationships/image" Target="../media/image181.emf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0.emf"/><Relationship Id="rId13" Type="http://schemas.openxmlformats.org/officeDocument/2006/relationships/image" Target="../media/image195.emf"/><Relationship Id="rId18" Type="http://schemas.openxmlformats.org/officeDocument/2006/relationships/image" Target="../media/image200.emf"/><Relationship Id="rId26" Type="http://schemas.openxmlformats.org/officeDocument/2006/relationships/image" Target="../media/image208.emf"/><Relationship Id="rId3" Type="http://schemas.openxmlformats.org/officeDocument/2006/relationships/image" Target="../media/image185.emf"/><Relationship Id="rId21" Type="http://schemas.openxmlformats.org/officeDocument/2006/relationships/image" Target="../media/image203.emf"/><Relationship Id="rId34" Type="http://schemas.openxmlformats.org/officeDocument/2006/relationships/image" Target="../media/image216.emf"/><Relationship Id="rId7" Type="http://schemas.openxmlformats.org/officeDocument/2006/relationships/image" Target="../media/image189.emf"/><Relationship Id="rId12" Type="http://schemas.openxmlformats.org/officeDocument/2006/relationships/image" Target="../media/image194.emf"/><Relationship Id="rId17" Type="http://schemas.openxmlformats.org/officeDocument/2006/relationships/image" Target="../media/image199.emf"/><Relationship Id="rId25" Type="http://schemas.openxmlformats.org/officeDocument/2006/relationships/image" Target="../media/image207.emf"/><Relationship Id="rId33" Type="http://schemas.openxmlformats.org/officeDocument/2006/relationships/image" Target="../media/image215.emf"/><Relationship Id="rId2" Type="http://schemas.openxmlformats.org/officeDocument/2006/relationships/image" Target="../media/image184.emf"/><Relationship Id="rId16" Type="http://schemas.openxmlformats.org/officeDocument/2006/relationships/image" Target="../media/image198.emf"/><Relationship Id="rId20" Type="http://schemas.openxmlformats.org/officeDocument/2006/relationships/image" Target="../media/image202.emf"/><Relationship Id="rId29" Type="http://schemas.openxmlformats.org/officeDocument/2006/relationships/image" Target="../media/image211.emf"/><Relationship Id="rId1" Type="http://schemas.openxmlformats.org/officeDocument/2006/relationships/image" Target="../media/image183.emf"/><Relationship Id="rId6" Type="http://schemas.openxmlformats.org/officeDocument/2006/relationships/image" Target="../media/image188.emf"/><Relationship Id="rId11" Type="http://schemas.openxmlformats.org/officeDocument/2006/relationships/image" Target="../media/image193.emf"/><Relationship Id="rId24" Type="http://schemas.openxmlformats.org/officeDocument/2006/relationships/image" Target="../media/image206.emf"/><Relationship Id="rId32" Type="http://schemas.openxmlformats.org/officeDocument/2006/relationships/image" Target="../media/image214.emf"/><Relationship Id="rId5" Type="http://schemas.openxmlformats.org/officeDocument/2006/relationships/image" Target="../media/image187.emf"/><Relationship Id="rId15" Type="http://schemas.openxmlformats.org/officeDocument/2006/relationships/image" Target="../media/image197.emf"/><Relationship Id="rId23" Type="http://schemas.openxmlformats.org/officeDocument/2006/relationships/image" Target="../media/image205.emf"/><Relationship Id="rId28" Type="http://schemas.openxmlformats.org/officeDocument/2006/relationships/image" Target="../media/image210.emf"/><Relationship Id="rId36" Type="http://schemas.openxmlformats.org/officeDocument/2006/relationships/image" Target="../media/image218.emf"/><Relationship Id="rId10" Type="http://schemas.openxmlformats.org/officeDocument/2006/relationships/image" Target="../media/image192.emf"/><Relationship Id="rId19" Type="http://schemas.openxmlformats.org/officeDocument/2006/relationships/image" Target="../media/image201.emf"/><Relationship Id="rId31" Type="http://schemas.openxmlformats.org/officeDocument/2006/relationships/image" Target="../media/image213.emf"/><Relationship Id="rId4" Type="http://schemas.openxmlformats.org/officeDocument/2006/relationships/image" Target="../media/image186.emf"/><Relationship Id="rId9" Type="http://schemas.openxmlformats.org/officeDocument/2006/relationships/image" Target="../media/image191.emf"/><Relationship Id="rId14" Type="http://schemas.openxmlformats.org/officeDocument/2006/relationships/image" Target="../media/image196.emf"/><Relationship Id="rId22" Type="http://schemas.openxmlformats.org/officeDocument/2006/relationships/image" Target="../media/image204.emf"/><Relationship Id="rId27" Type="http://schemas.openxmlformats.org/officeDocument/2006/relationships/image" Target="../media/image209.emf"/><Relationship Id="rId30" Type="http://schemas.openxmlformats.org/officeDocument/2006/relationships/image" Target="../media/image212.emf"/><Relationship Id="rId35" Type="http://schemas.openxmlformats.org/officeDocument/2006/relationships/image" Target="../media/image21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149677</xdr:colOff>
      <xdr:row>23</xdr:row>
      <xdr:rowOff>163285</xdr:rowOff>
    </xdr:from>
    <xdr:to>
      <xdr:col>31</xdr:col>
      <xdr:colOff>171249</xdr:colOff>
      <xdr:row>43</xdr:row>
      <xdr:rowOff>108857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612B9554-621C-454F-AF4C-731897944F68}"/>
            </a:ext>
          </a:extLst>
        </xdr:cNvPr>
        <xdr:cNvGrpSpPr/>
      </xdr:nvGrpSpPr>
      <xdr:grpSpPr>
        <a:xfrm>
          <a:off x="25041677" y="4773385"/>
          <a:ext cx="6727172" cy="3996872"/>
          <a:chOff x="11666763" y="4561114"/>
          <a:chExt cx="6727172" cy="3472543"/>
        </a:xfrm>
      </xdr:grpSpPr>
      <xdr:grpSp>
        <xdr:nvGrpSpPr>
          <xdr:cNvPr id="10" name="Group 9">
            <a:extLst>
              <a:ext uri="{FF2B5EF4-FFF2-40B4-BE49-F238E27FC236}">
                <a16:creationId xmlns:a16="http://schemas.microsoft.com/office/drawing/2014/main" id="{14B165CD-424C-4C8A-9C02-440547EB3D30}"/>
              </a:ext>
            </a:extLst>
          </xdr:cNvPr>
          <xdr:cNvGrpSpPr/>
        </xdr:nvGrpSpPr>
        <xdr:grpSpPr>
          <a:xfrm>
            <a:off x="11666763" y="4561114"/>
            <a:ext cx="6727172" cy="3472543"/>
            <a:chOff x="12504964" y="4376057"/>
            <a:chExt cx="6727172" cy="3472543"/>
          </a:xfrm>
        </xdr:grpSpPr>
        <xdr:grpSp>
          <xdr:nvGrpSpPr>
            <xdr:cNvPr id="6" name="Group 5">
              <a:extLst>
                <a:ext uri="{FF2B5EF4-FFF2-40B4-BE49-F238E27FC236}">
                  <a16:creationId xmlns:a16="http://schemas.microsoft.com/office/drawing/2014/main" id="{DB846185-34AD-4287-9032-A3E13CB02E08}"/>
                </a:ext>
              </a:extLst>
            </xdr:cNvPr>
            <xdr:cNvGrpSpPr/>
          </xdr:nvGrpSpPr>
          <xdr:grpSpPr>
            <a:xfrm>
              <a:off x="12504964" y="4376057"/>
              <a:ext cx="6727172" cy="3135085"/>
              <a:chOff x="12211050" y="4386943"/>
              <a:chExt cx="6727172" cy="3135085"/>
            </a:xfrm>
          </xdr:grpSpPr>
          <xdr:pic>
            <xdr:nvPicPr>
              <xdr:cNvPr id="2" name="Picture 1">
                <a:extLst>
                  <a:ext uri="{FF2B5EF4-FFF2-40B4-BE49-F238E27FC236}">
                    <a16:creationId xmlns:a16="http://schemas.microsoft.com/office/drawing/2014/main" id="{08B50FF7-E18F-4388-918D-34C37A03DAC8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2211050" y="4637314"/>
                <a:ext cx="6727172" cy="2884714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cxnSp macro="">
            <xdr:nvCxnSpPr>
              <xdr:cNvPr id="4" name="Straight Arrow Connector 3">
                <a:extLst>
                  <a:ext uri="{FF2B5EF4-FFF2-40B4-BE49-F238E27FC236}">
                    <a16:creationId xmlns:a16="http://schemas.microsoft.com/office/drawing/2014/main" id="{09A54EE0-184E-451D-A543-0621CCAD8252}"/>
                  </a:ext>
                </a:extLst>
              </xdr:cNvPr>
              <xdr:cNvCxnSpPr/>
            </xdr:nvCxnSpPr>
            <xdr:spPr>
              <a:xfrm>
                <a:off x="14194971" y="4386943"/>
                <a:ext cx="1371600" cy="468086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8" name="Straight Arrow Connector 7">
              <a:extLst>
                <a:ext uri="{FF2B5EF4-FFF2-40B4-BE49-F238E27FC236}">
                  <a16:creationId xmlns:a16="http://schemas.microsoft.com/office/drawing/2014/main" id="{F0EBDB84-1C51-4763-97B5-915C93722364}"/>
                </a:ext>
              </a:extLst>
            </xdr:cNvPr>
            <xdr:cNvCxnSpPr/>
          </xdr:nvCxnSpPr>
          <xdr:spPr>
            <a:xfrm flipV="1">
              <a:off x="13367657" y="5225143"/>
              <a:ext cx="5072743" cy="2623457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A66F4BEB-FDF8-4526-B7C3-18DC6F08C4DC}"/>
              </a:ext>
            </a:extLst>
          </xdr:cNvPr>
          <xdr:cNvSpPr txBox="1"/>
        </xdr:nvSpPr>
        <xdr:spPr>
          <a:xfrm>
            <a:off x="12616543" y="5029200"/>
            <a:ext cx="1240971" cy="2830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Number of COL</a:t>
            </a:r>
          </a:p>
        </xdr:txBody>
      </xdr:sp>
    </xdr:grpSp>
    <xdr:clientData/>
  </xdr:twoCellAnchor>
  <xdr:twoCellAnchor>
    <xdr:from>
      <xdr:col>20</xdr:col>
      <xdr:colOff>478972</xdr:colOff>
      <xdr:row>47</xdr:row>
      <xdr:rowOff>76198</xdr:rowOff>
    </xdr:from>
    <xdr:to>
      <xdr:col>25</xdr:col>
      <xdr:colOff>130629</xdr:colOff>
      <xdr:row>59</xdr:row>
      <xdr:rowOff>91620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CD123F12-CC20-4D96-B1E1-59ED230DEFCB}"/>
            </a:ext>
          </a:extLst>
        </xdr:cNvPr>
        <xdr:cNvGrpSpPr/>
      </xdr:nvGrpSpPr>
      <xdr:grpSpPr>
        <a:xfrm>
          <a:off x="25370972" y="9448798"/>
          <a:ext cx="2699657" cy="2580822"/>
          <a:chOff x="11985172" y="8719456"/>
          <a:chExt cx="2699657" cy="2061936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id="{FF9ACE9E-B5EE-45C7-96FE-20890452B9B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985172" y="8719456"/>
            <a:ext cx="2699657" cy="206193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08992E36-8BA5-4A7B-B30F-AE55AEC46BB6}"/>
              </a:ext>
            </a:extLst>
          </xdr:cNvPr>
          <xdr:cNvSpPr txBox="1"/>
        </xdr:nvSpPr>
        <xdr:spPr>
          <a:xfrm>
            <a:off x="12551228" y="8882741"/>
            <a:ext cx="870857" cy="4572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Number of COL</a:t>
            </a:r>
          </a:p>
        </xdr:txBody>
      </xdr:sp>
    </xdr:grpSp>
    <xdr:clientData/>
  </xdr:twoCellAnchor>
  <xdr:twoCellAnchor>
    <xdr:from>
      <xdr:col>2</xdr:col>
      <xdr:colOff>1469572</xdr:colOff>
      <xdr:row>71</xdr:row>
      <xdr:rowOff>97970</xdr:rowOff>
    </xdr:from>
    <xdr:to>
      <xdr:col>19</xdr:col>
      <xdr:colOff>576944</xdr:colOff>
      <xdr:row>78</xdr:row>
      <xdr:rowOff>108856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6C461887-780C-48F6-8309-EF40A1340C8B}"/>
            </a:ext>
          </a:extLst>
        </xdr:cNvPr>
        <xdr:cNvGrpSpPr/>
      </xdr:nvGrpSpPr>
      <xdr:grpSpPr>
        <a:xfrm>
          <a:off x="5063672" y="14169570"/>
          <a:ext cx="19795672" cy="1268186"/>
          <a:chOff x="5061857" y="12213771"/>
          <a:chExt cx="6433457" cy="2133600"/>
        </a:xfrm>
      </xdr:grpSpPr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804051EE-341C-4CF3-A136-39F1EBB9C46D}"/>
              </a:ext>
            </a:extLst>
          </xdr:cNvPr>
          <xdr:cNvCxnSpPr/>
        </xdr:nvCxnSpPr>
        <xdr:spPr>
          <a:xfrm>
            <a:off x="11484429" y="12213771"/>
            <a:ext cx="10885" cy="212271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Arrow Connector 20">
            <a:extLst>
              <a:ext uri="{FF2B5EF4-FFF2-40B4-BE49-F238E27FC236}">
                <a16:creationId xmlns:a16="http://schemas.microsoft.com/office/drawing/2014/main" id="{31CCEA6F-E804-4DE5-8B0C-16B7C08B5B93}"/>
              </a:ext>
            </a:extLst>
          </xdr:cNvPr>
          <xdr:cNvCxnSpPr/>
        </xdr:nvCxnSpPr>
        <xdr:spPr>
          <a:xfrm flipH="1">
            <a:off x="5061857" y="14325600"/>
            <a:ext cx="6422572" cy="2177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576943</xdr:colOff>
      <xdr:row>1</xdr:row>
      <xdr:rowOff>163286</xdr:rowOff>
    </xdr:from>
    <xdr:to>
      <xdr:col>10</xdr:col>
      <xdr:colOff>287383</xdr:colOff>
      <xdr:row>24</xdr:row>
      <xdr:rowOff>178527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0FA29A-0EBA-4B1D-8DAC-D102AC61D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943" y="348343"/>
          <a:ext cx="580644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446314</xdr:colOff>
      <xdr:row>2</xdr:row>
      <xdr:rowOff>10886</xdr:rowOff>
    </xdr:from>
    <xdr:to>
      <xdr:col>20</xdr:col>
      <xdr:colOff>103414</xdr:colOff>
      <xdr:row>25</xdr:row>
      <xdr:rowOff>26126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69DA92-BB74-4420-9EEE-E7305551B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2314" y="381000"/>
          <a:ext cx="57531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</xdr:row>
      <xdr:rowOff>0</xdr:rowOff>
    </xdr:from>
    <xdr:to>
      <xdr:col>30</xdr:col>
      <xdr:colOff>266700</xdr:colOff>
      <xdr:row>25</xdr:row>
      <xdr:rowOff>15240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2F342E-F3A7-484E-943C-1786CF691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36576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478971</xdr:colOff>
      <xdr:row>2</xdr:row>
      <xdr:rowOff>0</xdr:rowOff>
    </xdr:from>
    <xdr:to>
      <xdr:col>39</xdr:col>
      <xdr:colOff>547551</xdr:colOff>
      <xdr:row>25</xdr:row>
      <xdr:rowOff>15240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5472AF-0ED4-42C3-AABC-23FEB76A6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66971" y="370114"/>
          <a:ext cx="555498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457200</xdr:colOff>
      <xdr:row>2</xdr:row>
      <xdr:rowOff>32657</xdr:rowOff>
    </xdr:from>
    <xdr:to>
      <xdr:col>50</xdr:col>
      <xdr:colOff>114300</xdr:colOff>
      <xdr:row>25</xdr:row>
      <xdr:rowOff>47897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2E583CC-E63F-4CA9-9A7C-486AF4583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41200" y="402771"/>
          <a:ext cx="57531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315685</xdr:colOff>
      <xdr:row>2</xdr:row>
      <xdr:rowOff>32657</xdr:rowOff>
    </xdr:from>
    <xdr:to>
      <xdr:col>59</xdr:col>
      <xdr:colOff>452845</xdr:colOff>
      <xdr:row>25</xdr:row>
      <xdr:rowOff>47897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A9C226-6750-4FBF-B48C-85AA35460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95685" y="402771"/>
          <a:ext cx="562356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2</xdr:row>
      <xdr:rowOff>0</xdr:rowOff>
    </xdr:from>
    <xdr:to>
      <xdr:col>69</xdr:col>
      <xdr:colOff>114300</xdr:colOff>
      <xdr:row>25</xdr:row>
      <xdr:rowOff>15240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DAC13D-403E-49AD-853F-7A4B6CC9E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365760"/>
          <a:ext cx="56007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402771</xdr:colOff>
      <xdr:row>2</xdr:row>
      <xdr:rowOff>10886</xdr:rowOff>
    </xdr:from>
    <xdr:to>
      <xdr:col>78</xdr:col>
      <xdr:colOff>539931</xdr:colOff>
      <xdr:row>25</xdr:row>
      <xdr:rowOff>26126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5C85A4-2370-4D75-950A-8BF3050B3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65171" y="381000"/>
          <a:ext cx="562356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2</xdr:row>
      <xdr:rowOff>0</xdr:rowOff>
    </xdr:from>
    <xdr:to>
      <xdr:col>88</xdr:col>
      <xdr:colOff>220980</xdr:colOff>
      <xdr:row>25</xdr:row>
      <xdr:rowOff>15240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5F94D41-DD8F-4B30-B384-CFD2AF51E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365760"/>
          <a:ext cx="57073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89</xdr:col>
      <xdr:colOff>0</xdr:colOff>
      <xdr:row>2</xdr:row>
      <xdr:rowOff>0</xdr:rowOff>
    </xdr:from>
    <xdr:to>
      <xdr:col>98</xdr:col>
      <xdr:colOff>167640</xdr:colOff>
      <xdr:row>25</xdr:row>
      <xdr:rowOff>15240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12B308A-A010-4CDB-B9D0-C07B03BC5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54400" y="36576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0</xdr:colOff>
      <xdr:row>2</xdr:row>
      <xdr:rowOff>0</xdr:rowOff>
    </xdr:from>
    <xdr:to>
      <xdr:col>108</xdr:col>
      <xdr:colOff>381000</xdr:colOff>
      <xdr:row>25</xdr:row>
      <xdr:rowOff>15240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0AF419B-5030-4158-A904-C23B1CA25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50400" y="36576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0</xdr:colOff>
      <xdr:row>2</xdr:row>
      <xdr:rowOff>0</xdr:rowOff>
    </xdr:from>
    <xdr:to>
      <xdr:col>118</xdr:col>
      <xdr:colOff>381000</xdr:colOff>
      <xdr:row>25</xdr:row>
      <xdr:rowOff>15240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DBF7AEE-56FF-402B-8A98-2DF23B38E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0" y="36576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10</xdr:col>
      <xdr:colOff>144780</xdr:colOff>
      <xdr:row>78</xdr:row>
      <xdr:rowOff>15240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5FDAB68-079A-4499-9D74-6D498328D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58400"/>
          <a:ext cx="56311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20</xdr:col>
      <xdr:colOff>91440</xdr:colOff>
      <xdr:row>78</xdr:row>
      <xdr:rowOff>15240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212FBD3-5862-4F4A-BE66-E583413A56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10058400"/>
          <a:ext cx="55778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55</xdr:row>
      <xdr:rowOff>0</xdr:rowOff>
    </xdr:from>
    <xdr:to>
      <xdr:col>30</xdr:col>
      <xdr:colOff>91440</xdr:colOff>
      <xdr:row>78</xdr:row>
      <xdr:rowOff>15240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BF2D742-7D70-4EE7-A6C7-FBEC40ED4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10058400"/>
          <a:ext cx="55778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435428</xdr:colOff>
      <xdr:row>55</xdr:row>
      <xdr:rowOff>0</xdr:rowOff>
    </xdr:from>
    <xdr:to>
      <xdr:col>39</xdr:col>
      <xdr:colOff>374468</xdr:colOff>
      <xdr:row>78</xdr:row>
      <xdr:rowOff>76200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BA50A00-B9FC-4A5E-A71D-37CA74D6F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23428" y="10178143"/>
          <a:ext cx="5425440" cy="43325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468086</xdr:colOff>
      <xdr:row>55</xdr:row>
      <xdr:rowOff>65314</xdr:rowOff>
    </xdr:from>
    <xdr:to>
      <xdr:col>49</xdr:col>
      <xdr:colOff>559526</xdr:colOff>
      <xdr:row>78</xdr:row>
      <xdr:rowOff>80554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F4D9ED-64FA-42C7-B733-5EABCD643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52086" y="10243457"/>
          <a:ext cx="557784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315686</xdr:colOff>
      <xdr:row>55</xdr:row>
      <xdr:rowOff>32657</xdr:rowOff>
    </xdr:from>
    <xdr:to>
      <xdr:col>59</xdr:col>
      <xdr:colOff>277586</xdr:colOff>
      <xdr:row>78</xdr:row>
      <xdr:rowOff>108857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DD8F084-C3C8-473B-A9BC-1FAAB2F10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95686" y="10210800"/>
          <a:ext cx="5448300" cy="43325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435429</xdr:colOff>
      <xdr:row>55</xdr:row>
      <xdr:rowOff>54428</xdr:rowOff>
    </xdr:from>
    <xdr:to>
      <xdr:col>68</xdr:col>
      <xdr:colOff>374469</xdr:colOff>
      <xdr:row>78</xdr:row>
      <xdr:rowOff>69668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E09FAA3-2A3D-4148-BC64-BCD92940B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01829" y="10232571"/>
          <a:ext cx="542544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293914</xdr:colOff>
      <xdr:row>55</xdr:row>
      <xdr:rowOff>32657</xdr:rowOff>
    </xdr:from>
    <xdr:to>
      <xdr:col>78</xdr:col>
      <xdr:colOff>187234</xdr:colOff>
      <xdr:row>78</xdr:row>
      <xdr:rowOff>47897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F69F630-76BD-4A73-958C-BFFFFB9B5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56314" y="10210800"/>
          <a:ext cx="537972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78</xdr:col>
      <xdr:colOff>424542</xdr:colOff>
      <xdr:row>55</xdr:row>
      <xdr:rowOff>97972</xdr:rowOff>
    </xdr:from>
    <xdr:to>
      <xdr:col>87</xdr:col>
      <xdr:colOff>470262</xdr:colOff>
      <xdr:row>78</xdr:row>
      <xdr:rowOff>113212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7B53CA3-9506-4F09-9B37-E740FB0FC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73342" y="10276115"/>
          <a:ext cx="553212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272143</xdr:colOff>
      <xdr:row>55</xdr:row>
      <xdr:rowOff>97971</xdr:rowOff>
    </xdr:from>
    <xdr:to>
      <xdr:col>97</xdr:col>
      <xdr:colOff>264523</xdr:colOff>
      <xdr:row>78</xdr:row>
      <xdr:rowOff>113211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9A5DB4-AFDE-41D0-83F5-138D99737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16943" y="10276114"/>
          <a:ext cx="547878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0</xdr:colOff>
      <xdr:row>55</xdr:row>
      <xdr:rowOff>0</xdr:rowOff>
    </xdr:from>
    <xdr:to>
      <xdr:col>108</xdr:col>
      <xdr:colOff>160020</xdr:colOff>
      <xdr:row>78</xdr:row>
      <xdr:rowOff>15240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F3BCA71-8082-4AB6-AD05-625211A99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50400" y="10058400"/>
          <a:ext cx="56464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0</xdr:colOff>
      <xdr:row>55</xdr:row>
      <xdr:rowOff>0</xdr:rowOff>
    </xdr:from>
    <xdr:to>
      <xdr:col>118</xdr:col>
      <xdr:colOff>205740</xdr:colOff>
      <xdr:row>78</xdr:row>
      <xdr:rowOff>15240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DA79BA0-466B-4D7A-AB1D-F352E1170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0" y="10058400"/>
          <a:ext cx="56921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141514</xdr:colOff>
      <xdr:row>28</xdr:row>
      <xdr:rowOff>65314</xdr:rowOff>
    </xdr:from>
    <xdr:to>
      <xdr:col>10</xdr:col>
      <xdr:colOff>461554</xdr:colOff>
      <xdr:row>51</xdr:row>
      <xdr:rowOff>80554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026E50F-26A7-45AC-821C-5E7F3E029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114" y="5246914"/>
          <a:ext cx="580644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544285</xdr:colOff>
      <xdr:row>28</xdr:row>
      <xdr:rowOff>21772</xdr:rowOff>
    </xdr:from>
    <xdr:to>
      <xdr:col>20</xdr:col>
      <xdr:colOff>201385</xdr:colOff>
      <xdr:row>51</xdr:row>
      <xdr:rowOff>37012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C0DF240-1B3B-4236-84A4-8D6202B9E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0285" y="5203372"/>
          <a:ext cx="57531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446314</xdr:colOff>
      <xdr:row>28</xdr:row>
      <xdr:rowOff>32657</xdr:rowOff>
    </xdr:from>
    <xdr:to>
      <xdr:col>30</xdr:col>
      <xdr:colOff>103414</xdr:colOff>
      <xdr:row>51</xdr:row>
      <xdr:rowOff>47897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5A29228-C760-4701-9E6C-56EF1856F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38314" y="5214257"/>
          <a:ext cx="57531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28</xdr:row>
      <xdr:rowOff>0</xdr:rowOff>
    </xdr:from>
    <xdr:to>
      <xdr:col>40</xdr:col>
      <xdr:colOff>68580</xdr:colOff>
      <xdr:row>51</xdr:row>
      <xdr:rowOff>15240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84729BB-4A8D-428B-9970-5FD11FAE4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512064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435429</xdr:colOff>
      <xdr:row>28</xdr:row>
      <xdr:rowOff>21772</xdr:rowOff>
    </xdr:from>
    <xdr:to>
      <xdr:col>50</xdr:col>
      <xdr:colOff>92529</xdr:colOff>
      <xdr:row>51</xdr:row>
      <xdr:rowOff>37012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A4E67EB-807D-477B-9DC4-F234B0C0D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19429" y="5203372"/>
          <a:ext cx="57531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381000</xdr:colOff>
      <xdr:row>28</xdr:row>
      <xdr:rowOff>32657</xdr:rowOff>
    </xdr:from>
    <xdr:to>
      <xdr:col>59</xdr:col>
      <xdr:colOff>518160</xdr:colOff>
      <xdr:row>51</xdr:row>
      <xdr:rowOff>47897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EB2E69F-A346-4610-A985-7D95897B9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61000" y="5214257"/>
          <a:ext cx="562356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28</xdr:row>
      <xdr:rowOff>0</xdr:rowOff>
    </xdr:from>
    <xdr:to>
      <xdr:col>69</xdr:col>
      <xdr:colOff>114300</xdr:colOff>
      <xdr:row>51</xdr:row>
      <xdr:rowOff>15240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C15725D-48BE-43EC-B972-4D7EF128B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5120640"/>
          <a:ext cx="56007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381000</xdr:colOff>
      <xdr:row>28</xdr:row>
      <xdr:rowOff>32658</xdr:rowOff>
    </xdr:from>
    <xdr:to>
      <xdr:col>78</xdr:col>
      <xdr:colOff>449580</xdr:colOff>
      <xdr:row>51</xdr:row>
      <xdr:rowOff>108858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5FBA0A4-F910-4FC8-9E5E-E72D6BC58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43400" y="5214258"/>
          <a:ext cx="5554980" cy="43325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28</xdr:row>
      <xdr:rowOff>0</xdr:rowOff>
    </xdr:from>
    <xdr:to>
      <xdr:col>88</xdr:col>
      <xdr:colOff>220980</xdr:colOff>
      <xdr:row>51</xdr:row>
      <xdr:rowOff>76200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D891B63-2CAA-4187-ACB8-B77E7FB01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5120640"/>
          <a:ext cx="570738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522514</xdr:colOff>
      <xdr:row>28</xdr:row>
      <xdr:rowOff>87086</xdr:rowOff>
    </xdr:from>
    <xdr:to>
      <xdr:col>98</xdr:col>
      <xdr:colOff>80554</xdr:colOff>
      <xdr:row>51</xdr:row>
      <xdr:rowOff>102326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88E11DD-E21F-4121-97C6-439880687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67314" y="5268686"/>
          <a:ext cx="565404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348343</xdr:colOff>
      <xdr:row>28</xdr:row>
      <xdr:rowOff>32657</xdr:rowOff>
    </xdr:from>
    <xdr:to>
      <xdr:col>108</xdr:col>
      <xdr:colOff>119743</xdr:colOff>
      <xdr:row>51</xdr:row>
      <xdr:rowOff>47897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DD844CD-8E2D-493C-9A86-87CB75134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89143" y="5214257"/>
          <a:ext cx="58674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108</xdr:col>
      <xdr:colOff>478972</xdr:colOff>
      <xdr:row>28</xdr:row>
      <xdr:rowOff>43542</xdr:rowOff>
    </xdr:from>
    <xdr:to>
      <xdr:col>118</xdr:col>
      <xdr:colOff>250372</xdr:colOff>
      <xdr:row>51</xdr:row>
      <xdr:rowOff>58782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F38AD93-F97D-4E0E-BB22-D08CAF97B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15772" y="5225142"/>
          <a:ext cx="58674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</xdr:row>
      <xdr:rowOff>0</xdr:rowOff>
    </xdr:from>
    <xdr:to>
      <xdr:col>20</xdr:col>
      <xdr:colOff>213360</xdr:colOff>
      <xdr:row>25</xdr:row>
      <xdr:rowOff>15240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E02646F3-C906-4031-835B-729AB452A922}"/>
            </a:ext>
          </a:extLst>
        </xdr:cNvPr>
        <xdr:cNvGrpSpPr/>
      </xdr:nvGrpSpPr>
      <xdr:grpSpPr>
        <a:xfrm>
          <a:off x="6705600" y="361950"/>
          <a:ext cx="5699760" cy="4177665"/>
          <a:chOff x="6705600" y="355600"/>
          <a:chExt cx="5699760" cy="4104640"/>
        </a:xfrm>
      </xdr:grpSpPr>
      <xdr:pic>
        <xdr:nvPicPr>
          <xdr:cNvPr id="39" name="Picture 38">
            <a:extLst>
              <a:ext uri="{FF2B5EF4-FFF2-40B4-BE49-F238E27FC236}">
                <a16:creationId xmlns:a16="http://schemas.microsoft.com/office/drawing/2014/main" id="{80600D5A-7DF6-4B1B-81E0-8C6C0052716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705600" y="355600"/>
            <a:ext cx="5699760" cy="410464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" name="Rectangle 1">
            <a:extLst>
              <a:ext uri="{FF2B5EF4-FFF2-40B4-BE49-F238E27FC236}">
                <a16:creationId xmlns:a16="http://schemas.microsoft.com/office/drawing/2014/main" id="{5719B0E2-A554-435F-B66E-0D3502A11B45}"/>
              </a:ext>
            </a:extLst>
          </xdr:cNvPr>
          <xdr:cNvSpPr/>
        </xdr:nvSpPr>
        <xdr:spPr>
          <a:xfrm>
            <a:off x="11239500" y="406400"/>
            <a:ext cx="990600" cy="1079500"/>
          </a:xfrm>
          <a:prstGeom prst="rect">
            <a:avLst/>
          </a:prstGeom>
          <a:noFill/>
          <a:ln w="38100">
            <a:solidFill>
              <a:srgbClr val="0070C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2</xdr:row>
      <xdr:rowOff>0</xdr:rowOff>
    </xdr:from>
    <xdr:to>
      <xdr:col>10</xdr:col>
      <xdr:colOff>320040</xdr:colOff>
      <xdr:row>25</xdr:row>
      <xdr:rowOff>15240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19AE2937-8F97-45EE-91F9-FAD44A0C3375}"/>
            </a:ext>
          </a:extLst>
        </xdr:cNvPr>
        <xdr:cNvGrpSpPr/>
      </xdr:nvGrpSpPr>
      <xdr:grpSpPr>
        <a:xfrm>
          <a:off x="609600" y="361950"/>
          <a:ext cx="5806440" cy="4177665"/>
          <a:chOff x="609600" y="355600"/>
          <a:chExt cx="5806440" cy="4104640"/>
        </a:xfrm>
      </xdr:grpSpPr>
      <xdr:pic>
        <xdr:nvPicPr>
          <xdr:cNvPr id="38" name="Picture 37">
            <a:extLst>
              <a:ext uri="{FF2B5EF4-FFF2-40B4-BE49-F238E27FC236}">
                <a16:creationId xmlns:a16="http://schemas.microsoft.com/office/drawing/2014/main" id="{167003A1-8C3F-4424-A921-65F8EAA6841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09600" y="355600"/>
            <a:ext cx="5806440" cy="410464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2" name="Rectangle 41">
            <a:extLst>
              <a:ext uri="{FF2B5EF4-FFF2-40B4-BE49-F238E27FC236}">
                <a16:creationId xmlns:a16="http://schemas.microsoft.com/office/drawing/2014/main" id="{825A173F-859E-46C6-9D98-E4B316A36874}"/>
              </a:ext>
            </a:extLst>
          </xdr:cNvPr>
          <xdr:cNvSpPr/>
        </xdr:nvSpPr>
        <xdr:spPr>
          <a:xfrm>
            <a:off x="5194300" y="431800"/>
            <a:ext cx="990600" cy="635000"/>
          </a:xfrm>
          <a:prstGeom prst="rect">
            <a:avLst/>
          </a:prstGeom>
          <a:noFill/>
          <a:ln w="38100">
            <a:solidFill>
              <a:srgbClr val="0070C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20</xdr:col>
      <xdr:colOff>533400</xdr:colOff>
      <xdr:row>1</xdr:row>
      <xdr:rowOff>165100</xdr:rowOff>
    </xdr:from>
    <xdr:to>
      <xdr:col>30</xdr:col>
      <xdr:colOff>190500</xdr:colOff>
      <xdr:row>25</xdr:row>
      <xdr:rowOff>2540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5F0F2AE-02B4-4B06-9853-7DBA34D78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25400" y="342900"/>
          <a:ext cx="57531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2</xdr:row>
      <xdr:rowOff>0</xdr:rowOff>
    </xdr:from>
    <xdr:to>
      <xdr:col>40</xdr:col>
      <xdr:colOff>68580</xdr:colOff>
      <xdr:row>25</xdr:row>
      <xdr:rowOff>15240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80D11E1-FB5D-4236-AC4D-53CDB18FB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36576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520700</xdr:colOff>
      <xdr:row>1</xdr:row>
      <xdr:rowOff>165100</xdr:rowOff>
    </xdr:from>
    <xdr:to>
      <xdr:col>50</xdr:col>
      <xdr:colOff>124460</xdr:colOff>
      <xdr:row>25</xdr:row>
      <xdr:rowOff>63500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21894AC-AC89-4C69-8C29-4D59AFAAC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04700" y="342900"/>
          <a:ext cx="569976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393700</xdr:colOff>
      <xdr:row>2</xdr:row>
      <xdr:rowOff>0</xdr:rowOff>
    </xdr:from>
    <xdr:to>
      <xdr:col>59</xdr:col>
      <xdr:colOff>530860</xdr:colOff>
      <xdr:row>25</xdr:row>
      <xdr:rowOff>15240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7D4C6DAF-CA5C-42D2-9762-BBCD50B9FC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73700" y="355600"/>
          <a:ext cx="56235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2</xdr:row>
      <xdr:rowOff>0</xdr:rowOff>
    </xdr:from>
    <xdr:to>
      <xdr:col>69</xdr:col>
      <xdr:colOff>68580</xdr:colOff>
      <xdr:row>25</xdr:row>
      <xdr:rowOff>15240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1DD5095-C9FE-4239-B5D3-8E79B5AFFA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36576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508000</xdr:colOff>
      <xdr:row>2</xdr:row>
      <xdr:rowOff>25400</xdr:rowOff>
    </xdr:from>
    <xdr:to>
      <xdr:col>78</xdr:col>
      <xdr:colOff>576580</xdr:colOff>
      <xdr:row>25</xdr:row>
      <xdr:rowOff>40640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64A2CF0-E171-49CE-BC50-9582931FD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70400" y="381000"/>
          <a:ext cx="55549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2</xdr:row>
      <xdr:rowOff>0</xdr:rowOff>
    </xdr:from>
    <xdr:to>
      <xdr:col>88</xdr:col>
      <xdr:colOff>167640</xdr:colOff>
      <xdr:row>25</xdr:row>
      <xdr:rowOff>15240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AC380EF-D0AF-44C3-BA99-46BB39D1D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36576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89</xdr:col>
      <xdr:colOff>0</xdr:colOff>
      <xdr:row>2</xdr:row>
      <xdr:rowOff>0</xdr:rowOff>
    </xdr:from>
    <xdr:to>
      <xdr:col>98</xdr:col>
      <xdr:colOff>167640</xdr:colOff>
      <xdr:row>25</xdr:row>
      <xdr:rowOff>15240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28B5080-8617-4441-8DA1-D25C72744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54400" y="36576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0</xdr:colOff>
      <xdr:row>2</xdr:row>
      <xdr:rowOff>0</xdr:rowOff>
    </xdr:from>
    <xdr:to>
      <xdr:col>108</xdr:col>
      <xdr:colOff>381000</xdr:colOff>
      <xdr:row>25</xdr:row>
      <xdr:rowOff>15240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A725338-7A1A-4F5A-9CFF-96A1A5DD7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50400" y="36576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0</xdr:colOff>
      <xdr:row>2</xdr:row>
      <xdr:rowOff>0</xdr:rowOff>
    </xdr:from>
    <xdr:to>
      <xdr:col>118</xdr:col>
      <xdr:colOff>381000</xdr:colOff>
      <xdr:row>25</xdr:row>
      <xdr:rowOff>15240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C3A530BC-8923-431B-953C-1199F13A1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0" y="36576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55</xdr:row>
      <xdr:rowOff>0</xdr:rowOff>
    </xdr:from>
    <xdr:to>
      <xdr:col>10</xdr:col>
      <xdr:colOff>320040</xdr:colOff>
      <xdr:row>78</xdr:row>
      <xdr:rowOff>15240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B7867998-3420-4F7E-9148-94BAF350ACF0}"/>
            </a:ext>
          </a:extLst>
        </xdr:cNvPr>
        <xdr:cNvGrpSpPr/>
      </xdr:nvGrpSpPr>
      <xdr:grpSpPr>
        <a:xfrm>
          <a:off x="609600" y="9953625"/>
          <a:ext cx="5806440" cy="4177665"/>
          <a:chOff x="609600" y="9779000"/>
          <a:chExt cx="5806440" cy="4104640"/>
        </a:xfrm>
      </xdr:grpSpPr>
      <xdr:pic>
        <xdr:nvPicPr>
          <xdr:cNvPr id="55" name="Picture 54">
            <a:extLst>
              <a:ext uri="{FF2B5EF4-FFF2-40B4-BE49-F238E27FC236}">
                <a16:creationId xmlns:a16="http://schemas.microsoft.com/office/drawing/2014/main" id="{C5694235-73E0-499C-B44F-AF769DA08ED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09600" y="9779000"/>
            <a:ext cx="5806440" cy="410464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9695921F-B077-4D0F-ABD4-CB6B33EA5C96}"/>
              </a:ext>
            </a:extLst>
          </xdr:cNvPr>
          <xdr:cNvSpPr/>
        </xdr:nvSpPr>
        <xdr:spPr>
          <a:xfrm>
            <a:off x="5168900" y="9817100"/>
            <a:ext cx="990600" cy="635000"/>
          </a:xfrm>
          <a:prstGeom prst="rect">
            <a:avLst/>
          </a:prstGeom>
          <a:noFill/>
          <a:ln w="38100">
            <a:solidFill>
              <a:srgbClr val="0070C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11</xdr:col>
      <xdr:colOff>0</xdr:colOff>
      <xdr:row>55</xdr:row>
      <xdr:rowOff>0</xdr:rowOff>
    </xdr:from>
    <xdr:to>
      <xdr:col>20</xdr:col>
      <xdr:colOff>213360</xdr:colOff>
      <xdr:row>78</xdr:row>
      <xdr:rowOff>76200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A7CF6513-1C1B-49E2-A72E-F49E1F2BE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10058400"/>
          <a:ext cx="569976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317500</xdr:colOff>
      <xdr:row>55</xdr:row>
      <xdr:rowOff>38100</xdr:rowOff>
    </xdr:from>
    <xdr:to>
      <xdr:col>29</xdr:col>
      <xdr:colOff>584200</xdr:colOff>
      <xdr:row>78</xdr:row>
      <xdr:rowOff>53340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B01F4252-9A68-4BA4-9965-EF9CCBAA74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09500" y="9817100"/>
          <a:ext cx="57531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406400</xdr:colOff>
      <xdr:row>55</xdr:row>
      <xdr:rowOff>0</xdr:rowOff>
    </xdr:from>
    <xdr:to>
      <xdr:col>39</xdr:col>
      <xdr:colOff>520700</xdr:colOff>
      <xdr:row>78</xdr:row>
      <xdr:rowOff>15240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DB721242-F990-4ACD-AA18-946F7EA26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94400" y="9779000"/>
          <a:ext cx="56007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292100</xdr:colOff>
      <xdr:row>55</xdr:row>
      <xdr:rowOff>50800</xdr:rowOff>
    </xdr:from>
    <xdr:to>
      <xdr:col>49</xdr:col>
      <xdr:colOff>558800</xdr:colOff>
      <xdr:row>78</xdr:row>
      <xdr:rowOff>66040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5E7063F-94E5-4A7A-BD1D-8462AA316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76100" y="9829800"/>
          <a:ext cx="57531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292100</xdr:colOff>
      <xdr:row>55</xdr:row>
      <xdr:rowOff>50800</xdr:rowOff>
    </xdr:from>
    <xdr:to>
      <xdr:col>59</xdr:col>
      <xdr:colOff>429260</xdr:colOff>
      <xdr:row>78</xdr:row>
      <xdr:rowOff>66040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B05761B-2A89-40AD-BD2B-27C03B20E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72100" y="9829800"/>
          <a:ext cx="56235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55</xdr:row>
      <xdr:rowOff>0</xdr:rowOff>
    </xdr:from>
    <xdr:to>
      <xdr:col>69</xdr:col>
      <xdr:colOff>68580</xdr:colOff>
      <xdr:row>78</xdr:row>
      <xdr:rowOff>15240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1750A60-F13A-4737-8237-AEA117D0C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1005840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406400</xdr:colOff>
      <xdr:row>55</xdr:row>
      <xdr:rowOff>38100</xdr:rowOff>
    </xdr:from>
    <xdr:to>
      <xdr:col>78</xdr:col>
      <xdr:colOff>543560</xdr:colOff>
      <xdr:row>78</xdr:row>
      <xdr:rowOff>53340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BCB1D3F0-5B3D-4353-A700-059E1F684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68800" y="9817100"/>
          <a:ext cx="56235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55</xdr:row>
      <xdr:rowOff>0</xdr:rowOff>
    </xdr:from>
    <xdr:to>
      <xdr:col>88</xdr:col>
      <xdr:colOff>220980</xdr:colOff>
      <xdr:row>78</xdr:row>
      <xdr:rowOff>15240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376EF73F-F978-47FE-9D16-97FAC77FF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10058400"/>
          <a:ext cx="57073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469900</xdr:colOff>
      <xdr:row>55</xdr:row>
      <xdr:rowOff>12700</xdr:rowOff>
    </xdr:from>
    <xdr:to>
      <xdr:col>98</xdr:col>
      <xdr:colOff>27940</xdr:colOff>
      <xdr:row>78</xdr:row>
      <xdr:rowOff>27940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8DBA050-AAD3-4F9C-8338-A9C2A40A8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14700" y="9791700"/>
          <a:ext cx="56540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0</xdr:colOff>
      <xdr:row>55</xdr:row>
      <xdr:rowOff>0</xdr:rowOff>
    </xdr:from>
    <xdr:to>
      <xdr:col>108</xdr:col>
      <xdr:colOff>381000</xdr:colOff>
      <xdr:row>78</xdr:row>
      <xdr:rowOff>15240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4E11F04B-E907-4FBF-8D8D-47CACD1EC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50400" y="1005840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108</xdr:col>
      <xdr:colOff>482600</xdr:colOff>
      <xdr:row>55</xdr:row>
      <xdr:rowOff>63500</xdr:rowOff>
    </xdr:from>
    <xdr:to>
      <xdr:col>118</xdr:col>
      <xdr:colOff>254000</xdr:colOff>
      <xdr:row>78</xdr:row>
      <xdr:rowOff>78740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4FF5C34-CF61-4612-9F1D-004E5B6A6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19400" y="9842500"/>
          <a:ext cx="58674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10</xdr:col>
      <xdr:colOff>320040</xdr:colOff>
      <xdr:row>51</xdr:row>
      <xdr:rowOff>15240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64B0D685-57A6-4842-A4AE-798427E15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20640"/>
          <a:ext cx="5806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457200</xdr:colOff>
      <xdr:row>28</xdr:row>
      <xdr:rowOff>38100</xdr:rowOff>
    </xdr:from>
    <xdr:to>
      <xdr:col>20</xdr:col>
      <xdr:colOff>114300</xdr:colOff>
      <xdr:row>51</xdr:row>
      <xdr:rowOff>53340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E46C7545-A738-4C0B-9687-9D112E42E6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0" y="5016500"/>
          <a:ext cx="57531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28</xdr:row>
      <xdr:rowOff>0</xdr:rowOff>
    </xdr:from>
    <xdr:to>
      <xdr:col>30</xdr:col>
      <xdr:colOff>266700</xdr:colOff>
      <xdr:row>51</xdr:row>
      <xdr:rowOff>15240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8CBB8B01-A340-405D-96DB-EDA7D2F97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512064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28</xdr:row>
      <xdr:rowOff>0</xdr:rowOff>
    </xdr:from>
    <xdr:to>
      <xdr:col>40</xdr:col>
      <xdr:colOff>68580</xdr:colOff>
      <xdr:row>51</xdr:row>
      <xdr:rowOff>15240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1D397D3-1C4D-49C4-9B1F-8BF0465B2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512064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28</xdr:row>
      <xdr:rowOff>0</xdr:rowOff>
    </xdr:from>
    <xdr:to>
      <xdr:col>50</xdr:col>
      <xdr:colOff>266700</xdr:colOff>
      <xdr:row>51</xdr:row>
      <xdr:rowOff>15240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607BF2C3-194F-415A-86C9-60D64FFF34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93600" y="512064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469900</xdr:colOff>
      <xdr:row>28</xdr:row>
      <xdr:rowOff>0</xdr:rowOff>
    </xdr:from>
    <xdr:to>
      <xdr:col>59</xdr:col>
      <xdr:colOff>607060</xdr:colOff>
      <xdr:row>51</xdr:row>
      <xdr:rowOff>15240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AB4422F2-87DE-4DC7-B1F0-BCF7CB9BA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49900" y="4978400"/>
          <a:ext cx="56235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28</xdr:row>
      <xdr:rowOff>0</xdr:rowOff>
    </xdr:from>
    <xdr:to>
      <xdr:col>69</xdr:col>
      <xdr:colOff>114300</xdr:colOff>
      <xdr:row>51</xdr:row>
      <xdr:rowOff>15240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E3C09AB6-5EFE-444F-9E77-6CF4869C7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5120640"/>
          <a:ext cx="56007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0</xdr:colOff>
      <xdr:row>28</xdr:row>
      <xdr:rowOff>0</xdr:rowOff>
    </xdr:from>
    <xdr:to>
      <xdr:col>79</xdr:col>
      <xdr:colOff>68580</xdr:colOff>
      <xdr:row>51</xdr:row>
      <xdr:rowOff>15240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CB09497E-9095-4778-9932-402C5CBBD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0" y="512064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28</xdr:row>
      <xdr:rowOff>0</xdr:rowOff>
    </xdr:from>
    <xdr:to>
      <xdr:col>88</xdr:col>
      <xdr:colOff>220980</xdr:colOff>
      <xdr:row>51</xdr:row>
      <xdr:rowOff>15240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A9AD6B27-845B-44A5-AD48-3AD1669EB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5120640"/>
          <a:ext cx="57073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89</xdr:col>
      <xdr:colOff>0</xdr:colOff>
      <xdr:row>28</xdr:row>
      <xdr:rowOff>0</xdr:rowOff>
    </xdr:from>
    <xdr:to>
      <xdr:col>98</xdr:col>
      <xdr:colOff>167640</xdr:colOff>
      <xdr:row>51</xdr:row>
      <xdr:rowOff>15240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742B193F-F5E0-4E9A-A599-69C9D3A82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54400" y="512064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0</xdr:colOff>
      <xdr:row>28</xdr:row>
      <xdr:rowOff>0</xdr:rowOff>
    </xdr:from>
    <xdr:to>
      <xdr:col>108</xdr:col>
      <xdr:colOff>381000</xdr:colOff>
      <xdr:row>51</xdr:row>
      <xdr:rowOff>15240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C16853FA-469E-4717-B622-B77B917BD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50400" y="512064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0</xdr:colOff>
      <xdr:row>28</xdr:row>
      <xdr:rowOff>0</xdr:rowOff>
    </xdr:from>
    <xdr:to>
      <xdr:col>118</xdr:col>
      <xdr:colOff>381000</xdr:colOff>
      <xdr:row>51</xdr:row>
      <xdr:rowOff>15240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40737CE9-31EF-4EEE-8883-A7A13F7F0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0" y="512064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144780</xdr:colOff>
      <xdr:row>25</xdr:row>
      <xdr:rowOff>15240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4E7BFAC-F3EA-4E9C-ACDA-83F25791A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5760"/>
          <a:ext cx="56311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20</xdr:col>
      <xdr:colOff>38100</xdr:colOff>
      <xdr:row>25</xdr:row>
      <xdr:rowOff>15240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10B3EAA-B621-472B-A894-1B4A0EA8A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365760"/>
          <a:ext cx="55245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482600</xdr:colOff>
      <xdr:row>2</xdr:row>
      <xdr:rowOff>0</xdr:rowOff>
    </xdr:from>
    <xdr:to>
      <xdr:col>29</xdr:col>
      <xdr:colOff>574040</xdr:colOff>
      <xdr:row>25</xdr:row>
      <xdr:rowOff>15240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31CDD9A-CAF4-4B31-AEEB-790223F41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74600" y="355600"/>
          <a:ext cx="55778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406400</xdr:colOff>
      <xdr:row>1</xdr:row>
      <xdr:rowOff>139700</xdr:rowOff>
    </xdr:from>
    <xdr:to>
      <xdr:col>39</xdr:col>
      <xdr:colOff>299720</xdr:colOff>
      <xdr:row>24</xdr:row>
      <xdr:rowOff>154940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2A383F5-AE9F-4512-90C0-465E609EC3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94400" y="317500"/>
          <a:ext cx="537972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469900</xdr:colOff>
      <xdr:row>2</xdr:row>
      <xdr:rowOff>0</xdr:rowOff>
    </xdr:from>
    <xdr:to>
      <xdr:col>49</xdr:col>
      <xdr:colOff>561340</xdr:colOff>
      <xdr:row>25</xdr:row>
      <xdr:rowOff>15240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6C85E21-A1CF-4D11-A6D6-53ABF6FD6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53900" y="355600"/>
          <a:ext cx="55778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406400</xdr:colOff>
      <xdr:row>2</xdr:row>
      <xdr:rowOff>0</xdr:rowOff>
    </xdr:from>
    <xdr:to>
      <xdr:col>59</xdr:col>
      <xdr:colOff>368300</xdr:colOff>
      <xdr:row>25</xdr:row>
      <xdr:rowOff>15240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8E2706E-DFC0-4DDA-B3D3-43F1B0E9AC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86400" y="355600"/>
          <a:ext cx="54483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533400</xdr:colOff>
      <xdr:row>2</xdr:row>
      <xdr:rowOff>12700</xdr:rowOff>
    </xdr:from>
    <xdr:to>
      <xdr:col>68</xdr:col>
      <xdr:colOff>426720</xdr:colOff>
      <xdr:row>25</xdr:row>
      <xdr:rowOff>27940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68FF38D-DCCE-4EA8-B17A-BC93215CA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99800" y="368300"/>
          <a:ext cx="537972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0</xdr:colOff>
      <xdr:row>2</xdr:row>
      <xdr:rowOff>0</xdr:rowOff>
    </xdr:from>
    <xdr:to>
      <xdr:col>78</xdr:col>
      <xdr:colOff>502920</xdr:colOff>
      <xdr:row>25</xdr:row>
      <xdr:rowOff>15240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5B4325B-BED6-4B0C-AA77-881286893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0" y="365760"/>
          <a:ext cx="53797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2</xdr:row>
      <xdr:rowOff>0</xdr:rowOff>
    </xdr:from>
    <xdr:to>
      <xdr:col>88</xdr:col>
      <xdr:colOff>45720</xdr:colOff>
      <xdr:row>25</xdr:row>
      <xdr:rowOff>15240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E427C89-5AEB-4603-9CA0-F5B954658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365760"/>
          <a:ext cx="55321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89</xdr:col>
      <xdr:colOff>0</xdr:colOff>
      <xdr:row>2</xdr:row>
      <xdr:rowOff>0</xdr:rowOff>
    </xdr:from>
    <xdr:to>
      <xdr:col>97</xdr:col>
      <xdr:colOff>601980</xdr:colOff>
      <xdr:row>25</xdr:row>
      <xdr:rowOff>15240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C7D8D2D-CA94-4088-8EC7-CB93444B3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54400" y="365760"/>
          <a:ext cx="54787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381000</xdr:colOff>
      <xdr:row>1</xdr:row>
      <xdr:rowOff>139700</xdr:rowOff>
    </xdr:from>
    <xdr:to>
      <xdr:col>107</xdr:col>
      <xdr:colOff>586740</xdr:colOff>
      <xdr:row>24</xdr:row>
      <xdr:rowOff>154940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8546A72-5AFB-45C4-9CB5-23F24F7D3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21800" y="317500"/>
          <a:ext cx="56921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0</xdr:colOff>
      <xdr:row>2</xdr:row>
      <xdr:rowOff>0</xdr:rowOff>
    </xdr:from>
    <xdr:to>
      <xdr:col>118</xdr:col>
      <xdr:colOff>205740</xdr:colOff>
      <xdr:row>25</xdr:row>
      <xdr:rowOff>15240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17B2A27-4FCB-4E9A-AFCF-66B5D754E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0" y="365760"/>
          <a:ext cx="56921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10</xdr:col>
      <xdr:colOff>320040</xdr:colOff>
      <xdr:row>51</xdr:row>
      <xdr:rowOff>15240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591D02D-0800-4506-BF0F-454F9A959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20640"/>
          <a:ext cx="5806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431800</xdr:colOff>
      <xdr:row>28</xdr:row>
      <xdr:rowOff>38100</xdr:rowOff>
    </xdr:from>
    <xdr:to>
      <xdr:col>20</xdr:col>
      <xdr:colOff>35560</xdr:colOff>
      <xdr:row>51</xdr:row>
      <xdr:rowOff>53340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C896CC7-67E5-469E-8C71-2705F44CE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7800" y="5016500"/>
          <a:ext cx="56997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355600</xdr:colOff>
      <xdr:row>28</xdr:row>
      <xdr:rowOff>25400</xdr:rowOff>
    </xdr:from>
    <xdr:to>
      <xdr:col>30</xdr:col>
      <xdr:colOff>12700</xdr:colOff>
      <xdr:row>51</xdr:row>
      <xdr:rowOff>40640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A3AD09D-2A64-49DE-B6CF-40E453D0A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47600" y="5003800"/>
          <a:ext cx="57531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571500</xdr:colOff>
      <xdr:row>28</xdr:row>
      <xdr:rowOff>25400</xdr:rowOff>
    </xdr:from>
    <xdr:to>
      <xdr:col>40</xdr:col>
      <xdr:colOff>76200</xdr:colOff>
      <xdr:row>51</xdr:row>
      <xdr:rowOff>40640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CE058F4-DCCB-4C51-A2D8-AD159CCF1D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5003800"/>
          <a:ext cx="56007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469900</xdr:colOff>
      <xdr:row>28</xdr:row>
      <xdr:rowOff>12700</xdr:rowOff>
    </xdr:from>
    <xdr:to>
      <xdr:col>50</xdr:col>
      <xdr:colOff>127000</xdr:colOff>
      <xdr:row>51</xdr:row>
      <xdr:rowOff>27940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253360CA-B6C7-423B-82F2-5F4AF5638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53900" y="4991100"/>
          <a:ext cx="57531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330200</xdr:colOff>
      <xdr:row>28</xdr:row>
      <xdr:rowOff>38100</xdr:rowOff>
    </xdr:from>
    <xdr:to>
      <xdr:col>59</xdr:col>
      <xdr:colOff>467360</xdr:colOff>
      <xdr:row>51</xdr:row>
      <xdr:rowOff>53340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4CAA8664-A748-4A42-9E56-171713F683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10200" y="5016500"/>
          <a:ext cx="56235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28</xdr:row>
      <xdr:rowOff>0</xdr:rowOff>
    </xdr:from>
    <xdr:to>
      <xdr:col>69</xdr:col>
      <xdr:colOff>68580</xdr:colOff>
      <xdr:row>51</xdr:row>
      <xdr:rowOff>15240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251971A1-1BA0-4D07-A1CB-7CE74EA47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512064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406400</xdr:colOff>
      <xdr:row>28</xdr:row>
      <xdr:rowOff>0</xdr:rowOff>
    </xdr:from>
    <xdr:to>
      <xdr:col>78</xdr:col>
      <xdr:colOff>543560</xdr:colOff>
      <xdr:row>51</xdr:row>
      <xdr:rowOff>15240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641CA99-44ED-4C73-AC66-02AEF4A4F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68800" y="4978400"/>
          <a:ext cx="56235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28</xdr:row>
      <xdr:rowOff>0</xdr:rowOff>
    </xdr:from>
    <xdr:to>
      <xdr:col>88</xdr:col>
      <xdr:colOff>220980</xdr:colOff>
      <xdr:row>51</xdr:row>
      <xdr:rowOff>15240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88DE0133-332A-4053-BC5D-5D46D7DF99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5120640"/>
          <a:ext cx="57073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508000</xdr:colOff>
      <xdr:row>28</xdr:row>
      <xdr:rowOff>0</xdr:rowOff>
    </xdr:from>
    <xdr:to>
      <xdr:col>98</xdr:col>
      <xdr:colOff>66040</xdr:colOff>
      <xdr:row>51</xdr:row>
      <xdr:rowOff>15240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A998C99-9529-49D7-BBEA-258FEFC47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52800" y="4978400"/>
          <a:ext cx="56540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368300</xdr:colOff>
      <xdr:row>28</xdr:row>
      <xdr:rowOff>0</xdr:rowOff>
    </xdr:from>
    <xdr:to>
      <xdr:col>108</xdr:col>
      <xdr:colOff>139700</xdr:colOff>
      <xdr:row>51</xdr:row>
      <xdr:rowOff>15240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A8222D54-5BBB-49BF-A785-C31FF7DD0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09100" y="4978400"/>
          <a:ext cx="58674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0</xdr:colOff>
      <xdr:row>28</xdr:row>
      <xdr:rowOff>0</xdr:rowOff>
    </xdr:from>
    <xdr:to>
      <xdr:col>118</xdr:col>
      <xdr:colOff>381000</xdr:colOff>
      <xdr:row>51</xdr:row>
      <xdr:rowOff>15240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28E34E8-503E-4A5A-999E-C9EDA8FB8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0" y="512064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10</xdr:col>
      <xdr:colOff>144780</xdr:colOff>
      <xdr:row>78</xdr:row>
      <xdr:rowOff>15240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FF5550DB-22F6-4F0D-AE53-C2703D714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58400"/>
          <a:ext cx="56311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457200</xdr:colOff>
      <xdr:row>54</xdr:row>
      <xdr:rowOff>152400</xdr:rowOff>
    </xdr:from>
    <xdr:to>
      <xdr:col>19</xdr:col>
      <xdr:colOff>548640</xdr:colOff>
      <xdr:row>77</xdr:row>
      <xdr:rowOff>167640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15F70809-593F-4FB8-9C34-CCF787E0F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0" y="9753600"/>
          <a:ext cx="55778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508000</xdr:colOff>
      <xdr:row>55</xdr:row>
      <xdr:rowOff>38100</xdr:rowOff>
    </xdr:from>
    <xdr:to>
      <xdr:col>29</xdr:col>
      <xdr:colOff>599440</xdr:colOff>
      <xdr:row>78</xdr:row>
      <xdr:rowOff>53340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784C4C3F-99E9-4322-B6A7-44EDA7D55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00" y="9817100"/>
          <a:ext cx="55778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55</xdr:row>
      <xdr:rowOff>0</xdr:rowOff>
    </xdr:from>
    <xdr:to>
      <xdr:col>39</xdr:col>
      <xdr:colOff>548640</xdr:colOff>
      <xdr:row>78</xdr:row>
      <xdr:rowOff>15240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AB168862-A9BA-4663-AB47-A0B77634E6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10058400"/>
          <a:ext cx="5425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55</xdr:row>
      <xdr:rowOff>0</xdr:rowOff>
    </xdr:from>
    <xdr:to>
      <xdr:col>50</xdr:col>
      <xdr:colOff>91440</xdr:colOff>
      <xdr:row>78</xdr:row>
      <xdr:rowOff>15240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6D312E4D-1974-4374-AD13-EFAAA022F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93600" y="10058400"/>
          <a:ext cx="55778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469900</xdr:colOff>
      <xdr:row>55</xdr:row>
      <xdr:rowOff>38100</xdr:rowOff>
    </xdr:from>
    <xdr:to>
      <xdr:col>59</xdr:col>
      <xdr:colOff>431800</xdr:colOff>
      <xdr:row>78</xdr:row>
      <xdr:rowOff>53340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ABA0A3C5-E55B-4DC7-9F67-E8E9D1F8F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49900" y="9817100"/>
          <a:ext cx="54483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55</xdr:row>
      <xdr:rowOff>0</xdr:rowOff>
    </xdr:from>
    <xdr:to>
      <xdr:col>68</xdr:col>
      <xdr:colOff>548640</xdr:colOff>
      <xdr:row>78</xdr:row>
      <xdr:rowOff>15240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1AB7B9D0-C1F6-4529-B6F4-9DD81371F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10058400"/>
          <a:ext cx="5425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419100</xdr:colOff>
      <xdr:row>55</xdr:row>
      <xdr:rowOff>38100</xdr:rowOff>
    </xdr:from>
    <xdr:to>
      <xdr:col>78</xdr:col>
      <xdr:colOff>312420</xdr:colOff>
      <xdr:row>78</xdr:row>
      <xdr:rowOff>53340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977DE1A2-6C13-4834-AC24-C25412DE7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81500" y="9817100"/>
          <a:ext cx="537972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55</xdr:row>
      <xdr:rowOff>0</xdr:rowOff>
    </xdr:from>
    <xdr:to>
      <xdr:col>88</xdr:col>
      <xdr:colOff>45720</xdr:colOff>
      <xdr:row>78</xdr:row>
      <xdr:rowOff>15240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6EC53470-1BFC-4EB9-853E-2195C3DF1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10058400"/>
          <a:ext cx="55321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520700</xdr:colOff>
      <xdr:row>55</xdr:row>
      <xdr:rowOff>12700</xdr:rowOff>
    </xdr:from>
    <xdr:to>
      <xdr:col>97</xdr:col>
      <xdr:colOff>513080</xdr:colOff>
      <xdr:row>78</xdr:row>
      <xdr:rowOff>27940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5D880C0E-D519-4A82-BBBA-02AF3AB50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65500" y="9791700"/>
          <a:ext cx="54787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0</xdr:colOff>
      <xdr:row>55</xdr:row>
      <xdr:rowOff>0</xdr:rowOff>
    </xdr:from>
    <xdr:to>
      <xdr:col>108</xdr:col>
      <xdr:colOff>160020</xdr:colOff>
      <xdr:row>78</xdr:row>
      <xdr:rowOff>15240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1F7496DD-C5A5-4239-A725-859573C1E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50400" y="10058400"/>
          <a:ext cx="56464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0</xdr:colOff>
      <xdr:row>55</xdr:row>
      <xdr:rowOff>0</xdr:rowOff>
    </xdr:from>
    <xdr:to>
      <xdr:col>118</xdr:col>
      <xdr:colOff>205740</xdr:colOff>
      <xdr:row>78</xdr:row>
      <xdr:rowOff>15240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873A098E-A0D3-489C-A967-0B2508E7D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0" y="10058400"/>
          <a:ext cx="56921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320040</xdr:colOff>
      <xdr:row>26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308616-C653-478E-8A45-FB5CF0369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8640"/>
          <a:ext cx="5806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381000</xdr:colOff>
      <xdr:row>3</xdr:row>
      <xdr:rowOff>15240</xdr:rowOff>
    </xdr:from>
    <xdr:to>
      <xdr:col>20</xdr:col>
      <xdr:colOff>38100</xdr:colOff>
      <xdr:row>26</xdr:row>
      <xdr:rowOff>91440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300D4B-CD55-47CF-A9A1-5CE32CFA73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0" y="563880"/>
          <a:ext cx="575310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397934</xdr:colOff>
      <xdr:row>2</xdr:row>
      <xdr:rowOff>143934</xdr:rowOff>
    </xdr:from>
    <xdr:to>
      <xdr:col>30</xdr:col>
      <xdr:colOff>55034</xdr:colOff>
      <xdr:row>25</xdr:row>
      <xdr:rowOff>159173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645167-2F09-4EEB-B7D7-1BFF88916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89934" y="516467"/>
          <a:ext cx="5753100" cy="42993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3</xdr:row>
      <xdr:rowOff>0</xdr:rowOff>
    </xdr:from>
    <xdr:to>
      <xdr:col>40</xdr:col>
      <xdr:colOff>68580</xdr:colOff>
      <xdr:row>26</xdr:row>
      <xdr:rowOff>15240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08BE83-9E40-44CE-AB9C-FC58F7683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54864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402772</xdr:colOff>
      <xdr:row>2</xdr:row>
      <xdr:rowOff>163286</xdr:rowOff>
    </xdr:from>
    <xdr:to>
      <xdr:col>50</xdr:col>
      <xdr:colOff>59872</xdr:colOff>
      <xdr:row>25</xdr:row>
      <xdr:rowOff>178526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66A6009-721B-4C49-9285-DC67B5658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86772" y="533400"/>
          <a:ext cx="57531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261257</xdr:colOff>
      <xdr:row>2</xdr:row>
      <xdr:rowOff>97971</xdr:rowOff>
    </xdr:from>
    <xdr:to>
      <xdr:col>59</xdr:col>
      <xdr:colOff>398417</xdr:colOff>
      <xdr:row>25</xdr:row>
      <xdr:rowOff>113211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9A555B-96D0-47F4-9774-B9CEA76AB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41257" y="468085"/>
          <a:ext cx="562356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533400</xdr:colOff>
      <xdr:row>2</xdr:row>
      <xdr:rowOff>174172</xdr:rowOff>
    </xdr:from>
    <xdr:to>
      <xdr:col>69</xdr:col>
      <xdr:colOff>38100</xdr:colOff>
      <xdr:row>26</xdr:row>
      <xdr:rowOff>4355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D72603-6873-4557-AE72-E5267D353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99800" y="544286"/>
          <a:ext cx="56007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239486</xdr:colOff>
      <xdr:row>3</xdr:row>
      <xdr:rowOff>10886</xdr:rowOff>
    </xdr:from>
    <xdr:to>
      <xdr:col>78</xdr:col>
      <xdr:colOff>376646</xdr:colOff>
      <xdr:row>26</xdr:row>
      <xdr:rowOff>26126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7EBA47B-0B12-4783-9414-25511DACB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01886" y="566057"/>
          <a:ext cx="562356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78</xdr:col>
      <xdr:colOff>489857</xdr:colOff>
      <xdr:row>2</xdr:row>
      <xdr:rowOff>163286</xdr:rowOff>
    </xdr:from>
    <xdr:to>
      <xdr:col>88</xdr:col>
      <xdr:colOff>101237</xdr:colOff>
      <xdr:row>25</xdr:row>
      <xdr:rowOff>178526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546E249-8EF0-40E3-954A-1B78479EE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38657" y="533400"/>
          <a:ext cx="570738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326572</xdr:colOff>
      <xdr:row>2</xdr:row>
      <xdr:rowOff>141514</xdr:rowOff>
    </xdr:from>
    <xdr:to>
      <xdr:col>97</xdr:col>
      <xdr:colOff>494212</xdr:colOff>
      <xdr:row>25</xdr:row>
      <xdr:rowOff>156754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33C2C3A-9A1E-4681-A5B7-993DE4D3E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71372" y="511628"/>
          <a:ext cx="565404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228600</xdr:colOff>
      <xdr:row>2</xdr:row>
      <xdr:rowOff>43542</xdr:rowOff>
    </xdr:from>
    <xdr:to>
      <xdr:col>108</xdr:col>
      <xdr:colOff>0</xdr:colOff>
      <xdr:row>25</xdr:row>
      <xdr:rowOff>58782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486F6CE-8195-4218-B6C5-0C49CB59A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69400" y="413656"/>
          <a:ext cx="58674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108</xdr:col>
      <xdr:colOff>478972</xdr:colOff>
      <xdr:row>2</xdr:row>
      <xdr:rowOff>32657</xdr:rowOff>
    </xdr:from>
    <xdr:to>
      <xdr:col>118</xdr:col>
      <xdr:colOff>250372</xdr:colOff>
      <xdr:row>25</xdr:row>
      <xdr:rowOff>47897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744B8DC-8002-44EA-9103-288EEBD3F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15772" y="402771"/>
          <a:ext cx="58674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359228</xdr:colOff>
      <xdr:row>30</xdr:row>
      <xdr:rowOff>21771</xdr:rowOff>
    </xdr:from>
    <xdr:to>
      <xdr:col>10</xdr:col>
      <xdr:colOff>504008</xdr:colOff>
      <xdr:row>53</xdr:row>
      <xdr:rowOff>37011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61726E5-B24B-40FA-91F9-115C177F9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828" y="5573485"/>
          <a:ext cx="563118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141514</xdr:rowOff>
    </xdr:from>
    <xdr:to>
      <xdr:col>20</xdr:col>
      <xdr:colOff>91440</xdr:colOff>
      <xdr:row>52</xdr:row>
      <xdr:rowOff>156755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527B52D-B90E-49E5-BACD-282A19A02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5508171"/>
          <a:ext cx="557784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30</xdr:row>
      <xdr:rowOff>0</xdr:rowOff>
    </xdr:from>
    <xdr:to>
      <xdr:col>30</xdr:col>
      <xdr:colOff>91440</xdr:colOff>
      <xdr:row>53</xdr:row>
      <xdr:rowOff>15240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BF50D0B-8759-445A-B8B9-B54C5C98E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5486400"/>
          <a:ext cx="55778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30</xdr:row>
      <xdr:rowOff>0</xdr:rowOff>
    </xdr:from>
    <xdr:to>
      <xdr:col>39</xdr:col>
      <xdr:colOff>548640</xdr:colOff>
      <xdr:row>53</xdr:row>
      <xdr:rowOff>15240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5853439-CA11-472C-9584-95D04E6A2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5486400"/>
          <a:ext cx="5425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489857</xdr:colOff>
      <xdr:row>29</xdr:row>
      <xdr:rowOff>163286</xdr:rowOff>
    </xdr:from>
    <xdr:to>
      <xdr:col>49</xdr:col>
      <xdr:colOff>581297</xdr:colOff>
      <xdr:row>52</xdr:row>
      <xdr:rowOff>178527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C4C9128-C73D-48AC-851B-9E1B3DF26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73857" y="5529943"/>
          <a:ext cx="557784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206829</xdr:colOff>
      <xdr:row>30</xdr:row>
      <xdr:rowOff>65314</xdr:rowOff>
    </xdr:from>
    <xdr:to>
      <xdr:col>59</xdr:col>
      <xdr:colOff>168729</xdr:colOff>
      <xdr:row>53</xdr:row>
      <xdr:rowOff>80554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20C6BAB-41F2-4299-893D-9D7FEB69A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86829" y="5617028"/>
          <a:ext cx="54483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435428</xdr:colOff>
      <xdr:row>30</xdr:row>
      <xdr:rowOff>0</xdr:rowOff>
    </xdr:from>
    <xdr:to>
      <xdr:col>68</xdr:col>
      <xdr:colOff>374468</xdr:colOff>
      <xdr:row>53</xdr:row>
      <xdr:rowOff>15240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4035557-F242-46A0-A12E-AFD58011B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01828" y="5551714"/>
          <a:ext cx="542544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522514</xdr:colOff>
      <xdr:row>30</xdr:row>
      <xdr:rowOff>0</xdr:rowOff>
    </xdr:from>
    <xdr:to>
      <xdr:col>78</xdr:col>
      <xdr:colOff>415834</xdr:colOff>
      <xdr:row>53</xdr:row>
      <xdr:rowOff>15240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3FE8288-5104-4CC3-8A64-2560AAF97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84914" y="5551714"/>
          <a:ext cx="537972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30</xdr:row>
      <xdr:rowOff>0</xdr:rowOff>
    </xdr:from>
    <xdr:to>
      <xdr:col>88</xdr:col>
      <xdr:colOff>45720</xdr:colOff>
      <xdr:row>53</xdr:row>
      <xdr:rowOff>15240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F7B5F0F-5ED7-4FA9-9DDB-0EFC9B075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5486400"/>
          <a:ext cx="55321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89</xdr:col>
      <xdr:colOff>0</xdr:colOff>
      <xdr:row>30</xdr:row>
      <xdr:rowOff>0</xdr:rowOff>
    </xdr:from>
    <xdr:to>
      <xdr:col>97</xdr:col>
      <xdr:colOff>601980</xdr:colOff>
      <xdr:row>53</xdr:row>
      <xdr:rowOff>76200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2363A6A-9A9C-4139-888E-334AE5840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54400" y="5486400"/>
          <a:ext cx="547878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0</xdr:colOff>
      <xdr:row>30</xdr:row>
      <xdr:rowOff>0</xdr:rowOff>
    </xdr:from>
    <xdr:to>
      <xdr:col>108</xdr:col>
      <xdr:colOff>160020</xdr:colOff>
      <xdr:row>53</xdr:row>
      <xdr:rowOff>15240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82B0BF-B175-4B98-9B7B-1FD6BB44C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50400" y="5486400"/>
          <a:ext cx="56464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108</xdr:col>
      <xdr:colOff>566057</xdr:colOff>
      <xdr:row>29</xdr:row>
      <xdr:rowOff>141514</xdr:rowOff>
    </xdr:from>
    <xdr:to>
      <xdr:col>118</xdr:col>
      <xdr:colOff>162197</xdr:colOff>
      <xdr:row>52</xdr:row>
      <xdr:rowOff>156755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AA398B0-6190-44A4-BE0C-754793954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02857" y="5508171"/>
          <a:ext cx="569214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141515</xdr:colOff>
      <xdr:row>56</xdr:row>
      <xdr:rowOff>65314</xdr:rowOff>
    </xdr:from>
    <xdr:to>
      <xdr:col>10</xdr:col>
      <xdr:colOff>507275</xdr:colOff>
      <xdr:row>79</xdr:row>
      <xdr:rowOff>80554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98A15EA-7807-4BA3-8ED8-E062E1A08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115" y="10428514"/>
          <a:ext cx="585216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20</xdr:col>
      <xdr:colOff>266700</xdr:colOff>
      <xdr:row>79</xdr:row>
      <xdr:rowOff>15240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C4963B5-0E41-411C-897C-182464632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1024128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56</xdr:row>
      <xdr:rowOff>0</xdr:rowOff>
    </xdr:from>
    <xdr:to>
      <xdr:col>30</xdr:col>
      <xdr:colOff>266700</xdr:colOff>
      <xdr:row>79</xdr:row>
      <xdr:rowOff>76200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256798B-4F78-4871-9B41-9B695E54A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10241280"/>
          <a:ext cx="575310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522515</xdr:colOff>
      <xdr:row>56</xdr:row>
      <xdr:rowOff>10885</xdr:rowOff>
    </xdr:from>
    <xdr:to>
      <xdr:col>39</xdr:col>
      <xdr:colOff>591095</xdr:colOff>
      <xdr:row>79</xdr:row>
      <xdr:rowOff>26125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E363A1C-643B-48E3-8CF0-ED105018B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10515" y="10374085"/>
          <a:ext cx="555498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424543</xdr:colOff>
      <xdr:row>56</xdr:row>
      <xdr:rowOff>0</xdr:rowOff>
    </xdr:from>
    <xdr:to>
      <xdr:col>50</xdr:col>
      <xdr:colOff>81643</xdr:colOff>
      <xdr:row>79</xdr:row>
      <xdr:rowOff>15240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5C7A179-8473-4FE2-9F8C-32CEB50CB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08543" y="10363200"/>
          <a:ext cx="57531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293914</xdr:colOff>
      <xdr:row>55</xdr:row>
      <xdr:rowOff>174171</xdr:rowOff>
    </xdr:from>
    <xdr:to>
      <xdr:col>59</xdr:col>
      <xdr:colOff>431074</xdr:colOff>
      <xdr:row>79</xdr:row>
      <xdr:rowOff>4354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E8DCEA3-D54D-4CAC-8C7A-C47B4DEFC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73914" y="10352314"/>
          <a:ext cx="562356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56</xdr:row>
      <xdr:rowOff>0</xdr:rowOff>
    </xdr:from>
    <xdr:to>
      <xdr:col>69</xdr:col>
      <xdr:colOff>114300</xdr:colOff>
      <xdr:row>79</xdr:row>
      <xdr:rowOff>15240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45547E5-2AAB-490E-91E4-6010450ED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10241280"/>
          <a:ext cx="56007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511629</xdr:colOff>
      <xdr:row>56</xdr:row>
      <xdr:rowOff>10886</xdr:rowOff>
    </xdr:from>
    <xdr:to>
      <xdr:col>78</xdr:col>
      <xdr:colOff>580209</xdr:colOff>
      <xdr:row>79</xdr:row>
      <xdr:rowOff>26126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D96A4A2-7FF6-4BA6-80F0-3E8CB45A2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74029" y="10374086"/>
          <a:ext cx="555498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54429</xdr:colOff>
      <xdr:row>55</xdr:row>
      <xdr:rowOff>141514</xdr:rowOff>
    </xdr:from>
    <xdr:to>
      <xdr:col>88</xdr:col>
      <xdr:colOff>275409</xdr:colOff>
      <xdr:row>78</xdr:row>
      <xdr:rowOff>156754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89CCE03-E38D-4F5C-8C0A-C9C6BC594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12829" y="10319657"/>
          <a:ext cx="570738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522514</xdr:colOff>
      <xdr:row>55</xdr:row>
      <xdr:rowOff>130628</xdr:rowOff>
    </xdr:from>
    <xdr:to>
      <xdr:col>98</xdr:col>
      <xdr:colOff>80554</xdr:colOff>
      <xdr:row>78</xdr:row>
      <xdr:rowOff>145868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FAA1F84-2E17-4F5A-8BF3-D067843BA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67314" y="10308771"/>
          <a:ext cx="565404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326572</xdr:colOff>
      <xdr:row>55</xdr:row>
      <xdr:rowOff>163286</xdr:rowOff>
    </xdr:from>
    <xdr:to>
      <xdr:col>108</xdr:col>
      <xdr:colOff>97972</xdr:colOff>
      <xdr:row>78</xdr:row>
      <xdr:rowOff>178526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FD15C50-B477-450F-8CE7-C7FB9BD3C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67372" y="10341429"/>
          <a:ext cx="58674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0</xdr:colOff>
      <xdr:row>56</xdr:row>
      <xdr:rowOff>0</xdr:rowOff>
    </xdr:from>
    <xdr:to>
      <xdr:col>118</xdr:col>
      <xdr:colOff>381000</xdr:colOff>
      <xdr:row>79</xdr:row>
      <xdr:rowOff>15240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762F23A-AA56-4D25-B50B-1DDD3C74B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0" y="1024128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274320</xdr:colOff>
      <xdr:row>2</xdr:row>
      <xdr:rowOff>15240</xdr:rowOff>
    </xdr:from>
    <xdr:to>
      <xdr:col>10</xdr:col>
      <xdr:colOff>594360</xdr:colOff>
      <xdr:row>25</xdr:row>
      <xdr:rowOff>30480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EB79AE-457A-4D3D-B689-1916B8FAC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920" y="381000"/>
          <a:ext cx="5806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20</xdr:col>
      <xdr:colOff>213360</xdr:colOff>
      <xdr:row>25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D383FE-9F1E-42FB-B810-7B5E9CCF9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365760"/>
          <a:ext cx="569976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</xdr:row>
      <xdr:rowOff>0</xdr:rowOff>
    </xdr:from>
    <xdr:to>
      <xdr:col>30</xdr:col>
      <xdr:colOff>266700</xdr:colOff>
      <xdr:row>25</xdr:row>
      <xdr:rowOff>15240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7CEF27-91D6-4A08-8040-858983B1F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36576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444500</xdr:colOff>
      <xdr:row>2</xdr:row>
      <xdr:rowOff>0</xdr:rowOff>
    </xdr:from>
    <xdr:to>
      <xdr:col>39</xdr:col>
      <xdr:colOff>558800</xdr:colOff>
      <xdr:row>25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A001C72-88F9-489B-A059-7A274C003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32500" y="355600"/>
          <a:ext cx="5600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304800</xdr:colOff>
      <xdr:row>1</xdr:row>
      <xdr:rowOff>152400</xdr:rowOff>
    </xdr:from>
    <xdr:to>
      <xdr:col>49</xdr:col>
      <xdr:colOff>571500</xdr:colOff>
      <xdr:row>24</xdr:row>
      <xdr:rowOff>167640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285A57-9CC7-43F7-B887-36D13DF03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88800" y="330200"/>
          <a:ext cx="57531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419100</xdr:colOff>
      <xdr:row>2</xdr:row>
      <xdr:rowOff>25400</xdr:rowOff>
    </xdr:from>
    <xdr:to>
      <xdr:col>59</xdr:col>
      <xdr:colOff>556260</xdr:colOff>
      <xdr:row>25</xdr:row>
      <xdr:rowOff>40640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5114E6-E0E7-4DAA-A0C5-BB3F27A74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99100" y="381000"/>
          <a:ext cx="56235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2</xdr:row>
      <xdr:rowOff>0</xdr:rowOff>
    </xdr:from>
    <xdr:to>
      <xdr:col>69</xdr:col>
      <xdr:colOff>68580</xdr:colOff>
      <xdr:row>25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477BED-DCCC-4069-8346-606F1EEC7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365760"/>
          <a:ext cx="555498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355600</xdr:colOff>
      <xdr:row>2</xdr:row>
      <xdr:rowOff>0</xdr:rowOff>
    </xdr:from>
    <xdr:to>
      <xdr:col>78</xdr:col>
      <xdr:colOff>424180</xdr:colOff>
      <xdr:row>25</xdr:row>
      <xdr:rowOff>15240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C24BC7A-C80A-4FEE-8CF4-34C8DDE56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18000" y="355600"/>
          <a:ext cx="55549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2</xdr:row>
      <xdr:rowOff>0</xdr:rowOff>
    </xdr:from>
    <xdr:to>
      <xdr:col>88</xdr:col>
      <xdr:colOff>167640</xdr:colOff>
      <xdr:row>25</xdr:row>
      <xdr:rowOff>15240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657E984-B13C-4A59-9B2D-38BA3ADE2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36576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89</xdr:col>
      <xdr:colOff>0</xdr:colOff>
      <xdr:row>2</xdr:row>
      <xdr:rowOff>0</xdr:rowOff>
    </xdr:from>
    <xdr:to>
      <xdr:col>98</xdr:col>
      <xdr:colOff>167640</xdr:colOff>
      <xdr:row>25</xdr:row>
      <xdr:rowOff>15240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DA0320A-86F1-40C7-A0B0-AC7FB862B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54400" y="36576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0</xdr:colOff>
      <xdr:row>2</xdr:row>
      <xdr:rowOff>0</xdr:rowOff>
    </xdr:from>
    <xdr:to>
      <xdr:col>108</xdr:col>
      <xdr:colOff>381000</xdr:colOff>
      <xdr:row>25</xdr:row>
      <xdr:rowOff>15240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4A6075B-0DD6-47CD-8C5D-0AC3E3DB6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50400" y="36576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0</xdr:colOff>
      <xdr:row>2</xdr:row>
      <xdr:rowOff>0</xdr:rowOff>
    </xdr:from>
    <xdr:to>
      <xdr:col>118</xdr:col>
      <xdr:colOff>381000</xdr:colOff>
      <xdr:row>25</xdr:row>
      <xdr:rowOff>15240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9C78690-F53F-422A-8D58-9C564D312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0" y="36576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76200</xdr:colOff>
      <xdr:row>29</xdr:row>
      <xdr:rowOff>76200</xdr:rowOff>
    </xdr:from>
    <xdr:to>
      <xdr:col>10</xdr:col>
      <xdr:colOff>396240</xdr:colOff>
      <xdr:row>52</xdr:row>
      <xdr:rowOff>91440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83945CF-61D6-4F15-B755-A812F0659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232400"/>
          <a:ext cx="58064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406400</xdr:colOff>
      <xdr:row>29</xdr:row>
      <xdr:rowOff>50800</xdr:rowOff>
    </xdr:from>
    <xdr:to>
      <xdr:col>20</xdr:col>
      <xdr:colOff>10160</xdr:colOff>
      <xdr:row>52</xdr:row>
      <xdr:rowOff>66040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F351A9D-1532-4C96-AE59-BF659DF3D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2400" y="5207000"/>
          <a:ext cx="56997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419100</xdr:colOff>
      <xdr:row>29</xdr:row>
      <xdr:rowOff>0</xdr:rowOff>
    </xdr:from>
    <xdr:to>
      <xdr:col>30</xdr:col>
      <xdr:colOff>76200</xdr:colOff>
      <xdr:row>52</xdr:row>
      <xdr:rowOff>15240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65DF76A-F315-4A27-B89F-6D9FAA2DB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11100" y="5156200"/>
          <a:ext cx="57531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368300</xdr:colOff>
      <xdr:row>29</xdr:row>
      <xdr:rowOff>0</xdr:rowOff>
    </xdr:from>
    <xdr:to>
      <xdr:col>39</xdr:col>
      <xdr:colOff>482600</xdr:colOff>
      <xdr:row>52</xdr:row>
      <xdr:rowOff>15240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CD4FCE3-184D-46B6-B47A-DB8650C4D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56300" y="5156200"/>
          <a:ext cx="56007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406400</xdr:colOff>
      <xdr:row>28</xdr:row>
      <xdr:rowOff>165100</xdr:rowOff>
    </xdr:from>
    <xdr:to>
      <xdr:col>50</xdr:col>
      <xdr:colOff>63500</xdr:colOff>
      <xdr:row>52</xdr:row>
      <xdr:rowOff>2540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6CD8D7E-4987-4E77-A349-236E90F5A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90400" y="5143500"/>
          <a:ext cx="57531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317500</xdr:colOff>
      <xdr:row>29</xdr:row>
      <xdr:rowOff>25400</xdr:rowOff>
    </xdr:from>
    <xdr:to>
      <xdr:col>59</xdr:col>
      <xdr:colOff>454660</xdr:colOff>
      <xdr:row>52</xdr:row>
      <xdr:rowOff>40640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0EC7F76-F4A0-4388-9954-C2564E51B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97500" y="5181600"/>
          <a:ext cx="56235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29</xdr:row>
      <xdr:rowOff>0</xdr:rowOff>
    </xdr:from>
    <xdr:to>
      <xdr:col>69</xdr:col>
      <xdr:colOff>68580</xdr:colOff>
      <xdr:row>52</xdr:row>
      <xdr:rowOff>15240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3999D69-1585-447A-9B5E-3743EEB17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530352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381000</xdr:colOff>
      <xdr:row>29</xdr:row>
      <xdr:rowOff>0</xdr:rowOff>
    </xdr:from>
    <xdr:to>
      <xdr:col>78</xdr:col>
      <xdr:colOff>518160</xdr:colOff>
      <xdr:row>52</xdr:row>
      <xdr:rowOff>15240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E3CCEBF-3411-40BE-80EF-F7D0607A1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43400" y="5156200"/>
          <a:ext cx="56235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78</xdr:col>
      <xdr:colOff>508000</xdr:colOff>
      <xdr:row>29</xdr:row>
      <xdr:rowOff>38100</xdr:rowOff>
    </xdr:from>
    <xdr:to>
      <xdr:col>88</xdr:col>
      <xdr:colOff>119380</xdr:colOff>
      <xdr:row>52</xdr:row>
      <xdr:rowOff>53340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540A921-F5B8-4FB6-9702-1DBD83C16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56800" y="5194300"/>
          <a:ext cx="57073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88</xdr:col>
      <xdr:colOff>508000</xdr:colOff>
      <xdr:row>29</xdr:row>
      <xdr:rowOff>76200</xdr:rowOff>
    </xdr:from>
    <xdr:to>
      <xdr:col>98</xdr:col>
      <xdr:colOff>152400</xdr:colOff>
      <xdr:row>52</xdr:row>
      <xdr:rowOff>91440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2EEE98A3-DD5B-40C9-8BA8-C50AB6584DC8}"/>
            </a:ext>
          </a:extLst>
        </xdr:cNvPr>
        <xdr:cNvGrpSpPr/>
      </xdr:nvGrpSpPr>
      <xdr:grpSpPr>
        <a:xfrm>
          <a:off x="54152800" y="5232400"/>
          <a:ext cx="5740400" cy="4104640"/>
          <a:chOff x="54152800" y="5156200"/>
          <a:chExt cx="5740400" cy="4104640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3028520B-9E75-44F3-9D42-756629346E0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152800" y="5156200"/>
            <a:ext cx="5654040" cy="410464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4" name="Oval 23">
            <a:extLst>
              <a:ext uri="{FF2B5EF4-FFF2-40B4-BE49-F238E27FC236}">
                <a16:creationId xmlns:a16="http://schemas.microsoft.com/office/drawing/2014/main" id="{5AB5663F-0377-4B4A-A816-D45461971EE3}"/>
              </a:ext>
            </a:extLst>
          </xdr:cNvPr>
          <xdr:cNvSpPr/>
        </xdr:nvSpPr>
        <xdr:spPr>
          <a:xfrm rot="1744676">
            <a:off x="58229500" y="5422901"/>
            <a:ext cx="1663700" cy="342900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Oval 24">
            <a:extLst>
              <a:ext uri="{FF2B5EF4-FFF2-40B4-BE49-F238E27FC236}">
                <a16:creationId xmlns:a16="http://schemas.microsoft.com/office/drawing/2014/main" id="{EDD22281-6054-4D04-B70E-3DE756779CF7}"/>
              </a:ext>
            </a:extLst>
          </xdr:cNvPr>
          <xdr:cNvSpPr/>
        </xdr:nvSpPr>
        <xdr:spPr>
          <a:xfrm rot="1744676">
            <a:off x="58026480" y="5654840"/>
            <a:ext cx="1663700" cy="289888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98</xdr:col>
      <xdr:colOff>292100</xdr:colOff>
      <xdr:row>29</xdr:row>
      <xdr:rowOff>50800</xdr:rowOff>
    </xdr:from>
    <xdr:to>
      <xdr:col>108</xdr:col>
      <xdr:colOff>63500</xdr:colOff>
      <xdr:row>52</xdr:row>
      <xdr:rowOff>66040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0E4B49A-129C-4EAD-80D8-5E029EA52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32900" y="5207000"/>
          <a:ext cx="58674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108</xdr:col>
      <xdr:colOff>431800</xdr:colOff>
      <xdr:row>28</xdr:row>
      <xdr:rowOff>165100</xdr:rowOff>
    </xdr:from>
    <xdr:to>
      <xdr:col>118</xdr:col>
      <xdr:colOff>203200</xdr:colOff>
      <xdr:row>52</xdr:row>
      <xdr:rowOff>2540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92B86F0-E089-45D2-BCE4-362185870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68600" y="5143500"/>
          <a:ext cx="58674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10</xdr:col>
      <xdr:colOff>365760</xdr:colOff>
      <xdr:row>80</xdr:row>
      <xdr:rowOff>15240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29D7E59-2017-4F6D-A9B1-9C3DF59D44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24160"/>
          <a:ext cx="585216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20</xdr:col>
      <xdr:colOff>266700</xdr:colOff>
      <xdr:row>80</xdr:row>
      <xdr:rowOff>15240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AC33C73-141A-444A-9F46-2820769D8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1042416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57</xdr:row>
      <xdr:rowOff>0</xdr:rowOff>
    </xdr:from>
    <xdr:to>
      <xdr:col>30</xdr:col>
      <xdr:colOff>266700</xdr:colOff>
      <xdr:row>80</xdr:row>
      <xdr:rowOff>15240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3A38A63-35CE-4BB3-8E1C-87B07CC9E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1042416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406400</xdr:colOff>
      <xdr:row>56</xdr:row>
      <xdr:rowOff>165100</xdr:rowOff>
    </xdr:from>
    <xdr:to>
      <xdr:col>39</xdr:col>
      <xdr:colOff>474980</xdr:colOff>
      <xdr:row>80</xdr:row>
      <xdr:rowOff>2540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FC841A1-8FF0-45D6-BC4D-7102E98FE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94400" y="10121900"/>
          <a:ext cx="55549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355600</xdr:colOff>
      <xdr:row>56</xdr:row>
      <xdr:rowOff>127000</xdr:rowOff>
    </xdr:from>
    <xdr:to>
      <xdr:col>50</xdr:col>
      <xdr:colOff>12700</xdr:colOff>
      <xdr:row>79</xdr:row>
      <xdr:rowOff>142240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8AB35AD-7749-4CF9-9480-B7FD787DD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39600" y="10083800"/>
          <a:ext cx="57531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330200</xdr:colOff>
      <xdr:row>55</xdr:row>
      <xdr:rowOff>152400</xdr:rowOff>
    </xdr:from>
    <xdr:to>
      <xdr:col>59</xdr:col>
      <xdr:colOff>467360</xdr:colOff>
      <xdr:row>78</xdr:row>
      <xdr:rowOff>167640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3E6F0E3-E4D9-4D28-9A89-3657E4668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10200" y="9931400"/>
          <a:ext cx="56235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533400</xdr:colOff>
      <xdr:row>56</xdr:row>
      <xdr:rowOff>0</xdr:rowOff>
    </xdr:from>
    <xdr:to>
      <xdr:col>69</xdr:col>
      <xdr:colOff>38100</xdr:colOff>
      <xdr:row>79</xdr:row>
      <xdr:rowOff>15240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7AAC397-DF8E-4443-9FE0-FC7D21A454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99800" y="9956800"/>
          <a:ext cx="56007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431800</xdr:colOff>
      <xdr:row>55</xdr:row>
      <xdr:rowOff>114300</xdr:rowOff>
    </xdr:from>
    <xdr:to>
      <xdr:col>78</xdr:col>
      <xdr:colOff>500380</xdr:colOff>
      <xdr:row>78</xdr:row>
      <xdr:rowOff>129540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13F946-1140-4A28-A5DC-99D311001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94200" y="9893300"/>
          <a:ext cx="55549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78</xdr:col>
      <xdr:colOff>571500</xdr:colOff>
      <xdr:row>55</xdr:row>
      <xdr:rowOff>76200</xdr:rowOff>
    </xdr:from>
    <xdr:to>
      <xdr:col>88</xdr:col>
      <xdr:colOff>182880</xdr:colOff>
      <xdr:row>78</xdr:row>
      <xdr:rowOff>91440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CEEA132-76D5-404C-89FC-176A70DD9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20300" y="9855200"/>
          <a:ext cx="57073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558800</xdr:colOff>
      <xdr:row>55</xdr:row>
      <xdr:rowOff>76200</xdr:rowOff>
    </xdr:from>
    <xdr:to>
      <xdr:col>98</xdr:col>
      <xdr:colOff>116840</xdr:colOff>
      <xdr:row>78</xdr:row>
      <xdr:rowOff>91440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AE94832-2205-4A64-91BE-BA588E57B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03600" y="9855200"/>
          <a:ext cx="56540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0</xdr:colOff>
      <xdr:row>55</xdr:row>
      <xdr:rowOff>0</xdr:rowOff>
    </xdr:from>
    <xdr:to>
      <xdr:col>108</xdr:col>
      <xdr:colOff>381000</xdr:colOff>
      <xdr:row>78</xdr:row>
      <xdr:rowOff>15240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7F2729C-F394-4985-B540-031A704B8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50400" y="1005840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0</xdr:colOff>
      <xdr:row>55</xdr:row>
      <xdr:rowOff>0</xdr:rowOff>
    </xdr:from>
    <xdr:to>
      <xdr:col>118</xdr:col>
      <xdr:colOff>381000</xdr:colOff>
      <xdr:row>78</xdr:row>
      <xdr:rowOff>15240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641D57B-FA89-43AE-B959-36557609F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0" y="1005840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274320</xdr:colOff>
      <xdr:row>2</xdr:row>
      <xdr:rowOff>129540</xdr:rowOff>
    </xdr:from>
    <xdr:to>
      <xdr:col>10</xdr:col>
      <xdr:colOff>419100</xdr:colOff>
      <xdr:row>25</xdr:row>
      <xdr:rowOff>144780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9AE112-E12D-4481-8D5A-A61E4B166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920" y="495300"/>
          <a:ext cx="56311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487680</xdr:colOff>
      <xdr:row>2</xdr:row>
      <xdr:rowOff>152400</xdr:rowOff>
    </xdr:from>
    <xdr:to>
      <xdr:col>19</xdr:col>
      <xdr:colOff>525780</xdr:colOff>
      <xdr:row>25</xdr:row>
      <xdr:rowOff>167640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9452FD0-1E00-4E9F-80B7-934AA964E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3680" y="518160"/>
          <a:ext cx="55245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381000</xdr:colOff>
      <xdr:row>2</xdr:row>
      <xdr:rowOff>76200</xdr:rowOff>
    </xdr:from>
    <xdr:to>
      <xdr:col>29</xdr:col>
      <xdr:colOff>472440</xdr:colOff>
      <xdr:row>25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1B8F56-7FE4-4B7E-B3D5-DE45FD3AB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0" y="441960"/>
          <a:ext cx="557784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2</xdr:row>
      <xdr:rowOff>0</xdr:rowOff>
    </xdr:from>
    <xdr:to>
      <xdr:col>39</xdr:col>
      <xdr:colOff>502920</xdr:colOff>
      <xdr:row>25</xdr:row>
      <xdr:rowOff>15240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3A3353-41C6-4484-A89C-12C2C1CB4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365760"/>
          <a:ext cx="53797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289560</xdr:colOff>
      <xdr:row>2</xdr:row>
      <xdr:rowOff>15240</xdr:rowOff>
    </xdr:from>
    <xdr:to>
      <xdr:col>49</xdr:col>
      <xdr:colOff>381000</xdr:colOff>
      <xdr:row>25</xdr:row>
      <xdr:rowOff>91440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2DA4800-CBC4-41D9-87DD-DCFE00C75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73560" y="381000"/>
          <a:ext cx="557784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426720</xdr:colOff>
      <xdr:row>2</xdr:row>
      <xdr:rowOff>0</xdr:rowOff>
    </xdr:from>
    <xdr:to>
      <xdr:col>59</xdr:col>
      <xdr:colOff>388620</xdr:colOff>
      <xdr:row>25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C17516-7ECF-425A-8CDB-9733C3B44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06720" y="365760"/>
          <a:ext cx="544830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2</xdr:row>
      <xdr:rowOff>0</xdr:rowOff>
    </xdr:from>
    <xdr:to>
      <xdr:col>68</xdr:col>
      <xdr:colOff>502920</xdr:colOff>
      <xdr:row>25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FFBA086-0516-4D47-86B1-3D6EB37F8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365760"/>
          <a:ext cx="537972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304800</xdr:colOff>
      <xdr:row>2</xdr:row>
      <xdr:rowOff>45720</xdr:rowOff>
    </xdr:from>
    <xdr:to>
      <xdr:col>78</xdr:col>
      <xdr:colOff>198120</xdr:colOff>
      <xdr:row>25</xdr:row>
      <xdr:rowOff>60960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A3AB4C1-84D6-43AF-82DB-BC7F0D669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67200" y="411480"/>
          <a:ext cx="53797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78</xdr:col>
      <xdr:colOff>441960</xdr:colOff>
      <xdr:row>2</xdr:row>
      <xdr:rowOff>60960</xdr:rowOff>
    </xdr:from>
    <xdr:to>
      <xdr:col>87</xdr:col>
      <xdr:colOff>487680</xdr:colOff>
      <xdr:row>25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1A3584E-146F-4384-88FA-0B7E2D126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90760" y="426720"/>
          <a:ext cx="55321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441960</xdr:colOff>
      <xdr:row>2</xdr:row>
      <xdr:rowOff>0</xdr:rowOff>
    </xdr:from>
    <xdr:to>
      <xdr:col>97</xdr:col>
      <xdr:colOff>434340</xdr:colOff>
      <xdr:row>25</xdr:row>
      <xdr:rowOff>15240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6FFE6C0-DAF7-4637-88B8-954548AB5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86760" y="365760"/>
          <a:ext cx="54787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411480</xdr:colOff>
      <xdr:row>2</xdr:row>
      <xdr:rowOff>30480</xdr:rowOff>
    </xdr:from>
    <xdr:to>
      <xdr:col>108</xdr:col>
      <xdr:colOff>7620</xdr:colOff>
      <xdr:row>25</xdr:row>
      <xdr:rowOff>45720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80683E1-DEA6-467F-9657-290699BC0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52280" y="396240"/>
          <a:ext cx="56921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108</xdr:col>
      <xdr:colOff>289560</xdr:colOff>
      <xdr:row>2</xdr:row>
      <xdr:rowOff>30480</xdr:rowOff>
    </xdr:from>
    <xdr:to>
      <xdr:col>117</xdr:col>
      <xdr:colOff>495300</xdr:colOff>
      <xdr:row>25</xdr:row>
      <xdr:rowOff>45720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7D2DA0-7C71-48CF-9FB8-62C36E729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26360" y="396240"/>
          <a:ext cx="56921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274320</xdr:colOff>
      <xdr:row>29</xdr:row>
      <xdr:rowOff>45720</xdr:rowOff>
    </xdr:from>
    <xdr:to>
      <xdr:col>10</xdr:col>
      <xdr:colOff>594360</xdr:colOff>
      <xdr:row>52</xdr:row>
      <xdr:rowOff>60960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2379B4E-07D4-4D98-998C-30E5F2253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920" y="5349240"/>
          <a:ext cx="5806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20</xdr:col>
      <xdr:colOff>213360</xdr:colOff>
      <xdr:row>52</xdr:row>
      <xdr:rowOff>15240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B3FF8F1-4A77-4EFA-A22C-A48755B6E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5303520"/>
          <a:ext cx="569976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29</xdr:row>
      <xdr:rowOff>0</xdr:rowOff>
    </xdr:from>
    <xdr:to>
      <xdr:col>30</xdr:col>
      <xdr:colOff>266700</xdr:colOff>
      <xdr:row>52</xdr:row>
      <xdr:rowOff>15240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F7BBA37-D101-4069-9434-3A6D8192A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530352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30</xdr:row>
      <xdr:rowOff>0</xdr:rowOff>
    </xdr:from>
    <xdr:to>
      <xdr:col>40</xdr:col>
      <xdr:colOff>114300</xdr:colOff>
      <xdr:row>53</xdr:row>
      <xdr:rowOff>15240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3D48F5C-2B00-4D21-BE1B-0788189EB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5486400"/>
          <a:ext cx="56007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30</xdr:row>
      <xdr:rowOff>0</xdr:rowOff>
    </xdr:from>
    <xdr:to>
      <xdr:col>50</xdr:col>
      <xdr:colOff>266700</xdr:colOff>
      <xdr:row>53</xdr:row>
      <xdr:rowOff>15240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4F4F216-6FF7-461B-BC60-7404760B0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93600" y="548640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426720</xdr:colOff>
      <xdr:row>30</xdr:row>
      <xdr:rowOff>30480</xdr:rowOff>
    </xdr:from>
    <xdr:to>
      <xdr:col>59</xdr:col>
      <xdr:colOff>563880</xdr:colOff>
      <xdr:row>53</xdr:row>
      <xdr:rowOff>45720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1FAA365-9B8B-4FE4-B661-617DAE0D6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06720" y="5516880"/>
          <a:ext cx="562356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15240</xdr:colOff>
      <xdr:row>29</xdr:row>
      <xdr:rowOff>91440</xdr:rowOff>
    </xdr:from>
    <xdr:to>
      <xdr:col>69</xdr:col>
      <xdr:colOff>83820</xdr:colOff>
      <xdr:row>52</xdr:row>
      <xdr:rowOff>106680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954F7AE-014F-4CDB-BD2E-FC0342AF0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91240" y="539496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304800</xdr:colOff>
      <xdr:row>29</xdr:row>
      <xdr:rowOff>60960</xdr:rowOff>
    </xdr:from>
    <xdr:to>
      <xdr:col>78</xdr:col>
      <xdr:colOff>441960</xdr:colOff>
      <xdr:row>52</xdr:row>
      <xdr:rowOff>76200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48AE884-686C-4689-930A-7BE92840B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67200" y="5364480"/>
          <a:ext cx="562356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30</xdr:row>
      <xdr:rowOff>0</xdr:rowOff>
    </xdr:from>
    <xdr:to>
      <xdr:col>88</xdr:col>
      <xdr:colOff>220980</xdr:colOff>
      <xdr:row>53</xdr:row>
      <xdr:rowOff>76200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F7E5195-E4BD-4BB3-8BA4-F5D17E16E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5486400"/>
          <a:ext cx="570738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89</xdr:col>
      <xdr:colOff>0</xdr:colOff>
      <xdr:row>30</xdr:row>
      <xdr:rowOff>0</xdr:rowOff>
    </xdr:from>
    <xdr:to>
      <xdr:col>98</xdr:col>
      <xdr:colOff>167640</xdr:colOff>
      <xdr:row>53</xdr:row>
      <xdr:rowOff>15240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7A68C9-A274-426D-AC45-82050B19F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54400" y="548640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0</xdr:colOff>
      <xdr:row>29</xdr:row>
      <xdr:rowOff>0</xdr:rowOff>
    </xdr:from>
    <xdr:to>
      <xdr:col>108</xdr:col>
      <xdr:colOff>381000</xdr:colOff>
      <xdr:row>52</xdr:row>
      <xdr:rowOff>76200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914DD48-06B5-4A21-BC51-FF97D04AF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50400" y="5303520"/>
          <a:ext cx="586740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0</xdr:colOff>
      <xdr:row>29</xdr:row>
      <xdr:rowOff>0</xdr:rowOff>
    </xdr:from>
    <xdr:to>
      <xdr:col>118</xdr:col>
      <xdr:colOff>381000</xdr:colOff>
      <xdr:row>52</xdr:row>
      <xdr:rowOff>15240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450EE28-0540-4554-AD58-92D6FE155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0" y="530352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289560</xdr:colOff>
      <xdr:row>57</xdr:row>
      <xdr:rowOff>121920</xdr:rowOff>
    </xdr:from>
    <xdr:to>
      <xdr:col>10</xdr:col>
      <xdr:colOff>434340</xdr:colOff>
      <xdr:row>80</xdr:row>
      <xdr:rowOff>137160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63CB547-F649-43EF-B203-F5CCB5468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160" y="10546080"/>
          <a:ext cx="56311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60960</xdr:colOff>
      <xdr:row>57</xdr:row>
      <xdr:rowOff>91440</xdr:rowOff>
    </xdr:from>
    <xdr:to>
      <xdr:col>20</xdr:col>
      <xdr:colOff>152400</xdr:colOff>
      <xdr:row>80</xdr:row>
      <xdr:rowOff>106680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AA3B292-E1A1-4BB6-AE01-674E8E8B4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6560" y="10515600"/>
          <a:ext cx="55778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518160</xdr:colOff>
      <xdr:row>57</xdr:row>
      <xdr:rowOff>106680</xdr:rowOff>
    </xdr:from>
    <xdr:to>
      <xdr:col>30</xdr:col>
      <xdr:colOff>0</xdr:colOff>
      <xdr:row>80</xdr:row>
      <xdr:rowOff>121920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83C670-CFC2-4644-A8D7-20D142ED7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10160" y="10530840"/>
          <a:ext cx="55778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411480</xdr:colOff>
      <xdr:row>57</xdr:row>
      <xdr:rowOff>91440</xdr:rowOff>
    </xdr:from>
    <xdr:to>
      <xdr:col>39</xdr:col>
      <xdr:colOff>350520</xdr:colOff>
      <xdr:row>80</xdr:row>
      <xdr:rowOff>106680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D491013-E3B3-4162-AA0E-C524E8D83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99480" y="10515600"/>
          <a:ext cx="5425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487680</xdr:colOff>
      <xdr:row>57</xdr:row>
      <xdr:rowOff>45720</xdr:rowOff>
    </xdr:from>
    <xdr:to>
      <xdr:col>49</xdr:col>
      <xdr:colOff>579120</xdr:colOff>
      <xdr:row>80</xdr:row>
      <xdr:rowOff>60960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CCFDD2E-33D5-4F0D-992B-6F0AC956F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71680" y="10469880"/>
          <a:ext cx="55778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0</xdr:colOff>
      <xdr:row>57</xdr:row>
      <xdr:rowOff>0</xdr:rowOff>
    </xdr:from>
    <xdr:to>
      <xdr:col>59</xdr:col>
      <xdr:colOff>571500</xdr:colOff>
      <xdr:row>80</xdr:row>
      <xdr:rowOff>15240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9130A29-C6C1-415C-8329-AA71B45AA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89600" y="10424160"/>
          <a:ext cx="54483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57</xdr:row>
      <xdr:rowOff>0</xdr:rowOff>
    </xdr:from>
    <xdr:to>
      <xdr:col>68</xdr:col>
      <xdr:colOff>548640</xdr:colOff>
      <xdr:row>80</xdr:row>
      <xdr:rowOff>15240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A381A48-6162-421B-8031-62EFE266B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10424160"/>
          <a:ext cx="5425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563880</xdr:colOff>
      <xdr:row>56</xdr:row>
      <xdr:rowOff>60960</xdr:rowOff>
    </xdr:from>
    <xdr:to>
      <xdr:col>78</xdr:col>
      <xdr:colOff>457200</xdr:colOff>
      <xdr:row>79</xdr:row>
      <xdr:rowOff>76200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336FD3D-A4C7-4805-AA60-52FA26504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26280" y="10302240"/>
          <a:ext cx="53797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60960</xdr:colOff>
      <xdr:row>56</xdr:row>
      <xdr:rowOff>60960</xdr:rowOff>
    </xdr:from>
    <xdr:to>
      <xdr:col>88</xdr:col>
      <xdr:colOff>106680</xdr:colOff>
      <xdr:row>79</xdr:row>
      <xdr:rowOff>76200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70BC54C-9FFA-478C-B3C1-CFC4E10CB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19360" y="10302240"/>
          <a:ext cx="55321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89</xdr:col>
      <xdr:colOff>0</xdr:colOff>
      <xdr:row>56</xdr:row>
      <xdr:rowOff>0</xdr:rowOff>
    </xdr:from>
    <xdr:to>
      <xdr:col>97</xdr:col>
      <xdr:colOff>601980</xdr:colOff>
      <xdr:row>79</xdr:row>
      <xdr:rowOff>15240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70CA384-3129-44B1-B154-669CF08D9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54400" y="10241280"/>
          <a:ext cx="54787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548640</xdr:colOff>
      <xdr:row>56</xdr:row>
      <xdr:rowOff>15240</xdr:rowOff>
    </xdr:from>
    <xdr:to>
      <xdr:col>108</xdr:col>
      <xdr:colOff>99060</xdr:colOff>
      <xdr:row>79</xdr:row>
      <xdr:rowOff>30480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AA80694-2263-45CA-A4C1-ADF4F0967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89440" y="10256520"/>
          <a:ext cx="56464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30480</xdr:colOff>
      <xdr:row>55</xdr:row>
      <xdr:rowOff>121920</xdr:rowOff>
    </xdr:from>
    <xdr:to>
      <xdr:col>118</xdr:col>
      <xdr:colOff>236220</xdr:colOff>
      <xdr:row>78</xdr:row>
      <xdr:rowOff>137160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AF1665C-C325-48E9-B559-13DDCD674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76880" y="10180320"/>
          <a:ext cx="56921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39DB5-99AA-43E8-ADEC-5F1AF92C1EB0}">
  <sheetPr>
    <tabColor rgb="FFFFC000"/>
  </sheetPr>
  <dimension ref="A1:AD87"/>
  <sheetViews>
    <sheetView tabSelected="1" zoomScale="60" zoomScaleNormal="60" workbookViewId="0">
      <selection activeCell="M3" sqref="M3"/>
    </sheetView>
  </sheetViews>
  <sheetFormatPr defaultRowHeight="14.4" x14ac:dyDescent="0.3"/>
  <cols>
    <col min="1" max="1" width="13" customWidth="1"/>
    <col min="2" max="2" width="16.77734375" customWidth="1"/>
    <col min="3" max="3" width="9.88671875" customWidth="1"/>
    <col min="4" max="4" width="12.33203125" customWidth="1"/>
    <col min="5" max="5" width="16.88671875" customWidth="1"/>
    <col min="7" max="7" width="13" customWidth="1"/>
    <col min="8" max="8" width="19.21875" customWidth="1"/>
    <col min="10" max="10" width="13.109375" customWidth="1"/>
    <col min="11" max="11" width="15" bestFit="1" customWidth="1"/>
    <col min="14" max="14" width="11.44140625" customWidth="1"/>
    <col min="15" max="15" width="13.21875" bestFit="1" customWidth="1"/>
    <col min="19" max="19" width="5.77734375" customWidth="1"/>
    <col min="20" max="20" width="11.44140625" customWidth="1"/>
    <col min="21" max="21" width="14.44140625" customWidth="1"/>
    <col min="25" max="25" width="5.33203125" customWidth="1"/>
    <col min="26" max="26" width="11.44140625" customWidth="1"/>
    <col min="27" max="27" width="14.44140625" customWidth="1"/>
  </cols>
  <sheetData>
    <row r="1" spans="1:30" x14ac:dyDescent="0.3">
      <c r="A1" s="101" t="s">
        <v>117</v>
      </c>
      <c r="B1" s="102" t="s">
        <v>118</v>
      </c>
      <c r="C1" s="103" t="s">
        <v>120</v>
      </c>
      <c r="D1" s="101" t="s">
        <v>117</v>
      </c>
      <c r="E1" s="102" t="s">
        <v>118</v>
      </c>
      <c r="F1" s="103" t="s">
        <v>120</v>
      </c>
      <c r="G1" s="101" t="s">
        <v>117</v>
      </c>
      <c r="H1" s="102" t="s">
        <v>118</v>
      </c>
      <c r="I1" s="103" t="s">
        <v>120</v>
      </c>
      <c r="J1" s="101" t="s">
        <v>117</v>
      </c>
      <c r="K1" s="102" t="s">
        <v>118</v>
      </c>
      <c r="L1" s="103" t="s">
        <v>120</v>
      </c>
      <c r="N1" s="15" t="s">
        <v>124</v>
      </c>
      <c r="O1" s="6"/>
      <c r="R1" s="6"/>
      <c r="T1" s="15" t="s">
        <v>124</v>
      </c>
      <c r="U1" s="6"/>
      <c r="X1" s="6"/>
      <c r="Z1" s="15" t="s">
        <v>124</v>
      </c>
      <c r="AA1" s="6"/>
      <c r="AD1" s="6"/>
    </row>
    <row r="2" spans="1:30" ht="15" thickBot="1" x14ac:dyDescent="0.35">
      <c r="A2" s="5" t="s">
        <v>119</v>
      </c>
      <c r="B2" s="6" t="s">
        <v>236</v>
      </c>
      <c r="C2" s="104" t="s">
        <v>256</v>
      </c>
      <c r="D2" s="5" t="s">
        <v>121</v>
      </c>
      <c r="E2" s="6" t="s">
        <v>236</v>
      </c>
      <c r="F2" s="28" t="s">
        <v>256</v>
      </c>
      <c r="G2" s="5" t="s">
        <v>122</v>
      </c>
      <c r="H2" s="6" t="s">
        <v>236</v>
      </c>
      <c r="I2" s="28" t="s">
        <v>256</v>
      </c>
      <c r="J2" s="5" t="s">
        <v>123</v>
      </c>
      <c r="K2" s="6" t="s">
        <v>236</v>
      </c>
      <c r="L2" s="28" t="s">
        <v>256</v>
      </c>
      <c r="N2" s="15" t="s">
        <v>138</v>
      </c>
      <c r="O2" s="6"/>
      <c r="R2" s="6"/>
      <c r="T2" s="15" t="s">
        <v>138</v>
      </c>
      <c r="U2" s="6"/>
      <c r="X2" s="6"/>
      <c r="Z2" s="15" t="s">
        <v>138</v>
      </c>
      <c r="AA2" s="6"/>
      <c r="AD2" s="6"/>
    </row>
    <row r="3" spans="1:30" x14ac:dyDescent="0.3">
      <c r="A3" s="5" t="s">
        <v>119</v>
      </c>
      <c r="B3" s="6" t="s">
        <v>205</v>
      </c>
      <c r="C3" s="28" t="s">
        <v>256</v>
      </c>
      <c r="D3" s="5" t="s">
        <v>121</v>
      </c>
      <c r="E3" s="6" t="s">
        <v>205</v>
      </c>
      <c r="F3" s="28" t="s">
        <v>171</v>
      </c>
      <c r="G3" s="5" t="s">
        <v>122</v>
      </c>
      <c r="H3" s="6" t="s">
        <v>205</v>
      </c>
      <c r="I3" s="28" t="s">
        <v>171</v>
      </c>
      <c r="J3" s="5" t="s">
        <v>123</v>
      </c>
      <c r="K3" s="6" t="s">
        <v>205</v>
      </c>
      <c r="L3" s="28" t="s">
        <v>256</v>
      </c>
      <c r="N3" s="3"/>
      <c r="O3" s="4"/>
      <c r="P3" s="226" t="s">
        <v>128</v>
      </c>
      <c r="Q3" s="226"/>
      <c r="R3" s="227"/>
      <c r="T3" s="3"/>
      <c r="U3" s="4"/>
      <c r="V3" s="226" t="s">
        <v>128</v>
      </c>
      <c r="W3" s="226"/>
      <c r="X3" s="227"/>
      <c r="Z3" s="3"/>
      <c r="AA3" s="4"/>
      <c r="AB3" s="226" t="s">
        <v>128</v>
      </c>
      <c r="AC3" s="226"/>
      <c r="AD3" s="227"/>
    </row>
    <row r="4" spans="1:30" ht="24" x14ac:dyDescent="0.3">
      <c r="A4" s="5" t="s">
        <v>119</v>
      </c>
      <c r="B4" s="6" t="s">
        <v>184</v>
      </c>
      <c r="C4" s="28" t="s">
        <v>171</v>
      </c>
      <c r="D4" s="5" t="s">
        <v>121</v>
      </c>
      <c r="E4" s="6" t="s">
        <v>184</v>
      </c>
      <c r="F4" s="28" t="s">
        <v>256</v>
      </c>
      <c r="G4" s="5" t="s">
        <v>122</v>
      </c>
      <c r="H4" s="6" t="s">
        <v>184</v>
      </c>
      <c r="I4" s="28" t="s">
        <v>171</v>
      </c>
      <c r="J4" s="5" t="s">
        <v>123</v>
      </c>
      <c r="K4" s="6" t="s">
        <v>184</v>
      </c>
      <c r="L4" s="28" t="s">
        <v>256</v>
      </c>
      <c r="N4" s="5"/>
      <c r="O4" s="106" t="s">
        <v>133</v>
      </c>
      <c r="P4" s="110" t="s">
        <v>125</v>
      </c>
      <c r="Q4" s="110" t="s">
        <v>126</v>
      </c>
      <c r="R4" s="111" t="s">
        <v>127</v>
      </c>
      <c r="T4" s="5"/>
      <c r="U4" s="106" t="s">
        <v>133</v>
      </c>
      <c r="V4" s="110" t="s">
        <v>125</v>
      </c>
      <c r="W4" s="110" t="s">
        <v>126</v>
      </c>
      <c r="X4" s="111" t="s">
        <v>127</v>
      </c>
      <c r="Z4" s="5"/>
      <c r="AA4" s="106" t="s">
        <v>133</v>
      </c>
      <c r="AB4" s="110" t="s">
        <v>125</v>
      </c>
      <c r="AC4" s="110" t="s">
        <v>126</v>
      </c>
      <c r="AD4" s="111" t="s">
        <v>127</v>
      </c>
    </row>
    <row r="5" spans="1:30" x14ac:dyDescent="0.3">
      <c r="A5" s="5" t="s">
        <v>119</v>
      </c>
      <c r="B5" s="6" t="s">
        <v>240</v>
      </c>
      <c r="C5" s="28" t="s">
        <v>171</v>
      </c>
      <c r="D5" s="5" t="s">
        <v>121</v>
      </c>
      <c r="E5" s="6" t="s">
        <v>240</v>
      </c>
      <c r="F5" s="28" t="s">
        <v>171</v>
      </c>
      <c r="G5" s="5" t="s">
        <v>122</v>
      </c>
      <c r="H5" s="6" t="s">
        <v>240</v>
      </c>
      <c r="I5" s="28" t="s">
        <v>171</v>
      </c>
      <c r="J5" s="5" t="s">
        <v>123</v>
      </c>
      <c r="K5" s="6" t="s">
        <v>240</v>
      </c>
      <c r="L5" s="28" t="s">
        <v>171</v>
      </c>
      <c r="N5" s="231" t="s">
        <v>119</v>
      </c>
      <c r="O5" s="109" t="s">
        <v>125</v>
      </c>
      <c r="P5" s="105">
        <f>COUNTIFS(C2:C82,"ON",I2:I82,"ON")</f>
        <v>8</v>
      </c>
      <c r="Q5" s="105">
        <f>COUNTIFS(C2:C82,"ON",I2:I82,"NE")</f>
        <v>1</v>
      </c>
      <c r="R5" s="112">
        <f>COUNTIFS(C2:C82,"ON",I2:I82,"OFF")</f>
        <v>0</v>
      </c>
      <c r="T5" s="231" t="s">
        <v>121</v>
      </c>
      <c r="U5" s="109" t="s">
        <v>125</v>
      </c>
      <c r="V5" s="105">
        <f>COUNTIFS(F2:F82,"ON",I2:I82,"ON")</f>
        <v>9</v>
      </c>
      <c r="W5" s="105">
        <f>COUNTIFS(F2:F82,"ON",I2:I82,"NE")</f>
        <v>0</v>
      </c>
      <c r="X5" s="112">
        <f>COUNTIFS(F2:F82,"ON",I2:I82,"OFF")</f>
        <v>0</v>
      </c>
      <c r="Z5" s="231" t="s">
        <v>123</v>
      </c>
      <c r="AA5" s="109" t="s">
        <v>125</v>
      </c>
      <c r="AB5" s="105">
        <f>COUNTIFS(L2:L82,"ON",I2:I82,"ON")</f>
        <v>8</v>
      </c>
      <c r="AC5" s="105">
        <f>COUNTIFS(L2:L82,"ON",I2:I82,"NE")</f>
        <v>1</v>
      </c>
      <c r="AD5" s="112">
        <f>COUNTIFS(L2:L82,"ON",I2:I82,"OFF")</f>
        <v>2</v>
      </c>
    </row>
    <row r="6" spans="1:30" x14ac:dyDescent="0.3">
      <c r="A6" s="5" t="s">
        <v>119</v>
      </c>
      <c r="B6" s="6" t="s">
        <v>210</v>
      </c>
      <c r="C6" s="28" t="s">
        <v>171</v>
      </c>
      <c r="D6" s="5" t="s">
        <v>121</v>
      </c>
      <c r="E6" s="6" t="s">
        <v>210</v>
      </c>
      <c r="F6" s="28" t="s">
        <v>171</v>
      </c>
      <c r="G6" s="5" t="s">
        <v>122</v>
      </c>
      <c r="H6" s="6" t="s">
        <v>210</v>
      </c>
      <c r="I6" s="28" t="s">
        <v>171</v>
      </c>
      <c r="J6" s="5" t="s">
        <v>123</v>
      </c>
      <c r="K6" s="6" t="s">
        <v>210</v>
      </c>
      <c r="L6" s="28" t="s">
        <v>171</v>
      </c>
      <c r="N6" s="231"/>
      <c r="O6" s="109" t="s">
        <v>126</v>
      </c>
      <c r="P6" s="105">
        <f>COUNTIFS(C2:C82,"NE",I2:I82,"ON")</f>
        <v>2</v>
      </c>
      <c r="Q6" s="105">
        <f>COUNTIFS(C2:C82,"NE",I2:I82,"NE")</f>
        <v>3</v>
      </c>
      <c r="R6" s="112">
        <f>COUNTIFS(C2:C82,"NE",I2:I82,"OFF")</f>
        <v>4</v>
      </c>
      <c r="T6" s="231"/>
      <c r="U6" s="109" t="s">
        <v>126</v>
      </c>
      <c r="V6" s="105">
        <f>COUNTIFS(F2:F82,"NE",I2:I82,"ON")</f>
        <v>1</v>
      </c>
      <c r="W6" s="105">
        <f>COUNTIFS(F2:F82,"NE",I2:I82,"NE")</f>
        <v>4</v>
      </c>
      <c r="X6" s="112">
        <f>COUNTIFS(F2:F82,"NE",I2:I82,"OFF")</f>
        <v>8</v>
      </c>
      <c r="Z6" s="231"/>
      <c r="AA6" s="109" t="s">
        <v>126</v>
      </c>
      <c r="AB6" s="105">
        <f>COUNTIFS(L2:L82,"NE",I2:I82,"ON")</f>
        <v>2</v>
      </c>
      <c r="AC6" s="105">
        <f>COUNTIFS(L2:L82,"NE",I2:I82,"NE")</f>
        <v>3</v>
      </c>
      <c r="AD6" s="112">
        <f>COUNTIFS(L2:L82,"NE",I2:I82,"OFF")</f>
        <v>5</v>
      </c>
    </row>
    <row r="7" spans="1:30" x14ac:dyDescent="0.3">
      <c r="A7" s="5" t="s">
        <v>119</v>
      </c>
      <c r="B7" s="6" t="s">
        <v>188</v>
      </c>
      <c r="C7" s="28" t="s">
        <v>256</v>
      </c>
      <c r="D7" s="5" t="s">
        <v>121</v>
      </c>
      <c r="E7" s="6" t="s">
        <v>188</v>
      </c>
      <c r="F7" s="28" t="s">
        <v>171</v>
      </c>
      <c r="G7" s="5" t="s">
        <v>122</v>
      </c>
      <c r="H7" s="6" t="s">
        <v>188</v>
      </c>
      <c r="I7" s="28" t="s">
        <v>171</v>
      </c>
      <c r="J7" s="5" t="s">
        <v>123</v>
      </c>
      <c r="K7" s="6" t="s">
        <v>188</v>
      </c>
      <c r="L7" s="28" t="s">
        <v>171</v>
      </c>
      <c r="N7" s="231"/>
      <c r="O7" s="109" t="s">
        <v>127</v>
      </c>
      <c r="P7" s="105">
        <f>COUNTIFS(C2:C82,"OFF",I2:I82,"ON")</f>
        <v>0</v>
      </c>
      <c r="Q7" s="105">
        <f>COUNTIFS(C2:C82,"OFF",I2:I82,"NE")</f>
        <v>0</v>
      </c>
      <c r="R7" s="112">
        <f>COUNTIFS(C2:C82,"OFF",I2:I82,"OFF")</f>
        <v>63</v>
      </c>
      <c r="T7" s="231"/>
      <c r="U7" s="109" t="s">
        <v>127</v>
      </c>
      <c r="V7" s="105">
        <f>COUNTIFS(F2:F82,"OFF",I2:I82,"ON")</f>
        <v>0</v>
      </c>
      <c r="W7" s="105">
        <f>COUNTIFS(F2:F82,"OFF",I2:I82,"NE")</f>
        <v>0</v>
      </c>
      <c r="X7" s="112">
        <f>COUNTIFS(F2:F82,"OFF",I2:I82,"OFF")</f>
        <v>59</v>
      </c>
      <c r="Z7" s="231"/>
      <c r="AA7" s="109" t="s">
        <v>127</v>
      </c>
      <c r="AB7" s="105">
        <f>COUNTIFS(L2:L82,"OFF",I2:I82,"ON")</f>
        <v>0</v>
      </c>
      <c r="AC7" s="105">
        <f>COUNTIFS(L2:L82,"OFF",I2:I82,"NE")</f>
        <v>0</v>
      </c>
      <c r="AD7" s="112">
        <f>COUNTIFS(L2:L82,"OFF",I2:I82,"OFF")</f>
        <v>60</v>
      </c>
    </row>
    <row r="8" spans="1:30" x14ac:dyDescent="0.3">
      <c r="A8" s="5" t="s">
        <v>119</v>
      </c>
      <c r="B8" s="6" t="s">
        <v>242</v>
      </c>
      <c r="C8" s="28" t="s">
        <v>171</v>
      </c>
      <c r="D8" s="5" t="s">
        <v>121</v>
      </c>
      <c r="E8" s="6" t="s">
        <v>242</v>
      </c>
      <c r="F8" s="28" t="s">
        <v>171</v>
      </c>
      <c r="G8" s="5" t="s">
        <v>122</v>
      </c>
      <c r="H8" s="6" t="s">
        <v>242</v>
      </c>
      <c r="I8" s="28" t="s">
        <v>171</v>
      </c>
      <c r="J8" s="5" t="s">
        <v>123</v>
      </c>
      <c r="K8" s="6" t="s">
        <v>242</v>
      </c>
      <c r="L8" s="28" t="s">
        <v>171</v>
      </c>
      <c r="N8" s="5"/>
      <c r="O8" s="6"/>
      <c r="P8" s="6"/>
      <c r="Q8" s="6"/>
      <c r="R8" s="28"/>
      <c r="T8" s="5"/>
      <c r="U8" s="6"/>
      <c r="V8" s="6"/>
      <c r="W8" s="6"/>
      <c r="X8" s="28"/>
      <c r="Z8" s="5"/>
      <c r="AA8" s="6"/>
      <c r="AB8" s="6"/>
      <c r="AC8" s="6"/>
      <c r="AD8" s="28"/>
    </row>
    <row r="9" spans="1:30" ht="14.4" customHeight="1" x14ac:dyDescent="0.3">
      <c r="A9" s="5" t="s">
        <v>119</v>
      </c>
      <c r="B9" s="6" t="s">
        <v>215</v>
      </c>
      <c r="C9" s="28" t="s">
        <v>171</v>
      </c>
      <c r="D9" s="5" t="s">
        <v>121</v>
      </c>
      <c r="E9" s="6" t="s">
        <v>215</v>
      </c>
      <c r="F9" s="28" t="s">
        <v>171</v>
      </c>
      <c r="G9" s="5" t="s">
        <v>122</v>
      </c>
      <c r="H9" s="6" t="s">
        <v>215</v>
      </c>
      <c r="I9" s="28" t="s">
        <v>171</v>
      </c>
      <c r="J9" s="5" t="s">
        <v>123</v>
      </c>
      <c r="K9" s="6" t="s">
        <v>215</v>
      </c>
      <c r="L9" s="28" t="s">
        <v>171</v>
      </c>
      <c r="N9" s="233" t="s">
        <v>132</v>
      </c>
      <c r="O9" s="234"/>
      <c r="P9" s="234"/>
      <c r="Q9" s="234"/>
      <c r="R9" s="235"/>
      <c r="T9" s="113" t="s">
        <v>132</v>
      </c>
      <c r="U9" s="53"/>
      <c r="V9" s="6"/>
      <c r="W9" s="6"/>
      <c r="X9" s="28"/>
      <c r="Z9" s="113" t="s">
        <v>132</v>
      </c>
      <c r="AA9" s="53"/>
      <c r="AB9" s="6"/>
      <c r="AC9" s="6"/>
      <c r="AD9" s="28"/>
    </row>
    <row r="10" spans="1:30" x14ac:dyDescent="0.3">
      <c r="A10" s="5" t="s">
        <v>119</v>
      </c>
      <c r="B10" s="6" t="s">
        <v>193</v>
      </c>
      <c r="C10" s="28" t="s">
        <v>171</v>
      </c>
      <c r="D10" s="5" t="s">
        <v>121</v>
      </c>
      <c r="E10" s="6" t="s">
        <v>193</v>
      </c>
      <c r="F10" s="28" t="s">
        <v>256</v>
      </c>
      <c r="G10" s="5" t="s">
        <v>122</v>
      </c>
      <c r="H10" s="6" t="s">
        <v>193</v>
      </c>
      <c r="I10" s="28" t="s">
        <v>256</v>
      </c>
      <c r="J10" s="5" t="s">
        <v>123</v>
      </c>
      <c r="K10" s="6" t="s">
        <v>193</v>
      </c>
      <c r="L10" s="28" t="s">
        <v>171</v>
      </c>
      <c r="N10" s="5"/>
      <c r="O10" s="53"/>
      <c r="P10" s="232" t="s">
        <v>128</v>
      </c>
      <c r="Q10" s="232"/>
      <c r="R10" s="28"/>
      <c r="T10" s="5"/>
      <c r="U10" s="53"/>
      <c r="V10" s="232" t="s">
        <v>128</v>
      </c>
      <c r="W10" s="232"/>
      <c r="X10" s="28"/>
      <c r="Z10" s="5"/>
      <c r="AA10" s="53"/>
      <c r="AB10" s="232" t="s">
        <v>128</v>
      </c>
      <c r="AC10" s="232"/>
      <c r="AD10" s="28"/>
    </row>
    <row r="11" spans="1:30" ht="24" x14ac:dyDescent="0.3">
      <c r="A11" s="5" t="s">
        <v>119</v>
      </c>
      <c r="B11" s="6" t="s">
        <v>224</v>
      </c>
      <c r="C11" s="28" t="s">
        <v>173</v>
      </c>
      <c r="D11" s="5" t="s">
        <v>121</v>
      </c>
      <c r="E11" s="6" t="s">
        <v>224</v>
      </c>
      <c r="F11" s="28" t="s">
        <v>173</v>
      </c>
      <c r="G11" s="5" t="s">
        <v>122</v>
      </c>
      <c r="H11" s="6" t="s">
        <v>224</v>
      </c>
      <c r="I11" s="28" t="s">
        <v>173</v>
      </c>
      <c r="J11" s="5" t="s">
        <v>123</v>
      </c>
      <c r="K11" s="6" t="s">
        <v>224</v>
      </c>
      <c r="L11" s="28" t="s">
        <v>173</v>
      </c>
      <c r="N11" s="5"/>
      <c r="O11" s="106" t="s">
        <v>134</v>
      </c>
      <c r="P11" s="110" t="s">
        <v>125</v>
      </c>
      <c r="Q11" s="110" t="s">
        <v>127</v>
      </c>
      <c r="R11" s="28"/>
      <c r="T11" s="5"/>
      <c r="U11" s="106" t="s">
        <v>134</v>
      </c>
      <c r="V11" s="110" t="s">
        <v>125</v>
      </c>
      <c r="W11" s="110" t="s">
        <v>127</v>
      </c>
      <c r="X11" s="28"/>
      <c r="Z11" s="5"/>
      <c r="AA11" s="106" t="s">
        <v>134</v>
      </c>
      <c r="AB11" s="110" t="s">
        <v>125</v>
      </c>
      <c r="AC11" s="110" t="s">
        <v>127</v>
      </c>
      <c r="AD11" s="28"/>
    </row>
    <row r="12" spans="1:30" x14ac:dyDescent="0.3">
      <c r="A12" s="5" t="s">
        <v>119</v>
      </c>
      <c r="B12" s="6" t="s">
        <v>192</v>
      </c>
      <c r="C12" s="28" t="s">
        <v>173</v>
      </c>
      <c r="D12" s="5" t="s">
        <v>121</v>
      </c>
      <c r="E12" s="6" t="s">
        <v>192</v>
      </c>
      <c r="F12" s="28" t="s">
        <v>256</v>
      </c>
      <c r="G12" s="5" t="s">
        <v>122</v>
      </c>
      <c r="H12" s="6" t="s">
        <v>192</v>
      </c>
      <c r="I12" s="28" t="s">
        <v>173</v>
      </c>
      <c r="J12" s="5" t="s">
        <v>123</v>
      </c>
      <c r="K12" s="6" t="s">
        <v>192</v>
      </c>
      <c r="L12" s="28" t="s">
        <v>173</v>
      </c>
      <c r="N12" s="231" t="s">
        <v>119</v>
      </c>
      <c r="O12" s="109" t="s">
        <v>125</v>
      </c>
      <c r="P12" s="105">
        <f>P5</f>
        <v>8</v>
      </c>
      <c r="Q12" s="105">
        <f>SUM(Q5:R5)</f>
        <v>1</v>
      </c>
      <c r="R12" s="72"/>
      <c r="T12" s="231" t="s">
        <v>121</v>
      </c>
      <c r="U12" s="109" t="s">
        <v>125</v>
      </c>
      <c r="V12" s="105">
        <f>V5</f>
        <v>9</v>
      </c>
      <c r="W12" s="105">
        <f>SUM(W5:X5)</f>
        <v>0</v>
      </c>
      <c r="X12" s="72"/>
      <c r="Z12" s="231" t="s">
        <v>123</v>
      </c>
      <c r="AA12" s="109" t="s">
        <v>125</v>
      </c>
      <c r="AB12" s="105">
        <f>AB5</f>
        <v>8</v>
      </c>
      <c r="AC12" s="105">
        <f>SUM(AC5:AD5)</f>
        <v>3</v>
      </c>
      <c r="AD12" s="72"/>
    </row>
    <row r="13" spans="1:30" x14ac:dyDescent="0.3">
      <c r="A13" s="5" t="s">
        <v>119</v>
      </c>
      <c r="B13" s="6" t="s">
        <v>178</v>
      </c>
      <c r="C13" s="28" t="s">
        <v>171</v>
      </c>
      <c r="D13" s="5" t="s">
        <v>121</v>
      </c>
      <c r="E13" s="6" t="s">
        <v>178</v>
      </c>
      <c r="F13" s="28" t="s">
        <v>171</v>
      </c>
      <c r="G13" s="5" t="s">
        <v>122</v>
      </c>
      <c r="H13" s="6" t="s">
        <v>178</v>
      </c>
      <c r="I13" s="28" t="s">
        <v>171</v>
      </c>
      <c r="J13" s="5" t="s">
        <v>123</v>
      </c>
      <c r="K13" s="6" t="s">
        <v>178</v>
      </c>
      <c r="L13" s="28" t="s">
        <v>171</v>
      </c>
      <c r="N13" s="231"/>
      <c r="O13" s="109" t="s">
        <v>127</v>
      </c>
      <c r="P13" s="105">
        <f>SUM(P6:P7)</f>
        <v>2</v>
      </c>
      <c r="Q13" s="105">
        <f>SUM(Q6:R7)</f>
        <v>70</v>
      </c>
      <c r="R13" s="72"/>
      <c r="T13" s="231"/>
      <c r="U13" s="109" t="s">
        <v>127</v>
      </c>
      <c r="V13" s="105">
        <f>SUM(V6:V7)</f>
        <v>1</v>
      </c>
      <c r="W13" s="105">
        <f>SUM(W6:X7)</f>
        <v>71</v>
      </c>
      <c r="X13" s="72"/>
      <c r="Z13" s="231"/>
      <c r="AA13" s="109" t="s">
        <v>127</v>
      </c>
      <c r="AB13" s="105">
        <f>SUM(AB6:AB7)</f>
        <v>2</v>
      </c>
      <c r="AC13" s="105">
        <f>SUM(AC6:AD7)</f>
        <v>68</v>
      </c>
      <c r="AD13" s="72"/>
    </row>
    <row r="14" spans="1:30" x14ac:dyDescent="0.3">
      <c r="A14" s="5" t="s">
        <v>119</v>
      </c>
      <c r="B14" s="6" t="s">
        <v>230</v>
      </c>
      <c r="C14" s="28" t="s">
        <v>173</v>
      </c>
      <c r="D14" s="5" t="s">
        <v>121</v>
      </c>
      <c r="E14" s="6" t="s">
        <v>230</v>
      </c>
      <c r="F14" s="28" t="s">
        <v>256</v>
      </c>
      <c r="G14" s="5" t="s">
        <v>122</v>
      </c>
      <c r="H14" s="6" t="s">
        <v>230</v>
      </c>
      <c r="I14" s="28" t="s">
        <v>173</v>
      </c>
      <c r="J14" s="5" t="s">
        <v>123</v>
      </c>
      <c r="K14" s="6" t="s">
        <v>230</v>
      </c>
      <c r="L14" s="28" t="s">
        <v>256</v>
      </c>
      <c r="N14" s="5"/>
      <c r="O14" s="6"/>
      <c r="P14" s="6"/>
      <c r="Q14" s="6"/>
      <c r="R14" s="28"/>
      <c r="T14" s="5"/>
      <c r="U14" s="6"/>
      <c r="V14" s="6"/>
      <c r="W14" s="6"/>
      <c r="X14" s="28"/>
      <c r="Z14" s="5"/>
      <c r="AA14" s="6"/>
      <c r="AB14" s="6"/>
      <c r="AC14" s="6"/>
      <c r="AD14" s="28"/>
    </row>
    <row r="15" spans="1:30" ht="36" x14ac:dyDescent="0.3">
      <c r="A15" s="5" t="s">
        <v>119</v>
      </c>
      <c r="B15" s="6" t="s">
        <v>198</v>
      </c>
      <c r="C15" s="28" t="s">
        <v>256</v>
      </c>
      <c r="D15" s="5" t="s">
        <v>121</v>
      </c>
      <c r="E15" s="6" t="s">
        <v>198</v>
      </c>
      <c r="F15" s="28" t="s">
        <v>256</v>
      </c>
      <c r="G15" s="5" t="s">
        <v>122</v>
      </c>
      <c r="H15" s="6" t="s">
        <v>198</v>
      </c>
      <c r="I15" s="28" t="s">
        <v>173</v>
      </c>
      <c r="J15" s="5" t="s">
        <v>123</v>
      </c>
      <c r="K15" s="6" t="s">
        <v>198</v>
      </c>
      <c r="L15" s="28" t="s">
        <v>171</v>
      </c>
      <c r="N15" s="114" t="s">
        <v>0</v>
      </c>
      <c r="O15" s="107" t="s">
        <v>86</v>
      </c>
      <c r="P15" s="110" t="s">
        <v>135</v>
      </c>
      <c r="Q15" s="110" t="s">
        <v>136</v>
      </c>
      <c r="R15" s="28"/>
      <c r="T15" s="114" t="s">
        <v>23</v>
      </c>
      <c r="U15" s="107" t="s">
        <v>86</v>
      </c>
      <c r="V15" s="110" t="s">
        <v>135</v>
      </c>
      <c r="W15" s="110" t="s">
        <v>136</v>
      </c>
      <c r="X15" s="28"/>
      <c r="Z15" s="114" t="s">
        <v>9</v>
      </c>
      <c r="AA15" s="107" t="s">
        <v>86</v>
      </c>
      <c r="AB15" s="110" t="s">
        <v>135</v>
      </c>
      <c r="AC15" s="110" t="s">
        <v>136</v>
      </c>
      <c r="AD15" s="28"/>
    </row>
    <row r="16" spans="1:30" x14ac:dyDescent="0.3">
      <c r="A16" s="5" t="s">
        <v>119</v>
      </c>
      <c r="B16" s="6" t="s">
        <v>180</v>
      </c>
      <c r="C16" s="28" t="s">
        <v>256</v>
      </c>
      <c r="D16" s="5" t="s">
        <v>121</v>
      </c>
      <c r="E16" s="6" t="s">
        <v>180</v>
      </c>
      <c r="F16" s="28" t="s">
        <v>256</v>
      </c>
      <c r="G16" s="5" t="s">
        <v>122</v>
      </c>
      <c r="H16" s="6" t="s">
        <v>180</v>
      </c>
      <c r="I16" s="28" t="s">
        <v>173</v>
      </c>
      <c r="J16" s="5" t="s">
        <v>123</v>
      </c>
      <c r="K16" s="6" t="s">
        <v>180</v>
      </c>
      <c r="L16" s="28" t="s">
        <v>171</v>
      </c>
      <c r="N16" s="115" t="s">
        <v>129</v>
      </c>
      <c r="O16" s="108">
        <f>Q13/SUM(Q12:Q13)</f>
        <v>0.9859154929577465</v>
      </c>
      <c r="P16" s="108">
        <f>((2*Q13+NORMSINV(0.975)^2)-(NORMSINV(0.975)*SQRT(NORMSINV(0.975)^2+(4*Q12*Q13)/(Q12+Q13))))/(2*(Q12+Q13+NORMSINV(0.975)^2))</f>
        <v>0.92443949479750986</v>
      </c>
      <c r="Q16" s="108">
        <f>((2*Q13+NORMSINV(0.975)^2)+(NORMSINV(0.975)*SQRT(NORMSINV(0.975)^2+(4*Q12*Q13)/(Q12+Q13))))/(2*(Q12+Q13+NORMSINV(0.975)^2))</f>
        <v>0.99750939672945582</v>
      </c>
      <c r="R16" s="28"/>
      <c r="T16" s="115" t="s">
        <v>129</v>
      </c>
      <c r="U16" s="108">
        <f>W13/SUM(W12:W13)</f>
        <v>1</v>
      </c>
      <c r="V16" s="108">
        <f>((2*W13+NORMSINV(0.975)^2)-(NORMSINV(0.975)*SQRT(NORMSINV(0.975)^2+(4*W12*W13)/(W12+W13))))/(2*(W12+W13+NORMSINV(0.975)^2))</f>
        <v>0.94867204780310965</v>
      </c>
      <c r="W16" s="108">
        <f>((2*W13+NORMSINV(0.975)^2)+(NORMSINV(0.975)*SQRT(NORMSINV(0.975)^2+(4*W12*W13)/(W12+W13))))/(2*(W12+W13+NORMSINV(0.975)^2))</f>
        <v>1</v>
      </c>
      <c r="X16" s="28"/>
      <c r="Z16" s="115" t="s">
        <v>129</v>
      </c>
      <c r="AA16" s="108">
        <f>AC13/SUM(AC12:AC13)</f>
        <v>0.95774647887323938</v>
      </c>
      <c r="AB16" s="108">
        <f>((2*AC13+NORMSINV(0.975)^2)-(NORMSINV(0.975)*SQRT(NORMSINV(0.975)^2+(4*AC12*AC13)/(AC12+AC13))))/(2*(AC12+AC13+NORMSINV(0.975)^2))</f>
        <v>0.88297583959515324</v>
      </c>
      <c r="AC16" s="108">
        <f>((2*AC13+NORMSINV(0.975)^2)+(NORMSINV(0.975)*SQRT(NORMSINV(0.975)^2+(4*AC12*AC13)/(AC12+AC13))))/(2*(AC12+AC13+NORMSINV(0.975)^2))</f>
        <v>0.98552673937952462</v>
      </c>
      <c r="AD16" s="28"/>
    </row>
    <row r="17" spans="1:30" x14ac:dyDescent="0.3">
      <c r="A17" s="5" t="s">
        <v>119</v>
      </c>
      <c r="B17" s="6" t="s">
        <v>234</v>
      </c>
      <c r="C17" s="28" t="s">
        <v>173</v>
      </c>
      <c r="D17" s="5" t="s">
        <v>121</v>
      </c>
      <c r="E17" s="6" t="s">
        <v>234</v>
      </c>
      <c r="F17" s="28" t="s">
        <v>173</v>
      </c>
      <c r="G17" s="5" t="s">
        <v>122</v>
      </c>
      <c r="H17" s="6" t="s">
        <v>234</v>
      </c>
      <c r="I17" s="28" t="s">
        <v>173</v>
      </c>
      <c r="J17" s="5" t="s">
        <v>123</v>
      </c>
      <c r="K17" s="6" t="s">
        <v>234</v>
      </c>
      <c r="L17" s="28" t="s">
        <v>173</v>
      </c>
      <c r="N17" s="115" t="s">
        <v>130</v>
      </c>
      <c r="O17" s="108">
        <f>P12/SUM(P12:P13)</f>
        <v>0.8</v>
      </c>
      <c r="P17" s="108">
        <f>((2*P12+NORMSINV(0.975)^2)-(NORMSINV(0.975)*SQRT(NORMSINV(0.975)^2+(4*P12*P13)/(P12+P13))))/(2*(P12+P13+NORMSINV(0.975)^2))</f>
        <v>0.49016247153664178</v>
      </c>
      <c r="Q17" s="108">
        <f>((2*P12+NORMSINV(0.975)^2)+(NORMSINV(0.975)*SQRT(NORMSINV(0.975)^2+(4*P12*P13)/(P12+P13))))/(2*(P12+P13+NORMSINV(0.975)^2))</f>
        <v>0.94331784854562462</v>
      </c>
      <c r="R17" s="28"/>
      <c r="T17" s="115" t="s">
        <v>130</v>
      </c>
      <c r="U17" s="108">
        <f>V12/SUM(V12:V13)</f>
        <v>0.9</v>
      </c>
      <c r="V17" s="108">
        <f>((2*V12+NORMSINV(0.975)^2)-(NORMSINV(0.975)*SQRT(NORMSINV(0.975)^2+(4*V12*V13)/(V12+V13))))/(2*(V12+V13+NORMSINV(0.975)^2))</f>
        <v>0.59584997320476152</v>
      </c>
      <c r="W17" s="108">
        <f>((2*V12+NORMSINV(0.975)^2)+(NORMSINV(0.975)*SQRT(NORMSINV(0.975)^2+(4*V12*V13)/(V12+V13))))/(2*(V12+V13+NORMSINV(0.975)^2))</f>
        <v>0.98212378690492697</v>
      </c>
      <c r="X17" s="28"/>
      <c r="Z17" s="115" t="s">
        <v>130</v>
      </c>
      <c r="AA17" s="108">
        <f>AB12/SUM(AB12:AB13)</f>
        <v>0.8</v>
      </c>
      <c r="AB17" s="108">
        <f>((2*AB12+NORMSINV(0.975)^2)-(NORMSINV(0.975)*SQRT(NORMSINV(0.975)^2+(4*AB12*AB13)/(AB12+AB13))))/(2*(AB12+AB13+NORMSINV(0.975)^2))</f>
        <v>0.49016247153664178</v>
      </c>
      <c r="AC17" s="108">
        <f>((2*AB12+NORMSINV(0.975)^2)+(NORMSINV(0.975)*SQRT(NORMSINV(0.975)^2+(4*AB12*AB13)/(AB12+AB13))))/(2*(AB12+AB13+NORMSINV(0.975)^2))</f>
        <v>0.94331784854562462</v>
      </c>
      <c r="AD17" s="28"/>
    </row>
    <row r="18" spans="1:30" x14ac:dyDescent="0.3">
      <c r="A18" s="5" t="s">
        <v>119</v>
      </c>
      <c r="B18" s="6" t="s">
        <v>201</v>
      </c>
      <c r="C18" s="28" t="s">
        <v>173</v>
      </c>
      <c r="D18" s="5" t="s">
        <v>121</v>
      </c>
      <c r="E18" s="6" t="s">
        <v>201</v>
      </c>
      <c r="F18" s="28" t="s">
        <v>256</v>
      </c>
      <c r="G18" s="5" t="s">
        <v>122</v>
      </c>
      <c r="H18" s="6" t="s">
        <v>201</v>
      </c>
      <c r="I18" s="28" t="s">
        <v>173</v>
      </c>
      <c r="J18" s="5" t="s">
        <v>123</v>
      </c>
      <c r="K18" s="6" t="s">
        <v>201</v>
      </c>
      <c r="L18" s="28" t="s">
        <v>256</v>
      </c>
      <c r="N18" s="115" t="s">
        <v>131</v>
      </c>
      <c r="O18" s="108">
        <f>SUM(P12,Q13)/SUM(P12:Q13)</f>
        <v>0.96296296296296291</v>
      </c>
      <c r="P18" s="108">
        <f>((2*(P12+Q13)+NORMSINV(0.975)^2)-(NORMSINV(0.975)*SQRT(NORMSINV(0.975)^2+(4*(P12+Q13)*(Q12+P13))/SUM(P12:Q13))))/(2*(SUM(P12:Q13)+NORMSINV(0.975)^2))</f>
        <v>0.89667688693106185</v>
      </c>
      <c r="Q18" s="108">
        <f>((2*(P12+Q13)+NORMSINV(0.975)^2)+(NORMSINV(0.975)*SQRT(NORMSINV(0.975)^2+(4*(P12+Q13)*(Q12+P13))/SUM(P12:Q13))))/(2*(SUM(P12:Q13)+NORMSINV(0.975)^2))</f>
        <v>0.98732488581670186</v>
      </c>
      <c r="R18" s="28"/>
      <c r="T18" s="115" t="s">
        <v>131</v>
      </c>
      <c r="U18" s="108">
        <f>SUM(V12,W13)/SUM(V12:W13)</f>
        <v>0.98765432098765427</v>
      </c>
      <c r="V18" s="108">
        <f>((2*(V12+W13)+NORMSINV(0.975)^2)-(NORMSINV(0.975)*SQRT(NORMSINV(0.975)^2+(4*(V12+W13)*(W12+V13))/SUM(V12:W13))))/(2*(SUM(V12:W13)+NORMSINV(0.975)^2))</f>
        <v>0.93333118401951654</v>
      </c>
      <c r="W18" s="108">
        <f>((2*(V12+W13)+NORMSINV(0.975)^2)+(NORMSINV(0.975)*SQRT(NORMSINV(0.975)^2+(4*(V12+W13)*(W12+V13))/SUM(V12:W13))))/(2*(SUM(V12:W13)+NORMSINV(0.975)^2))</f>
        <v>0.9978173499414611</v>
      </c>
      <c r="X18" s="28"/>
      <c r="Z18" s="115" t="s">
        <v>131</v>
      </c>
      <c r="AA18" s="108">
        <f>SUM(AB12,AC13)/SUM(AB12:AC13)</f>
        <v>0.93827160493827155</v>
      </c>
      <c r="AB18" s="108">
        <f>((2*(AB12+AC13)+NORMSINV(0.975)^2)-(NORMSINV(0.975)*SQRT(NORMSINV(0.975)^2+(4*(AB12+AC13)*(AC12+AB13))/SUM(AB12:AC13))))/(2*(SUM(AB12:AC13)+NORMSINV(0.975)^2))</f>
        <v>0.86350752363157879</v>
      </c>
      <c r="AC18" s="108">
        <f>((2*(AB12+AC13)+NORMSINV(0.975)^2)+(NORMSINV(0.975)*SQRT(NORMSINV(0.975)^2+(4*(AB12+AC13)*(AC12+AB13))/SUM(AB12:AC13))))/(2*(SUM(AB12:AC13)+NORMSINV(0.975)^2))</f>
        <v>0.97334748790297076</v>
      </c>
      <c r="AD18" s="28"/>
    </row>
    <row r="19" spans="1:30" x14ac:dyDescent="0.3">
      <c r="A19" s="5" t="s">
        <v>119</v>
      </c>
      <c r="B19" s="6" t="s">
        <v>182</v>
      </c>
      <c r="C19" s="28" t="s">
        <v>256</v>
      </c>
      <c r="D19" s="5" t="s">
        <v>121</v>
      </c>
      <c r="E19" s="6" t="s">
        <v>182</v>
      </c>
      <c r="F19" s="28" t="s">
        <v>256</v>
      </c>
      <c r="G19" s="5" t="s">
        <v>122</v>
      </c>
      <c r="H19" s="6" t="s">
        <v>182</v>
      </c>
      <c r="I19" s="28" t="s">
        <v>173</v>
      </c>
      <c r="J19" s="5" t="s">
        <v>123</v>
      </c>
      <c r="K19" s="6" t="s">
        <v>182</v>
      </c>
      <c r="L19" s="28" t="s">
        <v>256</v>
      </c>
      <c r="N19" s="5"/>
      <c r="O19" s="6"/>
      <c r="P19" s="6"/>
      <c r="Q19" s="6"/>
      <c r="R19" s="28"/>
      <c r="T19" s="5"/>
      <c r="U19" s="6"/>
      <c r="V19" s="6"/>
      <c r="W19" s="6"/>
      <c r="X19" s="28"/>
      <c r="Z19" s="5"/>
      <c r="AA19" s="6"/>
      <c r="AB19" s="6"/>
      <c r="AC19" s="6"/>
      <c r="AD19" s="28"/>
    </row>
    <row r="20" spans="1:30" ht="33" customHeight="1" x14ac:dyDescent="0.3">
      <c r="A20" s="5" t="s">
        <v>119</v>
      </c>
      <c r="B20" s="6" t="s">
        <v>209</v>
      </c>
      <c r="C20" s="28" t="s">
        <v>173</v>
      </c>
      <c r="D20" s="5" t="s">
        <v>121</v>
      </c>
      <c r="E20" s="6" t="s">
        <v>209</v>
      </c>
      <c r="F20" s="28" t="s">
        <v>173</v>
      </c>
      <c r="G20" s="5" t="s">
        <v>122</v>
      </c>
      <c r="H20" s="6" t="s">
        <v>209</v>
      </c>
      <c r="I20" s="28" t="s">
        <v>173</v>
      </c>
      <c r="J20" s="5" t="s">
        <v>123</v>
      </c>
      <c r="K20" s="6" t="s">
        <v>209</v>
      </c>
      <c r="L20" s="28" t="s">
        <v>173</v>
      </c>
      <c r="N20" s="233" t="s">
        <v>137</v>
      </c>
      <c r="O20" s="234"/>
      <c r="P20" s="234"/>
      <c r="Q20" s="234"/>
      <c r="R20" s="235"/>
      <c r="T20" s="228" t="s">
        <v>137</v>
      </c>
      <c r="U20" s="229"/>
      <c r="V20" s="229"/>
      <c r="W20" s="229"/>
      <c r="X20" s="230"/>
      <c r="Z20" s="228" t="s">
        <v>137</v>
      </c>
      <c r="AA20" s="229"/>
      <c r="AB20" s="229"/>
      <c r="AC20" s="229"/>
      <c r="AD20" s="230"/>
    </row>
    <row r="21" spans="1:30" x14ac:dyDescent="0.3">
      <c r="A21" s="5" t="s">
        <v>119</v>
      </c>
      <c r="B21" s="6" t="s">
        <v>181</v>
      </c>
      <c r="C21" s="28" t="s">
        <v>173</v>
      </c>
      <c r="D21" s="5" t="s">
        <v>121</v>
      </c>
      <c r="E21" s="6" t="s">
        <v>181</v>
      </c>
      <c r="F21" s="28" t="s">
        <v>173</v>
      </c>
      <c r="G21" s="5" t="s">
        <v>122</v>
      </c>
      <c r="H21" s="6" t="s">
        <v>181</v>
      </c>
      <c r="I21" s="28" t="s">
        <v>173</v>
      </c>
      <c r="J21" s="5" t="s">
        <v>123</v>
      </c>
      <c r="K21" s="6" t="s">
        <v>181</v>
      </c>
      <c r="L21" s="28" t="s">
        <v>173</v>
      </c>
      <c r="N21" s="5"/>
      <c r="O21" s="53"/>
      <c r="P21" s="236" t="s">
        <v>128</v>
      </c>
      <c r="Q21" s="237"/>
      <c r="R21" s="28"/>
      <c r="T21" s="5"/>
      <c r="U21" s="53"/>
      <c r="V21" s="236" t="s">
        <v>128</v>
      </c>
      <c r="W21" s="237"/>
      <c r="X21" s="28"/>
      <c r="Z21" s="5"/>
      <c r="AA21" s="53"/>
      <c r="AB21" s="236" t="s">
        <v>128</v>
      </c>
      <c r="AC21" s="237"/>
      <c r="AD21" s="28"/>
    </row>
    <row r="22" spans="1:30" ht="24" x14ac:dyDescent="0.3">
      <c r="A22" s="5" t="s">
        <v>119</v>
      </c>
      <c r="B22" s="6" t="s">
        <v>175</v>
      </c>
      <c r="C22" s="28" t="s">
        <v>171</v>
      </c>
      <c r="D22" s="5" t="s">
        <v>121</v>
      </c>
      <c r="E22" s="6" t="s">
        <v>175</v>
      </c>
      <c r="F22" s="28" t="s">
        <v>171</v>
      </c>
      <c r="G22" s="5" t="s">
        <v>122</v>
      </c>
      <c r="H22" s="6" t="s">
        <v>175</v>
      </c>
      <c r="I22" s="28" t="s">
        <v>171</v>
      </c>
      <c r="J22" s="5" t="s">
        <v>123</v>
      </c>
      <c r="K22" s="6" t="s">
        <v>175</v>
      </c>
      <c r="L22" s="28" t="s">
        <v>171</v>
      </c>
      <c r="N22" s="5"/>
      <c r="O22" s="106" t="s">
        <v>134</v>
      </c>
      <c r="P22" s="110" t="s">
        <v>125</v>
      </c>
      <c r="Q22" s="110" t="s">
        <v>127</v>
      </c>
      <c r="R22" s="28"/>
      <c r="T22" s="5"/>
      <c r="U22" s="106" t="s">
        <v>134</v>
      </c>
      <c r="V22" s="110" t="s">
        <v>125</v>
      </c>
      <c r="W22" s="110" t="s">
        <v>127</v>
      </c>
      <c r="X22" s="28"/>
      <c r="Z22" s="5"/>
      <c r="AA22" s="106" t="s">
        <v>134</v>
      </c>
      <c r="AB22" s="110" t="s">
        <v>125</v>
      </c>
      <c r="AC22" s="110" t="s">
        <v>127</v>
      </c>
      <c r="AD22" s="28"/>
    </row>
    <row r="23" spans="1:30" x14ac:dyDescent="0.3">
      <c r="A23" s="5" t="s">
        <v>119</v>
      </c>
      <c r="B23" s="6" t="s">
        <v>216</v>
      </c>
      <c r="C23" s="28" t="s">
        <v>173</v>
      </c>
      <c r="D23" s="5" t="s">
        <v>121</v>
      </c>
      <c r="E23" s="6" t="s">
        <v>216</v>
      </c>
      <c r="F23" s="28" t="s">
        <v>173</v>
      </c>
      <c r="G23" s="5" t="s">
        <v>122</v>
      </c>
      <c r="H23" s="6" t="s">
        <v>216</v>
      </c>
      <c r="I23" s="28" t="s">
        <v>173</v>
      </c>
      <c r="J23" s="5" t="s">
        <v>123</v>
      </c>
      <c r="K23" s="6" t="s">
        <v>216</v>
      </c>
      <c r="L23" s="28" t="s">
        <v>173</v>
      </c>
      <c r="N23" s="231" t="s">
        <v>119</v>
      </c>
      <c r="O23" s="109" t="s">
        <v>125</v>
      </c>
      <c r="P23" s="105">
        <f>SUM(P5:Q6)</f>
        <v>14</v>
      </c>
      <c r="Q23" s="105">
        <f>SUM(R5:R6)</f>
        <v>4</v>
      </c>
      <c r="R23" s="28"/>
      <c r="T23" s="231" t="s">
        <v>121</v>
      </c>
      <c r="U23" s="109" t="s">
        <v>125</v>
      </c>
      <c r="V23" s="105">
        <f>SUM(V5:W6)</f>
        <v>14</v>
      </c>
      <c r="W23" s="105">
        <f>SUM(X5:X6)</f>
        <v>8</v>
      </c>
      <c r="X23" s="28"/>
      <c r="Z23" s="231" t="s">
        <v>123</v>
      </c>
      <c r="AA23" s="109" t="s">
        <v>125</v>
      </c>
      <c r="AB23" s="105">
        <f>SUM(AB5:AC6)</f>
        <v>14</v>
      </c>
      <c r="AC23" s="105">
        <f>SUM(AD5:AD6)</f>
        <v>7</v>
      </c>
      <c r="AD23" s="28"/>
    </row>
    <row r="24" spans="1:30" x14ac:dyDescent="0.3">
      <c r="A24" s="5" t="s">
        <v>119</v>
      </c>
      <c r="B24" s="6" t="s">
        <v>185</v>
      </c>
      <c r="C24" s="28" t="s">
        <v>173</v>
      </c>
      <c r="D24" s="5" t="s">
        <v>121</v>
      </c>
      <c r="E24" s="6" t="s">
        <v>185</v>
      </c>
      <c r="F24" s="28" t="s">
        <v>173</v>
      </c>
      <c r="G24" s="5" t="s">
        <v>122</v>
      </c>
      <c r="H24" s="6" t="s">
        <v>185</v>
      </c>
      <c r="I24" s="28" t="s">
        <v>173</v>
      </c>
      <c r="J24" s="5" t="s">
        <v>123</v>
      </c>
      <c r="K24" s="6" t="s">
        <v>185</v>
      </c>
      <c r="L24" s="28" t="s">
        <v>173</v>
      </c>
      <c r="N24" s="231"/>
      <c r="O24" s="109" t="s">
        <v>127</v>
      </c>
      <c r="P24" s="105">
        <f>SUM(P7:Q7)</f>
        <v>0</v>
      </c>
      <c r="Q24" s="105">
        <f>R7</f>
        <v>63</v>
      </c>
      <c r="R24" s="28"/>
      <c r="T24" s="231"/>
      <c r="U24" s="109" t="s">
        <v>127</v>
      </c>
      <c r="V24" s="105">
        <f>SUM(V7:W7)</f>
        <v>0</v>
      </c>
      <c r="W24" s="105">
        <f>X7</f>
        <v>59</v>
      </c>
      <c r="X24" s="28"/>
      <c r="Z24" s="231"/>
      <c r="AA24" s="109" t="s">
        <v>127</v>
      </c>
      <c r="AB24" s="105">
        <f>SUM(AB7:AC7)</f>
        <v>0</v>
      </c>
      <c r="AC24" s="105">
        <f>AD7</f>
        <v>60</v>
      </c>
      <c r="AD24" s="28"/>
    </row>
    <row r="25" spans="1:30" x14ac:dyDescent="0.3">
      <c r="A25" s="5" t="s">
        <v>119</v>
      </c>
      <c r="B25" s="6" t="s">
        <v>176</v>
      </c>
      <c r="C25" s="28" t="s">
        <v>173</v>
      </c>
      <c r="D25" s="5" t="s">
        <v>121</v>
      </c>
      <c r="E25" s="6" t="s">
        <v>176</v>
      </c>
      <c r="F25" s="28" t="s">
        <v>256</v>
      </c>
      <c r="G25" s="5" t="s">
        <v>122</v>
      </c>
      <c r="H25" s="6" t="s">
        <v>176</v>
      </c>
      <c r="I25" s="28" t="s">
        <v>173</v>
      </c>
      <c r="J25" s="5" t="s">
        <v>123</v>
      </c>
      <c r="K25" s="6" t="s">
        <v>176</v>
      </c>
      <c r="L25" s="28" t="s">
        <v>256</v>
      </c>
      <c r="N25" s="5"/>
      <c r="O25" s="6"/>
      <c r="P25" s="6"/>
      <c r="Q25" s="6"/>
      <c r="R25" s="28"/>
      <c r="T25" s="5"/>
      <c r="U25" s="6"/>
      <c r="V25" s="6"/>
      <c r="W25" s="6"/>
      <c r="X25" s="28"/>
      <c r="Z25" s="5"/>
      <c r="AA25" s="6"/>
      <c r="AB25" s="6"/>
      <c r="AC25" s="6"/>
      <c r="AD25" s="28"/>
    </row>
    <row r="26" spans="1:30" ht="36" x14ac:dyDescent="0.3">
      <c r="A26" s="5" t="s">
        <v>119</v>
      </c>
      <c r="B26" s="6" t="s">
        <v>221</v>
      </c>
      <c r="C26" s="28" t="s">
        <v>173</v>
      </c>
      <c r="D26" s="5" t="s">
        <v>121</v>
      </c>
      <c r="E26" s="6" t="s">
        <v>221</v>
      </c>
      <c r="F26" s="28" t="s">
        <v>173</v>
      </c>
      <c r="G26" s="5" t="s">
        <v>122</v>
      </c>
      <c r="H26" s="6" t="s">
        <v>221</v>
      </c>
      <c r="I26" s="28" t="s">
        <v>173</v>
      </c>
      <c r="J26" s="5" t="s">
        <v>123</v>
      </c>
      <c r="K26" s="6" t="s">
        <v>221</v>
      </c>
      <c r="L26" s="28" t="s">
        <v>173</v>
      </c>
      <c r="N26" s="114" t="s">
        <v>0</v>
      </c>
      <c r="O26" s="107" t="s">
        <v>86</v>
      </c>
      <c r="P26" s="110" t="s">
        <v>135</v>
      </c>
      <c r="Q26" s="110" t="s">
        <v>136</v>
      </c>
      <c r="R26" s="28"/>
      <c r="T26" s="114" t="s">
        <v>23</v>
      </c>
      <c r="U26" s="107" t="s">
        <v>86</v>
      </c>
      <c r="V26" s="110" t="s">
        <v>135</v>
      </c>
      <c r="W26" s="110" t="s">
        <v>136</v>
      </c>
      <c r="X26" s="28"/>
      <c r="Z26" s="114" t="s">
        <v>9</v>
      </c>
      <c r="AA26" s="107" t="s">
        <v>86</v>
      </c>
      <c r="AB26" s="110" t="s">
        <v>135</v>
      </c>
      <c r="AC26" s="110" t="s">
        <v>136</v>
      </c>
      <c r="AD26" s="28"/>
    </row>
    <row r="27" spans="1:30" x14ac:dyDescent="0.3">
      <c r="A27" s="5" t="s">
        <v>119</v>
      </c>
      <c r="B27" s="6" t="s">
        <v>189</v>
      </c>
      <c r="C27" s="28" t="s">
        <v>173</v>
      </c>
      <c r="D27" s="5" t="s">
        <v>121</v>
      </c>
      <c r="E27" s="6" t="s">
        <v>189</v>
      </c>
      <c r="F27" s="28" t="s">
        <v>173</v>
      </c>
      <c r="G27" s="5" t="s">
        <v>122</v>
      </c>
      <c r="H27" s="6" t="s">
        <v>189</v>
      </c>
      <c r="I27" s="28" t="s">
        <v>173</v>
      </c>
      <c r="J27" s="5" t="s">
        <v>123</v>
      </c>
      <c r="K27" s="6" t="s">
        <v>189</v>
      </c>
      <c r="L27" s="28" t="s">
        <v>173</v>
      </c>
      <c r="N27" s="115" t="s">
        <v>129</v>
      </c>
      <c r="O27" s="108">
        <f>Q24/SUM(Q23:Q24)</f>
        <v>0.94029850746268662</v>
      </c>
      <c r="P27" s="108">
        <f>((2*Q24+NORMSINV(0.975)^2)-(NORMSINV(0.975)*SQRT(NORMSINV(0.975)^2+(4*Q23*Q24)/(Q23+Q24))))/(2*(Q23+Q24+NORMSINV(0.975)^2))</f>
        <v>0.85630498958628454</v>
      </c>
      <c r="Q27" s="108">
        <f>((2*Q24+NORMSINV(0.975)^2)+(NORMSINV(0.975)*SQRT(NORMSINV(0.975)^2+(4*Q23*Q24)/(Q23+Q24))))/(2*(Q23+Q24+NORMSINV(0.975)^2))</f>
        <v>0.97654064886018099</v>
      </c>
      <c r="R27" s="28"/>
      <c r="T27" s="115" t="s">
        <v>129</v>
      </c>
      <c r="U27" s="108">
        <f>W24/SUM(W23:W24)</f>
        <v>0.88059701492537312</v>
      </c>
      <c r="V27" s="108">
        <f>((2*W24+NORMSINV(0.975)^2)-(NORMSINV(0.975)*SQRT(NORMSINV(0.975)^2+(4*W23*W24)/(W23+W24))))/(2*(W23+W24+NORMSINV(0.975)^2))</f>
        <v>0.78167974161927778</v>
      </c>
      <c r="W27" s="108">
        <f>((2*W24+NORMSINV(0.975)^2)+(NORMSINV(0.975)*SQRT(NORMSINV(0.975)^2+(4*W23*W24)/(W23+W24))))/(2*(W23+W24+NORMSINV(0.975)^2))</f>
        <v>0.93823767466495522</v>
      </c>
      <c r="X27" s="28"/>
      <c r="Z27" s="115" t="s">
        <v>129</v>
      </c>
      <c r="AA27" s="108">
        <f>AC24/SUM(AC23:AC24)</f>
        <v>0.89552238805970152</v>
      </c>
      <c r="AB27" s="108">
        <f>((2*AC24+NORMSINV(0.975)^2)-(NORMSINV(0.975)*SQRT(NORMSINV(0.975)^2+(4*AC23*AC24)/(AC23+AC24))))/(2*(AC23+AC24+NORMSINV(0.975)^2))</f>
        <v>0.79968716951261976</v>
      </c>
      <c r="AC27" s="108">
        <f>((2*AC24+NORMSINV(0.975)^2)+(NORMSINV(0.975)*SQRT(NORMSINV(0.975)^2+(4*AC23*AC24)/(AC23+AC24))))/(2*(AC23+AC24+NORMSINV(0.975)^2))</f>
        <v>0.94846230231217132</v>
      </c>
      <c r="AD27" s="28"/>
    </row>
    <row r="28" spans="1:30" x14ac:dyDescent="0.3">
      <c r="A28" s="5" t="s">
        <v>119</v>
      </c>
      <c r="B28" s="6" t="s">
        <v>177</v>
      </c>
      <c r="C28" s="28" t="s">
        <v>173</v>
      </c>
      <c r="D28" s="5" t="s">
        <v>121</v>
      </c>
      <c r="E28" s="6" t="s">
        <v>177</v>
      </c>
      <c r="F28" s="28" t="s">
        <v>173</v>
      </c>
      <c r="G28" s="5" t="s">
        <v>122</v>
      </c>
      <c r="H28" s="6" t="s">
        <v>177</v>
      </c>
      <c r="I28" s="28" t="s">
        <v>173</v>
      </c>
      <c r="J28" s="5" t="s">
        <v>123</v>
      </c>
      <c r="K28" s="6" t="s">
        <v>177</v>
      </c>
      <c r="L28" s="28" t="s">
        <v>256</v>
      </c>
      <c r="N28" s="115" t="s">
        <v>130</v>
      </c>
      <c r="O28" s="108">
        <f>P23/SUM(P23:P24)</f>
        <v>1</v>
      </c>
      <c r="P28" s="108">
        <f>((2*P23+NORMSINV(0.975)^2)-(NORMSINV(0.975)*SQRT(NORMSINV(0.975)^2+(4*P23*P24)/(P23+P24))))/(2*(P23+P24+NORMSINV(0.975)^2))</f>
        <v>0.7846891972623643</v>
      </c>
      <c r="Q28" s="108">
        <f>((2*P23+NORMSINV(0.975)^2)+(NORMSINV(0.975)*SQRT(NORMSINV(0.975)^2+(4*P23*P24)/(P23+P24))))/(2*(P23+P24+NORMSINV(0.975)^2))</f>
        <v>1</v>
      </c>
      <c r="R28" s="28"/>
      <c r="T28" s="115" t="s">
        <v>130</v>
      </c>
      <c r="U28" s="108">
        <f>V23/SUM(V23:V24)</f>
        <v>1</v>
      </c>
      <c r="V28" s="108">
        <f>((2*V23+NORMSINV(0.975)^2)-(NORMSINV(0.975)*SQRT(NORMSINV(0.975)^2+(4*V23*V24)/(V23+V24))))/(2*(V23+V24+NORMSINV(0.975)^2))</f>
        <v>0.7846891972623643</v>
      </c>
      <c r="W28" s="108">
        <f>((2*V23+NORMSINV(0.975)^2)+(NORMSINV(0.975)*SQRT(NORMSINV(0.975)^2+(4*V23*V24)/(V23+V24))))/(2*(V23+V24+NORMSINV(0.975)^2))</f>
        <v>1</v>
      </c>
      <c r="X28" s="28"/>
      <c r="Z28" s="115" t="s">
        <v>130</v>
      </c>
      <c r="AA28" s="108">
        <f>AB23/SUM(AB23:AB24)</f>
        <v>1</v>
      </c>
      <c r="AB28" s="108">
        <f>((2*AB23+NORMSINV(0.975)^2)-(NORMSINV(0.975)*SQRT(NORMSINV(0.975)^2+(4*AB23*AB24)/(AB23+AB24))))/(2*(AB23+AB24+NORMSINV(0.975)^2))</f>
        <v>0.7846891972623643</v>
      </c>
      <c r="AC28" s="108">
        <f>((2*AB23+NORMSINV(0.975)^2)+(NORMSINV(0.975)*SQRT(NORMSINV(0.975)^2+(4*AB23*AB24)/(AB23+AB24))))/(2*(AB23+AB24+NORMSINV(0.975)^2))</f>
        <v>1</v>
      </c>
      <c r="AD28" s="28"/>
    </row>
    <row r="29" spans="1:30" ht="15" thickBot="1" x14ac:dyDescent="0.35">
      <c r="A29" s="5" t="s">
        <v>119</v>
      </c>
      <c r="B29" s="6" t="s">
        <v>246</v>
      </c>
      <c r="C29" s="28" t="s">
        <v>173</v>
      </c>
      <c r="D29" s="5" t="s">
        <v>121</v>
      </c>
      <c r="E29" s="6" t="s">
        <v>246</v>
      </c>
      <c r="F29" s="28" t="s">
        <v>173</v>
      </c>
      <c r="G29" s="5" t="s">
        <v>122</v>
      </c>
      <c r="H29" s="6" t="s">
        <v>246</v>
      </c>
      <c r="I29" s="28" t="s">
        <v>173</v>
      </c>
      <c r="J29" s="5" t="s">
        <v>123</v>
      </c>
      <c r="K29" s="6" t="s">
        <v>246</v>
      </c>
      <c r="L29" s="28" t="s">
        <v>173</v>
      </c>
      <c r="N29" s="116" t="s">
        <v>131</v>
      </c>
      <c r="O29" s="117">
        <f>SUM(P23,Q24)/SUM(P23:Q24)</f>
        <v>0.95061728395061729</v>
      </c>
      <c r="P29" s="117">
        <f>((2*(P23+Q24)+NORMSINV(0.975)^2)-(NORMSINV(0.975)*SQRT(NORMSINV(0.975)^2+(4*(P23+Q24)*(Q23+P24))/SUM(P23:Q24))))/(2*(SUM(P23:Q24)+NORMSINV(0.975)^2))</f>
        <v>0.87979769769519056</v>
      </c>
      <c r="Q29" s="117">
        <f>((2*(P23+Q24)+NORMSINV(0.975)^2)+(NORMSINV(0.975)*SQRT(NORMSINV(0.975)^2+(4*(P23+Q24)*(Q23+P24))/SUM(P23:Q24))))/(2*(SUM(P23:Q24)+NORMSINV(0.975)^2))</f>
        <v>0.98063069444596607</v>
      </c>
      <c r="R29" s="29"/>
      <c r="T29" s="116" t="s">
        <v>131</v>
      </c>
      <c r="U29" s="117">
        <f>SUM(V23,W24)/SUM(V23:W24)</f>
        <v>0.90123456790123457</v>
      </c>
      <c r="V29" s="117">
        <f>((2*(V23+W24)+NORMSINV(0.975)^2)-(NORMSINV(0.975)*SQRT(NORMSINV(0.975)^2+(4*(V23+W24)*(W23+V24))/SUM(V23:W24))))/(2*(SUM(V23:W24)+NORMSINV(0.975)^2))</f>
        <v>0.81703498598352686</v>
      </c>
      <c r="W29" s="117">
        <f>((2*(V23+W24)+NORMSINV(0.975)^2)+(NORMSINV(0.975)*SQRT(NORMSINV(0.975)^2+(4*(V23+W24)*(W23+V24))/SUM(V23:W24))))/(2*(SUM(V23:W24)+NORMSINV(0.975)^2))</f>
        <v>0.94909988373120169</v>
      </c>
      <c r="X29" s="29"/>
      <c r="Z29" s="116" t="s">
        <v>131</v>
      </c>
      <c r="AA29" s="117">
        <f>SUM(AB23,AC24)/SUM(AB23:AC24)</f>
        <v>0.9135802469135802</v>
      </c>
      <c r="AB29" s="117">
        <f>((2*(AB23+AC24)+NORMSINV(0.975)^2)-(NORMSINV(0.975)*SQRT(NORMSINV(0.975)^2+(4*(AB23+AC24)*(AC23+AB24))/SUM(AB23:AC24))))/(2*(SUM(AB23:AC24)+NORMSINV(0.975)^2))</f>
        <v>0.83220083366129483</v>
      </c>
      <c r="AC29" s="117">
        <f>((2*(AB23+AC24)+NORMSINV(0.975)^2)+(NORMSINV(0.975)*SQRT(NORMSINV(0.975)^2+(4*(AB23+AC24)*(AC23+AB24))/SUM(AB23:AC24))))/(2*(SUM(AB23:AC24)+NORMSINV(0.975)^2))</f>
        <v>0.9575074166600408</v>
      </c>
      <c r="AD29" s="29"/>
    </row>
    <row r="30" spans="1:30" x14ac:dyDescent="0.3">
      <c r="A30" s="5" t="s">
        <v>119</v>
      </c>
      <c r="B30" s="6" t="s">
        <v>225</v>
      </c>
      <c r="C30" s="28" t="s">
        <v>173</v>
      </c>
      <c r="D30" s="5" t="s">
        <v>121</v>
      </c>
      <c r="E30" s="6" t="s">
        <v>225</v>
      </c>
      <c r="F30" s="28" t="s">
        <v>173</v>
      </c>
      <c r="G30" s="5" t="s">
        <v>122</v>
      </c>
      <c r="H30" s="6" t="s">
        <v>225</v>
      </c>
      <c r="I30" s="28" t="s">
        <v>173</v>
      </c>
      <c r="J30" s="5" t="s">
        <v>123</v>
      </c>
      <c r="K30" s="6" t="s">
        <v>225</v>
      </c>
      <c r="L30" s="28" t="s">
        <v>173</v>
      </c>
    </row>
    <row r="31" spans="1:30" ht="15" thickBot="1" x14ac:dyDescent="0.35">
      <c r="A31" s="5" t="s">
        <v>119</v>
      </c>
      <c r="B31" s="6" t="s">
        <v>202</v>
      </c>
      <c r="C31" s="28" t="s">
        <v>173</v>
      </c>
      <c r="D31" s="5" t="s">
        <v>121</v>
      </c>
      <c r="E31" s="6" t="s">
        <v>202</v>
      </c>
      <c r="F31" s="28" t="s">
        <v>173</v>
      </c>
      <c r="G31" s="5" t="s">
        <v>122</v>
      </c>
      <c r="H31" s="6" t="s">
        <v>202</v>
      </c>
      <c r="I31" s="28" t="s">
        <v>173</v>
      </c>
      <c r="J31" s="5" t="s">
        <v>123</v>
      </c>
      <c r="K31" s="6" t="s">
        <v>202</v>
      </c>
      <c r="L31" s="28" t="s">
        <v>173</v>
      </c>
      <c r="N31" s="15" t="s">
        <v>139</v>
      </c>
      <c r="O31" s="6"/>
      <c r="R31" s="6"/>
      <c r="T31" s="15" t="s">
        <v>139</v>
      </c>
      <c r="U31" s="6"/>
      <c r="X31" s="6"/>
      <c r="Z31" s="15" t="s">
        <v>139</v>
      </c>
      <c r="AA31" s="6"/>
      <c r="AD31" s="6"/>
    </row>
    <row r="32" spans="1:30" x14ac:dyDescent="0.3">
      <c r="A32" s="5" t="s">
        <v>119</v>
      </c>
      <c r="B32" s="6" t="s">
        <v>249</v>
      </c>
      <c r="C32" s="28" t="s">
        <v>173</v>
      </c>
      <c r="D32" s="5" t="s">
        <v>121</v>
      </c>
      <c r="E32" s="6" t="s">
        <v>249</v>
      </c>
      <c r="F32" s="28" t="s">
        <v>173</v>
      </c>
      <c r="G32" s="5" t="s">
        <v>122</v>
      </c>
      <c r="H32" s="6" t="s">
        <v>249</v>
      </c>
      <c r="I32" s="28" t="s">
        <v>173</v>
      </c>
      <c r="J32" s="5" t="s">
        <v>123</v>
      </c>
      <c r="K32" s="6" t="s">
        <v>249</v>
      </c>
      <c r="L32" s="28" t="s">
        <v>173</v>
      </c>
      <c r="N32" s="3"/>
      <c r="O32" s="4"/>
      <c r="P32" s="226" t="s">
        <v>121</v>
      </c>
      <c r="Q32" s="226"/>
      <c r="R32" s="227"/>
      <c r="T32" s="3"/>
      <c r="U32" s="4"/>
      <c r="V32" s="226" t="s">
        <v>121</v>
      </c>
      <c r="W32" s="226"/>
      <c r="X32" s="227"/>
      <c r="Z32" s="3"/>
      <c r="AA32" s="4"/>
      <c r="AB32" s="226" t="s">
        <v>121</v>
      </c>
      <c r="AC32" s="226"/>
      <c r="AD32" s="227"/>
    </row>
    <row r="33" spans="1:30" ht="24" x14ac:dyDescent="0.3">
      <c r="A33" s="5" t="s">
        <v>119</v>
      </c>
      <c r="B33" s="6" t="s">
        <v>228</v>
      </c>
      <c r="C33" s="28" t="s">
        <v>173</v>
      </c>
      <c r="D33" s="5" t="s">
        <v>121</v>
      </c>
      <c r="E33" s="6" t="s">
        <v>228</v>
      </c>
      <c r="F33" s="28" t="s">
        <v>173</v>
      </c>
      <c r="G33" s="5" t="s">
        <v>122</v>
      </c>
      <c r="H33" s="6" t="s">
        <v>228</v>
      </c>
      <c r="I33" s="28" t="s">
        <v>173</v>
      </c>
      <c r="J33" s="5" t="s">
        <v>123</v>
      </c>
      <c r="K33" s="6" t="s">
        <v>228</v>
      </c>
      <c r="L33" s="28" t="s">
        <v>173</v>
      </c>
      <c r="N33" s="5"/>
      <c r="O33" s="106" t="s">
        <v>133</v>
      </c>
      <c r="P33" s="110" t="s">
        <v>125</v>
      </c>
      <c r="Q33" s="110" t="s">
        <v>126</v>
      </c>
      <c r="R33" s="111" t="s">
        <v>127</v>
      </c>
      <c r="T33" s="5"/>
      <c r="U33" s="106" t="s">
        <v>133</v>
      </c>
      <c r="V33" s="110" t="s">
        <v>125</v>
      </c>
      <c r="W33" s="110" t="s">
        <v>126</v>
      </c>
      <c r="X33" s="111" t="s">
        <v>127</v>
      </c>
      <c r="Z33" s="5"/>
      <c r="AA33" s="106" t="s">
        <v>133</v>
      </c>
      <c r="AB33" s="110" t="s">
        <v>125</v>
      </c>
      <c r="AC33" s="110" t="s">
        <v>126</v>
      </c>
      <c r="AD33" s="111" t="s">
        <v>127</v>
      </c>
    </row>
    <row r="34" spans="1:30" x14ac:dyDescent="0.3">
      <c r="A34" s="5" t="s">
        <v>119</v>
      </c>
      <c r="B34" s="6" t="s">
        <v>207</v>
      </c>
      <c r="C34" s="28" t="s">
        <v>173</v>
      </c>
      <c r="D34" s="5" t="s">
        <v>121</v>
      </c>
      <c r="E34" s="6" t="s">
        <v>207</v>
      </c>
      <c r="F34" s="28" t="s">
        <v>173</v>
      </c>
      <c r="G34" s="5" t="s">
        <v>122</v>
      </c>
      <c r="H34" s="6" t="s">
        <v>207</v>
      </c>
      <c r="I34" s="28" t="s">
        <v>173</v>
      </c>
      <c r="J34" s="5" t="s">
        <v>123</v>
      </c>
      <c r="K34" s="6" t="s">
        <v>207</v>
      </c>
      <c r="L34" s="28" t="s">
        <v>173</v>
      </c>
      <c r="N34" s="231" t="s">
        <v>119</v>
      </c>
      <c r="O34" s="109" t="s">
        <v>125</v>
      </c>
      <c r="P34" s="105">
        <f>COUNTIFS(C2:C82,"ON",F2:F82,"ON")</f>
        <v>7</v>
      </c>
      <c r="Q34" s="105">
        <f>COUNTIFS(C2:C82,"ON",F2:F82,"NE")</f>
        <v>2</v>
      </c>
      <c r="R34" s="112">
        <f>COUNTIFS(C2:C82,"ON",F2:F82,"OFF")</f>
        <v>0</v>
      </c>
      <c r="T34" s="231" t="s">
        <v>122</v>
      </c>
      <c r="U34" s="109" t="s">
        <v>125</v>
      </c>
      <c r="V34" s="105">
        <f>COUNTIFS(I2:I82,"ON",F2:F82,"ON")</f>
        <v>9</v>
      </c>
      <c r="W34" s="105">
        <f>COUNTIFS(I2:I82,"ON",F2:F82,"NE")</f>
        <v>1</v>
      </c>
      <c r="X34" s="112">
        <f>COUNTIFS(I2:I82,"ON",F2:F82,"OFF")</f>
        <v>0</v>
      </c>
      <c r="Z34" s="231" t="s">
        <v>123</v>
      </c>
      <c r="AA34" s="109" t="s">
        <v>125</v>
      </c>
      <c r="AB34" s="105">
        <f>COUNTIFS(L2:L82,"ON",F2:F82,"ON")</f>
        <v>8</v>
      </c>
      <c r="AC34" s="105">
        <f>COUNTIFS(L2:L82,"ON",F2:F82,"NE")</f>
        <v>3</v>
      </c>
      <c r="AD34" s="112">
        <f>COUNTIFS(L2:L82,"ON",F2:F82,"OFF")</f>
        <v>0</v>
      </c>
    </row>
    <row r="35" spans="1:30" x14ac:dyDescent="0.3">
      <c r="A35" s="5" t="s">
        <v>119</v>
      </c>
      <c r="B35" s="6" t="s">
        <v>250</v>
      </c>
      <c r="C35" s="28" t="s">
        <v>256</v>
      </c>
      <c r="D35" s="5" t="s">
        <v>121</v>
      </c>
      <c r="E35" s="6" t="s">
        <v>250</v>
      </c>
      <c r="F35" s="28" t="s">
        <v>256</v>
      </c>
      <c r="G35" s="5" t="s">
        <v>122</v>
      </c>
      <c r="H35" s="6" t="s">
        <v>250</v>
      </c>
      <c r="I35" s="28" t="s">
        <v>173</v>
      </c>
      <c r="J35" s="5" t="s">
        <v>123</v>
      </c>
      <c r="K35" s="6" t="s">
        <v>250</v>
      </c>
      <c r="L35" s="28" t="s">
        <v>173</v>
      </c>
      <c r="N35" s="231"/>
      <c r="O35" s="109" t="s">
        <v>126</v>
      </c>
      <c r="P35" s="105">
        <f>COUNTIFS(C2:C82,"NE",F2:F82,"ON")</f>
        <v>2</v>
      </c>
      <c r="Q35" s="105">
        <f>COUNTIFS(C2:C82,"NE",F2:F82,"NE")</f>
        <v>7</v>
      </c>
      <c r="R35" s="112">
        <f>COUNTIFS(C2:C82,"NE",F2:F82,"OFF")</f>
        <v>0</v>
      </c>
      <c r="T35" s="231"/>
      <c r="U35" s="109" t="s">
        <v>126</v>
      </c>
      <c r="V35" s="105">
        <f>COUNTIFS(I2:I82,"NE",F2:F82,"ON")</f>
        <v>0</v>
      </c>
      <c r="W35" s="105">
        <f>COUNTIFS(I2:I82,"NE",F2:F82,"NE")</f>
        <v>4</v>
      </c>
      <c r="X35" s="112">
        <f>COUNTIFS(I2:I82,"NE",F2:F82,"OFF")</f>
        <v>0</v>
      </c>
      <c r="Z35" s="231"/>
      <c r="AA35" s="109" t="s">
        <v>126</v>
      </c>
      <c r="AB35" s="105">
        <f>COUNTIFS(L2:L82,"NE",F2:F82,"ON")</f>
        <v>1</v>
      </c>
      <c r="AC35" s="105">
        <f>COUNTIFS(L2:L82,"NE",F2:F82,"NE")</f>
        <v>8</v>
      </c>
      <c r="AD35" s="112">
        <f>COUNTIFS(L2:L82,"NE",F2:F82,"OFF")</f>
        <v>1</v>
      </c>
    </row>
    <row r="36" spans="1:30" x14ac:dyDescent="0.3">
      <c r="A36" s="5" t="s">
        <v>119</v>
      </c>
      <c r="B36" s="6" t="s">
        <v>233</v>
      </c>
      <c r="C36" s="28" t="s">
        <v>173</v>
      </c>
      <c r="D36" s="5" t="s">
        <v>121</v>
      </c>
      <c r="E36" s="6" t="s">
        <v>233</v>
      </c>
      <c r="F36" s="28" t="s">
        <v>173</v>
      </c>
      <c r="G36" s="5" t="s">
        <v>122</v>
      </c>
      <c r="H36" s="6" t="s">
        <v>233</v>
      </c>
      <c r="I36" s="28" t="s">
        <v>173</v>
      </c>
      <c r="J36" s="5" t="s">
        <v>123</v>
      </c>
      <c r="K36" s="6" t="s">
        <v>233</v>
      </c>
      <c r="L36" s="28" t="s">
        <v>173</v>
      </c>
      <c r="N36" s="231"/>
      <c r="O36" s="109" t="s">
        <v>127</v>
      </c>
      <c r="P36" s="105">
        <f>COUNTIFS(C2:C82,"OFF",F2:F82,"ON")</f>
        <v>0</v>
      </c>
      <c r="Q36" s="105">
        <f>COUNTIFS(C2:C82,"OFF",F2:F82,"NE")</f>
        <v>4</v>
      </c>
      <c r="R36" s="112">
        <f>COUNTIFS(C2:C82,"OFF",F2:F82,"OFF")</f>
        <v>59</v>
      </c>
      <c r="T36" s="231"/>
      <c r="U36" s="109" t="s">
        <v>127</v>
      </c>
      <c r="V36" s="105">
        <f>COUNTIFS(I2:I82,"OFF",F2:F82,"ON")</f>
        <v>0</v>
      </c>
      <c r="W36" s="105">
        <f>COUNTIFS(I2:I82,"OFF",F2:F82,"NE")</f>
        <v>8</v>
      </c>
      <c r="X36" s="112">
        <f>COUNTIFS(I2:I82,"OFF",F2:F82,"OFF")</f>
        <v>59</v>
      </c>
      <c r="Z36" s="231"/>
      <c r="AA36" s="109" t="s">
        <v>127</v>
      </c>
      <c r="AB36" s="105">
        <f>COUNTIFS(L2:L82,"OFF",F2:F82,"ON")</f>
        <v>0</v>
      </c>
      <c r="AC36" s="105">
        <f>COUNTIFS(L2:L82,"OFF",F2:F82,"NE")</f>
        <v>2</v>
      </c>
      <c r="AD36" s="112">
        <f>COUNTIFS(L2:L82,"OFF",F2:F82,"OFF")</f>
        <v>58</v>
      </c>
    </row>
    <row r="37" spans="1:30" x14ac:dyDescent="0.3">
      <c r="A37" s="5" t="s">
        <v>119</v>
      </c>
      <c r="B37" s="6" t="s">
        <v>213</v>
      </c>
      <c r="C37" s="28" t="s">
        <v>173</v>
      </c>
      <c r="D37" s="5" t="s">
        <v>121</v>
      </c>
      <c r="E37" s="6" t="s">
        <v>213</v>
      </c>
      <c r="F37" s="28" t="s">
        <v>173</v>
      </c>
      <c r="G37" s="5" t="s">
        <v>122</v>
      </c>
      <c r="H37" s="6" t="s">
        <v>213</v>
      </c>
      <c r="I37" s="28" t="s">
        <v>173</v>
      </c>
      <c r="J37" s="5" t="s">
        <v>123</v>
      </c>
      <c r="K37" s="6" t="s">
        <v>213</v>
      </c>
      <c r="L37" s="28" t="s">
        <v>173</v>
      </c>
      <c r="N37" s="5"/>
      <c r="O37" s="6"/>
      <c r="P37" s="6"/>
      <c r="Q37" s="6"/>
      <c r="R37" s="28"/>
      <c r="T37" s="5"/>
      <c r="U37" s="6"/>
      <c r="V37" s="6"/>
      <c r="W37" s="6"/>
      <c r="X37" s="28"/>
      <c r="Z37" s="5"/>
      <c r="AA37" s="6"/>
      <c r="AB37" s="6"/>
      <c r="AC37" s="6"/>
      <c r="AD37" s="28"/>
    </row>
    <row r="38" spans="1:30" x14ac:dyDescent="0.3">
      <c r="A38" s="5" t="s">
        <v>119</v>
      </c>
      <c r="B38" s="6" t="s">
        <v>238</v>
      </c>
      <c r="C38" s="28" t="s">
        <v>173</v>
      </c>
      <c r="D38" s="5" t="s">
        <v>121</v>
      </c>
      <c r="E38" s="6" t="s">
        <v>238</v>
      </c>
      <c r="F38" s="28" t="s">
        <v>173</v>
      </c>
      <c r="G38" s="5" t="s">
        <v>122</v>
      </c>
      <c r="H38" s="6" t="s">
        <v>238</v>
      </c>
      <c r="I38" s="28" t="s">
        <v>173</v>
      </c>
      <c r="J38" s="5" t="s">
        <v>123</v>
      </c>
      <c r="K38" s="6" t="s">
        <v>238</v>
      </c>
      <c r="L38" s="28" t="s">
        <v>173</v>
      </c>
      <c r="N38" s="233" t="s">
        <v>132</v>
      </c>
      <c r="O38" s="234"/>
      <c r="P38" s="234"/>
      <c r="Q38" s="234"/>
      <c r="R38" s="235"/>
      <c r="T38" s="113" t="s">
        <v>132</v>
      </c>
      <c r="U38" s="53"/>
      <c r="V38" s="6"/>
      <c r="W38" s="6"/>
      <c r="X38" s="28"/>
      <c r="Z38" s="113" t="s">
        <v>132</v>
      </c>
      <c r="AA38" s="53"/>
      <c r="AB38" s="6"/>
      <c r="AC38" s="6"/>
      <c r="AD38" s="28"/>
    </row>
    <row r="39" spans="1:30" x14ac:dyDescent="0.3">
      <c r="A39" s="5" t="s">
        <v>119</v>
      </c>
      <c r="B39" s="6" t="s">
        <v>211</v>
      </c>
      <c r="C39" s="28" t="s">
        <v>173</v>
      </c>
      <c r="D39" s="5" t="s">
        <v>121</v>
      </c>
      <c r="E39" s="6" t="s">
        <v>211</v>
      </c>
      <c r="F39" s="28" t="s">
        <v>173</v>
      </c>
      <c r="G39" s="5" t="s">
        <v>122</v>
      </c>
      <c r="H39" s="6" t="s">
        <v>211</v>
      </c>
      <c r="I39" s="28" t="s">
        <v>173</v>
      </c>
      <c r="J39" s="5" t="s">
        <v>123</v>
      </c>
      <c r="K39" s="6" t="s">
        <v>211</v>
      </c>
      <c r="L39" s="28" t="s">
        <v>173</v>
      </c>
      <c r="N39" s="5"/>
      <c r="O39" s="53"/>
      <c r="P39" s="232" t="s">
        <v>121</v>
      </c>
      <c r="Q39" s="232"/>
      <c r="R39" s="28"/>
      <c r="T39" s="5"/>
      <c r="U39" s="53"/>
      <c r="V39" s="232" t="s">
        <v>121</v>
      </c>
      <c r="W39" s="232"/>
      <c r="X39" s="28"/>
      <c r="Z39" s="5"/>
      <c r="AA39" s="53"/>
      <c r="AB39" s="232" t="s">
        <v>121</v>
      </c>
      <c r="AC39" s="232"/>
      <c r="AD39" s="28"/>
    </row>
    <row r="40" spans="1:30" ht="24" x14ac:dyDescent="0.3">
      <c r="A40" s="5" t="s">
        <v>119</v>
      </c>
      <c r="B40" s="6" t="s">
        <v>190</v>
      </c>
      <c r="C40" s="28" t="s">
        <v>173</v>
      </c>
      <c r="D40" s="5" t="s">
        <v>121</v>
      </c>
      <c r="E40" s="6" t="s">
        <v>190</v>
      </c>
      <c r="F40" s="28" t="s">
        <v>173</v>
      </c>
      <c r="G40" s="5" t="s">
        <v>122</v>
      </c>
      <c r="H40" s="6" t="s">
        <v>190</v>
      </c>
      <c r="I40" s="28" t="s">
        <v>173</v>
      </c>
      <c r="J40" s="5" t="s">
        <v>123</v>
      </c>
      <c r="K40" s="6" t="s">
        <v>190</v>
      </c>
      <c r="L40" s="28" t="s">
        <v>173</v>
      </c>
      <c r="N40" s="5"/>
      <c r="O40" s="106" t="s">
        <v>134</v>
      </c>
      <c r="P40" s="110" t="s">
        <v>125</v>
      </c>
      <c r="Q40" s="110" t="s">
        <v>127</v>
      </c>
      <c r="R40" s="28"/>
      <c r="T40" s="5"/>
      <c r="U40" s="106" t="s">
        <v>134</v>
      </c>
      <c r="V40" s="110" t="s">
        <v>125</v>
      </c>
      <c r="W40" s="110" t="s">
        <v>127</v>
      </c>
      <c r="X40" s="28"/>
      <c r="Z40" s="5"/>
      <c r="AA40" s="106" t="s">
        <v>134</v>
      </c>
      <c r="AB40" s="110" t="s">
        <v>125</v>
      </c>
      <c r="AC40" s="110" t="s">
        <v>127</v>
      </c>
      <c r="AD40" s="28"/>
    </row>
    <row r="41" spans="1:30" x14ac:dyDescent="0.3">
      <c r="A41" s="5" t="s">
        <v>119</v>
      </c>
      <c r="B41" s="6" t="s">
        <v>243</v>
      </c>
      <c r="C41" s="28" t="s">
        <v>173</v>
      </c>
      <c r="D41" s="5" t="s">
        <v>121</v>
      </c>
      <c r="E41" s="6" t="s">
        <v>243</v>
      </c>
      <c r="F41" s="28" t="s">
        <v>173</v>
      </c>
      <c r="G41" s="5" t="s">
        <v>122</v>
      </c>
      <c r="H41" s="6" t="s">
        <v>243</v>
      </c>
      <c r="I41" s="28" t="s">
        <v>173</v>
      </c>
      <c r="J41" s="5" t="s">
        <v>123</v>
      </c>
      <c r="K41" s="6" t="s">
        <v>243</v>
      </c>
      <c r="L41" s="28" t="s">
        <v>173</v>
      </c>
      <c r="N41" s="231" t="s">
        <v>119</v>
      </c>
      <c r="O41" s="109" t="s">
        <v>125</v>
      </c>
      <c r="P41" s="105">
        <f>P34</f>
        <v>7</v>
      </c>
      <c r="Q41" s="105">
        <f>SUM(Q34:R34)</f>
        <v>2</v>
      </c>
      <c r="R41" s="72"/>
      <c r="T41" s="231" t="s">
        <v>122</v>
      </c>
      <c r="U41" s="109" t="s">
        <v>125</v>
      </c>
      <c r="V41" s="105">
        <f>V34</f>
        <v>9</v>
      </c>
      <c r="W41" s="105">
        <f>SUM(W34:X34)</f>
        <v>1</v>
      </c>
      <c r="X41" s="72"/>
      <c r="Z41" s="231" t="s">
        <v>123</v>
      </c>
      <c r="AA41" s="109" t="s">
        <v>125</v>
      </c>
      <c r="AB41" s="105">
        <f>AB34</f>
        <v>8</v>
      </c>
      <c r="AC41" s="105">
        <f>SUM(AC34:AD34)</f>
        <v>3</v>
      </c>
      <c r="AD41" s="72"/>
    </row>
    <row r="42" spans="1:30" x14ac:dyDescent="0.3">
      <c r="A42" s="5" t="s">
        <v>119</v>
      </c>
      <c r="B42" s="6" t="s">
        <v>219</v>
      </c>
      <c r="C42" s="28" t="s">
        <v>173</v>
      </c>
      <c r="D42" s="5" t="s">
        <v>121</v>
      </c>
      <c r="E42" s="6" t="s">
        <v>219</v>
      </c>
      <c r="F42" s="28" t="s">
        <v>173</v>
      </c>
      <c r="G42" s="5" t="s">
        <v>122</v>
      </c>
      <c r="H42" s="6" t="s">
        <v>219</v>
      </c>
      <c r="I42" s="28" t="s">
        <v>173</v>
      </c>
      <c r="J42" s="5" t="s">
        <v>123</v>
      </c>
      <c r="K42" s="6" t="s">
        <v>219</v>
      </c>
      <c r="L42" s="28" t="s">
        <v>173</v>
      </c>
      <c r="N42" s="231"/>
      <c r="O42" s="109" t="s">
        <v>127</v>
      </c>
      <c r="P42" s="105">
        <f>SUM(P35:P36)</f>
        <v>2</v>
      </c>
      <c r="Q42" s="105">
        <f>SUM(Q35:R36)</f>
        <v>70</v>
      </c>
      <c r="R42" s="72"/>
      <c r="T42" s="231"/>
      <c r="U42" s="109" t="s">
        <v>127</v>
      </c>
      <c r="V42" s="105">
        <f>SUM(V35:V36)</f>
        <v>0</v>
      </c>
      <c r="W42" s="105">
        <f>SUM(W35:X36)</f>
        <v>71</v>
      </c>
      <c r="X42" s="72"/>
      <c r="Z42" s="231"/>
      <c r="AA42" s="109" t="s">
        <v>127</v>
      </c>
      <c r="AB42" s="105">
        <f>SUM(AB35:AB36)</f>
        <v>1</v>
      </c>
      <c r="AC42" s="105">
        <f>SUM(AC35:AD36)</f>
        <v>69</v>
      </c>
      <c r="AD42" s="72"/>
    </row>
    <row r="43" spans="1:30" x14ac:dyDescent="0.3">
      <c r="A43" s="5" t="s">
        <v>119</v>
      </c>
      <c r="B43" s="6" t="s">
        <v>196</v>
      </c>
      <c r="C43" s="28" t="s">
        <v>173</v>
      </c>
      <c r="D43" s="5" t="s">
        <v>121</v>
      </c>
      <c r="E43" s="6" t="s">
        <v>196</v>
      </c>
      <c r="F43" s="28" t="s">
        <v>173</v>
      </c>
      <c r="G43" s="5" t="s">
        <v>122</v>
      </c>
      <c r="H43" s="6" t="s">
        <v>196</v>
      </c>
      <c r="I43" s="28" t="s">
        <v>173</v>
      </c>
      <c r="J43" s="5" t="s">
        <v>123</v>
      </c>
      <c r="K43" s="6" t="s">
        <v>196</v>
      </c>
      <c r="L43" s="28" t="s">
        <v>173</v>
      </c>
      <c r="N43" s="5"/>
      <c r="O43" s="6"/>
      <c r="P43" s="6"/>
      <c r="Q43" s="6"/>
      <c r="R43" s="28"/>
      <c r="T43" s="5"/>
      <c r="U43" s="6"/>
      <c r="V43" s="6"/>
      <c r="W43" s="6"/>
      <c r="X43" s="28"/>
      <c r="Z43" s="5"/>
      <c r="AA43" s="6"/>
      <c r="AB43" s="6"/>
      <c r="AC43" s="6"/>
      <c r="AD43" s="28"/>
    </row>
    <row r="44" spans="1:30" ht="36" x14ac:dyDescent="0.3">
      <c r="A44" s="5" t="s">
        <v>119</v>
      </c>
      <c r="B44" s="6" t="s">
        <v>245</v>
      </c>
      <c r="C44" s="28" t="s">
        <v>173</v>
      </c>
      <c r="D44" s="5" t="s">
        <v>121</v>
      </c>
      <c r="E44" s="6" t="s">
        <v>245</v>
      </c>
      <c r="F44" s="28" t="s">
        <v>173</v>
      </c>
      <c r="G44" s="5" t="s">
        <v>122</v>
      </c>
      <c r="H44" s="6" t="s">
        <v>245</v>
      </c>
      <c r="I44" s="28" t="s">
        <v>173</v>
      </c>
      <c r="J44" s="5" t="s">
        <v>123</v>
      </c>
      <c r="K44" s="6" t="s">
        <v>245</v>
      </c>
      <c r="L44" s="28" t="s">
        <v>173</v>
      </c>
      <c r="N44" s="114" t="s">
        <v>3</v>
      </c>
      <c r="O44" s="107" t="s">
        <v>86</v>
      </c>
      <c r="P44" s="110" t="s">
        <v>135</v>
      </c>
      <c r="Q44" s="110" t="s">
        <v>136</v>
      </c>
      <c r="R44" s="28"/>
      <c r="T44" s="114" t="s">
        <v>7</v>
      </c>
      <c r="U44" s="107" t="s">
        <v>86</v>
      </c>
      <c r="V44" s="110" t="s">
        <v>135</v>
      </c>
      <c r="W44" s="110" t="s">
        <v>136</v>
      </c>
      <c r="X44" s="28"/>
      <c r="Z44" s="114" t="s">
        <v>8</v>
      </c>
      <c r="AA44" s="107" t="s">
        <v>86</v>
      </c>
      <c r="AB44" s="110" t="s">
        <v>135</v>
      </c>
      <c r="AC44" s="110" t="s">
        <v>136</v>
      </c>
      <c r="AD44" s="28"/>
    </row>
    <row r="45" spans="1:30" x14ac:dyDescent="0.3">
      <c r="A45" s="5" t="s">
        <v>119</v>
      </c>
      <c r="B45" s="6" t="s">
        <v>223</v>
      </c>
      <c r="C45" s="28" t="s">
        <v>173</v>
      </c>
      <c r="D45" s="5" t="s">
        <v>121</v>
      </c>
      <c r="E45" s="6" t="s">
        <v>223</v>
      </c>
      <c r="F45" s="28" t="s">
        <v>173</v>
      </c>
      <c r="G45" s="5" t="s">
        <v>122</v>
      </c>
      <c r="H45" s="6" t="s">
        <v>223</v>
      </c>
      <c r="I45" s="28" t="s">
        <v>173</v>
      </c>
      <c r="J45" s="5" t="s">
        <v>123</v>
      </c>
      <c r="K45" s="6" t="s">
        <v>223</v>
      </c>
      <c r="L45" s="28" t="s">
        <v>173</v>
      </c>
      <c r="N45" s="115" t="s">
        <v>129</v>
      </c>
      <c r="O45" s="108">
        <f>Q42/SUM(Q41:Q42)</f>
        <v>0.97222222222222221</v>
      </c>
      <c r="P45" s="108">
        <f>((2*Q42+NORMSINV(0.975)^2)-(NORMSINV(0.975)*SQRT(NORMSINV(0.975)^2+(4*Q41*Q42)/(Q41+Q42))))/(2*(Q41+Q42+NORMSINV(0.975)^2))</f>
        <v>0.90425824778561781</v>
      </c>
      <c r="Q45" s="108">
        <f>((2*Q42+NORMSINV(0.975)^2)+(NORMSINV(0.975)*SQRT(NORMSINV(0.975)^2+(4*Q41*Q42)/(Q41+Q42))))/(2*(Q41+Q42+NORMSINV(0.975)^2))</f>
        <v>0.99234897809550537</v>
      </c>
      <c r="R45" s="28"/>
      <c r="T45" s="115" t="s">
        <v>129</v>
      </c>
      <c r="U45" s="108">
        <f>W42/SUM(W41:W42)</f>
        <v>0.98611111111111116</v>
      </c>
      <c r="V45" s="108">
        <f>((2*W42+NORMSINV(0.975)^2)-(NORMSINV(0.975)*SQRT(NORMSINV(0.975)^2+(4*W41*W42)/(W41+W42))))/(2*(W41+W42+NORMSINV(0.975)^2))</f>
        <v>0.92543397852523834</v>
      </c>
      <c r="W45" s="108">
        <f>((2*W42+NORMSINV(0.975)^2)+(NORMSINV(0.975)*SQRT(NORMSINV(0.975)^2+(4*W41*W42)/(W41+W42))))/(2*(W41+W42+NORMSINV(0.975)^2))</f>
        <v>0.9975440481170943</v>
      </c>
      <c r="X45" s="28"/>
      <c r="Z45" s="115" t="s">
        <v>129</v>
      </c>
      <c r="AA45" s="108">
        <f>AC42/SUM(AC41:AC42)</f>
        <v>0.95833333333333337</v>
      </c>
      <c r="AB45" s="108">
        <f>((2*AC42+NORMSINV(0.975)^2)-(NORMSINV(0.975)*SQRT(NORMSINV(0.975)^2+(4*AC41*AC42)/(AC41+AC42))))/(2*(AC41+AC42+NORMSINV(0.975)^2))</f>
        <v>0.88450723258683872</v>
      </c>
      <c r="AC45" s="108">
        <f>((2*AC42+NORMSINV(0.975)^2)+(NORMSINV(0.975)*SQRT(NORMSINV(0.975)^2+(4*AC41*AC42)/(AC41+AC42))))/(2*(AC41+AC42+NORMSINV(0.975)^2))</f>
        <v>0.98572919253307489</v>
      </c>
      <c r="AD45" s="28"/>
    </row>
    <row r="46" spans="1:30" x14ac:dyDescent="0.3">
      <c r="A46" s="5" t="s">
        <v>119</v>
      </c>
      <c r="B46" s="6" t="s">
        <v>197</v>
      </c>
      <c r="C46" s="28" t="s">
        <v>173</v>
      </c>
      <c r="D46" s="5" t="s">
        <v>121</v>
      </c>
      <c r="E46" s="6" t="s">
        <v>197</v>
      </c>
      <c r="F46" s="28" t="s">
        <v>173</v>
      </c>
      <c r="G46" s="5" t="s">
        <v>122</v>
      </c>
      <c r="H46" s="6" t="s">
        <v>197</v>
      </c>
      <c r="I46" s="28" t="s">
        <v>173</v>
      </c>
      <c r="J46" s="5" t="s">
        <v>123</v>
      </c>
      <c r="K46" s="6" t="s">
        <v>197</v>
      </c>
      <c r="L46" s="28" t="s">
        <v>173</v>
      </c>
      <c r="N46" s="115" t="s">
        <v>130</v>
      </c>
      <c r="O46" s="108">
        <f>P41/SUM(P41:P42)</f>
        <v>0.77777777777777779</v>
      </c>
      <c r="P46" s="108">
        <f>((2*P41+NORMSINV(0.975)^2)-(NORMSINV(0.975)*SQRT(NORMSINV(0.975)^2+(4*P41*P42)/(P41+P42))))/(2*(P41+P42+NORMSINV(0.975)^2))</f>
        <v>0.45258896910698887</v>
      </c>
      <c r="Q46" s="108">
        <f>((2*P41+NORMSINV(0.975)^2)+(NORMSINV(0.975)*SQRT(NORMSINV(0.975)^2+(4*P41*P42)/(P41+P42))))/(2*(P41+P42+NORMSINV(0.975)^2))</f>
        <v>0.93677489288215321</v>
      </c>
      <c r="R46" s="28"/>
      <c r="T46" s="115" t="s">
        <v>130</v>
      </c>
      <c r="U46" s="108">
        <f>V41/SUM(V41:V42)</f>
        <v>1</v>
      </c>
      <c r="V46" s="108">
        <f>((2*V41+NORMSINV(0.975)^2)-(NORMSINV(0.975)*SQRT(NORMSINV(0.975)^2+(4*V41*V42)/(V41+V42))))/(2*(V41+V42+NORMSINV(0.975)^2))</f>
        <v>0.70085495158045608</v>
      </c>
      <c r="W46" s="108">
        <f>((2*V41+NORMSINV(0.975)^2)+(NORMSINV(0.975)*SQRT(NORMSINV(0.975)^2+(4*V41*V42)/(V41+V42))))/(2*(V41+V42+NORMSINV(0.975)^2))</f>
        <v>0.99999999999999989</v>
      </c>
      <c r="X46" s="28"/>
      <c r="Z46" s="115" t="s">
        <v>130</v>
      </c>
      <c r="AA46" s="108">
        <f>AB41/SUM(AB41:AB42)</f>
        <v>0.88888888888888884</v>
      </c>
      <c r="AB46" s="108">
        <f>((2*AB41+NORMSINV(0.975)^2)-(NORMSINV(0.975)*SQRT(NORMSINV(0.975)^2+(4*AB41*AB42)/(AB41+AB42))))/(2*(AB41+AB42+NORMSINV(0.975)^2))</f>
        <v>0.56500029442334398</v>
      </c>
      <c r="AC46" s="108">
        <f>((2*AB41+NORMSINV(0.975)^2)+(NORMSINV(0.975)*SQRT(NORMSINV(0.975)^2+(4*AB41*AB42)/(AB41+AB42))))/(2*(AB41+AB42+NORMSINV(0.975)^2))</f>
        <v>0.98010911236145504</v>
      </c>
      <c r="AD46" s="28"/>
    </row>
    <row r="47" spans="1:30" x14ac:dyDescent="0.3">
      <c r="A47" s="5" t="s">
        <v>119</v>
      </c>
      <c r="B47" s="6" t="s">
        <v>226</v>
      </c>
      <c r="C47" s="28" t="s">
        <v>173</v>
      </c>
      <c r="D47" s="5" t="s">
        <v>121</v>
      </c>
      <c r="E47" s="6" t="s">
        <v>226</v>
      </c>
      <c r="F47" s="28" t="s">
        <v>173</v>
      </c>
      <c r="G47" s="5" t="s">
        <v>122</v>
      </c>
      <c r="H47" s="6" t="s">
        <v>226</v>
      </c>
      <c r="I47" s="28" t="s">
        <v>173</v>
      </c>
      <c r="J47" s="5" t="s">
        <v>123</v>
      </c>
      <c r="K47" s="6" t="s">
        <v>226</v>
      </c>
      <c r="L47" s="28" t="s">
        <v>173</v>
      </c>
      <c r="N47" s="115" t="s">
        <v>131</v>
      </c>
      <c r="O47" s="108">
        <f>SUM(P41,Q42)/SUM(P41:Q42)</f>
        <v>0.95061728395061729</v>
      </c>
      <c r="P47" s="108">
        <f>((2*(P41+Q42)+NORMSINV(0.975)^2)-(NORMSINV(0.975)*SQRT(NORMSINV(0.975)^2+(4*(P41+Q42)*(Q41+P42))/SUM(P41:Q42))))/(2*(SUM(P41:Q42)+NORMSINV(0.975)^2))</f>
        <v>0.87979769769519056</v>
      </c>
      <c r="Q47" s="108">
        <f>((2*(P41+Q42)+NORMSINV(0.975)^2)+(NORMSINV(0.975)*SQRT(NORMSINV(0.975)^2+(4*(P41+Q42)*(Q41+P42))/SUM(P41:Q42))))/(2*(SUM(P41:Q42)+NORMSINV(0.975)^2))</f>
        <v>0.98063069444596607</v>
      </c>
      <c r="R47" s="28"/>
      <c r="T47" s="115" t="s">
        <v>131</v>
      </c>
      <c r="U47" s="108">
        <f>SUM(V41,W42)/SUM(V41:W42)</f>
        <v>0.98765432098765427</v>
      </c>
      <c r="V47" s="108">
        <f>((2*(V41+W42)+NORMSINV(0.975)^2)-(NORMSINV(0.975)*SQRT(NORMSINV(0.975)^2+(4*(V41+W42)*(W41+V42))/SUM(V41:W42))))/(2*(SUM(V41:W42)+NORMSINV(0.975)^2))</f>
        <v>0.93333118401951654</v>
      </c>
      <c r="W47" s="108">
        <f>((2*(V41+W42)+NORMSINV(0.975)^2)+(NORMSINV(0.975)*SQRT(NORMSINV(0.975)^2+(4*(V41+W42)*(W41+V42))/SUM(V41:W42))))/(2*(SUM(V41:W42)+NORMSINV(0.975)^2))</f>
        <v>0.9978173499414611</v>
      </c>
      <c r="X47" s="28"/>
      <c r="Z47" s="115" t="s">
        <v>131</v>
      </c>
      <c r="AA47" s="108">
        <f>SUM(AB41,AC42)/SUM(AB41:AC42)</f>
        <v>0.95061728395061729</v>
      </c>
      <c r="AB47" s="108">
        <f>((2*(AB41+AC42)+NORMSINV(0.975)^2)-(NORMSINV(0.975)*SQRT(NORMSINV(0.975)^2+(4*(AB41+AC42)*(AC41+AB42))/SUM(AB41:AC42))))/(2*(SUM(AB41:AC42)+NORMSINV(0.975)^2))</f>
        <v>0.87979769769519056</v>
      </c>
      <c r="AC47" s="108">
        <f>((2*(AB41+AC42)+NORMSINV(0.975)^2)+(NORMSINV(0.975)*SQRT(NORMSINV(0.975)^2+(4*(AB41+AC42)*(AC41+AB42))/SUM(AB41:AC42))))/(2*(SUM(AB41:AC42)+NORMSINV(0.975)^2))</f>
        <v>0.98063069444596607</v>
      </c>
      <c r="AD47" s="28"/>
    </row>
    <row r="48" spans="1:30" x14ac:dyDescent="0.3">
      <c r="A48" s="5" t="s">
        <v>119</v>
      </c>
      <c r="B48" s="6" t="s">
        <v>195</v>
      </c>
      <c r="C48" s="28" t="s">
        <v>173</v>
      </c>
      <c r="D48" s="5" t="s">
        <v>121</v>
      </c>
      <c r="E48" s="6" t="s">
        <v>195</v>
      </c>
      <c r="F48" s="28" t="s">
        <v>173</v>
      </c>
      <c r="G48" s="5" t="s">
        <v>122</v>
      </c>
      <c r="H48" s="6" t="s">
        <v>195</v>
      </c>
      <c r="I48" s="28" t="s">
        <v>173</v>
      </c>
      <c r="J48" s="5" t="s">
        <v>123</v>
      </c>
      <c r="K48" s="6" t="s">
        <v>195</v>
      </c>
      <c r="L48" s="28" t="s">
        <v>173</v>
      </c>
      <c r="N48" s="5"/>
      <c r="O48" s="6"/>
      <c r="P48" s="6"/>
      <c r="Q48" s="6"/>
      <c r="R48" s="28"/>
      <c r="T48" s="5"/>
      <c r="U48" s="6"/>
      <c r="V48" s="6"/>
      <c r="W48" s="6"/>
      <c r="X48" s="28"/>
      <c r="Z48" s="5"/>
      <c r="AA48" s="6"/>
      <c r="AB48" s="6"/>
      <c r="AC48" s="6"/>
      <c r="AD48" s="28"/>
    </row>
    <row r="49" spans="1:30" ht="28.2" customHeight="1" x14ac:dyDescent="0.3">
      <c r="A49" s="5" t="s">
        <v>119</v>
      </c>
      <c r="B49" s="6" t="s">
        <v>179</v>
      </c>
      <c r="C49" s="28" t="s">
        <v>173</v>
      </c>
      <c r="D49" s="5" t="s">
        <v>121</v>
      </c>
      <c r="E49" s="6" t="s">
        <v>179</v>
      </c>
      <c r="F49" s="28" t="s">
        <v>173</v>
      </c>
      <c r="G49" s="5" t="s">
        <v>122</v>
      </c>
      <c r="H49" s="6" t="s">
        <v>179</v>
      </c>
      <c r="I49" s="28" t="s">
        <v>173</v>
      </c>
      <c r="J49" s="5" t="s">
        <v>123</v>
      </c>
      <c r="K49" s="6" t="s">
        <v>179</v>
      </c>
      <c r="L49" s="28" t="s">
        <v>173</v>
      </c>
      <c r="N49" s="233" t="s">
        <v>137</v>
      </c>
      <c r="O49" s="234"/>
      <c r="P49" s="234"/>
      <c r="Q49" s="234"/>
      <c r="R49" s="235"/>
      <c r="T49" s="228" t="s">
        <v>137</v>
      </c>
      <c r="U49" s="229"/>
      <c r="V49" s="229"/>
      <c r="W49" s="229"/>
      <c r="X49" s="230"/>
      <c r="Z49" s="228" t="s">
        <v>137</v>
      </c>
      <c r="AA49" s="229"/>
      <c r="AB49" s="229"/>
      <c r="AC49" s="229"/>
      <c r="AD49" s="230"/>
    </row>
    <row r="50" spans="1:30" x14ac:dyDescent="0.3">
      <c r="A50" s="5" t="s">
        <v>119</v>
      </c>
      <c r="B50" s="6" t="s">
        <v>231</v>
      </c>
      <c r="C50" s="28" t="s">
        <v>173</v>
      </c>
      <c r="D50" s="5" t="s">
        <v>121</v>
      </c>
      <c r="E50" s="6" t="s">
        <v>231</v>
      </c>
      <c r="F50" s="28" t="s">
        <v>173</v>
      </c>
      <c r="G50" s="5" t="s">
        <v>122</v>
      </c>
      <c r="H50" s="6" t="s">
        <v>231</v>
      </c>
      <c r="I50" s="28" t="s">
        <v>173</v>
      </c>
      <c r="J50" s="5" t="s">
        <v>123</v>
      </c>
      <c r="K50" s="6" t="s">
        <v>231</v>
      </c>
      <c r="L50" s="28" t="s">
        <v>173</v>
      </c>
      <c r="N50" s="5"/>
      <c r="O50" s="53"/>
      <c r="P50" s="236" t="s">
        <v>121</v>
      </c>
      <c r="Q50" s="237"/>
      <c r="R50" s="28"/>
      <c r="T50" s="5"/>
      <c r="U50" s="53"/>
      <c r="V50" s="236" t="s">
        <v>121</v>
      </c>
      <c r="W50" s="237"/>
      <c r="X50" s="28"/>
      <c r="Z50" s="5"/>
      <c r="AA50" s="53"/>
      <c r="AB50" s="236" t="s">
        <v>121</v>
      </c>
      <c r="AC50" s="237"/>
      <c r="AD50" s="28"/>
    </row>
    <row r="51" spans="1:30" ht="24" x14ac:dyDescent="0.3">
      <c r="A51" s="5" t="s">
        <v>119</v>
      </c>
      <c r="B51" s="6" t="s">
        <v>200</v>
      </c>
      <c r="C51" s="28" t="s">
        <v>173</v>
      </c>
      <c r="D51" s="5" t="s">
        <v>121</v>
      </c>
      <c r="E51" s="6" t="s">
        <v>200</v>
      </c>
      <c r="F51" s="28" t="s">
        <v>173</v>
      </c>
      <c r="G51" s="5" t="s">
        <v>122</v>
      </c>
      <c r="H51" s="6" t="s">
        <v>200</v>
      </c>
      <c r="I51" s="28" t="s">
        <v>173</v>
      </c>
      <c r="J51" s="5" t="s">
        <v>123</v>
      </c>
      <c r="K51" s="6" t="s">
        <v>200</v>
      </c>
      <c r="L51" s="28" t="s">
        <v>173</v>
      </c>
      <c r="N51" s="5"/>
      <c r="O51" s="106" t="s">
        <v>134</v>
      </c>
      <c r="P51" s="110" t="s">
        <v>125</v>
      </c>
      <c r="Q51" s="110" t="s">
        <v>127</v>
      </c>
      <c r="R51" s="28"/>
      <c r="T51" s="5"/>
      <c r="U51" s="106" t="s">
        <v>134</v>
      </c>
      <c r="V51" s="110" t="s">
        <v>125</v>
      </c>
      <c r="W51" s="110" t="s">
        <v>127</v>
      </c>
      <c r="X51" s="28"/>
      <c r="Z51" s="5"/>
      <c r="AA51" s="106" t="s">
        <v>134</v>
      </c>
      <c r="AB51" s="110" t="s">
        <v>125</v>
      </c>
      <c r="AC51" s="110" t="s">
        <v>127</v>
      </c>
      <c r="AD51" s="28"/>
    </row>
    <row r="52" spans="1:30" x14ac:dyDescent="0.3">
      <c r="A52" s="5" t="s">
        <v>119</v>
      </c>
      <c r="B52" s="6" t="s">
        <v>183</v>
      </c>
      <c r="C52" s="28" t="s">
        <v>173</v>
      </c>
      <c r="D52" s="5" t="s">
        <v>121</v>
      </c>
      <c r="E52" s="6" t="s">
        <v>183</v>
      </c>
      <c r="F52" s="28" t="s">
        <v>173</v>
      </c>
      <c r="G52" s="5" t="s">
        <v>122</v>
      </c>
      <c r="H52" s="6" t="s">
        <v>183</v>
      </c>
      <c r="I52" s="28" t="s">
        <v>173</v>
      </c>
      <c r="J52" s="5" t="s">
        <v>123</v>
      </c>
      <c r="K52" s="6" t="s">
        <v>183</v>
      </c>
      <c r="L52" s="28" t="s">
        <v>173</v>
      </c>
      <c r="N52" s="231" t="s">
        <v>119</v>
      </c>
      <c r="O52" s="109" t="s">
        <v>125</v>
      </c>
      <c r="P52" s="105">
        <f>SUM(P34:Q35)</f>
        <v>18</v>
      </c>
      <c r="Q52" s="105">
        <f>SUM(R34:R35)</f>
        <v>0</v>
      </c>
      <c r="R52" s="28"/>
      <c r="T52" s="231" t="s">
        <v>122</v>
      </c>
      <c r="U52" s="109" t="s">
        <v>125</v>
      </c>
      <c r="V52" s="105">
        <f>SUM(V34:W35)</f>
        <v>14</v>
      </c>
      <c r="W52" s="105">
        <f>SUM(X34:X35)</f>
        <v>0</v>
      </c>
      <c r="X52" s="28"/>
      <c r="Z52" s="231" t="s">
        <v>123</v>
      </c>
      <c r="AA52" s="109" t="s">
        <v>125</v>
      </c>
      <c r="AB52" s="105">
        <f>SUM(AB34:AC35)</f>
        <v>20</v>
      </c>
      <c r="AC52" s="105">
        <f>SUM(AD34:AD35)</f>
        <v>1</v>
      </c>
      <c r="AD52" s="28"/>
    </row>
    <row r="53" spans="1:30" x14ac:dyDescent="0.3">
      <c r="A53" s="5" t="s">
        <v>119</v>
      </c>
      <c r="B53" s="6" t="s">
        <v>235</v>
      </c>
      <c r="C53" s="28" t="s">
        <v>173</v>
      </c>
      <c r="D53" s="5" t="s">
        <v>121</v>
      </c>
      <c r="E53" s="6" t="s">
        <v>235</v>
      </c>
      <c r="F53" s="28" t="s">
        <v>173</v>
      </c>
      <c r="G53" s="5" t="s">
        <v>122</v>
      </c>
      <c r="H53" s="6" t="s">
        <v>235</v>
      </c>
      <c r="I53" s="28" t="s">
        <v>173</v>
      </c>
      <c r="J53" s="5" t="s">
        <v>123</v>
      </c>
      <c r="K53" s="6" t="s">
        <v>235</v>
      </c>
      <c r="L53" s="28" t="s">
        <v>173</v>
      </c>
      <c r="N53" s="231"/>
      <c r="O53" s="109" t="s">
        <v>127</v>
      </c>
      <c r="P53" s="105">
        <f>SUM(P36:Q36)</f>
        <v>4</v>
      </c>
      <c r="Q53" s="105">
        <f>R36</f>
        <v>59</v>
      </c>
      <c r="R53" s="28"/>
      <c r="T53" s="231"/>
      <c r="U53" s="109" t="s">
        <v>127</v>
      </c>
      <c r="V53" s="105">
        <f>SUM(V36:W36)</f>
        <v>8</v>
      </c>
      <c r="W53" s="105">
        <f>X36</f>
        <v>59</v>
      </c>
      <c r="X53" s="28"/>
      <c r="Z53" s="231"/>
      <c r="AA53" s="109" t="s">
        <v>127</v>
      </c>
      <c r="AB53" s="105">
        <f>SUM(AB36:AC36)</f>
        <v>2</v>
      </c>
      <c r="AC53" s="105">
        <f>AD36</f>
        <v>58</v>
      </c>
      <c r="AD53" s="28"/>
    </row>
    <row r="54" spans="1:30" x14ac:dyDescent="0.3">
      <c r="A54" s="5" t="s">
        <v>119</v>
      </c>
      <c r="B54" s="6" t="s">
        <v>206</v>
      </c>
      <c r="C54" s="28" t="s">
        <v>173</v>
      </c>
      <c r="D54" s="5" t="s">
        <v>121</v>
      </c>
      <c r="E54" s="6" t="s">
        <v>206</v>
      </c>
      <c r="F54" s="28" t="s">
        <v>173</v>
      </c>
      <c r="G54" s="5" t="s">
        <v>122</v>
      </c>
      <c r="H54" s="6" t="s">
        <v>206</v>
      </c>
      <c r="I54" s="28" t="s">
        <v>173</v>
      </c>
      <c r="J54" s="5" t="s">
        <v>123</v>
      </c>
      <c r="K54" s="6" t="s">
        <v>206</v>
      </c>
      <c r="L54" s="28" t="s">
        <v>173</v>
      </c>
      <c r="N54" s="5"/>
      <c r="O54" s="6"/>
      <c r="P54" s="6"/>
      <c r="Q54" s="6"/>
      <c r="R54" s="28"/>
      <c r="T54" s="5"/>
      <c r="U54" s="6"/>
      <c r="V54" s="6"/>
      <c r="W54" s="6"/>
      <c r="X54" s="28"/>
      <c r="Z54" s="5"/>
      <c r="AA54" s="6"/>
      <c r="AB54" s="6"/>
      <c r="AC54" s="6"/>
      <c r="AD54" s="28"/>
    </row>
    <row r="55" spans="1:30" ht="36" x14ac:dyDescent="0.3">
      <c r="A55" s="5" t="s">
        <v>119</v>
      </c>
      <c r="B55" s="6" t="s">
        <v>187</v>
      </c>
      <c r="C55" s="28" t="s">
        <v>173</v>
      </c>
      <c r="D55" s="5" t="s">
        <v>121</v>
      </c>
      <c r="E55" s="6" t="s">
        <v>187</v>
      </c>
      <c r="F55" s="28" t="s">
        <v>173</v>
      </c>
      <c r="G55" s="5" t="s">
        <v>122</v>
      </c>
      <c r="H55" s="6" t="s">
        <v>187</v>
      </c>
      <c r="I55" s="28" t="s">
        <v>173</v>
      </c>
      <c r="J55" s="5" t="s">
        <v>123</v>
      </c>
      <c r="K55" s="6" t="s">
        <v>187</v>
      </c>
      <c r="L55" s="28" t="s">
        <v>173</v>
      </c>
      <c r="N55" s="114" t="s">
        <v>3</v>
      </c>
      <c r="O55" s="107" t="s">
        <v>86</v>
      </c>
      <c r="P55" s="110" t="s">
        <v>135</v>
      </c>
      <c r="Q55" s="110" t="s">
        <v>136</v>
      </c>
      <c r="R55" s="28"/>
      <c r="T55" s="114" t="s">
        <v>7</v>
      </c>
      <c r="U55" s="107" t="s">
        <v>86</v>
      </c>
      <c r="V55" s="110" t="s">
        <v>135</v>
      </c>
      <c r="W55" s="110" t="s">
        <v>136</v>
      </c>
      <c r="X55" s="28"/>
      <c r="Z55" s="114" t="s">
        <v>8</v>
      </c>
      <c r="AA55" s="107" t="s">
        <v>86</v>
      </c>
      <c r="AB55" s="110" t="s">
        <v>135</v>
      </c>
      <c r="AC55" s="110" t="s">
        <v>136</v>
      </c>
      <c r="AD55" s="28"/>
    </row>
    <row r="56" spans="1:30" x14ac:dyDescent="0.3">
      <c r="A56" s="5" t="s">
        <v>119</v>
      </c>
      <c r="B56" s="6" t="s">
        <v>253</v>
      </c>
      <c r="C56" s="28" t="s">
        <v>256</v>
      </c>
      <c r="D56" s="5" t="s">
        <v>121</v>
      </c>
      <c r="E56" s="6" t="s">
        <v>253</v>
      </c>
      <c r="F56" s="28" t="s">
        <v>256</v>
      </c>
      <c r="G56" s="5" t="s">
        <v>122</v>
      </c>
      <c r="H56" s="6" t="s">
        <v>253</v>
      </c>
      <c r="I56" s="28" t="s">
        <v>256</v>
      </c>
      <c r="J56" s="5" t="s">
        <v>123</v>
      </c>
      <c r="K56" s="6" t="s">
        <v>253</v>
      </c>
      <c r="L56" s="28" t="s">
        <v>256</v>
      </c>
      <c r="N56" s="115" t="s">
        <v>129</v>
      </c>
      <c r="O56" s="108">
        <f>Q53/SUM(Q52:Q53)</f>
        <v>1</v>
      </c>
      <c r="P56" s="108">
        <f>((2*Q53+NORMSINV(0.975)^2)-(NORMSINV(0.975)*SQRT(NORMSINV(0.975)^2+(4*Q52*Q53)/(Q52+Q53))))/(2*(Q52+Q53+NORMSINV(0.975)^2))</f>
        <v>0.93887062947321165</v>
      </c>
      <c r="Q56" s="108">
        <f>((2*Q53+NORMSINV(0.975)^2)+(NORMSINV(0.975)*SQRT(NORMSINV(0.975)^2+(4*Q52*Q53)/(Q52+Q53))))/(2*(Q52+Q53+NORMSINV(0.975)^2))</f>
        <v>1.0000000000000002</v>
      </c>
      <c r="R56" s="28"/>
      <c r="T56" s="115" t="s">
        <v>129</v>
      </c>
      <c r="U56" s="108">
        <f>W53/SUM(W52:W53)</f>
        <v>1</v>
      </c>
      <c r="V56" s="108">
        <f>((2*W53+NORMSINV(0.975)^2)-(NORMSINV(0.975)*SQRT(NORMSINV(0.975)^2+(4*W52*W53)/(W52+W53))))/(2*(W52+W53+NORMSINV(0.975)^2))</f>
        <v>0.93887062947321165</v>
      </c>
      <c r="W56" s="108">
        <f>((2*W53+NORMSINV(0.975)^2)+(NORMSINV(0.975)*SQRT(NORMSINV(0.975)^2+(4*W52*W53)/(W52+W53))))/(2*(W52+W53+NORMSINV(0.975)^2))</f>
        <v>1.0000000000000002</v>
      </c>
      <c r="X56" s="28"/>
      <c r="Z56" s="115" t="s">
        <v>129</v>
      </c>
      <c r="AA56" s="108">
        <f>AC53/SUM(AC52:AC53)</f>
        <v>0.98305084745762716</v>
      </c>
      <c r="AB56" s="108">
        <f>((2*AC53+NORMSINV(0.975)^2)-(NORMSINV(0.975)*SQRT(NORMSINV(0.975)^2+(4*AC52*AC53)/(AC52+AC53))))/(2*(AC52+AC53+NORMSINV(0.975)^2))</f>
        <v>0.91004274035857713</v>
      </c>
      <c r="AC56" s="108">
        <f>((2*AC53+NORMSINV(0.975)^2)+(NORMSINV(0.975)*SQRT(NORMSINV(0.975)^2+(4*AC52*AC53)/(AC52+AC53))))/(2*(AC52+AC53+NORMSINV(0.975)^2))</f>
        <v>0.99700176608164437</v>
      </c>
      <c r="AD56" s="28"/>
    </row>
    <row r="57" spans="1:30" x14ac:dyDescent="0.3">
      <c r="A57" s="5" t="s">
        <v>119</v>
      </c>
      <c r="B57" s="6" t="s">
        <v>232</v>
      </c>
      <c r="C57" s="28" t="s">
        <v>173</v>
      </c>
      <c r="D57" s="5" t="s">
        <v>121</v>
      </c>
      <c r="E57" s="6" t="s">
        <v>232</v>
      </c>
      <c r="F57" s="28" t="s">
        <v>173</v>
      </c>
      <c r="G57" s="5" t="s">
        <v>122</v>
      </c>
      <c r="H57" s="6" t="s">
        <v>232</v>
      </c>
      <c r="I57" s="28" t="s">
        <v>173</v>
      </c>
      <c r="J57" s="5" t="s">
        <v>123</v>
      </c>
      <c r="K57" s="6" t="s">
        <v>232</v>
      </c>
      <c r="L57" s="28" t="s">
        <v>173</v>
      </c>
      <c r="N57" s="115" t="s">
        <v>130</v>
      </c>
      <c r="O57" s="108">
        <f>P52/SUM(P52:P53)</f>
        <v>0.81818181818181823</v>
      </c>
      <c r="P57" s="108">
        <f>((2*P52+NORMSINV(0.975)^2)-(NORMSINV(0.975)*SQRT(NORMSINV(0.975)^2+(4*P52*P53)/(P52+P53))))/(2*(P52+P53+NORMSINV(0.975)^2))</f>
        <v>0.61483392562873462</v>
      </c>
      <c r="Q57" s="108">
        <f>((2*P52+NORMSINV(0.975)^2)+(NORMSINV(0.975)*SQRT(NORMSINV(0.975)^2+(4*P52*P53)/(P52+P53))))/(2*(P52+P53+NORMSINV(0.975)^2))</f>
        <v>0.92693115416577954</v>
      </c>
      <c r="R57" s="28"/>
      <c r="T57" s="115" t="s">
        <v>130</v>
      </c>
      <c r="U57" s="108">
        <f>V52/SUM(V52:V53)</f>
        <v>0.63636363636363635</v>
      </c>
      <c r="V57" s="108">
        <f>((2*V52+NORMSINV(0.975)^2)-(NORMSINV(0.975)*SQRT(NORMSINV(0.975)^2+(4*V52*V53)/(V52+V53))))/(2*(V52+V53+NORMSINV(0.975)^2))</f>
        <v>0.42951708090131019</v>
      </c>
      <c r="W57" s="108">
        <f>((2*V52+NORMSINV(0.975)^2)+(NORMSINV(0.975)*SQRT(NORMSINV(0.975)^2+(4*V52*V53)/(V52+V53))))/(2*(V52+V53+NORMSINV(0.975)^2))</f>
        <v>0.80266795329633867</v>
      </c>
      <c r="X57" s="28"/>
      <c r="Z57" s="115" t="s">
        <v>130</v>
      </c>
      <c r="AA57" s="108">
        <f>AB52/SUM(AB52:AB53)</f>
        <v>0.90909090909090906</v>
      </c>
      <c r="AB57" s="108">
        <f>((2*AB52+NORMSINV(0.975)^2)-(NORMSINV(0.975)*SQRT(NORMSINV(0.975)^2+(4*AB52*AB53)/(AB52+AB53))))/(2*(AB52+AB53+NORMSINV(0.975)^2))</f>
        <v>0.72185053158394197</v>
      </c>
      <c r="AC57" s="108">
        <f>((2*AB52+NORMSINV(0.975)^2)+(NORMSINV(0.975)*SQRT(NORMSINV(0.975)^2+(4*AB52*AB53)/(AB52+AB53))))/(2*(AB52+AB53+NORMSINV(0.975)^2))</f>
        <v>0.97470457100900465</v>
      </c>
      <c r="AD57" s="28"/>
    </row>
    <row r="58" spans="1:30" ht="15" thickBot="1" x14ac:dyDescent="0.35">
      <c r="A58" s="5" t="s">
        <v>119</v>
      </c>
      <c r="B58" s="6" t="s">
        <v>212</v>
      </c>
      <c r="C58" s="28" t="s">
        <v>173</v>
      </c>
      <c r="D58" s="5" t="s">
        <v>121</v>
      </c>
      <c r="E58" s="6" t="s">
        <v>212</v>
      </c>
      <c r="F58" s="28" t="s">
        <v>173</v>
      </c>
      <c r="G58" s="5" t="s">
        <v>122</v>
      </c>
      <c r="H58" s="6" t="s">
        <v>212</v>
      </c>
      <c r="I58" s="28" t="s">
        <v>173</v>
      </c>
      <c r="J58" s="5" t="s">
        <v>123</v>
      </c>
      <c r="K58" s="6" t="s">
        <v>212</v>
      </c>
      <c r="L58" s="28" t="s">
        <v>173</v>
      </c>
      <c r="N58" s="116" t="s">
        <v>131</v>
      </c>
      <c r="O58" s="117">
        <f>SUM(P52,Q53)/SUM(P52:Q53)</f>
        <v>0.95061728395061729</v>
      </c>
      <c r="P58" s="117">
        <f>((2*(P52+Q53)+NORMSINV(0.975)^2)-(NORMSINV(0.975)*SQRT(NORMSINV(0.975)^2+(4*(P52+Q53)*(Q52+P53))/SUM(P52:Q53))))/(2*(SUM(P52:Q53)+NORMSINV(0.975)^2))</f>
        <v>0.87979769769519056</v>
      </c>
      <c r="Q58" s="117">
        <f>((2*(P52+Q53)+NORMSINV(0.975)^2)+(NORMSINV(0.975)*SQRT(NORMSINV(0.975)^2+(4*(P52+Q53)*(Q52+P53))/SUM(P52:Q53))))/(2*(SUM(P52:Q53)+NORMSINV(0.975)^2))</f>
        <v>0.98063069444596607</v>
      </c>
      <c r="R58" s="29"/>
      <c r="T58" s="116" t="s">
        <v>131</v>
      </c>
      <c r="U58" s="117">
        <f>SUM(V52,W53)/SUM(V52:W53)</f>
        <v>0.90123456790123457</v>
      </c>
      <c r="V58" s="117">
        <f>((2*(V52+W53)+NORMSINV(0.975)^2)-(NORMSINV(0.975)*SQRT(NORMSINV(0.975)^2+(4*(V52+W53)*(W52+V53))/SUM(V52:W53))))/(2*(SUM(V52:W53)+NORMSINV(0.975)^2))</f>
        <v>0.81703498598352686</v>
      </c>
      <c r="W58" s="117">
        <f>((2*(V52+W53)+NORMSINV(0.975)^2)+(NORMSINV(0.975)*SQRT(NORMSINV(0.975)^2+(4*(V52+W53)*(W52+V53))/SUM(V52:W53))))/(2*(SUM(V52:W53)+NORMSINV(0.975)^2))</f>
        <v>0.94909988373120169</v>
      </c>
      <c r="X58" s="29"/>
      <c r="Z58" s="116" t="s">
        <v>131</v>
      </c>
      <c r="AA58" s="117">
        <f>SUM(AB52,AC53)/SUM(AB52:AC53)</f>
        <v>0.96296296296296291</v>
      </c>
      <c r="AB58" s="117">
        <f>((2*(AB52+AC53)+NORMSINV(0.975)^2)-(NORMSINV(0.975)*SQRT(NORMSINV(0.975)^2+(4*(AB52+AC53)*(AC52+AB53))/SUM(AB52:AC53))))/(2*(SUM(AB52:AC53)+NORMSINV(0.975)^2))</f>
        <v>0.89667688693106185</v>
      </c>
      <c r="AC58" s="117">
        <f>((2*(AB52+AC53)+NORMSINV(0.975)^2)+(NORMSINV(0.975)*SQRT(NORMSINV(0.975)^2+(4*(AB52+AC53)*(AC52+AB53))/SUM(AB52:AC53))))/(2*(SUM(AB52:AC53)+NORMSINV(0.975)^2))</f>
        <v>0.98732488581670186</v>
      </c>
      <c r="AD58" s="29"/>
    </row>
    <row r="59" spans="1:30" x14ac:dyDescent="0.3">
      <c r="A59" s="5" t="s">
        <v>119</v>
      </c>
      <c r="B59" s="6" t="s">
        <v>254</v>
      </c>
      <c r="C59" s="28" t="s">
        <v>256</v>
      </c>
      <c r="D59" s="5" t="s">
        <v>121</v>
      </c>
      <c r="E59" s="6" t="s">
        <v>254</v>
      </c>
      <c r="F59" s="28" t="s">
        <v>256</v>
      </c>
      <c r="G59" s="5" t="s">
        <v>122</v>
      </c>
      <c r="H59" s="6" t="s">
        <v>254</v>
      </c>
      <c r="I59" s="28" t="s">
        <v>256</v>
      </c>
      <c r="J59" s="5" t="s">
        <v>123</v>
      </c>
      <c r="K59" s="6" t="s">
        <v>254</v>
      </c>
      <c r="L59" s="28" t="s">
        <v>256</v>
      </c>
    </row>
    <row r="60" spans="1:30" ht="15" thickBot="1" x14ac:dyDescent="0.35">
      <c r="A60" s="5" t="s">
        <v>119</v>
      </c>
      <c r="B60" s="6" t="s">
        <v>237</v>
      </c>
      <c r="C60" s="28" t="s">
        <v>173</v>
      </c>
      <c r="D60" s="5" t="s">
        <v>121</v>
      </c>
      <c r="E60" s="6" t="s">
        <v>237</v>
      </c>
      <c r="F60" s="28" t="s">
        <v>173</v>
      </c>
      <c r="G60" s="5" t="s">
        <v>122</v>
      </c>
      <c r="H60" s="6" t="s">
        <v>237</v>
      </c>
      <c r="I60" s="28" t="s">
        <v>173</v>
      </c>
      <c r="J60" s="5" t="s">
        <v>123</v>
      </c>
      <c r="K60" s="6" t="s">
        <v>237</v>
      </c>
      <c r="L60" s="28" t="s">
        <v>173</v>
      </c>
      <c r="N60" s="15" t="s">
        <v>140</v>
      </c>
      <c r="O60" s="6"/>
      <c r="R60" s="6"/>
      <c r="T60" s="15" t="s">
        <v>140</v>
      </c>
      <c r="U60" s="6"/>
      <c r="X60" s="6"/>
      <c r="Z60" s="15" t="s">
        <v>140</v>
      </c>
      <c r="AA60" s="6"/>
      <c r="AD60" s="6"/>
    </row>
    <row r="61" spans="1:30" x14ac:dyDescent="0.3">
      <c r="A61" s="5" t="s">
        <v>119</v>
      </c>
      <c r="B61" s="6" t="s">
        <v>217</v>
      </c>
      <c r="C61" s="28" t="s">
        <v>173</v>
      </c>
      <c r="D61" s="5" t="s">
        <v>121</v>
      </c>
      <c r="E61" s="6" t="s">
        <v>217</v>
      </c>
      <c r="F61" s="28" t="s">
        <v>173</v>
      </c>
      <c r="G61" s="5" t="s">
        <v>122</v>
      </c>
      <c r="H61" s="6" t="s">
        <v>217</v>
      </c>
      <c r="I61" s="28" t="s">
        <v>173</v>
      </c>
      <c r="J61" s="5" t="s">
        <v>123</v>
      </c>
      <c r="K61" s="6" t="s">
        <v>217</v>
      </c>
      <c r="L61" s="28" t="s">
        <v>173</v>
      </c>
      <c r="N61" s="3"/>
      <c r="O61" s="4"/>
      <c r="P61" s="226" t="s">
        <v>123</v>
      </c>
      <c r="Q61" s="226"/>
      <c r="R61" s="227"/>
      <c r="T61" s="3"/>
      <c r="U61" s="4"/>
      <c r="V61" s="226" t="s">
        <v>123</v>
      </c>
      <c r="W61" s="226"/>
      <c r="X61" s="227"/>
      <c r="Z61" s="3"/>
      <c r="AA61" s="4"/>
      <c r="AB61" s="226" t="s">
        <v>123</v>
      </c>
      <c r="AC61" s="226"/>
      <c r="AD61" s="227"/>
    </row>
    <row r="62" spans="1:30" ht="24" x14ac:dyDescent="0.3">
      <c r="A62" s="5" t="s">
        <v>119</v>
      </c>
      <c r="B62" s="6" t="s">
        <v>255</v>
      </c>
      <c r="C62" s="28" t="s">
        <v>171</v>
      </c>
      <c r="D62" s="5" t="s">
        <v>121</v>
      </c>
      <c r="E62" s="6" t="s">
        <v>255</v>
      </c>
      <c r="F62" s="28" t="s">
        <v>171</v>
      </c>
      <c r="G62" s="5" t="s">
        <v>122</v>
      </c>
      <c r="H62" s="6" t="s">
        <v>255</v>
      </c>
      <c r="I62" s="28" t="s">
        <v>171</v>
      </c>
      <c r="J62" s="5" t="s">
        <v>123</v>
      </c>
      <c r="K62" s="6" t="s">
        <v>255</v>
      </c>
      <c r="L62" s="28" t="s">
        <v>171</v>
      </c>
      <c r="N62" s="5"/>
      <c r="O62" s="106" t="s">
        <v>133</v>
      </c>
      <c r="P62" s="110" t="s">
        <v>125</v>
      </c>
      <c r="Q62" s="110" t="s">
        <v>126</v>
      </c>
      <c r="R62" s="111" t="s">
        <v>127</v>
      </c>
      <c r="T62" s="5"/>
      <c r="U62" s="106" t="s">
        <v>133</v>
      </c>
      <c r="V62" s="110" t="s">
        <v>125</v>
      </c>
      <c r="W62" s="110" t="s">
        <v>126</v>
      </c>
      <c r="X62" s="111" t="s">
        <v>127</v>
      </c>
      <c r="Z62" s="5"/>
      <c r="AA62" s="106" t="s">
        <v>133</v>
      </c>
      <c r="AB62" s="110" t="s">
        <v>125</v>
      </c>
      <c r="AC62" s="110" t="s">
        <v>126</v>
      </c>
      <c r="AD62" s="111" t="s">
        <v>127</v>
      </c>
    </row>
    <row r="63" spans="1:30" x14ac:dyDescent="0.3">
      <c r="A63" s="5" t="s">
        <v>119</v>
      </c>
      <c r="B63" s="6" t="s">
        <v>239</v>
      </c>
      <c r="C63" s="28" t="s">
        <v>173</v>
      </c>
      <c r="D63" s="5" t="s">
        <v>121</v>
      </c>
      <c r="E63" s="6" t="s">
        <v>239</v>
      </c>
      <c r="F63" s="28" t="s">
        <v>173</v>
      </c>
      <c r="G63" s="5" t="s">
        <v>122</v>
      </c>
      <c r="H63" s="6" t="s">
        <v>239</v>
      </c>
      <c r="I63" s="28" t="s">
        <v>173</v>
      </c>
      <c r="J63" s="5" t="s">
        <v>123</v>
      </c>
      <c r="K63" s="6" t="s">
        <v>239</v>
      </c>
      <c r="L63" s="28" t="s">
        <v>173</v>
      </c>
      <c r="N63" s="231" t="s">
        <v>119</v>
      </c>
      <c r="O63" s="109" t="s">
        <v>125</v>
      </c>
      <c r="P63" s="105">
        <f>COUNTIFS(C2:C82,"ON",L2:L82,"ON")</f>
        <v>8</v>
      </c>
      <c r="Q63" s="105">
        <f>COUNTIFS(C2:C82,"ON",L2:L82,"NE")</f>
        <v>1</v>
      </c>
      <c r="R63" s="112">
        <f>COUNTIFS(C2:C82,"ON",L2:L82,"OFF")</f>
        <v>0</v>
      </c>
      <c r="T63" s="231" t="s">
        <v>122</v>
      </c>
      <c r="U63" s="109" t="s">
        <v>125</v>
      </c>
      <c r="V63" s="105">
        <f>COUNTIFS(I2:I82,"ON",L2:L82,"ON")</f>
        <v>8</v>
      </c>
      <c r="W63" s="105">
        <f>COUNTIFS(I2:I82,"ON",L2:L82,"NE")</f>
        <v>2</v>
      </c>
      <c r="X63" s="112">
        <f>COUNTIFS(I2:I82,"ON",L2:L82,"OFF")</f>
        <v>0</v>
      </c>
      <c r="Z63" s="231" t="s">
        <v>121</v>
      </c>
      <c r="AA63" s="109" t="s">
        <v>125</v>
      </c>
      <c r="AB63" s="105">
        <f>COUNTIFS(F2:F82,"ON",L2:L82,"ON")</f>
        <v>8</v>
      </c>
      <c r="AC63" s="105">
        <f>COUNTIFS(F2:F82,"ON",L2:L82,"NE")</f>
        <v>1</v>
      </c>
      <c r="AD63" s="112">
        <f>COUNTIFS(F2:F82,"ON",L2:L82,"OFF")</f>
        <v>0</v>
      </c>
    </row>
    <row r="64" spans="1:30" x14ac:dyDescent="0.3">
      <c r="A64" s="5" t="s">
        <v>119</v>
      </c>
      <c r="B64" s="6" t="s">
        <v>220</v>
      </c>
      <c r="C64" s="28" t="s">
        <v>173</v>
      </c>
      <c r="D64" s="5" t="s">
        <v>121</v>
      </c>
      <c r="E64" s="6" t="s">
        <v>220</v>
      </c>
      <c r="F64" s="28" t="s">
        <v>173</v>
      </c>
      <c r="G64" s="5" t="s">
        <v>122</v>
      </c>
      <c r="H64" s="6" t="s">
        <v>220</v>
      </c>
      <c r="I64" s="28" t="s">
        <v>173</v>
      </c>
      <c r="J64" s="5" t="s">
        <v>123</v>
      </c>
      <c r="K64" s="6" t="s">
        <v>220</v>
      </c>
      <c r="L64" s="28" t="s">
        <v>173</v>
      </c>
      <c r="N64" s="231"/>
      <c r="O64" s="109" t="s">
        <v>126</v>
      </c>
      <c r="P64" s="105">
        <f>COUNTIFS(C2:C82,"NE",L2:L82,"ON")</f>
        <v>3</v>
      </c>
      <c r="Q64" s="105">
        <f>COUNTIFS(C2:C82,"NE",L2:L82,"NE")</f>
        <v>5</v>
      </c>
      <c r="R64" s="112">
        <f>COUNTIFS(C2:C82,"NE",L2:L82,"OFF")</f>
        <v>1</v>
      </c>
      <c r="T64" s="231"/>
      <c r="U64" s="109" t="s">
        <v>126</v>
      </c>
      <c r="V64" s="105">
        <f>COUNTIFS(I2:I82,"NE",L2:L82,"ON")</f>
        <v>1</v>
      </c>
      <c r="W64" s="105">
        <f>COUNTIFS(I2:I82,"NE",L2:L82,"NE")</f>
        <v>3</v>
      </c>
      <c r="X64" s="112">
        <f>COUNTIFS(I2:I82,"NE",L2:L82,"OFF")</f>
        <v>0</v>
      </c>
      <c r="Z64" s="231"/>
      <c r="AA64" s="109" t="s">
        <v>126</v>
      </c>
      <c r="AB64" s="105">
        <f>COUNTIFS(F2:F82,"NE",L2:L82,"ON")</f>
        <v>3</v>
      </c>
      <c r="AC64" s="105">
        <f>COUNTIFS(F2:F82,"NE",L2:L82,"NE")</f>
        <v>8</v>
      </c>
      <c r="AD64" s="112">
        <f>COUNTIFS(F2:F82,"NE",L2:L82,"OFF")</f>
        <v>2</v>
      </c>
    </row>
    <row r="65" spans="1:30" x14ac:dyDescent="0.3">
      <c r="A65" s="5" t="s">
        <v>119</v>
      </c>
      <c r="B65" s="6" t="s">
        <v>248</v>
      </c>
      <c r="C65" s="28" t="s">
        <v>173</v>
      </c>
      <c r="D65" s="5" t="s">
        <v>121</v>
      </c>
      <c r="E65" s="6" t="s">
        <v>248</v>
      </c>
      <c r="F65" s="28" t="s">
        <v>173</v>
      </c>
      <c r="G65" s="5" t="s">
        <v>122</v>
      </c>
      <c r="H65" s="6" t="s">
        <v>248</v>
      </c>
      <c r="I65" s="28" t="s">
        <v>173</v>
      </c>
      <c r="J65" s="5" t="s">
        <v>123</v>
      </c>
      <c r="K65" s="6" t="s">
        <v>248</v>
      </c>
      <c r="L65" s="28" t="s">
        <v>173</v>
      </c>
      <c r="N65" s="231"/>
      <c r="O65" s="109" t="s">
        <v>127</v>
      </c>
      <c r="P65" s="105">
        <f>COUNTIFS(C2:C82,"OFF",L2:L82,"ON")</f>
        <v>0</v>
      </c>
      <c r="Q65" s="105">
        <f>COUNTIFS(C2:C82,"OFF",L2:L82,"NE")</f>
        <v>4</v>
      </c>
      <c r="R65" s="112">
        <f>COUNTIFS(C2:C82,"OFF",L2:L82,"OFF")</f>
        <v>59</v>
      </c>
      <c r="T65" s="231"/>
      <c r="U65" s="109" t="s">
        <v>127</v>
      </c>
      <c r="V65" s="105">
        <f>COUNTIFS(I2:I82,"OFF",L2:L82,"ON")</f>
        <v>2</v>
      </c>
      <c r="W65" s="105">
        <f>COUNTIFS(I2:I82,"OFF",L2:L82,"NE")</f>
        <v>5</v>
      </c>
      <c r="X65" s="112">
        <f>COUNTIFS(I2:I82,"OFF",L2:L82,"OFF")</f>
        <v>60</v>
      </c>
      <c r="Z65" s="231"/>
      <c r="AA65" s="109" t="s">
        <v>127</v>
      </c>
      <c r="AB65" s="105">
        <f>COUNTIFS(F2:F82,"OFF",L2:L82,"ON")</f>
        <v>0</v>
      </c>
      <c r="AC65" s="105">
        <f>COUNTIFS(F2:F82,"OFF",L2:L82,"NE")</f>
        <v>1</v>
      </c>
      <c r="AD65" s="112">
        <f>COUNTIFS(F2:F82,"OFF",L2:L82,"OFF")</f>
        <v>58</v>
      </c>
    </row>
    <row r="66" spans="1:30" x14ac:dyDescent="0.3">
      <c r="A66" s="5" t="s">
        <v>119</v>
      </c>
      <c r="B66" s="6" t="s">
        <v>222</v>
      </c>
      <c r="C66" s="28" t="s">
        <v>173</v>
      </c>
      <c r="D66" s="5" t="s">
        <v>121</v>
      </c>
      <c r="E66" s="6" t="s">
        <v>222</v>
      </c>
      <c r="F66" s="28" t="s">
        <v>173</v>
      </c>
      <c r="G66" s="5" t="s">
        <v>122</v>
      </c>
      <c r="H66" s="6" t="s">
        <v>222</v>
      </c>
      <c r="I66" s="28" t="s">
        <v>173</v>
      </c>
      <c r="J66" s="5" t="s">
        <v>123</v>
      </c>
      <c r="K66" s="6" t="s">
        <v>222</v>
      </c>
      <c r="L66" s="28" t="s">
        <v>173</v>
      </c>
      <c r="N66" s="5"/>
      <c r="O66" s="6"/>
      <c r="P66" s="6"/>
      <c r="Q66" s="6"/>
      <c r="R66" s="28"/>
      <c r="T66" s="5"/>
      <c r="U66" s="6"/>
      <c r="V66" s="6"/>
      <c r="W66" s="6"/>
      <c r="X66" s="28"/>
      <c r="Z66" s="5"/>
      <c r="AA66" s="6"/>
      <c r="AB66" s="6"/>
      <c r="AC66" s="6"/>
      <c r="AD66" s="28"/>
    </row>
    <row r="67" spans="1:30" x14ac:dyDescent="0.3">
      <c r="A67" s="5" t="s">
        <v>119</v>
      </c>
      <c r="B67" s="6" t="s">
        <v>199</v>
      </c>
      <c r="C67" s="28" t="s">
        <v>173</v>
      </c>
      <c r="D67" s="5" t="s">
        <v>121</v>
      </c>
      <c r="E67" s="6" t="s">
        <v>199</v>
      </c>
      <c r="F67" s="28" t="s">
        <v>173</v>
      </c>
      <c r="G67" s="5" t="s">
        <v>122</v>
      </c>
      <c r="H67" s="6" t="s">
        <v>199</v>
      </c>
      <c r="I67" s="28" t="s">
        <v>173</v>
      </c>
      <c r="J67" s="5" t="s">
        <v>123</v>
      </c>
      <c r="K67" s="6" t="s">
        <v>199</v>
      </c>
      <c r="L67" s="28" t="s">
        <v>173</v>
      </c>
      <c r="N67" s="233" t="s">
        <v>132</v>
      </c>
      <c r="O67" s="234"/>
      <c r="P67" s="234"/>
      <c r="Q67" s="234"/>
      <c r="R67" s="235"/>
      <c r="T67" s="113" t="s">
        <v>132</v>
      </c>
      <c r="U67" s="53"/>
      <c r="V67" s="6"/>
      <c r="W67" s="6"/>
      <c r="X67" s="28"/>
      <c r="Z67" s="113" t="s">
        <v>132</v>
      </c>
      <c r="AA67" s="53"/>
      <c r="AB67" s="6"/>
      <c r="AC67" s="6"/>
      <c r="AD67" s="28"/>
    </row>
    <row r="68" spans="1:30" x14ac:dyDescent="0.3">
      <c r="A68" s="5" t="s">
        <v>119</v>
      </c>
      <c r="B68" s="6" t="s">
        <v>251</v>
      </c>
      <c r="C68" s="28" t="s">
        <v>173</v>
      </c>
      <c r="D68" s="5" t="s">
        <v>121</v>
      </c>
      <c r="E68" s="6" t="s">
        <v>251</v>
      </c>
      <c r="F68" s="28" t="s">
        <v>173</v>
      </c>
      <c r="G68" s="5" t="s">
        <v>122</v>
      </c>
      <c r="H68" s="6" t="s">
        <v>251</v>
      </c>
      <c r="I68" s="28" t="s">
        <v>173</v>
      </c>
      <c r="J68" s="5" t="s">
        <v>123</v>
      </c>
      <c r="K68" s="6" t="s">
        <v>251</v>
      </c>
      <c r="L68" s="28" t="s">
        <v>173</v>
      </c>
      <c r="N68" s="5"/>
      <c r="O68" s="53"/>
      <c r="P68" s="232" t="s">
        <v>123</v>
      </c>
      <c r="Q68" s="232"/>
      <c r="R68" s="28"/>
      <c r="T68" s="5"/>
      <c r="U68" s="53"/>
      <c r="V68" s="232" t="s">
        <v>123</v>
      </c>
      <c r="W68" s="232"/>
      <c r="X68" s="28"/>
      <c r="Z68" s="5"/>
      <c r="AA68" s="53"/>
      <c r="AB68" s="232" t="s">
        <v>123</v>
      </c>
      <c r="AC68" s="232"/>
      <c r="AD68" s="28"/>
    </row>
    <row r="69" spans="1:30" ht="24" x14ac:dyDescent="0.3">
      <c r="A69" s="5" t="s">
        <v>119</v>
      </c>
      <c r="B69" s="6" t="s">
        <v>227</v>
      </c>
      <c r="C69" s="28" t="s">
        <v>173</v>
      </c>
      <c r="D69" s="5" t="s">
        <v>121</v>
      </c>
      <c r="E69" s="6" t="s">
        <v>227</v>
      </c>
      <c r="F69" s="28" t="s">
        <v>173</v>
      </c>
      <c r="G69" s="5" t="s">
        <v>122</v>
      </c>
      <c r="H69" s="6" t="s">
        <v>227</v>
      </c>
      <c r="I69" s="28" t="s">
        <v>173</v>
      </c>
      <c r="J69" s="5" t="s">
        <v>123</v>
      </c>
      <c r="K69" s="6" t="s">
        <v>227</v>
      </c>
      <c r="L69" s="28" t="s">
        <v>173</v>
      </c>
      <c r="N69" s="5"/>
      <c r="O69" s="106" t="s">
        <v>134</v>
      </c>
      <c r="P69" s="110" t="s">
        <v>125</v>
      </c>
      <c r="Q69" s="110" t="s">
        <v>127</v>
      </c>
      <c r="R69" s="28"/>
      <c r="T69" s="5"/>
      <c r="U69" s="106" t="s">
        <v>134</v>
      </c>
      <c r="V69" s="110" t="s">
        <v>125</v>
      </c>
      <c r="W69" s="110" t="s">
        <v>127</v>
      </c>
      <c r="X69" s="28"/>
      <c r="Z69" s="5"/>
      <c r="AA69" s="106" t="s">
        <v>134</v>
      </c>
      <c r="AB69" s="110" t="s">
        <v>125</v>
      </c>
      <c r="AC69" s="110" t="s">
        <v>127</v>
      </c>
      <c r="AD69" s="28"/>
    </row>
    <row r="70" spans="1:30" x14ac:dyDescent="0.3">
      <c r="A70" s="5" t="s">
        <v>119</v>
      </c>
      <c r="B70" s="6" t="s">
        <v>204</v>
      </c>
      <c r="C70" s="28" t="s">
        <v>173</v>
      </c>
      <c r="D70" s="5" t="s">
        <v>121</v>
      </c>
      <c r="E70" s="6" t="s">
        <v>204</v>
      </c>
      <c r="F70" s="28" t="s">
        <v>173</v>
      </c>
      <c r="G70" s="5" t="s">
        <v>122</v>
      </c>
      <c r="H70" s="6" t="s">
        <v>204</v>
      </c>
      <c r="I70" s="28" t="s">
        <v>173</v>
      </c>
      <c r="J70" s="5" t="s">
        <v>123</v>
      </c>
      <c r="K70" s="6" t="s">
        <v>204</v>
      </c>
      <c r="L70" s="28" t="s">
        <v>173</v>
      </c>
      <c r="N70" s="231" t="s">
        <v>119</v>
      </c>
      <c r="O70" s="109" t="s">
        <v>125</v>
      </c>
      <c r="P70" s="105">
        <f>P63</f>
        <v>8</v>
      </c>
      <c r="Q70" s="105">
        <f>SUM(Q63:R63)</f>
        <v>1</v>
      </c>
      <c r="R70" s="72"/>
      <c r="T70" s="231" t="s">
        <v>122</v>
      </c>
      <c r="U70" s="109" t="s">
        <v>125</v>
      </c>
      <c r="V70" s="105">
        <f>V63</f>
        <v>8</v>
      </c>
      <c r="W70" s="105">
        <f>SUM(W63:X63)</f>
        <v>2</v>
      </c>
      <c r="X70" s="72"/>
      <c r="Z70" s="231" t="s">
        <v>121</v>
      </c>
      <c r="AA70" s="109" t="s">
        <v>125</v>
      </c>
      <c r="AB70" s="105">
        <f>AB63</f>
        <v>8</v>
      </c>
      <c r="AC70" s="105">
        <f>SUM(AC63:AD63)</f>
        <v>1</v>
      </c>
      <c r="AD70" s="72"/>
    </row>
    <row r="71" spans="1:30" x14ac:dyDescent="0.3">
      <c r="A71" s="5" t="s">
        <v>119</v>
      </c>
      <c r="B71" s="6" t="s">
        <v>252</v>
      </c>
      <c r="C71" s="28" t="s">
        <v>173</v>
      </c>
      <c r="D71" s="5" t="s">
        <v>121</v>
      </c>
      <c r="E71" s="6" t="s">
        <v>252</v>
      </c>
      <c r="F71" s="28" t="s">
        <v>173</v>
      </c>
      <c r="G71" s="5" t="s">
        <v>122</v>
      </c>
      <c r="H71" s="6" t="s">
        <v>252</v>
      </c>
      <c r="I71" s="28" t="s">
        <v>173</v>
      </c>
      <c r="J71" s="5" t="s">
        <v>123</v>
      </c>
      <c r="K71" s="6" t="s">
        <v>252</v>
      </c>
      <c r="L71" s="28" t="s">
        <v>173</v>
      </c>
      <c r="N71" s="231"/>
      <c r="O71" s="109" t="s">
        <v>127</v>
      </c>
      <c r="P71" s="105">
        <f>SUM(P64:P65)</f>
        <v>3</v>
      </c>
      <c r="Q71" s="105">
        <f>SUM(Q64:R65)</f>
        <v>69</v>
      </c>
      <c r="R71" s="72"/>
      <c r="T71" s="231"/>
      <c r="U71" s="109" t="s">
        <v>127</v>
      </c>
      <c r="V71" s="105">
        <f>SUM(V64:V65)</f>
        <v>3</v>
      </c>
      <c r="W71" s="105">
        <f>SUM(W64:X65)</f>
        <v>68</v>
      </c>
      <c r="X71" s="72"/>
      <c r="Z71" s="231"/>
      <c r="AA71" s="109" t="s">
        <v>127</v>
      </c>
      <c r="AB71" s="105">
        <f>SUM(AB64:AB65)</f>
        <v>3</v>
      </c>
      <c r="AC71" s="105">
        <f>SUM(AC64:AD65)</f>
        <v>69</v>
      </c>
      <c r="AD71" s="72"/>
    </row>
    <row r="72" spans="1:30" x14ac:dyDescent="0.3">
      <c r="A72" s="5" t="s">
        <v>119</v>
      </c>
      <c r="B72" s="6" t="s">
        <v>229</v>
      </c>
      <c r="C72" s="28" t="s">
        <v>173</v>
      </c>
      <c r="D72" s="5" t="s">
        <v>121</v>
      </c>
      <c r="E72" s="6" t="s">
        <v>229</v>
      </c>
      <c r="F72" s="28" t="s">
        <v>173</v>
      </c>
      <c r="G72" s="5" t="s">
        <v>122</v>
      </c>
      <c r="H72" s="6" t="s">
        <v>229</v>
      </c>
      <c r="I72" s="28" t="s">
        <v>173</v>
      </c>
      <c r="J72" s="5" t="s">
        <v>123</v>
      </c>
      <c r="K72" s="6" t="s">
        <v>229</v>
      </c>
      <c r="L72" s="28" t="s">
        <v>173</v>
      </c>
      <c r="N72" s="5"/>
      <c r="O72" s="6"/>
      <c r="P72" s="6"/>
      <c r="Q72" s="6"/>
      <c r="R72" s="28"/>
      <c r="T72" s="5"/>
      <c r="U72" s="6"/>
      <c r="V72" s="6"/>
      <c r="W72" s="6"/>
      <c r="X72" s="28"/>
      <c r="Z72" s="5"/>
      <c r="AA72" s="6"/>
      <c r="AB72" s="6"/>
      <c r="AC72" s="6"/>
      <c r="AD72" s="28"/>
    </row>
    <row r="73" spans="1:30" ht="36" x14ac:dyDescent="0.3">
      <c r="A73" s="5" t="s">
        <v>119</v>
      </c>
      <c r="B73" s="6" t="s">
        <v>208</v>
      </c>
      <c r="C73" s="28" t="s">
        <v>173</v>
      </c>
      <c r="D73" s="5" t="s">
        <v>121</v>
      </c>
      <c r="E73" s="6" t="s">
        <v>208</v>
      </c>
      <c r="F73" s="28" t="s">
        <v>173</v>
      </c>
      <c r="G73" s="5" t="s">
        <v>122</v>
      </c>
      <c r="H73" s="6" t="s">
        <v>208</v>
      </c>
      <c r="I73" s="28" t="s">
        <v>173</v>
      </c>
      <c r="J73" s="5" t="s">
        <v>123</v>
      </c>
      <c r="K73" s="6" t="s">
        <v>208</v>
      </c>
      <c r="L73" s="28" t="s">
        <v>173</v>
      </c>
      <c r="N73" s="114" t="s">
        <v>2</v>
      </c>
      <c r="O73" s="107" t="s">
        <v>86</v>
      </c>
      <c r="P73" s="110" t="s">
        <v>135</v>
      </c>
      <c r="Q73" s="110" t="s">
        <v>136</v>
      </c>
      <c r="R73" s="28"/>
      <c r="T73" s="114" t="s">
        <v>6</v>
      </c>
      <c r="U73" s="107" t="s">
        <v>86</v>
      </c>
      <c r="V73" s="110" t="s">
        <v>135</v>
      </c>
      <c r="W73" s="110" t="s">
        <v>136</v>
      </c>
      <c r="X73" s="28"/>
      <c r="Z73" s="114" t="s">
        <v>32</v>
      </c>
      <c r="AA73" s="107" t="s">
        <v>86</v>
      </c>
      <c r="AB73" s="110" t="s">
        <v>135</v>
      </c>
      <c r="AC73" s="110" t="s">
        <v>136</v>
      </c>
      <c r="AD73" s="28"/>
    </row>
    <row r="74" spans="1:30" x14ac:dyDescent="0.3">
      <c r="A74" s="5" t="s">
        <v>119</v>
      </c>
      <c r="B74" s="6" t="s">
        <v>241</v>
      </c>
      <c r="C74" s="28" t="s">
        <v>173</v>
      </c>
      <c r="D74" s="5" t="s">
        <v>121</v>
      </c>
      <c r="E74" s="6" t="s">
        <v>241</v>
      </c>
      <c r="F74" s="28" t="s">
        <v>173</v>
      </c>
      <c r="G74" s="5" t="s">
        <v>122</v>
      </c>
      <c r="H74" s="6" t="s">
        <v>241</v>
      </c>
      <c r="I74" s="28" t="s">
        <v>173</v>
      </c>
      <c r="J74" s="5" t="s">
        <v>123</v>
      </c>
      <c r="K74" s="6" t="s">
        <v>241</v>
      </c>
      <c r="L74" s="28" t="s">
        <v>173</v>
      </c>
      <c r="N74" s="115" t="s">
        <v>129</v>
      </c>
      <c r="O74" s="108">
        <f>Q71/SUM(Q70:Q71)</f>
        <v>0.98571428571428577</v>
      </c>
      <c r="P74" s="108">
        <f>((2*Q71+NORMSINV(0.975)^2)-(NORMSINV(0.975)*SQRT(NORMSINV(0.975)^2+(4*Q70*Q71)/(Q70+Q71))))/(2*(Q70+Q71+NORMSINV(0.975)^2))</f>
        <v>0.92341812868791673</v>
      </c>
      <c r="Q74" s="108">
        <f>((2*Q71+NORMSINV(0.975)^2)+(NORMSINV(0.975)*SQRT(NORMSINV(0.975)^2+(4*Q70*Q71)/(Q70+Q71))))/(2*(Q70+Q71+NORMSINV(0.975)^2))</f>
        <v>0.99747375354210965</v>
      </c>
      <c r="R74" s="28"/>
      <c r="T74" s="115" t="s">
        <v>129</v>
      </c>
      <c r="U74" s="108">
        <f>W71/SUM(W70:W71)</f>
        <v>0.97142857142857142</v>
      </c>
      <c r="V74" s="108">
        <f>((2*W71+NORMSINV(0.975)^2)-(NORMSINV(0.975)*SQRT(NORMSINV(0.975)^2+(4*W70*W71)/(W70+W71))))/(2*(W70+W71+NORMSINV(0.975)^2))</f>
        <v>0.90167743881576112</v>
      </c>
      <c r="W74" s="108">
        <f>((2*W71+NORMSINV(0.975)^2)+(NORMSINV(0.975)*SQRT(NORMSINV(0.975)^2+(4*W70*W71)/(W70+W71))))/(2*(W70+W71+NORMSINV(0.975)^2))</f>
        <v>0.99212938805455864</v>
      </c>
      <c r="X74" s="28"/>
      <c r="Z74" s="115" t="s">
        <v>129</v>
      </c>
      <c r="AA74" s="108">
        <f>AC71/SUM(AC70:AC71)</f>
        <v>0.98571428571428577</v>
      </c>
      <c r="AB74" s="108">
        <f>((2*AC71+NORMSINV(0.975)^2)-(NORMSINV(0.975)*SQRT(NORMSINV(0.975)^2+(4*AC70*AC71)/(AC70+AC71))))/(2*(AC70+AC71+NORMSINV(0.975)^2))</f>
        <v>0.92341812868791673</v>
      </c>
      <c r="AC74" s="108">
        <f>((2*AC71+NORMSINV(0.975)^2)+(NORMSINV(0.975)*SQRT(NORMSINV(0.975)^2+(4*AC70*AC71)/(AC70+AC71))))/(2*(AC70+AC71+NORMSINV(0.975)^2))</f>
        <v>0.99747375354210965</v>
      </c>
      <c r="AD74" s="28"/>
    </row>
    <row r="75" spans="1:30" x14ac:dyDescent="0.3">
      <c r="A75" s="5" t="s">
        <v>119</v>
      </c>
      <c r="B75" s="6" t="s">
        <v>203</v>
      </c>
      <c r="C75" s="28" t="s">
        <v>173</v>
      </c>
      <c r="D75" s="5" t="s">
        <v>121</v>
      </c>
      <c r="E75" s="6" t="s">
        <v>203</v>
      </c>
      <c r="F75" s="28" t="s">
        <v>173</v>
      </c>
      <c r="G75" s="5" t="s">
        <v>122</v>
      </c>
      <c r="H75" s="6" t="s">
        <v>203</v>
      </c>
      <c r="I75" s="28" t="s">
        <v>173</v>
      </c>
      <c r="J75" s="5" t="s">
        <v>123</v>
      </c>
      <c r="K75" s="6" t="s">
        <v>203</v>
      </c>
      <c r="L75" s="28" t="s">
        <v>173</v>
      </c>
      <c r="N75" s="115" t="s">
        <v>130</v>
      </c>
      <c r="O75" s="224">
        <f>P70/SUM(P70:P71)</f>
        <v>0.72727272727272729</v>
      </c>
      <c r="P75" s="108">
        <f>((2*P70+NORMSINV(0.975)^2)-(NORMSINV(0.975)*SQRT(NORMSINV(0.975)^2+(4*P70*P71)/(P70+P71))))/(2*(P70+P71+NORMSINV(0.975)^2))</f>
        <v>0.4343546988238709</v>
      </c>
      <c r="Q75" s="108">
        <f>((2*P70+NORMSINV(0.975)^2)+(NORMSINV(0.975)*SQRT(NORMSINV(0.975)^2+(4*P70*P71)/(P70+P71))))/(2*(P70+P71+NORMSINV(0.975)^2))</f>
        <v>0.902539407099751</v>
      </c>
      <c r="R75" s="28"/>
      <c r="T75" s="115" t="s">
        <v>130</v>
      </c>
      <c r="U75" s="108">
        <f>V70/SUM(V70:V71)</f>
        <v>0.72727272727272729</v>
      </c>
      <c r="V75" s="108">
        <f>((2*V70+NORMSINV(0.975)^2)-(NORMSINV(0.975)*SQRT(NORMSINV(0.975)^2+(4*V70*V71)/(V70+V71))))/(2*(V70+V71+NORMSINV(0.975)^2))</f>
        <v>0.4343546988238709</v>
      </c>
      <c r="W75" s="108">
        <f>((2*V70+NORMSINV(0.975)^2)+(NORMSINV(0.975)*SQRT(NORMSINV(0.975)^2+(4*V70*V71)/(V70+V71))))/(2*(V70+V71+NORMSINV(0.975)^2))</f>
        <v>0.902539407099751</v>
      </c>
      <c r="X75" s="28"/>
      <c r="Z75" s="115" t="s">
        <v>130</v>
      </c>
      <c r="AA75" s="108">
        <f>AB70/SUM(AB70:AB71)</f>
        <v>0.72727272727272729</v>
      </c>
      <c r="AB75" s="108">
        <f>((2*AB70+NORMSINV(0.975)^2)-(NORMSINV(0.975)*SQRT(NORMSINV(0.975)^2+(4*AB70*AB71)/(AB70+AB71))))/(2*(AB70+AB71+NORMSINV(0.975)^2))</f>
        <v>0.4343546988238709</v>
      </c>
      <c r="AC75" s="108">
        <f>((2*AB70+NORMSINV(0.975)^2)+(NORMSINV(0.975)*SQRT(NORMSINV(0.975)^2+(4*AB70*AB71)/(AB70+AB71))))/(2*(AB70+AB71+NORMSINV(0.975)^2))</f>
        <v>0.902539407099751</v>
      </c>
      <c r="AD75" s="28"/>
    </row>
    <row r="76" spans="1:30" x14ac:dyDescent="0.3">
      <c r="A76" s="5" t="s">
        <v>119</v>
      </c>
      <c r="B76" s="6" t="s">
        <v>186</v>
      </c>
      <c r="C76" s="28" t="s">
        <v>173</v>
      </c>
      <c r="D76" s="5" t="s">
        <v>121</v>
      </c>
      <c r="E76" s="6" t="s">
        <v>186</v>
      </c>
      <c r="F76" s="28" t="s">
        <v>173</v>
      </c>
      <c r="G76" s="5" t="s">
        <v>122</v>
      </c>
      <c r="H76" s="6" t="s">
        <v>186</v>
      </c>
      <c r="I76" s="28" t="s">
        <v>173</v>
      </c>
      <c r="J76" s="5" t="s">
        <v>123</v>
      </c>
      <c r="K76" s="6" t="s">
        <v>186</v>
      </c>
      <c r="L76" s="28" t="s">
        <v>173</v>
      </c>
      <c r="N76" s="115" t="s">
        <v>131</v>
      </c>
      <c r="O76" s="224">
        <f>SUM(P70,Q71)/SUM(P70:Q71)</f>
        <v>0.95061728395061729</v>
      </c>
      <c r="P76" s="108">
        <f>((2*(P70+Q71)+NORMSINV(0.975)^2)-(NORMSINV(0.975)*SQRT(NORMSINV(0.975)^2+(4*(P70+Q71)*(Q70+P71))/SUM(P70:Q71))))/(2*(SUM(P70:Q71)+NORMSINV(0.975)^2))</f>
        <v>0.87979769769519056</v>
      </c>
      <c r="Q76" s="108">
        <f>((2*(P70+Q71)+NORMSINV(0.975)^2)+(NORMSINV(0.975)*SQRT(NORMSINV(0.975)^2+(4*(P70+Q71)*(Q70+P71))/SUM(P70:Q71))))/(2*(SUM(P70:Q71)+NORMSINV(0.975)^2))</f>
        <v>0.98063069444596607</v>
      </c>
      <c r="R76" s="28"/>
      <c r="T76" s="115" t="s">
        <v>131</v>
      </c>
      <c r="U76" s="108">
        <f>SUM(V70,W71)/SUM(V70:W71)</f>
        <v>0.93827160493827155</v>
      </c>
      <c r="V76" s="108">
        <f>((2*(V70+W71)+NORMSINV(0.975)^2)-(NORMSINV(0.975)*SQRT(NORMSINV(0.975)^2+(4*(V70+W71)*(W70+V71))/SUM(V70:W71))))/(2*(SUM(V70:W71)+NORMSINV(0.975)^2))</f>
        <v>0.86350752363157879</v>
      </c>
      <c r="W76" s="108">
        <f>((2*(V70+W71)+NORMSINV(0.975)^2)+(NORMSINV(0.975)*SQRT(NORMSINV(0.975)^2+(4*(V70+W71)*(W70+V71))/SUM(V70:W71))))/(2*(SUM(V70:W71)+NORMSINV(0.975)^2))</f>
        <v>0.97334748790297076</v>
      </c>
      <c r="X76" s="28"/>
      <c r="Z76" s="115" t="s">
        <v>131</v>
      </c>
      <c r="AA76" s="108">
        <f>SUM(AB70,AC71)/SUM(AB70:AC71)</f>
        <v>0.95061728395061729</v>
      </c>
      <c r="AB76" s="108">
        <f>((2*(AB70+AC71)+NORMSINV(0.975)^2)-(NORMSINV(0.975)*SQRT(NORMSINV(0.975)^2+(4*(AB70+AC71)*(AC70+AB71))/SUM(AB70:AC71))))/(2*(SUM(AB70:AC71)+NORMSINV(0.975)^2))</f>
        <v>0.87979769769519056</v>
      </c>
      <c r="AC76" s="108">
        <f>((2*(AB70+AC71)+NORMSINV(0.975)^2)+(NORMSINV(0.975)*SQRT(NORMSINV(0.975)^2+(4*(AB70+AC71)*(AC70+AB71))/SUM(AB70:AC71))))/(2*(SUM(AB70:AC71)+NORMSINV(0.975)^2))</f>
        <v>0.98063069444596607</v>
      </c>
      <c r="AD76" s="28"/>
    </row>
    <row r="77" spans="1:30" x14ac:dyDescent="0.3">
      <c r="A77" s="5" t="s">
        <v>119</v>
      </c>
      <c r="B77" s="6" t="s">
        <v>244</v>
      </c>
      <c r="C77" s="28" t="s">
        <v>173</v>
      </c>
      <c r="D77" s="5" t="s">
        <v>121</v>
      </c>
      <c r="E77" s="6" t="s">
        <v>244</v>
      </c>
      <c r="F77" s="28" t="s">
        <v>173</v>
      </c>
      <c r="G77" s="5" t="s">
        <v>122</v>
      </c>
      <c r="H77" s="6" t="s">
        <v>244</v>
      </c>
      <c r="I77" s="28" t="s">
        <v>173</v>
      </c>
      <c r="J77" s="5" t="s">
        <v>123</v>
      </c>
      <c r="K77" s="6" t="s">
        <v>244</v>
      </c>
      <c r="L77" s="28" t="s">
        <v>173</v>
      </c>
      <c r="N77" s="5"/>
      <c r="O77" s="6"/>
      <c r="P77" s="6"/>
      <c r="Q77" s="6"/>
      <c r="R77" s="28"/>
      <c r="T77" s="5"/>
      <c r="U77" s="6"/>
      <c r="V77" s="6"/>
      <c r="W77" s="6"/>
      <c r="X77" s="28"/>
      <c r="Z77" s="5"/>
      <c r="AA77" s="6"/>
      <c r="AB77" s="6"/>
      <c r="AC77" s="6"/>
      <c r="AD77" s="28"/>
    </row>
    <row r="78" spans="1:30" ht="30.6" customHeight="1" x14ac:dyDescent="0.3">
      <c r="A78" s="5" t="s">
        <v>119</v>
      </c>
      <c r="B78" s="6" t="s">
        <v>214</v>
      </c>
      <c r="C78" s="28" t="s">
        <v>173</v>
      </c>
      <c r="D78" s="5" t="s">
        <v>121</v>
      </c>
      <c r="E78" s="6" t="s">
        <v>214</v>
      </c>
      <c r="F78" s="28" t="s">
        <v>173</v>
      </c>
      <c r="G78" s="5" t="s">
        <v>122</v>
      </c>
      <c r="H78" s="6" t="s">
        <v>214</v>
      </c>
      <c r="I78" s="28" t="s">
        <v>173</v>
      </c>
      <c r="J78" s="5" t="s">
        <v>123</v>
      </c>
      <c r="K78" s="6" t="s">
        <v>214</v>
      </c>
      <c r="L78" s="28" t="s">
        <v>173</v>
      </c>
      <c r="N78" s="233" t="s">
        <v>137</v>
      </c>
      <c r="O78" s="234"/>
      <c r="P78" s="234"/>
      <c r="Q78" s="234"/>
      <c r="R78" s="235"/>
      <c r="T78" s="228" t="s">
        <v>137</v>
      </c>
      <c r="U78" s="229"/>
      <c r="V78" s="229"/>
      <c r="W78" s="229"/>
      <c r="X78" s="230"/>
      <c r="Z78" s="228" t="s">
        <v>137</v>
      </c>
      <c r="AA78" s="229"/>
      <c r="AB78" s="229"/>
      <c r="AC78" s="229"/>
      <c r="AD78" s="230"/>
    </row>
    <row r="79" spans="1:30" x14ac:dyDescent="0.3">
      <c r="A79" s="5" t="s">
        <v>119</v>
      </c>
      <c r="B79" s="6" t="s">
        <v>191</v>
      </c>
      <c r="C79" s="28" t="s">
        <v>173</v>
      </c>
      <c r="D79" s="5" t="s">
        <v>121</v>
      </c>
      <c r="E79" s="6" t="s">
        <v>191</v>
      </c>
      <c r="F79" s="28" t="s">
        <v>173</v>
      </c>
      <c r="G79" s="5" t="s">
        <v>122</v>
      </c>
      <c r="H79" s="6" t="s">
        <v>191</v>
      </c>
      <c r="I79" s="28" t="s">
        <v>173</v>
      </c>
      <c r="J79" s="5" t="s">
        <v>123</v>
      </c>
      <c r="K79" s="6" t="s">
        <v>191</v>
      </c>
      <c r="L79" s="28" t="s">
        <v>173</v>
      </c>
      <c r="N79" s="5"/>
      <c r="O79" s="53"/>
      <c r="P79" s="236" t="s">
        <v>123</v>
      </c>
      <c r="Q79" s="237"/>
      <c r="R79" s="28"/>
      <c r="T79" s="5"/>
      <c r="U79" s="53"/>
      <c r="V79" s="236" t="s">
        <v>123</v>
      </c>
      <c r="W79" s="237"/>
      <c r="X79" s="28"/>
      <c r="Z79" s="5"/>
      <c r="AA79" s="53"/>
      <c r="AB79" s="236" t="s">
        <v>123</v>
      </c>
      <c r="AC79" s="237"/>
      <c r="AD79" s="28"/>
    </row>
    <row r="80" spans="1:30" ht="24" x14ac:dyDescent="0.3">
      <c r="A80" s="5" t="s">
        <v>119</v>
      </c>
      <c r="B80" s="6" t="s">
        <v>247</v>
      </c>
      <c r="C80" s="28" t="s">
        <v>173</v>
      </c>
      <c r="D80" s="5" t="s">
        <v>121</v>
      </c>
      <c r="E80" s="6" t="s">
        <v>247</v>
      </c>
      <c r="F80" s="28" t="s">
        <v>173</v>
      </c>
      <c r="G80" s="5" t="s">
        <v>122</v>
      </c>
      <c r="H80" s="6" t="s">
        <v>247</v>
      </c>
      <c r="I80" s="28" t="s">
        <v>173</v>
      </c>
      <c r="J80" s="5" t="s">
        <v>123</v>
      </c>
      <c r="K80" s="6" t="s">
        <v>247</v>
      </c>
      <c r="L80" s="28" t="s">
        <v>173</v>
      </c>
      <c r="N80" s="5"/>
      <c r="O80" s="106" t="s">
        <v>134</v>
      </c>
      <c r="P80" s="110" t="s">
        <v>125</v>
      </c>
      <c r="Q80" s="110" t="s">
        <v>127</v>
      </c>
      <c r="R80" s="28"/>
      <c r="T80" s="5"/>
      <c r="U80" s="106" t="s">
        <v>134</v>
      </c>
      <c r="V80" s="110" t="s">
        <v>125</v>
      </c>
      <c r="W80" s="110" t="s">
        <v>127</v>
      </c>
      <c r="X80" s="28"/>
      <c r="Z80" s="5"/>
      <c r="AA80" s="106" t="s">
        <v>134</v>
      </c>
      <c r="AB80" s="110" t="s">
        <v>125</v>
      </c>
      <c r="AC80" s="110" t="s">
        <v>127</v>
      </c>
      <c r="AD80" s="28"/>
    </row>
    <row r="81" spans="1:30" x14ac:dyDescent="0.3">
      <c r="A81" s="5" t="s">
        <v>119</v>
      </c>
      <c r="B81" s="6" t="s">
        <v>218</v>
      </c>
      <c r="C81" s="28" t="s">
        <v>173</v>
      </c>
      <c r="D81" s="5" t="s">
        <v>121</v>
      </c>
      <c r="E81" s="6" t="s">
        <v>218</v>
      </c>
      <c r="F81" s="28" t="s">
        <v>173</v>
      </c>
      <c r="G81" s="5" t="s">
        <v>122</v>
      </c>
      <c r="H81" s="6" t="s">
        <v>218</v>
      </c>
      <c r="I81" s="28" t="s">
        <v>173</v>
      </c>
      <c r="J81" s="5" t="s">
        <v>123</v>
      </c>
      <c r="K81" s="6" t="s">
        <v>218</v>
      </c>
      <c r="L81" s="28" t="s">
        <v>173</v>
      </c>
      <c r="N81" s="231" t="s">
        <v>119</v>
      </c>
      <c r="O81" s="109" t="s">
        <v>125</v>
      </c>
      <c r="P81" s="105">
        <f>SUM(P63:Q64)</f>
        <v>17</v>
      </c>
      <c r="Q81" s="105">
        <f>SUM(R63:R64)</f>
        <v>1</v>
      </c>
      <c r="R81" s="28"/>
      <c r="T81" s="231" t="s">
        <v>122</v>
      </c>
      <c r="U81" s="109" t="s">
        <v>125</v>
      </c>
      <c r="V81" s="105">
        <f>SUM(V63:W64)</f>
        <v>14</v>
      </c>
      <c r="W81" s="105">
        <f>SUM(X63:X64)</f>
        <v>0</v>
      </c>
      <c r="X81" s="28"/>
      <c r="Z81" s="231" t="s">
        <v>121</v>
      </c>
      <c r="AA81" s="109" t="s">
        <v>125</v>
      </c>
      <c r="AB81" s="105">
        <f>SUM(AB63:AC64)</f>
        <v>20</v>
      </c>
      <c r="AC81" s="105">
        <f>SUM(AD63:AD64)</f>
        <v>2</v>
      </c>
      <c r="AD81" s="28"/>
    </row>
    <row r="82" spans="1:30" ht="15" thickBot="1" x14ac:dyDescent="0.35">
      <c r="A82" s="9" t="s">
        <v>119</v>
      </c>
      <c r="B82" s="10" t="s">
        <v>194</v>
      </c>
      <c r="C82" s="29" t="s">
        <v>173</v>
      </c>
      <c r="D82" s="9" t="s">
        <v>121</v>
      </c>
      <c r="E82" s="10" t="s">
        <v>194</v>
      </c>
      <c r="F82" s="29" t="s">
        <v>173</v>
      </c>
      <c r="G82" s="9" t="s">
        <v>122</v>
      </c>
      <c r="H82" s="10" t="s">
        <v>194</v>
      </c>
      <c r="I82" s="29" t="s">
        <v>173</v>
      </c>
      <c r="J82" s="9" t="s">
        <v>123</v>
      </c>
      <c r="K82" s="10" t="s">
        <v>194</v>
      </c>
      <c r="L82" s="29" t="s">
        <v>173</v>
      </c>
      <c r="N82" s="231"/>
      <c r="O82" s="109" t="s">
        <v>127</v>
      </c>
      <c r="P82" s="105">
        <f>SUM(P65:Q65)</f>
        <v>4</v>
      </c>
      <c r="Q82" s="105">
        <f>R65</f>
        <v>59</v>
      </c>
      <c r="R82" s="28"/>
      <c r="T82" s="231"/>
      <c r="U82" s="109" t="s">
        <v>127</v>
      </c>
      <c r="V82" s="105">
        <f>SUM(V65:W65)</f>
        <v>7</v>
      </c>
      <c r="W82" s="105">
        <f>X65</f>
        <v>60</v>
      </c>
      <c r="X82" s="28"/>
      <c r="Z82" s="231"/>
      <c r="AA82" s="109" t="s">
        <v>127</v>
      </c>
      <c r="AB82" s="105">
        <f>SUM(AB65:AC65)</f>
        <v>1</v>
      </c>
      <c r="AC82" s="105">
        <f>AD65</f>
        <v>58</v>
      </c>
      <c r="AD82" s="28"/>
    </row>
    <row r="83" spans="1:30" x14ac:dyDescent="0.3">
      <c r="N83" s="5"/>
      <c r="O83" s="6"/>
      <c r="P83" s="6"/>
      <c r="Q83" s="6"/>
      <c r="R83" s="28"/>
      <c r="T83" s="5"/>
      <c r="U83" s="6"/>
      <c r="V83" s="6"/>
      <c r="W83" s="6"/>
      <c r="X83" s="28"/>
      <c r="Z83" s="5"/>
      <c r="AA83" s="6"/>
      <c r="AB83" s="6"/>
      <c r="AC83" s="6"/>
      <c r="AD83" s="28"/>
    </row>
    <row r="84" spans="1:30" ht="36" x14ac:dyDescent="0.3">
      <c r="N84" s="114" t="s">
        <v>2</v>
      </c>
      <c r="O84" s="107" t="s">
        <v>86</v>
      </c>
      <c r="P84" s="110" t="s">
        <v>135</v>
      </c>
      <c r="Q84" s="110" t="s">
        <v>136</v>
      </c>
      <c r="R84" s="28"/>
      <c r="T84" s="114" t="s">
        <v>6</v>
      </c>
      <c r="U84" s="107" t="s">
        <v>86</v>
      </c>
      <c r="V84" s="110" t="s">
        <v>135</v>
      </c>
      <c r="W84" s="110" t="s">
        <v>136</v>
      </c>
      <c r="X84" s="28"/>
      <c r="Z84" s="114" t="s">
        <v>32</v>
      </c>
      <c r="AA84" s="107" t="s">
        <v>86</v>
      </c>
      <c r="AB84" s="110" t="s">
        <v>135</v>
      </c>
      <c r="AC84" s="110" t="s">
        <v>136</v>
      </c>
      <c r="AD84" s="28"/>
    </row>
    <row r="85" spans="1:30" x14ac:dyDescent="0.3">
      <c r="N85" s="115" t="s">
        <v>129</v>
      </c>
      <c r="O85" s="108">
        <f>Q82/SUM(Q81:Q82)</f>
        <v>0.98333333333333328</v>
      </c>
      <c r="P85" s="108">
        <f>((2*Q82+NORMSINV(0.975)^2)-(NORMSINV(0.975)*SQRT(NORMSINV(0.975)^2+(4*Q81*Q82)/(Q81+Q82))))/(2*(Q81+Q82+NORMSINV(0.975)^2))</f>
        <v>0.9114487027240995</v>
      </c>
      <c r="Q85" s="108">
        <f>((2*Q82+NORMSINV(0.975)^2)+(NORMSINV(0.975)*SQRT(NORMSINV(0.975)^2+(4*Q81*Q82)/(Q81+Q82))))/(2*(Q81+Q82+NORMSINV(0.975)^2))</f>
        <v>0.99705184020521376</v>
      </c>
      <c r="R85" s="28"/>
      <c r="T85" s="115" t="s">
        <v>129</v>
      </c>
      <c r="U85" s="108">
        <f>W82/SUM(W81:W82)</f>
        <v>1</v>
      </c>
      <c r="V85" s="108">
        <f>((2*W82+NORMSINV(0.975)^2)-(NORMSINV(0.975)*SQRT(NORMSINV(0.975)^2+(4*W81*W82)/(W81+W82))))/(2*(W81+W82+NORMSINV(0.975)^2))</f>
        <v>0.93982814785791025</v>
      </c>
      <c r="W85" s="108">
        <f>((2*W82+NORMSINV(0.975)^2)+(NORMSINV(0.975)*SQRT(NORMSINV(0.975)^2+(4*W81*W82)/(W81+W82))))/(2*(W81+W82+NORMSINV(0.975)^2))</f>
        <v>1.0000000000000002</v>
      </c>
      <c r="X85" s="28"/>
      <c r="Z85" s="115" t="s">
        <v>129</v>
      </c>
      <c r="AA85" s="108">
        <f>AC82/SUM(AC81:AC82)</f>
        <v>0.96666666666666667</v>
      </c>
      <c r="AB85" s="108">
        <f>((2*AC82+NORMSINV(0.975)^2)-(NORMSINV(0.975)*SQRT(NORMSINV(0.975)^2+(4*AC81*AC82)/(AC81+AC82))))/(2*(AC81+AC82+NORMSINV(0.975)^2))</f>
        <v>0.8863622572569142</v>
      </c>
      <c r="AC85" s="108">
        <f>((2*AC82+NORMSINV(0.975)^2)+(NORMSINV(0.975)*SQRT(NORMSINV(0.975)^2+(4*AC81*AC82)/(AC81+AC82))))/(2*(AC81+AC82+NORMSINV(0.975)^2))</f>
        <v>0.99081068074380219</v>
      </c>
      <c r="AD85" s="28"/>
    </row>
    <row r="86" spans="1:30" x14ac:dyDescent="0.3">
      <c r="N86" s="115" t="s">
        <v>130</v>
      </c>
      <c r="O86" s="108">
        <f>P81/SUM(P81:P82)</f>
        <v>0.80952380952380953</v>
      </c>
      <c r="P86" s="108">
        <f>((2*P81+NORMSINV(0.975)^2)-(NORMSINV(0.975)*SQRT(NORMSINV(0.975)^2+(4*P81*P82)/(P81+P82))))/(2*(P81+P82+NORMSINV(0.975)^2))</f>
        <v>0.59999435309795079</v>
      </c>
      <c r="Q86" s="108">
        <f>((2*P81+NORMSINV(0.975)^2)+(NORMSINV(0.975)*SQRT(NORMSINV(0.975)^2+(4*P81*P82)/(P81+P82))))/(2*(P81+P82+NORMSINV(0.975)^2))</f>
        <v>0.92332434947238218</v>
      </c>
      <c r="R86" s="28"/>
      <c r="T86" s="115" t="s">
        <v>130</v>
      </c>
      <c r="U86" s="108">
        <f>V81/SUM(V81:V82)</f>
        <v>0.66666666666666663</v>
      </c>
      <c r="V86" s="108">
        <f>((2*V81+NORMSINV(0.975)^2)-(NORMSINV(0.975)*SQRT(NORMSINV(0.975)^2+(4*V81*V82)/(V81+V82))))/(2*(V81+V82+NORMSINV(0.975)^2))</f>
        <v>0.45373451974255247</v>
      </c>
      <c r="W86" s="108">
        <f>((2*V81+NORMSINV(0.975)^2)+(NORMSINV(0.975)*SQRT(NORMSINV(0.975)^2+(4*V81*V82)/(V81+V82))))/(2*(V81+V82+NORMSINV(0.975)^2))</f>
        <v>0.82805247394916526</v>
      </c>
      <c r="X86" s="28"/>
      <c r="Z86" s="115" t="s">
        <v>130</v>
      </c>
      <c r="AA86" s="108">
        <f>AB81/SUM(AB81:AB82)</f>
        <v>0.95238095238095233</v>
      </c>
      <c r="AB86" s="108">
        <f>((2*AB81+NORMSINV(0.975)^2)-(NORMSINV(0.975)*SQRT(NORMSINV(0.975)^2+(4*AB81*AB82)/(AB81+AB82))))/(2*(AB81+AB82+NORMSINV(0.975)^2))</f>
        <v>0.77330639925877442</v>
      </c>
      <c r="AC86" s="108">
        <f>((2*AB81+NORMSINV(0.975)^2)+(NORMSINV(0.975)*SQRT(NORMSINV(0.975)^2+(4*AB81*AB82)/(AB81+AB82))))/(2*(AB81+AB82+NORMSINV(0.975)^2))</f>
        <v>0.99154401219017363</v>
      </c>
      <c r="AD86" s="28"/>
    </row>
    <row r="87" spans="1:30" ht="15" thickBot="1" x14ac:dyDescent="0.35">
      <c r="N87" s="116" t="s">
        <v>131</v>
      </c>
      <c r="O87" s="117">
        <f>SUM(P81,Q82)/SUM(P81:Q82)</f>
        <v>0.93827160493827155</v>
      </c>
      <c r="P87" s="117">
        <f>((2*(P81+Q82)+NORMSINV(0.975)^2)-(NORMSINV(0.975)*SQRT(NORMSINV(0.975)^2+(4*(P81+Q82)*(Q81+P82))/SUM(P81:Q82))))/(2*(SUM(P81:Q82)+NORMSINV(0.975)^2))</f>
        <v>0.86350752363157879</v>
      </c>
      <c r="Q87" s="117">
        <f>((2*(P81+Q82)+NORMSINV(0.975)^2)+(NORMSINV(0.975)*SQRT(NORMSINV(0.975)^2+(4*(P81+Q82)*(Q81+P82))/SUM(P81:Q82))))/(2*(SUM(P81:Q82)+NORMSINV(0.975)^2))</f>
        <v>0.97334748790297076</v>
      </c>
      <c r="R87" s="29"/>
      <c r="T87" s="116" t="s">
        <v>131</v>
      </c>
      <c r="U87" s="117">
        <f>SUM(V81,W82)/SUM(V81:W82)</f>
        <v>0.9135802469135802</v>
      </c>
      <c r="V87" s="117">
        <f>((2*(V81+W82)+NORMSINV(0.975)^2)-(NORMSINV(0.975)*SQRT(NORMSINV(0.975)^2+(4*(V81+W82)*(W81+V82))/SUM(V81:W82))))/(2*(SUM(V81:W82)+NORMSINV(0.975)^2))</f>
        <v>0.83220083366129483</v>
      </c>
      <c r="W87" s="117">
        <f>((2*(V81+W82)+NORMSINV(0.975)^2)+(NORMSINV(0.975)*SQRT(NORMSINV(0.975)^2+(4*(V81+W82)*(W81+V82))/SUM(V81:W82))))/(2*(SUM(V81:W82)+NORMSINV(0.975)^2))</f>
        <v>0.9575074166600408</v>
      </c>
      <c r="X87" s="29"/>
      <c r="Z87" s="116" t="s">
        <v>131</v>
      </c>
      <c r="AA87" s="117">
        <f>SUM(AB81,AC82)/SUM(AB81:AC82)</f>
        <v>0.96296296296296291</v>
      </c>
      <c r="AB87" s="117">
        <f>((2*(AB81+AC82)+NORMSINV(0.975)^2)-(NORMSINV(0.975)*SQRT(NORMSINV(0.975)^2+(4*(AB81+AC82)*(AC81+AB82))/SUM(AB81:AC82))))/(2*(SUM(AB81:AC82)+NORMSINV(0.975)^2))</f>
        <v>0.89667688693106185</v>
      </c>
      <c r="AC87" s="117">
        <f>((2*(AB81+AC82)+NORMSINV(0.975)^2)+(NORMSINV(0.975)*SQRT(NORMSINV(0.975)^2+(4*(AB81+AC82)*(AC81+AB82))/SUM(AB81:AC82))))/(2*(SUM(AB81:AC82)+NORMSINV(0.975)^2))</f>
        <v>0.98732488581670186</v>
      </c>
      <c r="AD87" s="29"/>
    </row>
  </sheetData>
  <mergeCells count="66">
    <mergeCell ref="P79:Q79"/>
    <mergeCell ref="V79:W79"/>
    <mergeCell ref="AB79:AC79"/>
    <mergeCell ref="N81:N82"/>
    <mergeCell ref="T81:T82"/>
    <mergeCell ref="Z81:Z82"/>
    <mergeCell ref="AB68:AC68"/>
    <mergeCell ref="N70:N71"/>
    <mergeCell ref="T70:T71"/>
    <mergeCell ref="Z70:Z71"/>
    <mergeCell ref="N78:R78"/>
    <mergeCell ref="T78:X78"/>
    <mergeCell ref="Z78:AD78"/>
    <mergeCell ref="N63:N65"/>
    <mergeCell ref="T63:T65"/>
    <mergeCell ref="Z63:Z65"/>
    <mergeCell ref="N67:R67"/>
    <mergeCell ref="P68:Q68"/>
    <mergeCell ref="V68:W68"/>
    <mergeCell ref="N41:N42"/>
    <mergeCell ref="T41:T42"/>
    <mergeCell ref="Z41:Z42"/>
    <mergeCell ref="AB61:AD61"/>
    <mergeCell ref="N49:R49"/>
    <mergeCell ref="T49:X49"/>
    <mergeCell ref="Z49:AD49"/>
    <mergeCell ref="P50:Q50"/>
    <mergeCell ref="V50:W50"/>
    <mergeCell ref="AB50:AC50"/>
    <mergeCell ref="N52:N53"/>
    <mergeCell ref="T52:T53"/>
    <mergeCell ref="Z52:Z53"/>
    <mergeCell ref="P61:R61"/>
    <mergeCell ref="V61:X61"/>
    <mergeCell ref="P39:Q39"/>
    <mergeCell ref="V39:W39"/>
    <mergeCell ref="AB39:AC39"/>
    <mergeCell ref="P32:R32"/>
    <mergeCell ref="V32:X32"/>
    <mergeCell ref="AB32:AD32"/>
    <mergeCell ref="T34:T36"/>
    <mergeCell ref="Z34:Z36"/>
    <mergeCell ref="V21:W21"/>
    <mergeCell ref="Z23:Z24"/>
    <mergeCell ref="AB21:AC21"/>
    <mergeCell ref="T23:T24"/>
    <mergeCell ref="N38:R38"/>
    <mergeCell ref="N34:N36"/>
    <mergeCell ref="N23:N24"/>
    <mergeCell ref="P21:Q21"/>
    <mergeCell ref="P3:R3"/>
    <mergeCell ref="T20:X20"/>
    <mergeCell ref="AB3:AD3"/>
    <mergeCell ref="N5:N7"/>
    <mergeCell ref="N12:N13"/>
    <mergeCell ref="P10:Q10"/>
    <mergeCell ref="N20:R20"/>
    <mergeCell ref="N9:R9"/>
    <mergeCell ref="Z5:Z7"/>
    <mergeCell ref="AB10:AC10"/>
    <mergeCell ref="Z12:Z13"/>
    <mergeCell ref="Z20:AD20"/>
    <mergeCell ref="V3:X3"/>
    <mergeCell ref="T5:T7"/>
    <mergeCell ref="V10:W10"/>
    <mergeCell ref="T12:T13"/>
  </mergeCells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19AD0-9A09-4D2B-B081-22BFEE6EFE7D}">
  <sheetPr>
    <tabColor rgb="FFFFC000"/>
  </sheetPr>
  <dimension ref="A1:T75"/>
  <sheetViews>
    <sheetView zoomScale="80" zoomScaleNormal="80" workbookViewId="0">
      <selection activeCell="Q2" sqref="Q2"/>
    </sheetView>
  </sheetViews>
  <sheetFormatPr defaultRowHeight="14.4" x14ac:dyDescent="0.3"/>
  <cols>
    <col min="1" max="1" width="24.109375" customWidth="1"/>
    <col min="2" max="2" width="27.33203125" customWidth="1"/>
    <col min="3" max="3" width="9.88671875" style="2" customWidth="1"/>
    <col min="4" max="4" width="9.33203125" customWidth="1"/>
    <col min="5" max="5" width="8.6640625" customWidth="1"/>
    <col min="6" max="7" width="10.44140625" customWidth="1"/>
    <col min="8" max="8" width="7.88671875" customWidth="1"/>
    <col min="9" max="9" width="8.88671875" customWidth="1"/>
    <col min="10" max="12" width="10.109375" customWidth="1"/>
    <col min="13" max="13" width="9.88671875" customWidth="1"/>
    <col min="14" max="14" width="10.21875" customWidth="1"/>
    <col min="15" max="15" width="12" customWidth="1"/>
    <col min="16" max="16" width="12.33203125" customWidth="1"/>
  </cols>
  <sheetData>
    <row r="1" spans="1:20" ht="54" customHeight="1" thickBot="1" x14ac:dyDescent="0.35">
      <c r="A1" s="77" t="s">
        <v>141</v>
      </c>
      <c r="B1" s="78" t="s">
        <v>146</v>
      </c>
      <c r="C1" s="78" t="s">
        <v>161</v>
      </c>
      <c r="D1" s="78" t="s">
        <v>144</v>
      </c>
      <c r="E1" s="78" t="s">
        <v>100</v>
      </c>
      <c r="F1" s="79" t="s">
        <v>102</v>
      </c>
      <c r="G1" s="79" t="s">
        <v>103</v>
      </c>
      <c r="H1" s="80" t="s">
        <v>145</v>
      </c>
      <c r="I1" s="80" t="s">
        <v>147</v>
      </c>
      <c r="J1" s="79" t="s">
        <v>101</v>
      </c>
      <c r="K1" s="81" t="s">
        <v>105</v>
      </c>
      <c r="L1" s="81" t="s">
        <v>106</v>
      </c>
      <c r="M1" s="82" t="s">
        <v>145</v>
      </c>
      <c r="N1" s="82" t="s">
        <v>147</v>
      </c>
      <c r="O1" s="81" t="s">
        <v>104</v>
      </c>
      <c r="P1" s="83" t="s">
        <v>150</v>
      </c>
    </row>
    <row r="2" spans="1:20" ht="15" thickTop="1" x14ac:dyDescent="0.3">
      <c r="A2" s="184" t="s">
        <v>155</v>
      </c>
      <c r="B2" s="118" t="s">
        <v>98</v>
      </c>
      <c r="C2" s="203">
        <f>mtsDNA!G2</f>
        <v>4400</v>
      </c>
      <c r="D2" s="197">
        <f>mtsDNA!H2</f>
        <v>4404.0044803661031</v>
      </c>
      <c r="E2" s="201">
        <f t="shared" ref="E2:E7" si="0">ABS(D2-C2)</f>
        <v>4.0044803661030528</v>
      </c>
      <c r="F2" s="198">
        <f>mtsDNA!M2</f>
        <v>4337.1527674865129</v>
      </c>
      <c r="G2" s="198">
        <f>mtsDNA!N2</f>
        <v>4450.3482164909865</v>
      </c>
      <c r="H2" s="198">
        <f t="shared" ref="H2:H7" si="1">F2-C2</f>
        <v>-62.847232513487143</v>
      </c>
      <c r="I2" s="198">
        <f t="shared" ref="I2:I7" si="2">G2-C2</f>
        <v>50.348216490986488</v>
      </c>
      <c r="J2" s="201">
        <f t="shared" ref="J2:J7" si="3">MAX(ABS(H2),ABS(I2))</f>
        <v>62.847232513487143</v>
      </c>
      <c r="K2" s="198">
        <f>mtsDNA!Q2</f>
        <v>4277.2908511880487</v>
      </c>
      <c r="L2" s="198">
        <f>mtsDNA!R2</f>
        <v>4479.3004061967731</v>
      </c>
      <c r="M2" s="198">
        <f>mtsDNA!Q2-SummaryQuantmtsDNA!C2</f>
        <v>-122.70914881195131</v>
      </c>
      <c r="N2" s="198">
        <f>mtsDNA!R2-SummaryQuantmtsDNA!C2</f>
        <v>79.30040619677311</v>
      </c>
      <c r="O2" s="201">
        <f t="shared" ref="O2:O7" si="4">MAX(ABS(M2),ABS(N2))</f>
        <v>122.70914881195131</v>
      </c>
      <c r="P2" s="186" t="str">
        <f t="shared" ref="P2:P7" si="5">IF(OR(E2&lt;J2,E2&lt;O2),"YES","NO")</f>
        <v>YES</v>
      </c>
      <c r="S2" s="183"/>
      <c r="T2" s="183"/>
    </row>
    <row r="3" spans="1:20" x14ac:dyDescent="0.3">
      <c r="A3" s="185"/>
      <c r="B3" s="152" t="s">
        <v>99</v>
      </c>
      <c r="C3" s="204">
        <f>mtsDNA!G3</f>
        <v>25600</v>
      </c>
      <c r="D3" s="199">
        <f>mtsDNA!H3</f>
        <v>25314.120900683527</v>
      </c>
      <c r="E3" s="202">
        <f t="shared" si="0"/>
        <v>285.879099316473</v>
      </c>
      <c r="F3" s="200">
        <f>mtsDNA!M3</f>
        <v>24720.238871493333</v>
      </c>
      <c r="G3" s="200">
        <f>mtsDNA!N3</f>
        <v>25055.955693126503</v>
      </c>
      <c r="H3" s="200">
        <f t="shared" si="1"/>
        <v>-879.76112850666686</v>
      </c>
      <c r="I3" s="200">
        <f t="shared" si="2"/>
        <v>-544.04430687349668</v>
      </c>
      <c r="J3" s="202">
        <f t="shared" si="3"/>
        <v>879.76112850666686</v>
      </c>
      <c r="K3" s="200">
        <f>mtsDNA!Q3</f>
        <v>25310.361717329772</v>
      </c>
      <c r="L3" s="200">
        <f>mtsDNA!R3</f>
        <v>25891.495849368199</v>
      </c>
      <c r="M3" s="200">
        <f>mtsDNA!Q3-SummaryQuantmtsDNA!C3</f>
        <v>-289.63828267022836</v>
      </c>
      <c r="N3" s="200">
        <f>mtsDNA!R3-SummaryQuantmtsDNA!C3</f>
        <v>291.49584936819883</v>
      </c>
      <c r="O3" s="202">
        <f t="shared" si="4"/>
        <v>291.49584936819883</v>
      </c>
      <c r="P3" s="187" t="str">
        <f t="shared" si="5"/>
        <v>YES</v>
      </c>
      <c r="S3" s="183"/>
      <c r="T3" s="183"/>
    </row>
    <row r="4" spans="1:20" x14ac:dyDescent="0.3">
      <c r="A4" s="64" t="s">
        <v>158</v>
      </c>
      <c r="B4" s="62" t="s">
        <v>98</v>
      </c>
      <c r="C4" s="67">
        <f>mtsDNA!G4</f>
        <v>250</v>
      </c>
      <c r="D4" s="68">
        <f>mtsDNA!H4</f>
        <v>252.8525666456643</v>
      </c>
      <c r="E4" s="69">
        <f t="shared" si="0"/>
        <v>2.8525666456642966</v>
      </c>
      <c r="F4" s="70">
        <f>mtsDNA!M4</f>
        <v>251.58076923076928</v>
      </c>
      <c r="G4" s="70">
        <f>mtsDNA!N4</f>
        <v>266.47315384615518</v>
      </c>
      <c r="H4" s="68">
        <f t="shared" si="1"/>
        <v>1.5807692307692776</v>
      </c>
      <c r="I4" s="68">
        <f t="shared" si="2"/>
        <v>16.473153846155185</v>
      </c>
      <c r="J4" s="69">
        <f t="shared" si="3"/>
        <v>16.473153846155185</v>
      </c>
      <c r="K4" s="70">
        <f>mtsDNA!Q4</f>
        <v>228.07663139869101</v>
      </c>
      <c r="L4" s="70">
        <f>mtsDNA!R4</f>
        <v>251.22637759158482</v>
      </c>
      <c r="M4" s="71">
        <f>mtsDNA!Q4-SummaryQuantmtsDNA!C4</f>
        <v>-21.923368601308994</v>
      </c>
      <c r="N4" s="71">
        <f>mtsDNA!R4-SummaryQuantmtsDNA!C4</f>
        <v>1.2263775915848214</v>
      </c>
      <c r="O4" s="69">
        <f t="shared" si="4"/>
        <v>21.923368601308994</v>
      </c>
      <c r="P4" s="72" t="str">
        <f t="shared" si="5"/>
        <v>YES</v>
      </c>
    </row>
    <row r="5" spans="1:20" x14ac:dyDescent="0.3">
      <c r="A5" s="119"/>
      <c r="B5" s="120" t="s">
        <v>99</v>
      </c>
      <c r="C5" s="121">
        <f>mtsDNA!G5</f>
        <v>1250</v>
      </c>
      <c r="D5" s="122">
        <f>mtsDNA!H5</f>
        <v>1268.8944549124944</v>
      </c>
      <c r="E5" s="123">
        <f t="shared" si="0"/>
        <v>18.894454912494439</v>
      </c>
      <c r="F5" s="124">
        <f>mtsDNA!M5</f>
        <v>1254.580769230769</v>
      </c>
      <c r="G5" s="124">
        <f>mtsDNA!N5</f>
        <v>1281.8577692307751</v>
      </c>
      <c r="H5" s="122">
        <f t="shared" si="1"/>
        <v>4.5807692307689649</v>
      </c>
      <c r="I5" s="122">
        <f t="shared" si="2"/>
        <v>31.857769230775148</v>
      </c>
      <c r="J5" s="123">
        <f t="shared" si="3"/>
        <v>31.857769230775148</v>
      </c>
      <c r="K5" s="124">
        <f>mtsDNA!Q5</f>
        <v>1187.4674943428529</v>
      </c>
      <c r="L5" s="124">
        <f>mtsDNA!R5</f>
        <v>1230.1420402421879</v>
      </c>
      <c r="M5" s="125">
        <f>mtsDNA!Q5-SummaryQuantmtsDNA!C5</f>
        <v>-62.532505657147112</v>
      </c>
      <c r="N5" s="125">
        <f>mtsDNA!R5-SummaryQuantmtsDNA!C5</f>
        <v>-19.857959757812068</v>
      </c>
      <c r="O5" s="123">
        <f t="shared" si="4"/>
        <v>62.532505657147112</v>
      </c>
      <c r="P5" s="126" t="str">
        <f t="shared" si="5"/>
        <v>YES</v>
      </c>
    </row>
    <row r="6" spans="1:20" x14ac:dyDescent="0.3">
      <c r="A6" s="127" t="s">
        <v>11</v>
      </c>
      <c r="B6" s="128" t="s">
        <v>98</v>
      </c>
      <c r="C6" s="129">
        <f>mtsDNA!G6</f>
        <v>375</v>
      </c>
      <c r="D6" s="130">
        <f>mtsDNA!H6</f>
        <v>537.05862635947665</v>
      </c>
      <c r="E6" s="131">
        <f t="shared" si="0"/>
        <v>162.05862635947665</v>
      </c>
      <c r="F6" s="132">
        <f>mtsDNA!M6</f>
        <v>404.00197677291931</v>
      </c>
      <c r="G6" s="132">
        <f>mtsDNA!N6</f>
        <v>473.63133185075372</v>
      </c>
      <c r="H6" s="130">
        <f t="shared" si="1"/>
        <v>29.001976772919306</v>
      </c>
      <c r="I6" s="130">
        <f t="shared" si="2"/>
        <v>98.631331850753725</v>
      </c>
      <c r="J6" s="131">
        <f t="shared" si="3"/>
        <v>98.631331850753725</v>
      </c>
      <c r="K6" s="132">
        <f>mtsDNA!Q6</f>
        <v>356.117613417212</v>
      </c>
      <c r="L6" s="132">
        <f>mtsDNA!R6</f>
        <v>412.38585460252591</v>
      </c>
      <c r="M6" s="133">
        <f>mtsDNA!Q6-SummaryQuantmtsDNA!C6</f>
        <v>-18.882386582788001</v>
      </c>
      <c r="N6" s="133">
        <f>mtsDNA!R6-SummaryQuantmtsDNA!C6</f>
        <v>37.38585460252591</v>
      </c>
      <c r="O6" s="131">
        <f t="shared" si="4"/>
        <v>37.38585460252591</v>
      </c>
      <c r="P6" s="134" t="str">
        <f t="shared" si="5"/>
        <v>NO</v>
      </c>
    </row>
    <row r="7" spans="1:20" x14ac:dyDescent="0.3">
      <c r="A7" s="119"/>
      <c r="B7" s="120" t="s">
        <v>99</v>
      </c>
      <c r="C7" s="135">
        <f>mtsDNA!G7</f>
        <v>1500</v>
      </c>
      <c r="D7" s="122">
        <f>mtsDNA!H7</f>
        <v>1600.0320253679979</v>
      </c>
      <c r="E7" s="123">
        <f t="shared" si="0"/>
        <v>100.0320253679979</v>
      </c>
      <c r="F7" s="124">
        <f>mtsDNA!M7</f>
        <v>1560.6921176179928</v>
      </c>
      <c r="G7" s="124">
        <f>mtsDNA!N7</f>
        <v>1690.7365950086489</v>
      </c>
      <c r="H7" s="122">
        <f t="shared" si="1"/>
        <v>60.692117617992835</v>
      </c>
      <c r="I7" s="122">
        <f t="shared" si="2"/>
        <v>190.73659500864892</v>
      </c>
      <c r="J7" s="123">
        <f t="shared" si="3"/>
        <v>190.73659500864892</v>
      </c>
      <c r="K7" s="124">
        <f>mtsDNA!Q7</f>
        <v>1531.7064785135681</v>
      </c>
      <c r="L7" s="124">
        <f>mtsDNA!R7</f>
        <v>1636.9588359689897</v>
      </c>
      <c r="M7" s="125">
        <f>mtsDNA!Q7-SummaryQuantmtsDNA!C7</f>
        <v>31.706478513568072</v>
      </c>
      <c r="N7" s="125">
        <f>mtsDNA!R7-SummaryQuantmtsDNA!C7</f>
        <v>136.95883596898966</v>
      </c>
      <c r="O7" s="123">
        <f t="shared" si="4"/>
        <v>136.95883596898966</v>
      </c>
      <c r="P7" s="126" t="str">
        <f t="shared" si="5"/>
        <v>YES</v>
      </c>
    </row>
    <row r="8" spans="1:20" ht="18" customHeight="1" x14ac:dyDescent="0.3">
      <c r="A8" s="136" t="s">
        <v>13</v>
      </c>
      <c r="B8" s="137" t="s">
        <v>107</v>
      </c>
      <c r="C8" s="138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40"/>
    </row>
    <row r="9" spans="1:20" ht="10.199999999999999" customHeight="1" x14ac:dyDescent="0.3">
      <c r="A9" s="141"/>
      <c r="B9" s="142" t="s">
        <v>152</v>
      </c>
      <c r="C9" s="143"/>
      <c r="D9" s="144"/>
      <c r="E9" s="144"/>
      <c r="F9" s="144"/>
      <c r="G9" s="144"/>
      <c r="H9" s="144"/>
      <c r="I9" s="144"/>
      <c r="J9" s="144"/>
      <c r="K9" s="144"/>
      <c r="L9" s="144"/>
      <c r="M9" s="144"/>
      <c r="N9" s="144"/>
      <c r="O9" s="144"/>
      <c r="P9" s="145"/>
    </row>
    <row r="10" spans="1:20" x14ac:dyDescent="0.3">
      <c r="A10" s="136" t="s">
        <v>14</v>
      </c>
      <c r="B10" s="128" t="s">
        <v>98</v>
      </c>
      <c r="C10" s="146">
        <f>mtsDNA!G10</f>
        <v>675</v>
      </c>
      <c r="D10" s="130">
        <f>mtsDNA!H10</f>
        <v>837.93903725239363</v>
      </c>
      <c r="E10" s="131">
        <f>ABS(D10-C10)</f>
        <v>162.93903725239363</v>
      </c>
      <c r="F10" s="132">
        <f>mtsDNA!M10</f>
        <v>733.57495327482559</v>
      </c>
      <c r="G10" s="132">
        <f>mtsDNA!N10</f>
        <v>792.13234397855058</v>
      </c>
      <c r="H10" s="130">
        <f>F10-C10</f>
        <v>58.574953274825589</v>
      </c>
      <c r="I10" s="130">
        <f>G10-C10</f>
        <v>117.13234397855058</v>
      </c>
      <c r="J10" s="131">
        <f>MAX(ABS(H10),ABS(I10))</f>
        <v>117.13234397855058</v>
      </c>
      <c r="K10" s="132">
        <f>mtsDNA!Q10</f>
        <v>651.95587635505012</v>
      </c>
      <c r="L10" s="132">
        <f>mtsDNA!R10</f>
        <v>720.20988515616466</v>
      </c>
      <c r="M10" s="133">
        <f>mtsDNA!Q10-SummaryQuantmtsDNA!C10</f>
        <v>-23.044123644949877</v>
      </c>
      <c r="N10" s="133">
        <f>mtsDNA!R10-SummaryQuantmtsDNA!C10</f>
        <v>45.20988515616466</v>
      </c>
      <c r="O10" s="131">
        <f>MAX(ABS(M10),ABS(N10))</f>
        <v>45.20988515616466</v>
      </c>
      <c r="P10" s="134" t="str">
        <f>IF(OR(E10&lt;J10,E10&lt;O10),"YES","NO")</f>
        <v>NO</v>
      </c>
    </row>
    <row r="11" spans="1:20" x14ac:dyDescent="0.3">
      <c r="A11" s="141"/>
      <c r="B11" s="120" t="s">
        <v>99</v>
      </c>
      <c r="C11" s="121">
        <f>mtsDNA!G11</f>
        <v>2750</v>
      </c>
      <c r="D11" s="122">
        <f>mtsDNA!H11</f>
        <v>2884.4339741237895</v>
      </c>
      <c r="E11" s="123">
        <f>ABS(D11-C11)</f>
        <v>134.43397412378954</v>
      </c>
      <c r="F11" s="124">
        <f>mtsDNA!M11</f>
        <v>2829.8206870632225</v>
      </c>
      <c r="G11" s="124">
        <f>mtsDNA!N11</f>
        <v>2935.0638915976083</v>
      </c>
      <c r="H11" s="122">
        <f>F11-C11</f>
        <v>79.820687063222522</v>
      </c>
      <c r="I11" s="122">
        <f>G11-C11</f>
        <v>185.06389159760829</v>
      </c>
      <c r="J11" s="123">
        <f>MAX(ABS(H11),ABS(I11))</f>
        <v>185.06389159760829</v>
      </c>
      <c r="K11" s="124">
        <f>mtsDNA!Q11</f>
        <v>2717.6020070838267</v>
      </c>
      <c r="L11" s="124">
        <f>mtsDNA!R11</f>
        <v>2841.0215734678486</v>
      </c>
      <c r="M11" s="125">
        <f>mtsDNA!Q11-SummaryQuantmtsDNA!C11</f>
        <v>-32.39799291617328</v>
      </c>
      <c r="N11" s="125">
        <f>mtsDNA!R11-SummaryQuantmtsDNA!C11</f>
        <v>91.021573467848611</v>
      </c>
      <c r="O11" s="123">
        <f>MAX(ABS(M11),ABS(N11))</f>
        <v>91.021573467848611</v>
      </c>
      <c r="P11" s="126" t="str">
        <f>IF(OR(E11&lt;J11,E11&lt;O11),"YES","NO")</f>
        <v>YES</v>
      </c>
    </row>
    <row r="12" spans="1:20" ht="14.4" customHeight="1" x14ac:dyDescent="0.3">
      <c r="A12" s="136" t="s">
        <v>15</v>
      </c>
      <c r="B12" s="137" t="s">
        <v>107</v>
      </c>
      <c r="C12" s="138"/>
      <c r="D12" s="139"/>
      <c r="E12" s="139"/>
      <c r="F12" s="139"/>
      <c r="G12" s="139"/>
      <c r="H12" s="139"/>
      <c r="I12" s="139"/>
      <c r="J12" s="139"/>
      <c r="K12" s="139"/>
      <c r="L12" s="139"/>
      <c r="M12" s="139"/>
      <c r="N12" s="139"/>
      <c r="O12" s="139"/>
      <c r="P12" s="140"/>
    </row>
    <row r="13" spans="1:20" ht="13.2" customHeight="1" x14ac:dyDescent="0.3">
      <c r="A13" s="141"/>
      <c r="B13" s="142" t="s">
        <v>152</v>
      </c>
      <c r="C13" s="143"/>
      <c r="D13" s="144"/>
      <c r="E13" s="144"/>
      <c r="F13" s="144"/>
      <c r="G13" s="144"/>
      <c r="H13" s="144"/>
      <c r="I13" s="144"/>
      <c r="J13" s="144"/>
      <c r="K13" s="144"/>
      <c r="L13" s="144"/>
      <c r="M13" s="144"/>
      <c r="N13" s="144"/>
      <c r="O13" s="144"/>
      <c r="P13" s="145"/>
    </row>
    <row r="14" spans="1:20" x14ac:dyDescent="0.3">
      <c r="A14" s="136" t="s">
        <v>16</v>
      </c>
      <c r="B14" s="128" t="s">
        <v>98</v>
      </c>
      <c r="C14" s="146">
        <f>mtsDNA!G14</f>
        <v>12</v>
      </c>
      <c r="D14" s="130">
        <f>mtsDNA!H14</f>
        <v>10.790592604178569</v>
      </c>
      <c r="E14" s="131">
        <f t="shared" ref="E14:E25" si="6">ABS(D14-C14)</f>
        <v>1.2094073958214313</v>
      </c>
      <c r="F14" s="132">
        <f>mtsDNA!M14</f>
        <v>6.3117709437964074</v>
      </c>
      <c r="G14" s="132">
        <f>mtsDNA!N14</f>
        <v>9.8400318133616729</v>
      </c>
      <c r="H14" s="130">
        <f t="shared" ref="H14:H25" si="7">F14-C14</f>
        <v>-5.6882290562035926</v>
      </c>
      <c r="I14" s="130">
        <f t="shared" ref="I14:I25" si="8">G14-C14</f>
        <v>-2.1599681866383271</v>
      </c>
      <c r="J14" s="131">
        <f t="shared" ref="J14:J25" si="9">MAX(ABS(H14),ABS(I14))</f>
        <v>5.6882290562035926</v>
      </c>
      <c r="K14" s="132">
        <f>mtsDNA!Q14</f>
        <v>22.538579034651313</v>
      </c>
      <c r="L14" s="132">
        <f>mtsDNA!R14</f>
        <v>27.925032731081409</v>
      </c>
      <c r="M14" s="133">
        <f>mtsDNA!Q14-SummaryQuantmtsDNA!C14</f>
        <v>10.538579034651313</v>
      </c>
      <c r="N14" s="133">
        <f>mtsDNA!R14-SummaryQuantmtsDNA!C14</f>
        <v>15.925032731081409</v>
      </c>
      <c r="O14" s="131">
        <f t="shared" ref="O14:O25" si="10">MAX(ABS(M14),ABS(N14))</f>
        <v>15.925032731081409</v>
      </c>
      <c r="P14" s="134" t="str">
        <f t="shared" ref="P14:P25" si="11">IF(OR(E14&lt;J14,E14&lt;O14),"YES","NO")</f>
        <v>YES</v>
      </c>
    </row>
    <row r="15" spans="1:20" x14ac:dyDescent="0.3">
      <c r="A15" s="141"/>
      <c r="B15" s="120" t="s">
        <v>99</v>
      </c>
      <c r="C15" s="121">
        <f>mtsDNA!G15</f>
        <v>60</v>
      </c>
      <c r="D15" s="122">
        <f>mtsDNA!H15</f>
        <v>57.274533544795993</v>
      </c>
      <c r="E15" s="123">
        <f t="shared" si="6"/>
        <v>2.7254664552040069</v>
      </c>
      <c r="F15" s="124">
        <f>mtsDNA!M15</f>
        <v>51.384941675503754</v>
      </c>
      <c r="G15" s="124">
        <f>mtsDNA!N15</f>
        <v>59.926988335101036</v>
      </c>
      <c r="H15" s="122">
        <f t="shared" si="7"/>
        <v>-8.6150583244962462</v>
      </c>
      <c r="I15" s="122">
        <f t="shared" si="8"/>
        <v>-7.3011664898963602E-2</v>
      </c>
      <c r="J15" s="123">
        <f t="shared" si="9"/>
        <v>8.6150583244962462</v>
      </c>
      <c r="K15" s="124">
        <f>mtsDNA!Q15</f>
        <v>59.79231037793496</v>
      </c>
      <c r="L15" s="124">
        <f>mtsDNA!R15</f>
        <v>72.275909924063839</v>
      </c>
      <c r="M15" s="125">
        <f>mtsDNA!Q15-SummaryQuantmtsDNA!C15</f>
        <v>-0.20768962206503971</v>
      </c>
      <c r="N15" s="125">
        <f>mtsDNA!R15-SummaryQuantmtsDNA!C15</f>
        <v>12.275909924063839</v>
      </c>
      <c r="O15" s="123">
        <f t="shared" si="10"/>
        <v>12.275909924063839</v>
      </c>
      <c r="P15" s="126" t="str">
        <f t="shared" si="11"/>
        <v>YES</v>
      </c>
    </row>
    <row r="16" spans="1:20" x14ac:dyDescent="0.3">
      <c r="A16" s="136" t="s">
        <v>18</v>
      </c>
      <c r="B16" s="128" t="s">
        <v>98</v>
      </c>
      <c r="C16" s="146">
        <f>mtsDNA!G16</f>
        <v>2</v>
      </c>
      <c r="D16" s="130">
        <f>mtsDNA!H16</f>
        <v>2.7482737013208447</v>
      </c>
      <c r="E16" s="131">
        <f t="shared" si="6"/>
        <v>0.7482737013208447</v>
      </c>
      <c r="F16" s="132">
        <f>mtsDNA!M16</f>
        <v>0.62342342342341994</v>
      </c>
      <c r="G16" s="132">
        <f>mtsDNA!N16</f>
        <v>2.2779279279279341</v>
      </c>
      <c r="H16" s="130">
        <f t="shared" si="7"/>
        <v>-1.3765765765765801</v>
      </c>
      <c r="I16" s="130">
        <f t="shared" si="8"/>
        <v>0.27792792792793408</v>
      </c>
      <c r="J16" s="131">
        <f t="shared" si="9"/>
        <v>1.3765765765765801</v>
      </c>
      <c r="K16" s="132">
        <f>mtsDNA!Q16</f>
        <v>3.7244642857142898</v>
      </c>
      <c r="L16" s="132">
        <f>mtsDNA!R16</f>
        <v>5.3924107142857203</v>
      </c>
      <c r="M16" s="133">
        <f>mtsDNA!Q16-SummaryQuantmtsDNA!C16</f>
        <v>1.7244642857142898</v>
      </c>
      <c r="N16" s="133">
        <f>mtsDNA!R16-SummaryQuantmtsDNA!C16</f>
        <v>3.3924107142857203</v>
      </c>
      <c r="O16" s="131">
        <f t="shared" si="10"/>
        <v>3.3924107142857203</v>
      </c>
      <c r="P16" s="134" t="str">
        <f t="shared" si="11"/>
        <v>YES</v>
      </c>
    </row>
    <row r="17" spans="1:16" x14ac:dyDescent="0.3">
      <c r="A17" s="141"/>
      <c r="B17" s="120" t="s">
        <v>99</v>
      </c>
      <c r="C17" s="121">
        <f>mtsDNA!G17</f>
        <v>18</v>
      </c>
      <c r="D17" s="122">
        <f>mtsDNA!H17</f>
        <v>24.370546876177166</v>
      </c>
      <c r="E17" s="123">
        <f t="shared" si="6"/>
        <v>6.3705468761771655</v>
      </c>
      <c r="F17" s="124">
        <f>mtsDNA!M17</f>
        <v>17.9567567567567</v>
      </c>
      <c r="G17" s="124">
        <f>mtsDNA!N17</f>
        <v>23.034684684684734</v>
      </c>
      <c r="H17" s="122">
        <f t="shared" si="7"/>
        <v>-4.3243243243299645E-2</v>
      </c>
      <c r="I17" s="122">
        <f t="shared" si="8"/>
        <v>5.0346846846847342</v>
      </c>
      <c r="J17" s="123">
        <f t="shared" si="9"/>
        <v>5.0346846846847342</v>
      </c>
      <c r="K17" s="124">
        <f>mtsDNA!Q17</f>
        <v>17.474464285714291</v>
      </c>
      <c r="L17" s="124">
        <f>mtsDNA!R17</f>
        <v>22.306696428571481</v>
      </c>
      <c r="M17" s="125">
        <f>mtsDNA!Q17-SummaryQuantmtsDNA!C17</f>
        <v>-0.52553571428570933</v>
      </c>
      <c r="N17" s="125">
        <f>mtsDNA!R17-SummaryQuantmtsDNA!C17</f>
        <v>4.3066964285714811</v>
      </c>
      <c r="O17" s="123">
        <f t="shared" si="10"/>
        <v>4.3066964285714811</v>
      </c>
      <c r="P17" s="126" t="str">
        <f t="shared" si="11"/>
        <v>NO</v>
      </c>
    </row>
    <row r="18" spans="1:16" x14ac:dyDescent="0.3">
      <c r="A18" s="136" t="s">
        <v>19</v>
      </c>
      <c r="B18" s="128" t="s">
        <v>98</v>
      </c>
      <c r="C18" s="146">
        <f>mtsDNA!G18</f>
        <v>175</v>
      </c>
      <c r="D18" s="130">
        <f>mtsDNA!H18</f>
        <v>116.73404500585683</v>
      </c>
      <c r="E18" s="131">
        <f t="shared" si="6"/>
        <v>58.265954994143172</v>
      </c>
      <c r="F18" s="132">
        <f>mtsDNA!M18</f>
        <v>73.894622961919083</v>
      </c>
      <c r="G18" s="132">
        <f>mtsDNA!N18</f>
        <v>105.09642850571994</v>
      </c>
      <c r="H18" s="130">
        <f t="shared" si="7"/>
        <v>-101.10537703808092</v>
      </c>
      <c r="I18" s="130">
        <f t="shared" si="8"/>
        <v>-69.903571494280058</v>
      </c>
      <c r="J18" s="131">
        <f t="shared" si="9"/>
        <v>101.10537703808092</v>
      </c>
      <c r="K18" s="132">
        <f>mtsDNA!Q18</f>
        <v>287.72407908115815</v>
      </c>
      <c r="L18" s="132">
        <f>mtsDNA!R18</f>
        <v>405.45007989154141</v>
      </c>
      <c r="M18" s="133">
        <f>mtsDNA!Q18-SummaryQuantmtsDNA!C18</f>
        <v>112.72407908115815</v>
      </c>
      <c r="N18" s="133">
        <f>mtsDNA!R18-SummaryQuantmtsDNA!C18</f>
        <v>230.45007989154141</v>
      </c>
      <c r="O18" s="131">
        <f t="shared" si="10"/>
        <v>230.45007989154141</v>
      </c>
      <c r="P18" s="134" t="str">
        <f t="shared" si="11"/>
        <v>YES</v>
      </c>
    </row>
    <row r="19" spans="1:16" x14ac:dyDescent="0.3">
      <c r="A19" s="141"/>
      <c r="B19" s="120" t="s">
        <v>99</v>
      </c>
      <c r="C19" s="121">
        <f>mtsDNA!G19</f>
        <v>750</v>
      </c>
      <c r="D19" s="122">
        <f>mtsDNA!H19</f>
        <v>584.80715054896018</v>
      </c>
      <c r="E19" s="123">
        <f t="shared" si="6"/>
        <v>165.19284945103982</v>
      </c>
      <c r="F19" s="124">
        <f>mtsDNA!M19</f>
        <v>542.55380393946234</v>
      </c>
      <c r="G19" s="124">
        <f>mtsDNA!N19</f>
        <v>607.70088533023227</v>
      </c>
      <c r="H19" s="122">
        <f t="shared" si="7"/>
        <v>-207.44619606053766</v>
      </c>
      <c r="I19" s="122">
        <f t="shared" si="8"/>
        <v>-142.29911466976773</v>
      </c>
      <c r="J19" s="123">
        <f t="shared" si="9"/>
        <v>207.44619606053766</v>
      </c>
      <c r="K19" s="124">
        <f>mtsDNA!Q19</f>
        <v>669.99554722520259</v>
      </c>
      <c r="L19" s="124">
        <f>mtsDNA!R19</f>
        <v>909.03793637728199</v>
      </c>
      <c r="M19" s="125">
        <f>mtsDNA!Q19-SummaryQuantmtsDNA!C19</f>
        <v>-80.004452774797414</v>
      </c>
      <c r="N19" s="125">
        <f>mtsDNA!R19-SummaryQuantmtsDNA!C19</f>
        <v>159.03793637728199</v>
      </c>
      <c r="O19" s="123">
        <f t="shared" si="10"/>
        <v>159.03793637728199</v>
      </c>
      <c r="P19" s="126" t="str">
        <f t="shared" si="11"/>
        <v>YES</v>
      </c>
    </row>
    <row r="20" spans="1:16" x14ac:dyDescent="0.3">
      <c r="A20" s="136" t="s">
        <v>20</v>
      </c>
      <c r="B20" s="128" t="s">
        <v>98</v>
      </c>
      <c r="C20" s="146">
        <f>mtsDNA!G20</f>
        <v>125</v>
      </c>
      <c r="D20" s="130">
        <f>mtsDNA!H20</f>
        <v>108.9093852754396</v>
      </c>
      <c r="E20" s="131">
        <f t="shared" si="6"/>
        <v>16.090614724560396</v>
      </c>
      <c r="F20" s="132">
        <f>mtsDNA!M20</f>
        <v>38.061444167783918</v>
      </c>
      <c r="G20" s="132">
        <f>mtsDNA!N20</f>
        <v>142.03664368256383</v>
      </c>
      <c r="H20" s="130">
        <f t="shared" si="7"/>
        <v>-86.938555832216082</v>
      </c>
      <c r="I20" s="130">
        <f t="shared" si="8"/>
        <v>17.036643682563835</v>
      </c>
      <c r="J20" s="131">
        <f t="shared" si="9"/>
        <v>86.938555832216082</v>
      </c>
      <c r="K20" s="132">
        <f>mtsDNA!Q20</f>
        <v>65.908760367968625</v>
      </c>
      <c r="L20" s="132">
        <f>mtsDNA!R20</f>
        <v>152.12307846981366</v>
      </c>
      <c r="M20" s="133">
        <f>mtsDNA!Q20-SummaryQuantmtsDNA!C20</f>
        <v>-59.091239632031375</v>
      </c>
      <c r="N20" s="133">
        <f>mtsDNA!R20-SummaryQuantmtsDNA!C20</f>
        <v>27.123078469813663</v>
      </c>
      <c r="O20" s="131">
        <f t="shared" si="10"/>
        <v>59.091239632031375</v>
      </c>
      <c r="P20" s="134" t="str">
        <f t="shared" si="11"/>
        <v>YES</v>
      </c>
    </row>
    <row r="21" spans="1:16" x14ac:dyDescent="0.3">
      <c r="A21" s="141"/>
      <c r="B21" s="120" t="s">
        <v>99</v>
      </c>
      <c r="C21" s="121">
        <f>mtsDNA!G21</f>
        <v>350</v>
      </c>
      <c r="D21" s="122">
        <f>mtsDNA!H21</f>
        <v>368.74196389209311</v>
      </c>
      <c r="E21" s="123">
        <f t="shared" si="6"/>
        <v>18.741963892093111</v>
      </c>
      <c r="F21" s="124">
        <f>mtsDNA!M21</f>
        <v>254.14073932196894</v>
      </c>
      <c r="G21" s="124">
        <f>mtsDNA!N21</f>
        <v>420.02577411734609</v>
      </c>
      <c r="H21" s="122">
        <f t="shared" si="7"/>
        <v>-95.859260678031063</v>
      </c>
      <c r="I21" s="122">
        <f t="shared" si="8"/>
        <v>70.025774117346089</v>
      </c>
      <c r="J21" s="123">
        <f t="shared" si="9"/>
        <v>95.859260678031063</v>
      </c>
      <c r="K21" s="124">
        <f>mtsDNA!Q21</f>
        <v>235.46463429346997</v>
      </c>
      <c r="L21" s="124">
        <f>mtsDNA!R21</f>
        <v>374.35992057507679</v>
      </c>
      <c r="M21" s="125">
        <f>mtsDNA!Q21-SummaryQuantmtsDNA!C21</f>
        <v>-114.53536570653003</v>
      </c>
      <c r="N21" s="125">
        <f>mtsDNA!R21-SummaryQuantmtsDNA!C21</f>
        <v>24.359920575076785</v>
      </c>
      <c r="O21" s="123">
        <f t="shared" si="10"/>
        <v>114.53536570653003</v>
      </c>
      <c r="P21" s="126" t="str">
        <f t="shared" si="11"/>
        <v>YES</v>
      </c>
    </row>
    <row r="22" spans="1:16" x14ac:dyDescent="0.3">
      <c r="A22" s="136" t="s">
        <v>22</v>
      </c>
      <c r="B22" s="128" t="s">
        <v>98</v>
      </c>
      <c r="C22" s="146">
        <f>mtsDNA!G22</f>
        <v>0.2</v>
      </c>
      <c r="D22" s="133">
        <f>mtsDNA!H22</f>
        <v>0.25026327085302019</v>
      </c>
      <c r="E22" s="147">
        <f t="shared" si="6"/>
        <v>5.0263270853020181E-2</v>
      </c>
      <c r="F22" s="148">
        <f>mtsDNA!M22</f>
        <v>0.24010660454919161</v>
      </c>
      <c r="G22" s="148">
        <f>mtsDNA!N22</f>
        <v>0.32329597149904099</v>
      </c>
      <c r="H22" s="133">
        <f t="shared" si="7"/>
        <v>4.0106604549191599E-2</v>
      </c>
      <c r="I22" s="133">
        <f t="shared" si="8"/>
        <v>0.12329597149904098</v>
      </c>
      <c r="J22" s="147">
        <f t="shared" si="9"/>
        <v>0.12329597149904098</v>
      </c>
      <c r="K22" s="148">
        <f>mtsDNA!Q22</f>
        <v>1.4049049204815922E-3</v>
      </c>
      <c r="L22" s="148">
        <f>mtsDNA!R22</f>
        <v>0.12462316765740261</v>
      </c>
      <c r="M22" s="133">
        <f>mtsDNA!Q22-SummaryQuantmtsDNA!C22</f>
        <v>-0.19859509507951842</v>
      </c>
      <c r="N22" s="133">
        <f>mtsDNA!R22-SummaryQuantmtsDNA!C22</f>
        <v>-7.53768323425974E-2</v>
      </c>
      <c r="O22" s="147">
        <f t="shared" si="10"/>
        <v>0.19859509507951842</v>
      </c>
      <c r="P22" s="134" t="str">
        <f t="shared" si="11"/>
        <v>YES</v>
      </c>
    </row>
    <row r="23" spans="1:16" x14ac:dyDescent="0.3">
      <c r="A23" s="141"/>
      <c r="B23" s="120" t="s">
        <v>99</v>
      </c>
      <c r="C23" s="121">
        <f>mtsDNA!G23</f>
        <v>0.95</v>
      </c>
      <c r="D23" s="125">
        <f>mtsDNA!H23</f>
        <v>0.96319703368669363</v>
      </c>
      <c r="E23" s="149">
        <f t="shared" si="6"/>
        <v>1.3197033686693671E-2</v>
      </c>
      <c r="F23" s="150">
        <f>mtsDNA!M23</f>
        <v>0.92608221430528959</v>
      </c>
      <c r="G23" s="150">
        <f>mtsDNA!N23</f>
        <v>1.0817229377911761</v>
      </c>
      <c r="H23" s="125">
        <f t="shared" si="7"/>
        <v>-2.391778569471037E-2</v>
      </c>
      <c r="I23" s="125">
        <f t="shared" si="8"/>
        <v>0.13172293779117616</v>
      </c>
      <c r="J23" s="149">
        <f t="shared" si="9"/>
        <v>0.13172293779117616</v>
      </c>
      <c r="K23" s="150">
        <f>mtsDNA!Q23</f>
        <v>0.61207684167937504</v>
      </c>
      <c r="L23" s="150">
        <f>mtsDNA!R23</f>
        <v>0.84214285269677269</v>
      </c>
      <c r="M23" s="125">
        <f>mtsDNA!Q23-SummaryQuantmtsDNA!C23</f>
        <v>-0.33792315832062492</v>
      </c>
      <c r="N23" s="125">
        <f>mtsDNA!R23-SummaryQuantmtsDNA!C23</f>
        <v>-0.10785714730322726</v>
      </c>
      <c r="O23" s="149">
        <f t="shared" si="10"/>
        <v>0.33792315832062492</v>
      </c>
      <c r="P23" s="126" t="str">
        <f t="shared" si="11"/>
        <v>YES</v>
      </c>
    </row>
    <row r="24" spans="1:16" x14ac:dyDescent="0.3">
      <c r="A24" s="65" t="s">
        <v>21</v>
      </c>
      <c r="B24" s="62" t="s">
        <v>98</v>
      </c>
      <c r="C24" s="88">
        <f>mtsDNA!G24</f>
        <v>0.4</v>
      </c>
      <c r="D24" s="71">
        <f>mtsDNA!H24</f>
        <v>0.28201547061359905</v>
      </c>
      <c r="E24" s="84">
        <f t="shared" si="6"/>
        <v>0.11798452938640097</v>
      </c>
      <c r="F24" s="85">
        <f>mtsDNA!M24</f>
        <v>0.15128011611030201</v>
      </c>
      <c r="G24" s="85">
        <f>mtsDNA!N24</f>
        <v>0.42076161103048099</v>
      </c>
      <c r="H24" s="71">
        <f t="shared" si="7"/>
        <v>-0.24871988388969801</v>
      </c>
      <c r="I24" s="71">
        <f t="shared" si="8"/>
        <v>2.0761611030480964E-2</v>
      </c>
      <c r="J24" s="84">
        <f t="shared" si="9"/>
        <v>0.24871988388969801</v>
      </c>
      <c r="K24" s="85">
        <f>mtsDNA!Q24</f>
        <v>0.21133078920041601</v>
      </c>
      <c r="L24" s="85">
        <f>mtsDNA!R24</f>
        <v>0.44541640706126628</v>
      </c>
      <c r="M24" s="71">
        <f>mtsDNA!Q24-SummaryQuantmtsDNA!C24</f>
        <v>-0.18866921079958401</v>
      </c>
      <c r="N24" s="71">
        <f>mtsDNA!R24-SummaryQuantmtsDNA!C24</f>
        <v>4.5416407061266262E-2</v>
      </c>
      <c r="O24" s="84">
        <f t="shared" si="10"/>
        <v>0.18866921079958401</v>
      </c>
      <c r="P24" s="72" t="str">
        <f t="shared" si="11"/>
        <v>YES</v>
      </c>
    </row>
    <row r="25" spans="1:16" ht="15" thickBot="1" x14ac:dyDescent="0.35">
      <c r="A25" s="66"/>
      <c r="B25" s="73" t="s">
        <v>99</v>
      </c>
      <c r="C25" s="74">
        <f>mtsDNA!G25</f>
        <v>0.99</v>
      </c>
      <c r="D25" s="75">
        <f>mtsDNA!H25</f>
        <v>0.98594888681079917</v>
      </c>
      <c r="E25" s="86">
        <f t="shared" si="6"/>
        <v>4.0511131892008168E-3</v>
      </c>
      <c r="F25" s="87">
        <f>mtsDNA!M25</f>
        <v>0.82070319303337602</v>
      </c>
      <c r="G25" s="87">
        <f>mtsDNA!N25</f>
        <v>1.2222710449927476</v>
      </c>
      <c r="H25" s="75">
        <f t="shared" si="7"/>
        <v>-0.16929680696662397</v>
      </c>
      <c r="I25" s="75">
        <f t="shared" si="8"/>
        <v>0.23227104499274764</v>
      </c>
      <c r="J25" s="86">
        <f t="shared" si="9"/>
        <v>0.23227104499274764</v>
      </c>
      <c r="K25" s="87">
        <f>mtsDNA!Q25</f>
        <v>0.71862050882658446</v>
      </c>
      <c r="L25" s="87">
        <f>mtsDNA!R25</f>
        <v>1.0714719626168212</v>
      </c>
      <c r="M25" s="75">
        <f>mtsDNA!Q25-SummaryQuantmtsDNA!C25</f>
        <v>-0.27137949117341553</v>
      </c>
      <c r="N25" s="75">
        <f>mtsDNA!R25-SummaryQuantmtsDNA!C25</f>
        <v>8.1471962616821214E-2</v>
      </c>
      <c r="O25" s="86">
        <f t="shared" si="10"/>
        <v>0.27137949117341553</v>
      </c>
      <c r="P25" s="76" t="str">
        <f t="shared" si="11"/>
        <v>YES</v>
      </c>
    </row>
    <row r="26" spans="1:16" ht="60.6" customHeight="1" thickBot="1" x14ac:dyDescent="0.35">
      <c r="A26" s="77" t="s">
        <v>142</v>
      </c>
      <c r="B26" s="78" t="s">
        <v>146</v>
      </c>
      <c r="C26" s="78" t="s">
        <v>161</v>
      </c>
      <c r="D26" s="78" t="s">
        <v>148</v>
      </c>
      <c r="E26" s="78" t="s">
        <v>100</v>
      </c>
      <c r="F26" s="89" t="s">
        <v>108</v>
      </c>
      <c r="G26" s="89" t="s">
        <v>109</v>
      </c>
      <c r="H26" s="90" t="s">
        <v>145</v>
      </c>
      <c r="I26" s="90" t="s">
        <v>147</v>
      </c>
      <c r="J26" s="89" t="s">
        <v>110</v>
      </c>
      <c r="K26" s="81" t="s">
        <v>111</v>
      </c>
      <c r="L26" s="81" t="s">
        <v>112</v>
      </c>
      <c r="M26" s="82" t="s">
        <v>145</v>
      </c>
      <c r="N26" s="82" t="s">
        <v>147</v>
      </c>
      <c r="O26" s="81" t="s">
        <v>104</v>
      </c>
      <c r="P26" s="83" t="s">
        <v>151</v>
      </c>
    </row>
    <row r="27" spans="1:16" ht="15" thickTop="1" x14ac:dyDescent="0.3">
      <c r="A27" s="184" t="s">
        <v>155</v>
      </c>
      <c r="B27" s="118" t="s">
        <v>98</v>
      </c>
      <c r="C27" s="203">
        <f>mtsDNA!G27</f>
        <v>4400</v>
      </c>
      <c r="D27" s="197">
        <f>mtsDNA!H27</f>
        <v>4411.2013399008811</v>
      </c>
      <c r="E27" s="201">
        <f t="shared" ref="E27:E32" si="12">ABS(D27-C27)</f>
        <v>11.201339900881067</v>
      </c>
      <c r="F27" s="198">
        <f>mtsDNA!M27</f>
        <v>4346.248311893798</v>
      </c>
      <c r="G27" s="198">
        <f>mtsDNA!N27</f>
        <v>4466.5644771304142</v>
      </c>
      <c r="H27" s="198">
        <f t="shared" ref="H27:H32" si="13">F27-C27</f>
        <v>-53.751688106201982</v>
      </c>
      <c r="I27" s="198">
        <f t="shared" ref="I27:I32" si="14">G27-C27</f>
        <v>66.564477130414161</v>
      </c>
      <c r="J27" s="201">
        <f t="shared" ref="J27:J32" si="15">MAX(ABS(H27),ABS(I27))</f>
        <v>66.564477130414161</v>
      </c>
      <c r="K27" s="198">
        <f>mtsDNA!Q27</f>
        <v>4238.9340286971819</v>
      </c>
      <c r="L27" s="198">
        <f>mtsDNA!R27</f>
        <v>4541.9941971741873</v>
      </c>
      <c r="M27" s="198">
        <f>mtsDNA!Q27-SummaryQuantmtsDNA!C27</f>
        <v>-161.06597130281807</v>
      </c>
      <c r="N27" s="198">
        <f>mtsDNA!R27-SummaryQuantmtsDNA!C27</f>
        <v>141.99419717418732</v>
      </c>
      <c r="O27" s="201">
        <f t="shared" ref="O27:O32" si="16">MAX(ABS(M27),ABS(N27))</f>
        <v>161.06597130281807</v>
      </c>
      <c r="P27" s="186" t="str">
        <f t="shared" ref="P27:P32" si="17">IF(OR(E27&lt;J27,E27&lt;O27),"YES","NO")</f>
        <v>YES</v>
      </c>
    </row>
    <row r="28" spans="1:16" x14ac:dyDescent="0.3">
      <c r="A28" s="185"/>
      <c r="B28" s="152" t="s">
        <v>99</v>
      </c>
      <c r="C28" s="207">
        <f>mtsDNA!G28</f>
        <v>25600</v>
      </c>
      <c r="D28" s="206">
        <f>mtsDNA!H28</f>
        <v>26054.760369913667</v>
      </c>
      <c r="E28" s="208">
        <f t="shared" si="12"/>
        <v>454.76036991366709</v>
      </c>
      <c r="F28" s="205">
        <f>mtsDNA!M28</f>
        <v>26157.786773432177</v>
      </c>
      <c r="G28" s="205">
        <f>mtsDNA!N28</f>
        <v>26516.21867113639</v>
      </c>
      <c r="H28" s="205">
        <f t="shared" si="13"/>
        <v>557.78677343217714</v>
      </c>
      <c r="I28" s="205">
        <f t="shared" si="14"/>
        <v>916.21867113639018</v>
      </c>
      <c r="J28" s="208">
        <f t="shared" si="15"/>
        <v>916.21867113639018</v>
      </c>
      <c r="K28" s="205">
        <f>mtsDNA!Q28</f>
        <v>25783.183013812271</v>
      </c>
      <c r="L28" s="205">
        <f>mtsDNA!R28</f>
        <v>26719.868071048146</v>
      </c>
      <c r="M28" s="205">
        <f>mtsDNA!Q28-SummaryQuantmtsDNA!C28</f>
        <v>183.18301381227138</v>
      </c>
      <c r="N28" s="205">
        <f>mtsDNA!R28-SummaryQuantmtsDNA!C28</f>
        <v>1119.8680710481458</v>
      </c>
      <c r="O28" s="208">
        <f t="shared" si="16"/>
        <v>1119.8680710481458</v>
      </c>
      <c r="P28" s="189" t="str">
        <f t="shared" si="17"/>
        <v>YES</v>
      </c>
    </row>
    <row r="29" spans="1:16" x14ac:dyDescent="0.3">
      <c r="A29" s="64" t="s">
        <v>158</v>
      </c>
      <c r="B29" s="62" t="s">
        <v>98</v>
      </c>
      <c r="C29" s="67">
        <f>mtsDNA!G29</f>
        <v>250</v>
      </c>
      <c r="D29" s="68">
        <f>mtsDNA!H29</f>
        <v>245.0588282242804</v>
      </c>
      <c r="E29" s="69">
        <f t="shared" si="12"/>
        <v>4.9411717757195959</v>
      </c>
      <c r="F29" s="70">
        <f>mtsDNA!M29</f>
        <v>233.62288890903073</v>
      </c>
      <c r="G29" s="70">
        <f>mtsDNA!N29</f>
        <v>248.43406145200774</v>
      </c>
      <c r="H29" s="68">
        <f t="shared" si="13"/>
        <v>-16.377111090969265</v>
      </c>
      <c r="I29" s="68">
        <f t="shared" si="14"/>
        <v>-1.5659385479922605</v>
      </c>
      <c r="J29" s="69">
        <f t="shared" si="15"/>
        <v>16.377111090969265</v>
      </c>
      <c r="K29" s="70">
        <f>mtsDNA!Q29</f>
        <v>220.69344026447089</v>
      </c>
      <c r="L29" s="70">
        <f>mtsDNA!R29</f>
        <v>241.5307171936696</v>
      </c>
      <c r="M29" s="71">
        <f>mtsDNA!Q29-SummaryQuantmtsDNA!C29</f>
        <v>-29.306559735529106</v>
      </c>
      <c r="N29" s="71">
        <f>mtsDNA!R29-SummaryQuantmtsDNA!C29</f>
        <v>-8.4692828063303978</v>
      </c>
      <c r="O29" s="69">
        <f t="shared" si="16"/>
        <v>29.306559735529106</v>
      </c>
      <c r="P29" s="72" t="str">
        <f t="shared" si="17"/>
        <v>YES</v>
      </c>
    </row>
    <row r="30" spans="1:16" x14ac:dyDescent="0.3">
      <c r="A30" s="119"/>
      <c r="B30" s="120" t="s">
        <v>99</v>
      </c>
      <c r="C30" s="121">
        <f>mtsDNA!G30</f>
        <v>1250</v>
      </c>
      <c r="D30" s="122">
        <f>mtsDNA!H30</f>
        <v>1251.2333055912607</v>
      </c>
      <c r="E30" s="123">
        <f t="shared" si="12"/>
        <v>1.2333055912606596</v>
      </c>
      <c r="F30" s="124">
        <f>mtsDNA!M30</f>
        <v>1218.4713737575157</v>
      </c>
      <c r="G30" s="124">
        <f>mtsDNA!N30</f>
        <v>1245.4430345327658</v>
      </c>
      <c r="H30" s="122">
        <f t="shared" si="13"/>
        <v>-31.528626242484279</v>
      </c>
      <c r="I30" s="122">
        <f t="shared" si="14"/>
        <v>-4.5569654672342494</v>
      </c>
      <c r="J30" s="123">
        <f t="shared" si="15"/>
        <v>31.528626242484279</v>
      </c>
      <c r="K30" s="124">
        <f>mtsDNA!Q30</f>
        <v>1176.7373963084269</v>
      </c>
      <c r="L30" s="124">
        <f>mtsDNA!R30</f>
        <v>1213.6755639903267</v>
      </c>
      <c r="M30" s="125">
        <f>mtsDNA!Q30-SummaryQuantmtsDNA!C30</f>
        <v>-73.262603691573077</v>
      </c>
      <c r="N30" s="125">
        <f>mtsDNA!R30-SummaryQuantmtsDNA!C30</f>
        <v>-36.324436009673263</v>
      </c>
      <c r="O30" s="123">
        <f t="shared" si="16"/>
        <v>73.262603691573077</v>
      </c>
      <c r="P30" s="126" t="str">
        <f t="shared" si="17"/>
        <v>YES</v>
      </c>
    </row>
    <row r="31" spans="1:16" x14ac:dyDescent="0.3">
      <c r="A31" s="127" t="s">
        <v>11</v>
      </c>
      <c r="B31" s="128" t="s">
        <v>98</v>
      </c>
      <c r="C31" s="129">
        <f>mtsDNA!G31</f>
        <v>375</v>
      </c>
      <c r="D31" s="130">
        <f>mtsDNA!H31</f>
        <v>476.0333166371035</v>
      </c>
      <c r="E31" s="131">
        <f t="shared" si="12"/>
        <v>101.0333166371035</v>
      </c>
      <c r="F31" s="132">
        <f>mtsDNA!M31</f>
        <v>280.55312847093637</v>
      </c>
      <c r="G31" s="132">
        <f>mtsDNA!N31</f>
        <v>347.68278415401721</v>
      </c>
      <c r="H31" s="130">
        <f t="shared" si="13"/>
        <v>-94.446871529063628</v>
      </c>
      <c r="I31" s="130">
        <f t="shared" si="14"/>
        <v>-27.317215845982787</v>
      </c>
      <c r="J31" s="131">
        <f t="shared" si="15"/>
        <v>94.446871529063628</v>
      </c>
      <c r="K31" s="132">
        <f>mtsDNA!Q31</f>
        <v>273.2924424972615</v>
      </c>
      <c r="L31" s="132">
        <f>mtsDNA!R31</f>
        <v>389.80876232201416</v>
      </c>
      <c r="M31" s="133">
        <f>mtsDNA!Q31-SummaryQuantmtsDNA!C31</f>
        <v>-101.7075575027385</v>
      </c>
      <c r="N31" s="133">
        <f>mtsDNA!R31-SummaryQuantmtsDNA!C31</f>
        <v>14.808762322014161</v>
      </c>
      <c r="O31" s="131">
        <f t="shared" si="16"/>
        <v>101.7075575027385</v>
      </c>
      <c r="P31" s="134" t="str">
        <f t="shared" si="17"/>
        <v>YES</v>
      </c>
    </row>
    <row r="32" spans="1:16" x14ac:dyDescent="0.3">
      <c r="A32" s="119"/>
      <c r="B32" s="120" t="s">
        <v>99</v>
      </c>
      <c r="C32" s="135">
        <f>mtsDNA!G32</f>
        <v>1500</v>
      </c>
      <c r="D32" s="122">
        <f>mtsDNA!H32</f>
        <v>1493.205948726709</v>
      </c>
      <c r="E32" s="123">
        <f t="shared" si="12"/>
        <v>6.794051273290961</v>
      </c>
      <c r="F32" s="124">
        <f>mtsDNA!M32</f>
        <v>1320.4179933358009</v>
      </c>
      <c r="G32" s="124">
        <f>mtsDNA!N32</f>
        <v>1441.8608663457987</v>
      </c>
      <c r="H32" s="122">
        <f t="shared" si="13"/>
        <v>-179.58200666419907</v>
      </c>
      <c r="I32" s="122">
        <f t="shared" si="14"/>
        <v>-58.13913365420126</v>
      </c>
      <c r="J32" s="123">
        <f t="shared" si="15"/>
        <v>179.58200666419907</v>
      </c>
      <c r="K32" s="124">
        <f>mtsDNA!Q32</f>
        <v>1336.9288061336247</v>
      </c>
      <c r="L32" s="124">
        <f>mtsDNA!R32</f>
        <v>1555.4714129244203</v>
      </c>
      <c r="M32" s="125">
        <f>mtsDNA!Q32-SummaryQuantmtsDNA!C32</f>
        <v>-163.07119386637532</v>
      </c>
      <c r="N32" s="125">
        <f>mtsDNA!R32-SummaryQuantmtsDNA!C32</f>
        <v>55.471412924420292</v>
      </c>
      <c r="O32" s="123">
        <f t="shared" si="16"/>
        <v>163.07119386637532</v>
      </c>
      <c r="P32" s="126" t="str">
        <f t="shared" si="17"/>
        <v>YES</v>
      </c>
    </row>
    <row r="33" spans="1:16" ht="18" customHeight="1" x14ac:dyDescent="0.3">
      <c r="A33" s="136" t="s">
        <v>13</v>
      </c>
      <c r="B33" s="137" t="s">
        <v>107</v>
      </c>
      <c r="C33" s="138"/>
      <c r="D33" s="139"/>
      <c r="E33" s="139"/>
      <c r="F33" s="139"/>
      <c r="G33" s="139"/>
      <c r="H33" s="139"/>
      <c r="I33" s="139"/>
      <c r="J33" s="139"/>
      <c r="K33" s="139"/>
      <c r="L33" s="139"/>
      <c r="M33" s="139"/>
      <c r="N33" s="139"/>
      <c r="O33" s="139"/>
      <c r="P33" s="140"/>
    </row>
    <row r="34" spans="1:16" ht="13.8" customHeight="1" x14ac:dyDescent="0.3">
      <c r="A34" s="141"/>
      <c r="B34" s="142" t="s">
        <v>152</v>
      </c>
      <c r="C34" s="143"/>
      <c r="D34" s="144"/>
      <c r="E34" s="144"/>
      <c r="F34" s="144"/>
      <c r="G34" s="144"/>
      <c r="H34" s="144"/>
      <c r="I34" s="144"/>
      <c r="J34" s="144"/>
      <c r="K34" s="144"/>
      <c r="L34" s="144"/>
      <c r="M34" s="144"/>
      <c r="N34" s="144"/>
      <c r="O34" s="144"/>
      <c r="P34" s="145"/>
    </row>
    <row r="35" spans="1:16" x14ac:dyDescent="0.3">
      <c r="A35" s="136" t="s">
        <v>14</v>
      </c>
      <c r="B35" s="128" t="s">
        <v>98</v>
      </c>
      <c r="C35" s="146">
        <f>mtsDNA!G35</f>
        <v>675</v>
      </c>
      <c r="D35" s="130">
        <f>mtsDNA!H35</f>
        <v>746.76406445171153</v>
      </c>
      <c r="E35" s="131">
        <f>ABS(D35-C35)</f>
        <v>71.764064451711533</v>
      </c>
      <c r="F35" s="132">
        <f>mtsDNA!M35</f>
        <v>559.53135952955824</v>
      </c>
      <c r="G35" s="132">
        <f>mtsDNA!N35</f>
        <v>618.13284718436023</v>
      </c>
      <c r="H35" s="130">
        <f>F35-C35</f>
        <v>-115.46864047044176</v>
      </c>
      <c r="I35" s="130">
        <f>G35-C35</f>
        <v>-56.86715281563977</v>
      </c>
      <c r="J35" s="131">
        <f>MAX(ABS(H35),ABS(I35))</f>
        <v>115.46864047044176</v>
      </c>
      <c r="K35" s="132">
        <f>mtsDNA!Q35</f>
        <v>547.59574651447849</v>
      </c>
      <c r="L35" s="132">
        <f>mtsDNA!R35</f>
        <v>673.5701030335498</v>
      </c>
      <c r="M35" s="133">
        <f>mtsDNA!Q35-SummaryQuantmtsDNA!C35</f>
        <v>-127.40425348552151</v>
      </c>
      <c r="N35" s="133">
        <f>mtsDNA!R35-SummaryQuantmtsDNA!C35</f>
        <v>-1.429896966450201</v>
      </c>
      <c r="O35" s="131">
        <f>MAX(ABS(M35),ABS(N35))</f>
        <v>127.40425348552151</v>
      </c>
      <c r="P35" s="134" t="str">
        <f>IF(OR(E35&lt;J35,E35&lt;O35),"YES","NO")</f>
        <v>YES</v>
      </c>
    </row>
    <row r="36" spans="1:16" x14ac:dyDescent="0.3">
      <c r="A36" s="141"/>
      <c r="B36" s="120" t="s">
        <v>99</v>
      </c>
      <c r="C36" s="121">
        <f>mtsDNA!G36</f>
        <v>2750</v>
      </c>
      <c r="D36" s="122">
        <f>mtsDNA!H36</f>
        <v>2760.4634450260583</v>
      </c>
      <c r="E36" s="123">
        <f>ABS(D36-C36)</f>
        <v>10.463445026058253</v>
      </c>
      <c r="F36" s="124">
        <f>mtsDNA!M36</f>
        <v>2568.753261546849</v>
      </c>
      <c r="G36" s="124">
        <f>mtsDNA!N36</f>
        <v>2672.1024417789554</v>
      </c>
      <c r="H36" s="122">
        <f>F36-C36</f>
        <v>-181.24673845315101</v>
      </c>
      <c r="I36" s="122">
        <f>G36-C36</f>
        <v>-77.897558221044619</v>
      </c>
      <c r="J36" s="123">
        <f>MAX(ABS(H36),ABS(I36))</f>
        <v>181.24673845315101</v>
      </c>
      <c r="K36" s="124">
        <f>mtsDNA!Q36</f>
        <v>2515.9368680098069</v>
      </c>
      <c r="L36" s="124">
        <f>mtsDNA!R36</f>
        <v>2750.6961276237043</v>
      </c>
      <c r="M36" s="125">
        <f>mtsDNA!Q36-SummaryQuantmtsDNA!C36</f>
        <v>-234.06313199019314</v>
      </c>
      <c r="N36" s="125">
        <f>mtsDNA!R36-SummaryQuantmtsDNA!C36</f>
        <v>0.69612762370434211</v>
      </c>
      <c r="O36" s="123">
        <f>MAX(ABS(M36),ABS(N36))</f>
        <v>234.06313199019314</v>
      </c>
      <c r="P36" s="126" t="str">
        <f>IF(OR(E36&lt;J36,E36&lt;O36),"YES","NO")</f>
        <v>YES</v>
      </c>
    </row>
    <row r="37" spans="1:16" ht="17.399999999999999" customHeight="1" x14ac:dyDescent="0.3">
      <c r="A37" s="136" t="s">
        <v>15</v>
      </c>
      <c r="B37" s="137" t="s">
        <v>107</v>
      </c>
      <c r="C37" s="138"/>
      <c r="D37" s="139"/>
      <c r="E37" s="139"/>
      <c r="F37" s="139"/>
      <c r="G37" s="139"/>
      <c r="H37" s="139"/>
      <c r="I37" s="139"/>
      <c r="J37" s="139"/>
      <c r="K37" s="139"/>
      <c r="L37" s="139"/>
      <c r="M37" s="139"/>
      <c r="N37" s="139"/>
      <c r="O37" s="139"/>
      <c r="P37" s="140"/>
    </row>
    <row r="38" spans="1:16" ht="16.8" customHeight="1" x14ac:dyDescent="0.3">
      <c r="A38" s="141"/>
      <c r="B38" s="142" t="s">
        <v>152</v>
      </c>
      <c r="C38" s="143"/>
      <c r="D38" s="144"/>
      <c r="E38" s="144"/>
      <c r="F38" s="144"/>
      <c r="G38" s="144"/>
      <c r="H38" s="144"/>
      <c r="I38" s="144"/>
      <c r="J38" s="144"/>
      <c r="K38" s="144"/>
      <c r="L38" s="144"/>
      <c r="M38" s="144"/>
      <c r="N38" s="144"/>
      <c r="O38" s="144"/>
      <c r="P38" s="145"/>
    </row>
    <row r="39" spans="1:16" x14ac:dyDescent="0.3">
      <c r="A39" s="136" t="s">
        <v>16</v>
      </c>
      <c r="B39" s="128" t="s">
        <v>98</v>
      </c>
      <c r="C39" s="146">
        <f>mtsDNA!G39</f>
        <v>12</v>
      </c>
      <c r="D39" s="130">
        <f>mtsDNA!H39</f>
        <v>14.591916620944037</v>
      </c>
      <c r="E39" s="131">
        <f t="shared" ref="E39:E50" si="18">ABS(D39-C39)</f>
        <v>2.591916620944037</v>
      </c>
      <c r="F39" s="132">
        <f>mtsDNA!M39</f>
        <v>14.355844155844157</v>
      </c>
      <c r="G39" s="132">
        <f>mtsDNA!N39</f>
        <v>17.529220779220719</v>
      </c>
      <c r="H39" s="130">
        <f t="shared" ref="H39:H50" si="19">F39-C39</f>
        <v>2.3558441558441565</v>
      </c>
      <c r="I39" s="130">
        <f t="shared" ref="I39:I50" si="20">G39-C39</f>
        <v>5.5292207792207186</v>
      </c>
      <c r="J39" s="131">
        <f t="shared" ref="J39:J50" si="21">MAX(ABS(H39),ABS(I39))</f>
        <v>5.5292207792207186</v>
      </c>
      <c r="K39" s="132">
        <f>mtsDNA!Q39</f>
        <v>26.029797792767237</v>
      </c>
      <c r="L39" s="132">
        <f>mtsDNA!R39</f>
        <v>31.587791764487747</v>
      </c>
      <c r="M39" s="133">
        <f>mtsDNA!Q39-SummaryQuantmtsDNA!C39</f>
        <v>14.029797792767237</v>
      </c>
      <c r="N39" s="133">
        <f>mtsDNA!R39-SummaryQuantmtsDNA!C39</f>
        <v>19.587791764487747</v>
      </c>
      <c r="O39" s="131">
        <f t="shared" ref="O39:O50" si="22">MAX(ABS(M39),ABS(N39))</f>
        <v>19.587791764487747</v>
      </c>
      <c r="P39" s="134" t="str">
        <f t="shared" ref="P39:P50" si="23">IF(OR(E39&lt;J39,E39&lt;O39),"YES","NO")</f>
        <v>YES</v>
      </c>
    </row>
    <row r="40" spans="1:16" x14ac:dyDescent="0.3">
      <c r="A40" s="141"/>
      <c r="B40" s="120" t="s">
        <v>99</v>
      </c>
      <c r="C40" s="121">
        <f>mtsDNA!G40</f>
        <v>60</v>
      </c>
      <c r="D40" s="122">
        <f>mtsDNA!H40</f>
        <v>61.468911390164791</v>
      </c>
      <c r="E40" s="123">
        <f t="shared" si="18"/>
        <v>1.4689113901647914</v>
      </c>
      <c r="F40" s="124">
        <f>mtsDNA!M40</f>
        <v>60.355844155844146</v>
      </c>
      <c r="G40" s="124">
        <f>mtsDNA!N40</f>
        <v>68.646103896103597</v>
      </c>
      <c r="H40" s="122">
        <f t="shared" si="19"/>
        <v>0.35584415584414586</v>
      </c>
      <c r="I40" s="122">
        <f t="shared" si="20"/>
        <v>8.6461038961035968</v>
      </c>
      <c r="J40" s="123">
        <f t="shared" si="21"/>
        <v>8.6461038961035968</v>
      </c>
      <c r="K40" s="124">
        <f>mtsDNA!Q40</f>
        <v>62.511876838177784</v>
      </c>
      <c r="L40" s="124">
        <f>mtsDNA!R40</f>
        <v>75.958926334097129</v>
      </c>
      <c r="M40" s="125">
        <f>mtsDNA!Q40-SummaryQuantmtsDNA!C40</f>
        <v>2.5118768381777841</v>
      </c>
      <c r="N40" s="125">
        <f>mtsDNA!R40-SummaryQuantmtsDNA!C40</f>
        <v>15.958926334097129</v>
      </c>
      <c r="O40" s="123">
        <f t="shared" si="22"/>
        <v>15.958926334097129</v>
      </c>
      <c r="P40" s="126" t="str">
        <f t="shared" si="23"/>
        <v>YES</v>
      </c>
    </row>
    <row r="41" spans="1:16" x14ac:dyDescent="0.3">
      <c r="A41" s="136" t="s">
        <v>18</v>
      </c>
      <c r="B41" s="128" t="s">
        <v>98</v>
      </c>
      <c r="C41" s="146">
        <f>mtsDNA!G41</f>
        <v>2</v>
      </c>
      <c r="D41" s="130">
        <f>mtsDNA!H41</f>
        <v>3.2722435458239443</v>
      </c>
      <c r="E41" s="131">
        <f t="shared" si="18"/>
        <v>1.2722435458239443</v>
      </c>
      <c r="F41" s="132">
        <f>mtsDNA!M41</f>
        <v>1.833974358974356</v>
      </c>
      <c r="G41" s="132">
        <f>mtsDNA!N41</f>
        <v>3.0357371794871764</v>
      </c>
      <c r="H41" s="130">
        <f t="shared" si="19"/>
        <v>-0.16602564102564399</v>
      </c>
      <c r="I41" s="130">
        <f t="shared" si="20"/>
        <v>1.0357371794871764</v>
      </c>
      <c r="J41" s="131">
        <f t="shared" si="21"/>
        <v>1.0357371794871764</v>
      </c>
      <c r="K41" s="132">
        <f>mtsDNA!Q41</f>
        <v>4.7610421836228278</v>
      </c>
      <c r="L41" s="132">
        <f>mtsDNA!R41</f>
        <v>5.2466501240694798</v>
      </c>
      <c r="M41" s="133">
        <f>mtsDNA!Q41-SummaryQuantmtsDNA!C41</f>
        <v>2.7610421836228278</v>
      </c>
      <c r="N41" s="133">
        <f>mtsDNA!R41-SummaryQuantmtsDNA!C41</f>
        <v>3.2466501240694798</v>
      </c>
      <c r="O41" s="131">
        <f t="shared" si="22"/>
        <v>3.2466501240694798</v>
      </c>
      <c r="P41" s="134" t="str">
        <f t="shared" si="23"/>
        <v>YES</v>
      </c>
    </row>
    <row r="42" spans="1:16" x14ac:dyDescent="0.3">
      <c r="A42" s="141"/>
      <c r="B42" s="120" t="s">
        <v>99</v>
      </c>
      <c r="C42" s="121">
        <f>mtsDNA!G42</f>
        <v>18</v>
      </c>
      <c r="D42" s="122">
        <f>mtsDNA!H42</f>
        <v>21.648949393316265</v>
      </c>
      <c r="E42" s="123">
        <f t="shared" si="18"/>
        <v>3.6489493933162649</v>
      </c>
      <c r="F42" s="124">
        <f>mtsDNA!M42</f>
        <v>14.167307692307684</v>
      </c>
      <c r="G42" s="124">
        <f>mtsDNA!N42</f>
        <v>17.804967948717945</v>
      </c>
      <c r="H42" s="122">
        <f t="shared" si="19"/>
        <v>-3.8326923076923158</v>
      </c>
      <c r="I42" s="122">
        <f t="shared" si="20"/>
        <v>-0.19503205128205536</v>
      </c>
      <c r="J42" s="123">
        <f t="shared" si="21"/>
        <v>3.8326923076923158</v>
      </c>
      <c r="K42" s="124">
        <f>mtsDNA!Q42</f>
        <v>17.068734491315134</v>
      </c>
      <c r="L42" s="124">
        <f>mtsDNA!R42</f>
        <v>18.666004962779159</v>
      </c>
      <c r="M42" s="125">
        <f>mtsDNA!Q42-SummaryQuantmtsDNA!C42</f>
        <v>-0.93126550868486646</v>
      </c>
      <c r="N42" s="125">
        <f>mtsDNA!R42-SummaryQuantmtsDNA!C42</f>
        <v>0.66600496277915866</v>
      </c>
      <c r="O42" s="123">
        <f t="shared" si="22"/>
        <v>0.93126550868486646</v>
      </c>
      <c r="P42" s="126" t="str">
        <f t="shared" si="23"/>
        <v>YES</v>
      </c>
    </row>
    <row r="43" spans="1:16" x14ac:dyDescent="0.3">
      <c r="A43" s="136" t="s">
        <v>19</v>
      </c>
      <c r="B43" s="128" t="s">
        <v>98</v>
      </c>
      <c r="C43" s="146">
        <f>mtsDNA!G43</f>
        <v>175</v>
      </c>
      <c r="D43" s="130">
        <f>mtsDNA!H43</f>
        <v>199.41263048943506</v>
      </c>
      <c r="E43" s="131">
        <f t="shared" si="18"/>
        <v>24.41263048943506</v>
      </c>
      <c r="F43" s="132">
        <f>mtsDNA!M43</f>
        <v>258.9392290664029</v>
      </c>
      <c r="G43" s="132">
        <f>mtsDNA!N43</f>
        <v>293.35052201641889</v>
      </c>
      <c r="H43" s="130">
        <f t="shared" si="19"/>
        <v>83.939229066402902</v>
      </c>
      <c r="I43" s="130">
        <f t="shared" si="20"/>
        <v>118.35052201641889</v>
      </c>
      <c r="J43" s="131">
        <f t="shared" si="21"/>
        <v>118.35052201641889</v>
      </c>
      <c r="K43" s="132">
        <f>mtsDNA!Q43</f>
        <v>362.45412892171362</v>
      </c>
      <c r="L43" s="132">
        <f>mtsDNA!R43</f>
        <v>495.03658115695254</v>
      </c>
      <c r="M43" s="133">
        <f>mtsDNA!Q43-SummaryQuantmtsDNA!C43</f>
        <v>187.45412892171362</v>
      </c>
      <c r="N43" s="133">
        <f>mtsDNA!R43-SummaryQuantmtsDNA!C43</f>
        <v>320.03658115695254</v>
      </c>
      <c r="O43" s="131">
        <f t="shared" si="22"/>
        <v>320.03658115695254</v>
      </c>
      <c r="P43" s="134" t="str">
        <f t="shared" si="23"/>
        <v>YES</v>
      </c>
    </row>
    <row r="44" spans="1:16" x14ac:dyDescent="0.3">
      <c r="A44" s="151"/>
      <c r="B44" s="152" t="s">
        <v>99</v>
      </c>
      <c r="C44" s="153">
        <f>mtsDNA!G44</f>
        <v>750</v>
      </c>
      <c r="D44" s="154">
        <f>mtsDNA!H44</f>
        <v>757.29629154007796</v>
      </c>
      <c r="E44" s="155">
        <f t="shared" si="18"/>
        <v>7.2962915400779593</v>
      </c>
      <c r="F44" s="156">
        <f>mtsDNA!M44</f>
        <v>916.76268349597547</v>
      </c>
      <c r="G44" s="156">
        <f>mtsDNA!N44</f>
        <v>998.82053822387672</v>
      </c>
      <c r="H44" s="154">
        <f t="shared" si="19"/>
        <v>166.76268349597547</v>
      </c>
      <c r="I44" s="154">
        <f t="shared" si="20"/>
        <v>248.82053822387672</v>
      </c>
      <c r="J44" s="155">
        <f t="shared" si="21"/>
        <v>248.82053822387672</v>
      </c>
      <c r="K44" s="156">
        <f>mtsDNA!Q44</f>
        <v>789.04882960866178</v>
      </c>
      <c r="L44" s="156">
        <f>mtsDNA!R44</f>
        <v>1094.5481264500281</v>
      </c>
      <c r="M44" s="157">
        <f>mtsDNA!Q44-SummaryQuantmtsDNA!C44</f>
        <v>39.048829608661777</v>
      </c>
      <c r="N44" s="157">
        <f>mtsDNA!R44-SummaryQuantmtsDNA!C44</f>
        <v>344.54812645002812</v>
      </c>
      <c r="O44" s="155">
        <f t="shared" si="22"/>
        <v>344.54812645002812</v>
      </c>
      <c r="P44" s="158" t="str">
        <f t="shared" si="23"/>
        <v>YES</v>
      </c>
    </row>
    <row r="45" spans="1:16" x14ac:dyDescent="0.3">
      <c r="A45" s="159" t="s">
        <v>20</v>
      </c>
      <c r="B45" s="160" t="s">
        <v>98</v>
      </c>
      <c r="C45" s="161">
        <f>mtsDNA!G45</f>
        <v>125</v>
      </c>
      <c r="D45" s="162">
        <f>mtsDNA!H45</f>
        <v>140.16357770561319</v>
      </c>
      <c r="E45" s="163">
        <f t="shared" si="18"/>
        <v>15.163577705613193</v>
      </c>
      <c r="F45" s="164">
        <f>mtsDNA!M45</f>
        <v>114.08678199574905</v>
      </c>
      <c r="G45" s="164">
        <f>mtsDNA!N45</f>
        <v>196.51597567865753</v>
      </c>
      <c r="H45" s="162">
        <f t="shared" si="19"/>
        <v>-10.91321800425095</v>
      </c>
      <c r="I45" s="162">
        <f t="shared" si="20"/>
        <v>71.515975678657526</v>
      </c>
      <c r="J45" s="163">
        <f t="shared" si="21"/>
        <v>71.515975678657526</v>
      </c>
      <c r="K45" s="164">
        <f>mtsDNA!Q45</f>
        <v>125.60130019009453</v>
      </c>
      <c r="L45" s="164">
        <f>mtsDNA!R45</f>
        <v>139.95864495813569</v>
      </c>
      <c r="M45" s="165">
        <f>mtsDNA!Q45-SummaryQuantmtsDNA!C45</f>
        <v>0.60130019009453406</v>
      </c>
      <c r="N45" s="165">
        <f>mtsDNA!R45-SummaryQuantmtsDNA!C45</f>
        <v>14.958644958135693</v>
      </c>
      <c r="O45" s="163">
        <f t="shared" si="22"/>
        <v>14.958644958135693</v>
      </c>
      <c r="P45" s="166" t="str">
        <f t="shared" si="23"/>
        <v>YES</v>
      </c>
    </row>
    <row r="46" spans="1:16" x14ac:dyDescent="0.3">
      <c r="A46" s="141"/>
      <c r="B46" s="120" t="s">
        <v>99</v>
      </c>
      <c r="C46" s="121">
        <f>mtsDNA!G46</f>
        <v>350</v>
      </c>
      <c r="D46" s="122">
        <f>mtsDNA!H46</f>
        <v>384.08687755318573</v>
      </c>
      <c r="E46" s="123">
        <f t="shared" si="18"/>
        <v>34.08687755318573</v>
      </c>
      <c r="F46" s="124">
        <f>mtsDNA!M46</f>
        <v>296.19821894589569</v>
      </c>
      <c r="G46" s="124">
        <f>mtsDNA!N46</f>
        <v>430.80496650434679</v>
      </c>
      <c r="H46" s="122">
        <f t="shared" si="19"/>
        <v>-53.80178105410431</v>
      </c>
      <c r="I46" s="122">
        <f t="shared" si="20"/>
        <v>80.804966504346794</v>
      </c>
      <c r="J46" s="123">
        <f t="shared" si="21"/>
        <v>80.804966504346794</v>
      </c>
      <c r="K46" s="124">
        <f>mtsDNA!Q46</f>
        <v>308.72785105858082</v>
      </c>
      <c r="L46" s="124">
        <f>mtsDNA!R46</f>
        <v>332.06390811603058</v>
      </c>
      <c r="M46" s="125">
        <f>mtsDNA!Q46-SummaryQuantmtsDNA!C46</f>
        <v>-41.272148941419175</v>
      </c>
      <c r="N46" s="125">
        <f>mtsDNA!R46-SummaryQuantmtsDNA!C46</f>
        <v>-17.936091883969425</v>
      </c>
      <c r="O46" s="123">
        <f t="shared" si="22"/>
        <v>41.272148941419175</v>
      </c>
      <c r="P46" s="126" t="str">
        <f t="shared" si="23"/>
        <v>YES</v>
      </c>
    </row>
    <row r="47" spans="1:16" x14ac:dyDescent="0.3">
      <c r="A47" s="136" t="s">
        <v>22</v>
      </c>
      <c r="B47" s="128" t="s">
        <v>98</v>
      </c>
      <c r="C47" s="146">
        <f>mtsDNA!G47</f>
        <v>0.2</v>
      </c>
      <c r="D47" s="133">
        <f>mtsDNA!H47</f>
        <v>0.1708699359425338</v>
      </c>
      <c r="E47" s="147">
        <f t="shared" si="18"/>
        <v>2.913006405746621E-2</v>
      </c>
      <c r="F47" s="148">
        <f>mtsDNA!M47</f>
        <v>6.5431111111111828E-2</v>
      </c>
      <c r="G47" s="148">
        <f>mtsDNA!N47</f>
        <v>0.16212222222222161</v>
      </c>
      <c r="H47" s="133">
        <f t="shared" si="19"/>
        <v>-0.13456888888888818</v>
      </c>
      <c r="I47" s="133">
        <f t="shared" si="20"/>
        <v>-3.7877777777778399E-2</v>
      </c>
      <c r="J47" s="147">
        <f t="shared" si="21"/>
        <v>0.13456888888888818</v>
      </c>
      <c r="K47" s="148">
        <f>mtsDNA!Q47</f>
        <v>-8.7761589403973606E-2</v>
      </c>
      <c r="L47" s="148">
        <f>mtsDNA!R47</f>
        <v>7.094701986754981E-2</v>
      </c>
      <c r="M47" s="133">
        <f>mtsDNA!Q47-SummaryQuantmtsDNA!C47</f>
        <v>-0.28776158940397362</v>
      </c>
      <c r="N47" s="133">
        <f>mtsDNA!R47-SummaryQuantmtsDNA!C47</f>
        <v>-0.1290529801324502</v>
      </c>
      <c r="O47" s="147">
        <f t="shared" si="22"/>
        <v>0.28776158940397362</v>
      </c>
      <c r="P47" s="134" t="str">
        <f t="shared" si="23"/>
        <v>YES</v>
      </c>
    </row>
    <row r="48" spans="1:16" x14ac:dyDescent="0.3">
      <c r="A48" s="141"/>
      <c r="B48" s="120" t="s">
        <v>99</v>
      </c>
      <c r="C48" s="121">
        <f>mtsDNA!G48</f>
        <v>0.95</v>
      </c>
      <c r="D48" s="125">
        <f>mtsDNA!H48</f>
        <v>0.91033359505482192</v>
      </c>
      <c r="E48" s="149">
        <f t="shared" si="18"/>
        <v>3.9666404945178035E-2</v>
      </c>
      <c r="F48" s="150">
        <f>mtsDNA!M48</f>
        <v>0.80709777777777858</v>
      </c>
      <c r="G48" s="150">
        <f>mtsDNA!N48</f>
        <v>0.9821222222222189</v>
      </c>
      <c r="H48" s="125">
        <f t="shared" si="19"/>
        <v>-0.14290222222222138</v>
      </c>
      <c r="I48" s="125">
        <f t="shared" si="20"/>
        <v>3.2122222222218944E-2</v>
      </c>
      <c r="J48" s="149">
        <f t="shared" si="21"/>
        <v>0.14290222222222138</v>
      </c>
      <c r="K48" s="150">
        <f>mtsDNA!Q48</f>
        <v>0.52813245033112532</v>
      </c>
      <c r="L48" s="150">
        <f>mtsDNA!R48</f>
        <v>0.82094701986754892</v>
      </c>
      <c r="M48" s="125">
        <f>mtsDNA!Q48-SummaryQuantmtsDNA!C48</f>
        <v>-0.42186754966887463</v>
      </c>
      <c r="N48" s="125">
        <f>mtsDNA!R48-SummaryQuantmtsDNA!C48</f>
        <v>-0.12905298013245103</v>
      </c>
      <c r="O48" s="149">
        <f t="shared" si="22"/>
        <v>0.42186754966887463</v>
      </c>
      <c r="P48" s="126" t="str">
        <f t="shared" si="23"/>
        <v>YES</v>
      </c>
    </row>
    <row r="49" spans="1:16" x14ac:dyDescent="0.3">
      <c r="A49" s="65" t="s">
        <v>21</v>
      </c>
      <c r="B49" s="62" t="s">
        <v>98</v>
      </c>
      <c r="C49" s="88">
        <f>mtsDNA!G49</f>
        <v>0.4</v>
      </c>
      <c r="D49" s="71">
        <f>mtsDNA!H49</f>
        <v>0.38669644647581641</v>
      </c>
      <c r="E49" s="84">
        <f t="shared" si="18"/>
        <v>1.3303553524183609E-2</v>
      </c>
      <c r="F49" s="85">
        <f>mtsDNA!M49</f>
        <v>0.402529190207156</v>
      </c>
      <c r="G49" s="85">
        <f>mtsDNA!N49</f>
        <v>0.57526459510357908</v>
      </c>
      <c r="H49" s="71">
        <f t="shared" si="19"/>
        <v>2.5291902071559735E-3</v>
      </c>
      <c r="I49" s="71">
        <f t="shared" si="20"/>
        <v>0.17526459510357906</v>
      </c>
      <c r="J49" s="84">
        <f t="shared" si="21"/>
        <v>0.17526459510357906</v>
      </c>
      <c r="K49" s="85">
        <f>mtsDNA!Q49</f>
        <v>0.38154736842105463</v>
      </c>
      <c r="L49" s="85">
        <f>mtsDNA!R49</f>
        <v>0.44492631578947422</v>
      </c>
      <c r="M49" s="71">
        <f>mtsDNA!Q49-SummaryQuantmtsDNA!C49</f>
        <v>-1.8452631578945389E-2</v>
      </c>
      <c r="N49" s="71">
        <f>mtsDNA!R49-SummaryQuantmtsDNA!C49</f>
        <v>4.4926315789474203E-2</v>
      </c>
      <c r="O49" s="84">
        <f t="shared" si="22"/>
        <v>4.4926315789474203E-2</v>
      </c>
      <c r="P49" s="72" t="str">
        <f t="shared" si="23"/>
        <v>YES</v>
      </c>
    </row>
    <row r="50" spans="1:16" ht="15" thickBot="1" x14ac:dyDescent="0.35">
      <c r="A50" s="66"/>
      <c r="B50" s="73" t="s">
        <v>99</v>
      </c>
      <c r="C50" s="74">
        <f>mtsDNA!G50</f>
        <v>0.99</v>
      </c>
      <c r="D50" s="75">
        <f>mtsDNA!H50</f>
        <v>0.9596004691167801</v>
      </c>
      <c r="E50" s="86">
        <f t="shared" si="18"/>
        <v>3.0399530883219894E-2</v>
      </c>
      <c r="F50" s="87">
        <f>mtsDNA!M50</f>
        <v>0.83683474576271089</v>
      </c>
      <c r="G50" s="87">
        <f>mtsDNA!N50</f>
        <v>1.0952645951035791</v>
      </c>
      <c r="H50" s="75">
        <f t="shared" si="19"/>
        <v>-0.15316525423728911</v>
      </c>
      <c r="I50" s="75">
        <f t="shared" si="20"/>
        <v>0.10526459510357911</v>
      </c>
      <c r="J50" s="86">
        <f t="shared" si="21"/>
        <v>0.15316525423728911</v>
      </c>
      <c r="K50" s="87">
        <f>mtsDNA!Q50</f>
        <v>0.82249473684210694</v>
      </c>
      <c r="L50" s="87">
        <f>mtsDNA!R50</f>
        <v>0.91692631578947303</v>
      </c>
      <c r="M50" s="75">
        <f>mtsDNA!Q50-SummaryQuantmtsDNA!C50</f>
        <v>-0.16750526315789305</v>
      </c>
      <c r="N50" s="75">
        <f>mtsDNA!R50-SummaryQuantmtsDNA!C50</f>
        <v>-7.3073684210526957E-2</v>
      </c>
      <c r="O50" s="86">
        <f t="shared" si="22"/>
        <v>0.16750526315789305</v>
      </c>
      <c r="P50" s="76" t="str">
        <f t="shared" si="23"/>
        <v>YES</v>
      </c>
    </row>
    <row r="51" spans="1:16" ht="63.6" customHeight="1" thickBot="1" x14ac:dyDescent="0.35">
      <c r="A51" s="77" t="s">
        <v>143</v>
      </c>
      <c r="B51" s="78" t="s">
        <v>146</v>
      </c>
      <c r="C51" s="78" t="s">
        <v>161</v>
      </c>
      <c r="D51" s="78" t="s">
        <v>149</v>
      </c>
      <c r="E51" s="78" t="s">
        <v>100</v>
      </c>
      <c r="F51" s="89" t="s">
        <v>113</v>
      </c>
      <c r="G51" s="89" t="s">
        <v>114</v>
      </c>
      <c r="H51" s="90" t="s">
        <v>145</v>
      </c>
      <c r="I51" s="90" t="s">
        <v>147</v>
      </c>
      <c r="J51" s="89" t="s">
        <v>110</v>
      </c>
      <c r="K51" s="79" t="s">
        <v>115</v>
      </c>
      <c r="L51" s="79" t="s">
        <v>116</v>
      </c>
      <c r="M51" s="80" t="s">
        <v>145</v>
      </c>
      <c r="N51" s="80" t="s">
        <v>147</v>
      </c>
      <c r="O51" s="79" t="s">
        <v>101</v>
      </c>
      <c r="P51" s="83" t="s">
        <v>151</v>
      </c>
    </row>
    <row r="52" spans="1:16" ht="15" thickTop="1" x14ac:dyDescent="0.3">
      <c r="A52" s="184" t="s">
        <v>155</v>
      </c>
      <c r="B52" s="118" t="s">
        <v>98</v>
      </c>
      <c r="C52" s="203">
        <f>mtsDNA!G52</f>
        <v>4400</v>
      </c>
      <c r="D52" s="197">
        <f>mtsDNA!H52</f>
        <v>4410.5863960981678</v>
      </c>
      <c r="E52" s="197">
        <f t="shared" ref="E52:E57" si="24">ABS(D52-C52)</f>
        <v>10.586396098167825</v>
      </c>
      <c r="F52" s="198">
        <f>mtsDNA!M52</f>
        <v>4320.85619697525</v>
      </c>
      <c r="G52" s="198">
        <f>mtsDNA!N52</f>
        <v>4522.1114029477649</v>
      </c>
      <c r="H52" s="198">
        <f t="shared" ref="H52:H57" si="25">F52-C52</f>
        <v>-79.143803024750014</v>
      </c>
      <c r="I52" s="198">
        <f t="shared" ref="I52:I57" si="26">G52-C52</f>
        <v>122.11140294776487</v>
      </c>
      <c r="J52" s="198">
        <f t="shared" ref="J52:J57" si="27">MAX(ABS(H52),ABS(I52))</f>
        <v>122.11140294776487</v>
      </c>
      <c r="K52" s="198">
        <f>mtsDNA!Q52</f>
        <v>4265.9804839385115</v>
      </c>
      <c r="L52" s="198">
        <f>mtsDNA!R52</f>
        <v>4551.955539817618</v>
      </c>
      <c r="M52" s="198">
        <f>mtsDNA!Q52-SummaryQuantmtsDNA!C52</f>
        <v>-134.0195160614885</v>
      </c>
      <c r="N52" s="198">
        <f>mtsDNA!R52-SummaryQuantmtsDNA!C52</f>
        <v>151.95553981761805</v>
      </c>
      <c r="O52" s="198">
        <f t="shared" ref="O52:O57" si="28">MAX(ABS(M52),ABS(N52))</f>
        <v>151.95553981761805</v>
      </c>
      <c r="P52" s="186" t="str">
        <f t="shared" ref="P52:P57" si="29">IF(OR(E52&lt;J52,E52&lt;O52),"YES","NO")</f>
        <v>YES</v>
      </c>
    </row>
    <row r="53" spans="1:16" x14ac:dyDescent="0.3">
      <c r="A53" s="188"/>
      <c r="B53" s="120" t="s">
        <v>99</v>
      </c>
      <c r="C53" s="207">
        <f>mtsDNA!G53</f>
        <v>25600</v>
      </c>
      <c r="D53" s="206">
        <f>mtsDNA!H53</f>
        <v>25282.940591529077</v>
      </c>
      <c r="E53" s="206">
        <f t="shared" si="24"/>
        <v>317.05940847092279</v>
      </c>
      <c r="F53" s="205">
        <f>mtsDNA!M53</f>
        <v>25310.763616456286</v>
      </c>
      <c r="G53" s="205">
        <f>mtsDNA!N53</f>
        <v>25890.365371201777</v>
      </c>
      <c r="H53" s="205">
        <f t="shared" si="25"/>
        <v>-289.2363835437136</v>
      </c>
      <c r="I53" s="205">
        <f t="shared" si="26"/>
        <v>290.36537120177672</v>
      </c>
      <c r="J53" s="205">
        <f t="shared" si="27"/>
        <v>290.36537120177672</v>
      </c>
      <c r="K53" s="205">
        <f>mtsDNA!Q53</f>
        <v>24531.223336160343</v>
      </c>
      <c r="L53" s="205">
        <f>mtsDNA!R53</f>
        <v>25413.207204265011</v>
      </c>
      <c r="M53" s="205">
        <f>mtsDNA!Q53-SummaryQuantmtsDNA!C53</f>
        <v>-1068.776663839657</v>
      </c>
      <c r="N53" s="205">
        <f>mtsDNA!R53-SummaryQuantmtsDNA!C53</f>
        <v>-186.79279573498934</v>
      </c>
      <c r="O53" s="205">
        <f t="shared" si="28"/>
        <v>1068.776663839657</v>
      </c>
      <c r="P53" s="189" t="str">
        <f t="shared" si="29"/>
        <v>YES</v>
      </c>
    </row>
    <row r="54" spans="1:16" x14ac:dyDescent="0.3">
      <c r="A54" s="64" t="s">
        <v>158</v>
      </c>
      <c r="B54" s="62" t="s">
        <v>98</v>
      </c>
      <c r="C54" s="67">
        <f>mtsDNA!G54</f>
        <v>250</v>
      </c>
      <c r="D54" s="68">
        <f>mtsDNA!H54</f>
        <v>263.01565552016626</v>
      </c>
      <c r="E54" s="69">
        <f t="shared" si="24"/>
        <v>13.015655520166263</v>
      </c>
      <c r="F54" s="70">
        <f>mtsDNA!M54</f>
        <v>248.6121286121282</v>
      </c>
      <c r="G54" s="70">
        <f>mtsDNA!N54</f>
        <v>272.60662596662513</v>
      </c>
      <c r="H54" s="68">
        <f t="shared" si="25"/>
        <v>-1.3878713878717974</v>
      </c>
      <c r="I54" s="68">
        <f t="shared" si="26"/>
        <v>22.606625966625131</v>
      </c>
      <c r="J54" s="69">
        <f t="shared" si="27"/>
        <v>22.606625966625131</v>
      </c>
      <c r="K54" s="70">
        <f>mtsDNA!Q54</f>
        <v>258.73803642591326</v>
      </c>
      <c r="L54" s="70">
        <f>mtsDNA!R54</f>
        <v>280.33665975035325</v>
      </c>
      <c r="M54" s="71">
        <f>mtsDNA!Q54-SummaryQuantmtsDNA!C54</f>
        <v>8.7380364259132648</v>
      </c>
      <c r="N54" s="71">
        <f>mtsDNA!R54-SummaryQuantmtsDNA!C54</f>
        <v>30.336659750353249</v>
      </c>
      <c r="O54" s="69">
        <f t="shared" si="28"/>
        <v>30.336659750353249</v>
      </c>
      <c r="P54" s="72" t="str">
        <f t="shared" si="29"/>
        <v>YES</v>
      </c>
    </row>
    <row r="55" spans="1:16" x14ac:dyDescent="0.3">
      <c r="A55" s="5"/>
      <c r="B55" s="62" t="s">
        <v>99</v>
      </c>
      <c r="C55" s="67">
        <f>mtsDNA!G55</f>
        <v>1250</v>
      </c>
      <c r="D55" s="68">
        <f>mtsDNA!H55</f>
        <v>1309.2269797452764</v>
      </c>
      <c r="E55" s="69">
        <f t="shared" si="24"/>
        <v>59.226979745276367</v>
      </c>
      <c r="F55" s="70">
        <f>mtsDNA!M55</f>
        <v>1270.150590150588</v>
      </c>
      <c r="G55" s="70">
        <f>mtsDNA!N55</f>
        <v>1314.9346682946652</v>
      </c>
      <c r="H55" s="68">
        <f t="shared" si="25"/>
        <v>20.150590150587959</v>
      </c>
      <c r="I55" s="68">
        <f t="shared" si="26"/>
        <v>64.934668294665244</v>
      </c>
      <c r="J55" s="69">
        <f t="shared" si="27"/>
        <v>64.934668294665244</v>
      </c>
      <c r="K55" s="70">
        <f>mtsDNA!Q55</f>
        <v>1287.3913315548532</v>
      </c>
      <c r="L55" s="70">
        <f>mtsDNA!R55</f>
        <v>1326.3136712446033</v>
      </c>
      <c r="M55" s="71">
        <f>mtsDNA!Q55-SummaryQuantmtsDNA!C55</f>
        <v>37.391331554853195</v>
      </c>
      <c r="N55" s="71">
        <f>mtsDNA!R55-SummaryQuantmtsDNA!C55</f>
        <v>76.313671244603256</v>
      </c>
      <c r="O55" s="69">
        <f t="shared" si="28"/>
        <v>76.313671244603256</v>
      </c>
      <c r="P55" s="72" t="str">
        <f t="shared" si="29"/>
        <v>YES</v>
      </c>
    </row>
    <row r="56" spans="1:16" x14ac:dyDescent="0.3">
      <c r="A56" s="127" t="s">
        <v>11</v>
      </c>
      <c r="B56" s="128" t="s">
        <v>98</v>
      </c>
      <c r="C56" s="129">
        <f>mtsDNA!G56</f>
        <v>375</v>
      </c>
      <c r="D56" s="130">
        <f>mtsDNA!H56</f>
        <v>518.2708446040449</v>
      </c>
      <c r="E56" s="131">
        <f t="shared" si="24"/>
        <v>143.2708446040449</v>
      </c>
      <c r="F56" s="132">
        <f>mtsDNA!M56</f>
        <v>340.49350167208434</v>
      </c>
      <c r="G56" s="132">
        <f>mtsDNA!N56</f>
        <v>391.70150662987277</v>
      </c>
      <c r="H56" s="130">
        <f t="shared" si="25"/>
        <v>-34.506498327915665</v>
      </c>
      <c r="I56" s="130">
        <f t="shared" si="26"/>
        <v>16.701506629872767</v>
      </c>
      <c r="J56" s="131">
        <f t="shared" si="27"/>
        <v>34.506498327915665</v>
      </c>
      <c r="K56" s="132">
        <f>mtsDNA!Q56</f>
        <v>360.59168157423983</v>
      </c>
      <c r="L56" s="132">
        <f>mtsDNA!R56</f>
        <v>475.05322003577874</v>
      </c>
      <c r="M56" s="133">
        <f>mtsDNA!Q56-SummaryQuantmtsDNA!C56</f>
        <v>-14.408318425760172</v>
      </c>
      <c r="N56" s="133">
        <f>mtsDNA!R56-SummaryQuantmtsDNA!C56</f>
        <v>100.05322003577874</v>
      </c>
      <c r="O56" s="131">
        <f t="shared" si="28"/>
        <v>100.05322003577874</v>
      </c>
      <c r="P56" s="134" t="str">
        <f t="shared" si="29"/>
        <v>NO</v>
      </c>
    </row>
    <row r="57" spans="1:16" x14ac:dyDescent="0.3">
      <c r="A57" s="119"/>
      <c r="B57" s="120" t="s">
        <v>99</v>
      </c>
      <c r="C57" s="135">
        <f>mtsDNA!G57</f>
        <v>1500</v>
      </c>
      <c r="D57" s="122">
        <f>mtsDNA!H57</f>
        <v>1533.7835854429327</v>
      </c>
      <c r="E57" s="123">
        <f t="shared" si="24"/>
        <v>33.78358544293269</v>
      </c>
      <c r="F57" s="124">
        <f>mtsDNA!M57</f>
        <v>1374.0170394752224</v>
      </c>
      <c r="G57" s="124">
        <f>mtsDNA!N57</f>
        <v>1468.2896213839711</v>
      </c>
      <c r="H57" s="122">
        <f t="shared" si="25"/>
        <v>-125.98296052477758</v>
      </c>
      <c r="I57" s="122">
        <f t="shared" si="26"/>
        <v>-31.710378616028947</v>
      </c>
      <c r="J57" s="123">
        <f t="shared" si="27"/>
        <v>125.98296052477758</v>
      </c>
      <c r="K57" s="124">
        <f>mtsDNA!Q57</f>
        <v>1446.3474955277288</v>
      </c>
      <c r="L57" s="124">
        <f>mtsDNA!R57</f>
        <v>1664.9570661896273</v>
      </c>
      <c r="M57" s="125">
        <f>mtsDNA!Q57-SummaryQuantmtsDNA!C57</f>
        <v>-53.652504472271175</v>
      </c>
      <c r="N57" s="125">
        <f>mtsDNA!R57-SummaryQuantmtsDNA!C57</f>
        <v>164.95706618962731</v>
      </c>
      <c r="O57" s="123">
        <f t="shared" si="28"/>
        <v>164.95706618962731</v>
      </c>
      <c r="P57" s="126" t="str">
        <f t="shared" si="29"/>
        <v>YES</v>
      </c>
    </row>
    <row r="58" spans="1:16" ht="15" customHeight="1" x14ac:dyDescent="0.3">
      <c r="A58" s="136" t="s">
        <v>13</v>
      </c>
      <c r="B58" s="137" t="s">
        <v>107</v>
      </c>
      <c r="C58" s="138"/>
      <c r="D58" s="139"/>
      <c r="E58" s="139"/>
      <c r="F58" s="139"/>
      <c r="G58" s="139"/>
      <c r="H58" s="139"/>
      <c r="I58" s="139"/>
      <c r="J58" s="139"/>
      <c r="K58" s="139"/>
      <c r="L58" s="139"/>
      <c r="M58" s="139"/>
      <c r="N58" s="139"/>
      <c r="O58" s="139"/>
      <c r="P58" s="140"/>
    </row>
    <row r="59" spans="1:16" ht="16.8" customHeight="1" x14ac:dyDescent="0.3">
      <c r="A59" s="141"/>
      <c r="B59" s="142" t="s">
        <v>152</v>
      </c>
      <c r="C59" s="143"/>
      <c r="D59" s="144"/>
      <c r="E59" s="144"/>
      <c r="F59" s="144"/>
      <c r="G59" s="144"/>
      <c r="H59" s="144"/>
      <c r="I59" s="144"/>
      <c r="J59" s="144"/>
      <c r="K59" s="144"/>
      <c r="L59" s="144"/>
      <c r="M59" s="144"/>
      <c r="N59" s="144"/>
      <c r="O59" s="144"/>
      <c r="P59" s="145"/>
    </row>
    <row r="60" spans="1:16" x14ac:dyDescent="0.3">
      <c r="A60" s="136" t="s">
        <v>14</v>
      </c>
      <c r="B60" s="128" t="s">
        <v>98</v>
      </c>
      <c r="C60" s="146">
        <f>mtsDNA!G60</f>
        <v>675</v>
      </c>
      <c r="D60" s="130">
        <f>mtsDNA!H60</f>
        <v>827.12983941789696</v>
      </c>
      <c r="E60" s="131">
        <f>ABS(D60-C60)</f>
        <v>152.12983941789696</v>
      </c>
      <c r="F60" s="132">
        <f>mtsDNA!M60</f>
        <v>629.97478554817678</v>
      </c>
      <c r="G60" s="132">
        <f>mtsDNA!N60</f>
        <v>697.62585409124483</v>
      </c>
      <c r="H60" s="130">
        <f>F60-C60</f>
        <v>-45.025214451823217</v>
      </c>
      <c r="I60" s="130">
        <f>G60-C60</f>
        <v>22.625854091244832</v>
      </c>
      <c r="J60" s="131">
        <f>MAX(ABS(H60),ABS(I60))</f>
        <v>45.025214451823217</v>
      </c>
      <c r="K60" s="132">
        <f>mtsDNA!Q60</f>
        <v>676.54556272090576</v>
      </c>
      <c r="L60" s="132">
        <f>mtsDNA!R60</f>
        <v>804.189456010409</v>
      </c>
      <c r="M60" s="133">
        <f>mtsDNA!Q60-SummaryQuantmtsDNA!C60</f>
        <v>1.5455627209057639</v>
      </c>
      <c r="N60" s="133">
        <f>mtsDNA!R60-SummaryQuantmtsDNA!C60</f>
        <v>129.189456010409</v>
      </c>
      <c r="O60" s="131">
        <f>MAX(ABS(M60),ABS(N60))</f>
        <v>129.189456010409</v>
      </c>
      <c r="P60" s="134" t="str">
        <f>IF(OR(E60&lt;J60,E60&lt;O60),"YES","NO")</f>
        <v>NO</v>
      </c>
    </row>
    <row r="61" spans="1:16" x14ac:dyDescent="0.3">
      <c r="A61" s="141"/>
      <c r="B61" s="120" t="s">
        <v>99</v>
      </c>
      <c r="C61" s="121">
        <f>mtsDNA!G61</f>
        <v>2750</v>
      </c>
      <c r="D61" s="122">
        <f>mtsDNA!H61</f>
        <v>2856.6897674039615</v>
      </c>
      <c r="E61" s="123">
        <f>ABS(D61-C61)</f>
        <v>106.68976740396147</v>
      </c>
      <c r="F61" s="124">
        <f>mtsDNA!M61</f>
        <v>2660.1526762724466</v>
      </c>
      <c r="G61" s="124">
        <f>mtsDNA!N61</f>
        <v>2782.0220805063341</v>
      </c>
      <c r="H61" s="122">
        <f>F61-C61</f>
        <v>-89.84732372755343</v>
      </c>
      <c r="I61" s="122">
        <f>G61-C61</f>
        <v>32.022080506334078</v>
      </c>
      <c r="J61" s="123">
        <f>MAX(ABS(H61),ABS(I61))</f>
        <v>89.84732372755343</v>
      </c>
      <c r="K61" s="124">
        <f>mtsDNA!Q61</f>
        <v>2749.4217142050406</v>
      </c>
      <c r="L61" s="124">
        <f>mtsDNA!R61</f>
        <v>2991.6278796557358</v>
      </c>
      <c r="M61" s="125">
        <f>mtsDNA!Q61-SummaryQuantmtsDNA!C61</f>
        <v>-0.57828579495935628</v>
      </c>
      <c r="N61" s="125">
        <f>mtsDNA!R61-SummaryQuantmtsDNA!C61</f>
        <v>241.6278796557358</v>
      </c>
      <c r="O61" s="123">
        <f>MAX(ABS(M61),ABS(N61))</f>
        <v>241.6278796557358</v>
      </c>
      <c r="P61" s="126" t="str">
        <f>IF(OR(E61&lt;J61,E61&lt;O61),"YES","NO")</f>
        <v>YES</v>
      </c>
    </row>
    <row r="62" spans="1:16" ht="13.8" customHeight="1" x14ac:dyDescent="0.3">
      <c r="A62" s="136" t="s">
        <v>15</v>
      </c>
      <c r="B62" s="137" t="s">
        <v>107</v>
      </c>
      <c r="C62" s="138"/>
      <c r="D62" s="139"/>
      <c r="E62" s="139"/>
      <c r="F62" s="139"/>
      <c r="G62" s="139"/>
      <c r="H62" s="139"/>
      <c r="I62" s="139"/>
      <c r="J62" s="139"/>
      <c r="K62" s="139"/>
      <c r="L62" s="139"/>
      <c r="M62" s="139"/>
      <c r="N62" s="139"/>
      <c r="O62" s="139"/>
      <c r="P62" s="140"/>
    </row>
    <row r="63" spans="1:16" ht="16.2" customHeight="1" x14ac:dyDescent="0.3">
      <c r="A63" s="141"/>
      <c r="B63" s="142" t="s">
        <v>152</v>
      </c>
      <c r="C63" s="143"/>
      <c r="D63" s="144"/>
      <c r="E63" s="144"/>
      <c r="F63" s="144"/>
      <c r="G63" s="144"/>
      <c r="H63" s="144"/>
      <c r="I63" s="144"/>
      <c r="J63" s="144"/>
      <c r="K63" s="144"/>
      <c r="L63" s="144"/>
      <c r="M63" s="144"/>
      <c r="N63" s="144"/>
      <c r="O63" s="144"/>
      <c r="P63" s="145"/>
    </row>
    <row r="64" spans="1:16" x14ac:dyDescent="0.3">
      <c r="A64" s="136" t="s">
        <v>16</v>
      </c>
      <c r="B64" s="128" t="s">
        <v>98</v>
      </c>
      <c r="C64" s="146">
        <f>mtsDNA!G64</f>
        <v>12</v>
      </c>
      <c r="D64" s="130">
        <f>mtsDNA!H64</f>
        <v>-4.4198565463163604</v>
      </c>
      <c r="E64" s="131">
        <f t="shared" ref="E64:E75" si="30">ABS(D64-C64)</f>
        <v>16.41985654631636</v>
      </c>
      <c r="F64" s="132">
        <f>mtsDNA!M64</f>
        <v>-8.7068889970787797</v>
      </c>
      <c r="G64" s="132">
        <f>mtsDNA!N64</f>
        <v>1.1482473222979817</v>
      </c>
      <c r="H64" s="130">
        <f t="shared" ref="H64:H75" si="31">F64-C64</f>
        <v>-20.706888997078778</v>
      </c>
      <c r="I64" s="130">
        <f t="shared" ref="I64:I75" si="32">G64-C64</f>
        <v>-10.851752677702018</v>
      </c>
      <c r="J64" s="131">
        <f t="shared" ref="J64:J75" si="33">MAX(ABS(H64),ABS(I64))</f>
        <v>20.706888997078778</v>
      </c>
      <c r="K64" s="132">
        <f>mtsDNA!Q64</f>
        <v>-13.984166665851779</v>
      </c>
      <c r="L64" s="132">
        <f>mtsDNA!R64</f>
        <v>-2.5036188653736389</v>
      </c>
      <c r="M64" s="133">
        <f>mtsDNA!Q64-SummaryQuantmtsDNA!C64</f>
        <v>-25.984166665851781</v>
      </c>
      <c r="N64" s="133">
        <f>mtsDNA!R64-SummaryQuantmtsDNA!C64</f>
        <v>-14.503618865373639</v>
      </c>
      <c r="O64" s="131">
        <f t="shared" ref="O64:O75" si="34">MAX(ABS(M64),ABS(N64))</f>
        <v>25.984166665851781</v>
      </c>
      <c r="P64" s="134" t="str">
        <f t="shared" ref="P64:P75" si="35">IF(OR(E64&lt;J64,E64&lt;O64),"YES","NO")</f>
        <v>YES</v>
      </c>
    </row>
    <row r="65" spans="1:16" x14ac:dyDescent="0.3">
      <c r="A65" s="141"/>
      <c r="B65" s="120" t="s">
        <v>99</v>
      </c>
      <c r="C65" s="121">
        <f>mtsDNA!G65</f>
        <v>60</v>
      </c>
      <c r="D65" s="122">
        <f>mtsDNA!H65</f>
        <v>50.677887459758196</v>
      </c>
      <c r="E65" s="123">
        <f t="shared" si="30"/>
        <v>9.3221125402418039</v>
      </c>
      <c r="F65" s="124">
        <f>mtsDNA!M65</f>
        <v>43.242478091528895</v>
      </c>
      <c r="G65" s="124">
        <f>mtsDNA!N65</f>
        <v>62.994401168451908</v>
      </c>
      <c r="H65" s="122">
        <f t="shared" si="31"/>
        <v>-16.757521908471105</v>
      </c>
      <c r="I65" s="122">
        <f t="shared" si="32"/>
        <v>2.9944011684519083</v>
      </c>
      <c r="J65" s="123">
        <f t="shared" si="33"/>
        <v>16.757521908471105</v>
      </c>
      <c r="K65" s="124">
        <f>mtsDNA!Q65</f>
        <v>37.94148324930871</v>
      </c>
      <c r="L65" s="124">
        <f>mtsDNA!R65</f>
        <v>60.650676621243804</v>
      </c>
      <c r="M65" s="125">
        <f>mtsDNA!Q65-SummaryQuantmtsDNA!C65</f>
        <v>-22.05851675069129</v>
      </c>
      <c r="N65" s="125">
        <f>mtsDNA!R65-SummaryQuantmtsDNA!C65</f>
        <v>0.65067662124380377</v>
      </c>
      <c r="O65" s="123">
        <f t="shared" si="34"/>
        <v>22.05851675069129</v>
      </c>
      <c r="P65" s="126" t="str">
        <f t="shared" si="35"/>
        <v>YES</v>
      </c>
    </row>
    <row r="66" spans="1:16" x14ac:dyDescent="0.3">
      <c r="A66" s="65" t="s">
        <v>18</v>
      </c>
      <c r="B66" s="62" t="s">
        <v>98</v>
      </c>
      <c r="C66" s="67">
        <f>mtsDNA!G66</f>
        <v>2</v>
      </c>
      <c r="D66" s="68">
        <f>mtsDNA!H66</f>
        <v>-0.94194823068604006</v>
      </c>
      <c r="E66" s="69">
        <f t="shared" si="30"/>
        <v>2.9419482306860401</v>
      </c>
      <c r="F66" s="70">
        <f>mtsDNA!M66</f>
        <v>-1.9226535626535579</v>
      </c>
      <c r="G66" s="70">
        <f>mtsDNA!N66</f>
        <v>0.42997542997542015</v>
      </c>
      <c r="H66" s="68">
        <f t="shared" si="31"/>
        <v>-3.9226535626535579</v>
      </c>
      <c r="I66" s="68">
        <f t="shared" si="32"/>
        <v>-1.5700245700245798</v>
      </c>
      <c r="J66" s="69">
        <f t="shared" si="33"/>
        <v>3.9226535626535579</v>
      </c>
      <c r="K66" s="70">
        <f>mtsDNA!Q66</f>
        <v>-2.2553846153846195</v>
      </c>
      <c r="L66" s="70">
        <f>mtsDNA!R66</f>
        <v>-1.2423076923076999</v>
      </c>
      <c r="M66" s="71">
        <f>mtsDNA!Q66-SummaryQuantmtsDNA!C66</f>
        <v>-4.2553846153846191</v>
      </c>
      <c r="N66" s="71">
        <f>mtsDNA!R66-SummaryQuantmtsDNA!C66</f>
        <v>-3.2423076923076999</v>
      </c>
      <c r="O66" s="69">
        <f t="shared" si="34"/>
        <v>4.2553846153846191</v>
      </c>
      <c r="P66" s="72" t="str">
        <f t="shared" si="35"/>
        <v>YES</v>
      </c>
    </row>
    <row r="67" spans="1:16" x14ac:dyDescent="0.3">
      <c r="A67" s="65"/>
      <c r="B67" s="62" t="s">
        <v>99</v>
      </c>
      <c r="C67" s="67">
        <f>mtsDNA!G67</f>
        <v>18</v>
      </c>
      <c r="D67" s="68">
        <f>mtsDNA!H67</f>
        <v>21.743446631055079</v>
      </c>
      <c r="E67" s="69">
        <f t="shared" si="30"/>
        <v>3.7434466310550789</v>
      </c>
      <c r="F67" s="70">
        <f>mtsDNA!M67</f>
        <v>13.212481572481579</v>
      </c>
      <c r="G67" s="70">
        <f>mtsDNA!N67</f>
        <v>19.048157248157182</v>
      </c>
      <c r="H67" s="68">
        <f t="shared" si="31"/>
        <v>-4.787518427518421</v>
      </c>
      <c r="I67" s="68">
        <f t="shared" si="32"/>
        <v>1.0481572481571817</v>
      </c>
      <c r="J67" s="69">
        <f t="shared" si="33"/>
        <v>4.787518427518421</v>
      </c>
      <c r="K67" s="70">
        <f>mtsDNA!Q67</f>
        <v>16.82153846153842</v>
      </c>
      <c r="L67" s="70">
        <f>mtsDNA!R67</f>
        <v>19.557692307692303</v>
      </c>
      <c r="M67" s="71">
        <f>mtsDNA!Q67-SummaryQuantmtsDNA!C67</f>
        <v>-1.1784615384615797</v>
      </c>
      <c r="N67" s="71">
        <f>mtsDNA!R67-SummaryQuantmtsDNA!C67</f>
        <v>1.557692307692303</v>
      </c>
      <c r="O67" s="69">
        <f t="shared" si="34"/>
        <v>1.557692307692303</v>
      </c>
      <c r="P67" s="72" t="str">
        <f t="shared" si="35"/>
        <v>YES</v>
      </c>
    </row>
    <row r="68" spans="1:16" x14ac:dyDescent="0.3">
      <c r="A68" s="136" t="s">
        <v>19</v>
      </c>
      <c r="B68" s="128" t="s">
        <v>98</v>
      </c>
      <c r="C68" s="146">
        <f>mtsDNA!G68</f>
        <v>175</v>
      </c>
      <c r="D68" s="130">
        <f>mtsDNA!H68</f>
        <v>-73.232938733493228</v>
      </c>
      <c r="E68" s="131">
        <f t="shared" si="30"/>
        <v>248.23293873349323</v>
      </c>
      <c r="F68" s="132">
        <f>mtsDNA!M68</f>
        <v>-179.51090686274401</v>
      </c>
      <c r="G68" s="132">
        <f>mtsDNA!N68</f>
        <v>67.545658263305256</v>
      </c>
      <c r="H68" s="130">
        <f t="shared" si="31"/>
        <v>-354.51090686274404</v>
      </c>
      <c r="I68" s="130">
        <f t="shared" si="32"/>
        <v>-107.45434173669474</v>
      </c>
      <c r="J68" s="131">
        <f t="shared" si="33"/>
        <v>354.51090686274404</v>
      </c>
      <c r="K68" s="132">
        <f>mtsDNA!Q68</f>
        <v>-253.4718244954617</v>
      </c>
      <c r="L68" s="132">
        <f>mtsDNA!R68</f>
        <v>12.769578522304982</v>
      </c>
      <c r="M68" s="133">
        <f>mtsDNA!Q68-SummaryQuantmtsDNA!C68</f>
        <v>-428.4718244954617</v>
      </c>
      <c r="N68" s="133">
        <f>mtsDNA!R68-SummaryQuantmtsDNA!C68</f>
        <v>-162.23042147769502</v>
      </c>
      <c r="O68" s="131">
        <f t="shared" si="34"/>
        <v>428.4718244954617</v>
      </c>
      <c r="P68" s="134" t="str">
        <f t="shared" si="35"/>
        <v>YES</v>
      </c>
    </row>
    <row r="69" spans="1:16" x14ac:dyDescent="0.3">
      <c r="A69" s="141"/>
      <c r="B69" s="120" t="s">
        <v>99</v>
      </c>
      <c r="C69" s="121">
        <f>mtsDNA!G69</f>
        <v>750</v>
      </c>
      <c r="D69" s="122">
        <f>mtsDNA!H69</f>
        <v>542.3956256696606</v>
      </c>
      <c r="E69" s="123">
        <f t="shared" si="30"/>
        <v>207.6043743303394</v>
      </c>
      <c r="F69" s="124">
        <f>mtsDNA!M69</f>
        <v>477.02795868347698</v>
      </c>
      <c r="G69" s="124">
        <f>mtsDNA!N69</f>
        <v>932.4414915966405</v>
      </c>
      <c r="H69" s="122">
        <f t="shared" si="31"/>
        <v>-272.97204131652302</v>
      </c>
      <c r="I69" s="122">
        <f t="shared" si="32"/>
        <v>182.4414915966405</v>
      </c>
      <c r="J69" s="123">
        <f t="shared" si="33"/>
        <v>272.97204131652302</v>
      </c>
      <c r="K69" s="124">
        <f>mtsDNA!Q69</f>
        <v>298.01880582821798</v>
      </c>
      <c r="L69" s="124">
        <f>mtsDNA!R69</f>
        <v>787.80264730537488</v>
      </c>
      <c r="M69" s="125">
        <f>mtsDNA!Q69-SummaryQuantmtsDNA!C69</f>
        <v>-451.98119417178202</v>
      </c>
      <c r="N69" s="125">
        <f>mtsDNA!R69-SummaryQuantmtsDNA!C69</f>
        <v>37.802647305374876</v>
      </c>
      <c r="O69" s="123">
        <f t="shared" si="34"/>
        <v>451.98119417178202</v>
      </c>
      <c r="P69" s="126" t="str">
        <f t="shared" si="35"/>
        <v>YES</v>
      </c>
    </row>
    <row r="70" spans="1:16" x14ac:dyDescent="0.3">
      <c r="A70" s="65" t="s">
        <v>20</v>
      </c>
      <c r="B70" s="62" t="s">
        <v>98</v>
      </c>
      <c r="C70" s="67">
        <f>mtsDNA!G70</f>
        <v>125</v>
      </c>
      <c r="D70" s="68">
        <f>mtsDNA!H70</f>
        <v>130.3703654347824</v>
      </c>
      <c r="E70" s="69">
        <f t="shared" si="30"/>
        <v>5.3703654347823999</v>
      </c>
      <c r="F70" s="70">
        <f>mtsDNA!M70</f>
        <v>88.524896500954995</v>
      </c>
      <c r="G70" s="70">
        <f>mtsDNA!N70</f>
        <v>194.51519967042373</v>
      </c>
      <c r="H70" s="68">
        <f t="shared" si="31"/>
        <v>-36.475103499045005</v>
      </c>
      <c r="I70" s="68">
        <f t="shared" si="32"/>
        <v>69.515199670423726</v>
      </c>
      <c r="J70" s="69">
        <f t="shared" si="33"/>
        <v>69.515199670423726</v>
      </c>
      <c r="K70" s="70">
        <f>mtsDNA!Q70</f>
        <v>105.57148763782175</v>
      </c>
      <c r="L70" s="70">
        <f>mtsDNA!R70</f>
        <v>125.63163214166465</v>
      </c>
      <c r="M70" s="71">
        <f>mtsDNA!Q70-SummaryQuantmtsDNA!C70</f>
        <v>-19.428512362178253</v>
      </c>
      <c r="N70" s="71">
        <f>mtsDNA!R70-SummaryQuantmtsDNA!C70</f>
        <v>0.63163214166465309</v>
      </c>
      <c r="O70" s="69">
        <f t="shared" si="34"/>
        <v>19.428512362178253</v>
      </c>
      <c r="P70" s="72" t="str">
        <f t="shared" si="35"/>
        <v>YES</v>
      </c>
    </row>
    <row r="71" spans="1:16" x14ac:dyDescent="0.3">
      <c r="A71" s="65"/>
      <c r="B71" s="62" t="s">
        <v>99</v>
      </c>
      <c r="C71" s="67">
        <f>mtsDNA!G71</f>
        <v>350</v>
      </c>
      <c r="D71" s="68">
        <f>mtsDNA!H71</f>
        <v>421.0363352186169</v>
      </c>
      <c r="E71" s="69">
        <f t="shared" si="30"/>
        <v>71.036335218616898</v>
      </c>
      <c r="F71" s="70">
        <f>mtsDNA!M71</f>
        <v>316.32240982244605</v>
      </c>
      <c r="G71" s="70">
        <f>mtsDNA!N71</f>
        <v>493.08934415711548</v>
      </c>
      <c r="H71" s="68">
        <f t="shared" si="31"/>
        <v>-33.677590177553952</v>
      </c>
      <c r="I71" s="68">
        <f t="shared" si="32"/>
        <v>143.08934415711548</v>
      </c>
      <c r="J71" s="69">
        <f t="shared" si="33"/>
        <v>143.08934415711548</v>
      </c>
      <c r="K71" s="70">
        <f>mtsDNA!Q71</f>
        <v>369.09888489809595</v>
      </c>
      <c r="L71" s="70">
        <f>mtsDNA!R71</f>
        <v>402.0798028733729</v>
      </c>
      <c r="M71" s="71">
        <f>mtsDNA!Q71-SummaryQuantmtsDNA!C71</f>
        <v>19.098884898095946</v>
      </c>
      <c r="N71" s="71">
        <f>mtsDNA!R71-SummaryQuantmtsDNA!C71</f>
        <v>52.079802873372898</v>
      </c>
      <c r="O71" s="69">
        <f t="shared" si="34"/>
        <v>52.079802873372898</v>
      </c>
      <c r="P71" s="72" t="str">
        <f t="shared" si="35"/>
        <v>YES</v>
      </c>
    </row>
    <row r="72" spans="1:16" x14ac:dyDescent="0.3">
      <c r="A72" s="136" t="s">
        <v>22</v>
      </c>
      <c r="B72" s="128" t="s">
        <v>98</v>
      </c>
      <c r="C72" s="146">
        <f>mtsDNA!G72</f>
        <v>0.2</v>
      </c>
      <c r="D72" s="133">
        <f>mtsDNA!H72</f>
        <v>0.394383380246636</v>
      </c>
      <c r="E72" s="147">
        <f t="shared" si="30"/>
        <v>0.19438338024663598</v>
      </c>
      <c r="F72" s="148">
        <f>mtsDNA!M72</f>
        <v>0.29099039114626946</v>
      </c>
      <c r="G72" s="148">
        <f>mtsDNA!N72</f>
        <v>0.41438003915458199</v>
      </c>
      <c r="H72" s="133">
        <f t="shared" si="31"/>
        <v>9.0990391146269445E-2</v>
      </c>
      <c r="I72" s="133">
        <f t="shared" si="32"/>
        <v>0.21438003915458198</v>
      </c>
      <c r="J72" s="147">
        <f t="shared" si="33"/>
        <v>0.21438003915458198</v>
      </c>
      <c r="K72" s="148">
        <f>mtsDNA!Q72</f>
        <v>0.35715322580645104</v>
      </c>
      <c r="L72" s="148">
        <f>mtsDNA!R72</f>
        <v>0.49554838709677407</v>
      </c>
      <c r="M72" s="133">
        <f>mtsDNA!Q72-SummaryQuantmtsDNA!C72</f>
        <v>0.15715322580645102</v>
      </c>
      <c r="N72" s="133">
        <f>mtsDNA!R72-SummaryQuantmtsDNA!C72</f>
        <v>0.29554838709677406</v>
      </c>
      <c r="O72" s="147">
        <f t="shared" si="34"/>
        <v>0.29554838709677406</v>
      </c>
      <c r="P72" s="134" t="str">
        <f t="shared" si="35"/>
        <v>YES</v>
      </c>
    </row>
    <row r="73" spans="1:16" x14ac:dyDescent="0.3">
      <c r="A73" s="141"/>
      <c r="B73" s="120" t="s">
        <v>99</v>
      </c>
      <c r="C73" s="121">
        <f>mtsDNA!G73</f>
        <v>0.95</v>
      </c>
      <c r="D73" s="125">
        <f>mtsDNA!H73</f>
        <v>1.2026363259704733</v>
      </c>
      <c r="E73" s="149">
        <f t="shared" si="30"/>
        <v>0.25263632597047336</v>
      </c>
      <c r="F73" s="150">
        <f>mtsDNA!M73</f>
        <v>1.0749410084302169</v>
      </c>
      <c r="G73" s="150">
        <f>mtsDNA!N73</f>
        <v>1.3354965440089546</v>
      </c>
      <c r="H73" s="125">
        <f t="shared" si="31"/>
        <v>0.12494100843021694</v>
      </c>
      <c r="I73" s="125">
        <f t="shared" si="32"/>
        <v>0.38549654400895461</v>
      </c>
      <c r="J73" s="149">
        <f t="shared" si="33"/>
        <v>0.38549654400895461</v>
      </c>
      <c r="K73" s="150">
        <f>mtsDNA!Q73</f>
        <v>1.1071532258064509</v>
      </c>
      <c r="L73" s="150">
        <f>mtsDNA!R73</f>
        <v>1.4088548387096766</v>
      </c>
      <c r="M73" s="125">
        <f>mtsDNA!Q73-SummaryQuantmtsDNA!C73</f>
        <v>0.15715322580645097</v>
      </c>
      <c r="N73" s="125">
        <f>mtsDNA!R73-SummaryQuantmtsDNA!C73</f>
        <v>0.45885483870967669</v>
      </c>
      <c r="O73" s="149">
        <f t="shared" si="34"/>
        <v>0.45885483870967669</v>
      </c>
      <c r="P73" s="126" t="str">
        <f t="shared" si="35"/>
        <v>YES</v>
      </c>
    </row>
    <row r="74" spans="1:16" x14ac:dyDescent="0.3">
      <c r="A74" s="65" t="s">
        <v>21</v>
      </c>
      <c r="B74" s="62" t="s">
        <v>98</v>
      </c>
      <c r="C74" s="88">
        <f>mtsDNA!G74</f>
        <v>0.4</v>
      </c>
      <c r="D74" s="71">
        <f>mtsDNA!H74</f>
        <v>0.373534501053499</v>
      </c>
      <c r="E74" s="84">
        <f t="shared" si="30"/>
        <v>2.646549894650102E-2</v>
      </c>
      <c r="F74" s="85">
        <f>mtsDNA!M74</f>
        <v>0.35257204643751433</v>
      </c>
      <c r="G74" s="85">
        <f>mtsDNA!N74</f>
        <v>0.59017550648759398</v>
      </c>
      <c r="H74" s="71">
        <f t="shared" si="31"/>
        <v>-4.7427953562485692E-2</v>
      </c>
      <c r="I74" s="71">
        <f t="shared" si="32"/>
        <v>0.19017550648759396</v>
      </c>
      <c r="J74" s="84">
        <f t="shared" si="33"/>
        <v>0.19017550648759396</v>
      </c>
      <c r="K74" s="85">
        <f>mtsDNA!Q74</f>
        <v>0.33284507042253397</v>
      </c>
      <c r="L74" s="85">
        <f>mtsDNA!R74</f>
        <v>0.43196126760563308</v>
      </c>
      <c r="M74" s="71">
        <f>mtsDNA!Q74-SummaryQuantmtsDNA!C74</f>
        <v>-6.7154929577466049E-2</v>
      </c>
      <c r="N74" s="71">
        <f>mtsDNA!R74-SummaryQuantmtsDNA!C74</f>
        <v>3.1961267605633059E-2</v>
      </c>
      <c r="O74" s="84">
        <f t="shared" si="34"/>
        <v>6.7154929577466049E-2</v>
      </c>
      <c r="P74" s="72" t="str">
        <f t="shared" si="35"/>
        <v>YES</v>
      </c>
    </row>
    <row r="75" spans="1:16" ht="15" thickBot="1" x14ac:dyDescent="0.35">
      <c r="A75" s="66"/>
      <c r="B75" s="73" t="s">
        <v>99</v>
      </c>
      <c r="C75" s="74">
        <f>mtsDNA!G75</f>
        <v>0.99</v>
      </c>
      <c r="D75" s="75">
        <f>mtsDNA!H75</f>
        <v>1.1077959973222491</v>
      </c>
      <c r="E75" s="86">
        <f t="shared" si="30"/>
        <v>0.1177959973222491</v>
      </c>
      <c r="F75" s="87">
        <f>mtsDNA!M75</f>
        <v>0.90859298884589135</v>
      </c>
      <c r="G75" s="87">
        <f>mtsDNA!N75</f>
        <v>1.2763711586615074</v>
      </c>
      <c r="H75" s="75">
        <f t="shared" si="31"/>
        <v>-8.1407011154108644E-2</v>
      </c>
      <c r="I75" s="75">
        <f t="shared" si="32"/>
        <v>0.28637115866150742</v>
      </c>
      <c r="J75" s="86">
        <f t="shared" si="33"/>
        <v>0.28637115866150742</v>
      </c>
      <c r="K75" s="87">
        <f>mtsDNA!Q75</f>
        <v>1.0703450704225341</v>
      </c>
      <c r="L75" s="87">
        <f>mtsDNA!R75</f>
        <v>1.2213978873239462</v>
      </c>
      <c r="M75" s="75">
        <f>mtsDNA!Q75-SummaryQuantmtsDNA!C75</f>
        <v>8.0345070422534137E-2</v>
      </c>
      <c r="N75" s="75">
        <f>mtsDNA!R75-SummaryQuantmtsDNA!C75</f>
        <v>0.23139788732394617</v>
      </c>
      <c r="O75" s="86">
        <f t="shared" si="34"/>
        <v>0.23139788732394617</v>
      </c>
      <c r="P75" s="76" t="str">
        <f t="shared" si="35"/>
        <v>YES</v>
      </c>
    </row>
  </sheetData>
  <conditionalFormatting sqref="P4:P25">
    <cfRule type="containsText" dxfId="2" priority="3" operator="containsText" text="NO">
      <formula>NOT(ISERROR(SEARCH("NO",P4)))</formula>
    </cfRule>
  </conditionalFormatting>
  <conditionalFormatting sqref="P29:P50">
    <cfRule type="containsText" dxfId="1" priority="2" operator="containsText" text="NO">
      <formula>NOT(ISERROR(SEARCH("NO",P29)))</formula>
    </cfRule>
  </conditionalFormatting>
  <conditionalFormatting sqref="P54:P75">
    <cfRule type="containsText" dxfId="0" priority="1" operator="containsText" text="NO">
      <formula>NOT(ISERROR(SEARCH("NO",P54)))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8FE33-DF3B-4BF3-A245-E865E12B436A}">
  <dimension ref="A1:W82"/>
  <sheetViews>
    <sheetView zoomScale="60" zoomScaleNormal="60" workbookViewId="0">
      <selection activeCell="C54" sqref="C54:C57"/>
    </sheetView>
  </sheetViews>
  <sheetFormatPr defaultRowHeight="14.4" x14ac:dyDescent="0.3"/>
  <cols>
    <col min="1" max="1" width="24.33203125" customWidth="1"/>
    <col min="2" max="2" width="28.109375" customWidth="1"/>
    <col min="3" max="3" width="24.77734375" style="2" customWidth="1"/>
    <col min="4" max="4" width="26.109375" customWidth="1"/>
    <col min="5" max="5" width="26.21875" customWidth="1"/>
    <col min="6" max="6" width="22" customWidth="1"/>
    <col min="7" max="7" width="12.21875" customWidth="1"/>
    <col min="8" max="8" width="13.88671875" customWidth="1"/>
    <col min="9" max="9" width="15.44140625" customWidth="1"/>
    <col min="10" max="10" width="16.88671875" customWidth="1"/>
    <col min="11" max="11" width="15.21875" customWidth="1"/>
    <col min="12" max="14" width="16.88671875" customWidth="1"/>
    <col min="15" max="15" width="15" customWidth="1"/>
    <col min="16" max="17" width="16.88671875" customWidth="1"/>
    <col min="18" max="18" width="20.6640625" customWidth="1"/>
    <col min="19" max="21" width="8.88671875" customWidth="1"/>
  </cols>
  <sheetData>
    <row r="1" spans="1:23" ht="55.2" customHeight="1" thickBot="1" x14ac:dyDescent="0.35">
      <c r="A1" t="s">
        <v>1</v>
      </c>
      <c r="B1" s="1" t="s">
        <v>42</v>
      </c>
      <c r="C1" s="1" t="s">
        <v>35</v>
      </c>
      <c r="D1" s="1" t="s">
        <v>36</v>
      </c>
      <c r="E1" s="1" t="s">
        <v>37</v>
      </c>
      <c r="F1" s="1" t="s">
        <v>29</v>
      </c>
      <c r="G1" s="1" t="s">
        <v>90</v>
      </c>
      <c r="H1" s="22" t="s">
        <v>87</v>
      </c>
      <c r="I1" s="22" t="s">
        <v>88</v>
      </c>
      <c r="J1" s="22" t="s">
        <v>89</v>
      </c>
      <c r="K1" s="63" t="s">
        <v>36</v>
      </c>
      <c r="L1" s="63" t="s">
        <v>86</v>
      </c>
      <c r="M1" s="63" t="s">
        <v>84</v>
      </c>
      <c r="N1" s="63" t="s">
        <v>85</v>
      </c>
      <c r="O1" s="50" t="s">
        <v>37</v>
      </c>
      <c r="P1" s="50" t="s">
        <v>86</v>
      </c>
      <c r="Q1" s="50" t="s">
        <v>84</v>
      </c>
      <c r="R1" s="50" t="s">
        <v>85</v>
      </c>
    </row>
    <row r="2" spans="1:23" x14ac:dyDescent="0.3">
      <c r="A2" s="4" t="s">
        <v>155</v>
      </c>
      <c r="B2" s="181" t="s">
        <v>4</v>
      </c>
      <c r="C2" s="169" t="str">
        <f>'Intermediate mtsDNA'!C2</f>
        <v>64.17 (36.10, 92.20)</v>
      </c>
      <c r="D2" s="169" t="str">
        <f>'Intermediate mtsDNA'!G2</f>
        <v>146.03 (106.70, 173.71)</v>
      </c>
      <c r="E2" s="170" t="str">
        <f>'Intermediate mtsDNA'!K2</f>
        <v>-16.71 (-88.06, 35.26)</v>
      </c>
      <c r="F2" s="1"/>
      <c r="G2" s="1">
        <v>4400</v>
      </c>
      <c r="H2" s="194">
        <f>'Intermediate mtsDNA'!D2+mtsDNA!$G2*'Intermediate mtsDNA'!D3</f>
        <v>4404.0044803661031</v>
      </c>
      <c r="I2" s="195">
        <f>'Intermediate mtsDNA'!E2+mtsDNA!$G2*'Intermediate mtsDNA'!E3</f>
        <v>4356.3715127963033</v>
      </c>
      <c r="J2" s="195">
        <f>'Intermediate mtsDNA'!F2+mtsDNA!$G2*'Intermediate mtsDNA'!F3</f>
        <v>4450.2547125498186</v>
      </c>
      <c r="K2" s="173"/>
      <c r="L2" s="195">
        <f>'Intermediate mtsDNA'!H2+mtsDNA!$G2*'Intermediate mtsDNA'!H3</f>
        <v>4394.151269035533</v>
      </c>
      <c r="M2" s="195">
        <f>'Intermediate mtsDNA'!I2+mtsDNA!$G2*'Intermediate mtsDNA'!I3</f>
        <v>4337.1527674865129</v>
      </c>
      <c r="N2" s="195">
        <f>'Intermediate mtsDNA'!J2+mtsDNA!$G2*'Intermediate mtsDNA'!J3</f>
        <v>4450.3482164909865</v>
      </c>
      <c r="O2" s="173"/>
      <c r="P2" s="195">
        <f>'Intermediate mtsDNA'!L2+mtsDNA!$G2*'Intermediate mtsDNA'!L3</f>
        <v>4389.0117085863076</v>
      </c>
      <c r="Q2" s="195">
        <f>'Intermediate mtsDNA'!M2+mtsDNA!$G2*'Intermediate mtsDNA'!M3</f>
        <v>4277.2908511880487</v>
      </c>
      <c r="R2" s="195">
        <f>'Intermediate mtsDNA'!N2+mtsDNA!$G2*'Intermediate mtsDNA'!N3</f>
        <v>4479.3004061967731</v>
      </c>
    </row>
    <row r="3" spans="1:23" x14ac:dyDescent="0.3">
      <c r="A3" s="6"/>
      <c r="B3" s="182" t="s">
        <v>5</v>
      </c>
      <c r="C3" s="212" t="str">
        <f>'Intermediate mtsDNA'!C3</f>
        <v>0.99 (0.98, 0.99)</v>
      </c>
      <c r="D3" s="171" t="str">
        <f>'Intermediate mtsDNA'!G3</f>
        <v>0.97 (0.96, 0.97)</v>
      </c>
      <c r="E3" s="172" t="str">
        <f>'Intermediate mtsDNA'!K3</f>
        <v>1.00 (0.99, 1.01)</v>
      </c>
      <c r="F3" s="1"/>
      <c r="G3" s="1">
        <v>25600</v>
      </c>
      <c r="H3" s="194">
        <f>'Intermediate mtsDNA'!D2+mtsDNA!$G3*'Intermediate mtsDNA'!D3</f>
        <v>25314.120900683527</v>
      </c>
      <c r="I3" s="195">
        <f>'Intermediate mtsDNA'!E2+mtsDNA!$G3*'Intermediate mtsDNA'!E3</f>
        <v>25172.20738395859</v>
      </c>
      <c r="J3" s="195">
        <f>'Intermediate mtsDNA'!F2+mtsDNA!$G3*'Intermediate mtsDNA'!F3</f>
        <v>25448.131350434651</v>
      </c>
      <c r="K3" s="173"/>
      <c r="L3" s="195">
        <f>'Intermediate mtsDNA'!H2+mtsDNA!$G3*'Intermediate mtsDNA'!H3</f>
        <v>24862.374619289341</v>
      </c>
      <c r="M3" s="195">
        <f>'Intermediate mtsDNA'!I2+mtsDNA!$G3*'Intermediate mtsDNA'!I3</f>
        <v>24720.238871493333</v>
      </c>
      <c r="N3" s="195">
        <f>'Intermediate mtsDNA'!J2+mtsDNA!$G3*'Intermediate mtsDNA'!J3</f>
        <v>25055.955693126503</v>
      </c>
      <c r="O3" s="173"/>
      <c r="P3" s="195">
        <f>'Intermediate mtsDNA'!L2+mtsDNA!$G3*'Intermediate mtsDNA'!L3</f>
        <v>25616.591934085063</v>
      </c>
      <c r="Q3" s="195">
        <f>'Intermediate mtsDNA'!M2+mtsDNA!$G3*'Intermediate mtsDNA'!M3</f>
        <v>25310.361717329772</v>
      </c>
      <c r="R3" s="195">
        <f>'Intermediate mtsDNA'!N2+mtsDNA!$G3*'Intermediate mtsDNA'!N3</f>
        <v>25891.495849368199</v>
      </c>
    </row>
    <row r="4" spans="1:23" x14ac:dyDescent="0.3">
      <c r="A4" s="5" t="s">
        <v>158</v>
      </c>
      <c r="B4" s="6" t="s">
        <v>4</v>
      </c>
      <c r="C4" s="209" t="str">
        <f>'Intermediate mtsDNA'!C4</f>
        <v>-1.16 (-4.69, 2.66)</v>
      </c>
      <c r="D4" s="51" t="str">
        <f>'Intermediate mtsDNA'!G4</f>
        <v>5.62 (0.83, 12.63)</v>
      </c>
      <c r="E4" s="96" t="str">
        <f>'Intermediate mtsDNA'!K4</f>
        <v>-3.02 (-11.77, 6.50)</v>
      </c>
      <c r="F4" s="17"/>
      <c r="G4" s="21">
        <v>250</v>
      </c>
      <c r="H4" s="37">
        <f>'Intermediate mtsDNA'!D4+mtsDNA!$G4*'Intermediate mtsDNA'!D5</f>
        <v>252.8525666456643</v>
      </c>
      <c r="I4" s="33">
        <f>'Intermediate mtsDNA'!E4+mtsDNA!$G4*'Intermediate mtsDNA'!E5</f>
        <v>248.18901723702464</v>
      </c>
      <c r="J4" s="33">
        <f>'Intermediate mtsDNA'!F4+mtsDNA!$G4*'Intermediate mtsDNA'!F5</f>
        <v>257.77555103114776</v>
      </c>
      <c r="K4" s="31"/>
      <c r="L4" s="33">
        <f>'Intermediate mtsDNA'!H4+mtsDNA!$G4*'Intermediate mtsDNA'!H5</f>
        <v>257.92358366271304</v>
      </c>
      <c r="M4" s="33">
        <f>'Intermediate mtsDNA'!I4+mtsDNA!$G4*'Intermediate mtsDNA'!I5</f>
        <v>251.58076923076928</v>
      </c>
      <c r="N4" s="33">
        <f>'Intermediate mtsDNA'!J4+mtsDNA!$G4*'Intermediate mtsDNA'!J5</f>
        <v>266.47315384615518</v>
      </c>
      <c r="O4" s="31"/>
      <c r="P4" s="33">
        <f>'Intermediate mtsDNA'!L4+mtsDNA!$G4*'Intermediate mtsDNA'!L5</f>
        <v>239.99441340782121</v>
      </c>
      <c r="Q4" s="30">
        <f>'Intermediate mtsDNA'!M4+mtsDNA!$G4*'Intermediate mtsDNA'!M5</f>
        <v>228.07663139869101</v>
      </c>
      <c r="R4" s="30">
        <f>'Intermediate mtsDNA'!N4+mtsDNA!$G4*'Intermediate mtsDNA'!N5</f>
        <v>251.22637759158482</v>
      </c>
      <c r="S4" s="15" t="s">
        <v>43</v>
      </c>
    </row>
    <row r="5" spans="1:23" x14ac:dyDescent="0.3">
      <c r="A5" s="5"/>
      <c r="B5" s="6" t="s">
        <v>5</v>
      </c>
      <c r="C5" s="21" t="str">
        <f>'Intermediate mtsDNA'!C5</f>
        <v>1.02 (1.01, 1.02)</v>
      </c>
      <c r="D5" s="94" t="str">
        <f>'Intermediate mtsDNA'!G5</f>
        <v>1.01 (1.00, 1.02)</v>
      </c>
      <c r="E5" s="96" t="str">
        <f>'Intermediate mtsDNA'!K5</f>
        <v>0.97 (0.96, 0.98)</v>
      </c>
      <c r="F5" s="17"/>
      <c r="G5" s="21">
        <v>1250</v>
      </c>
      <c r="H5" s="37">
        <f>'Intermediate mtsDNA'!D4+mtsDNA!$G5*'Intermediate mtsDNA'!D5</f>
        <v>1268.8944549124944</v>
      </c>
      <c r="I5" s="33">
        <f>'Intermediate mtsDNA'!E4+mtsDNA!$G5*'Intermediate mtsDNA'!E5</f>
        <v>1259.7248709718747</v>
      </c>
      <c r="J5" s="33">
        <f>'Intermediate mtsDNA'!F4+mtsDNA!$G5*'Intermediate mtsDNA'!F5</f>
        <v>1278.2333456990077</v>
      </c>
      <c r="K5" s="31"/>
      <c r="L5" s="33">
        <f>'Intermediate mtsDNA'!H4+mtsDNA!$G5*'Intermediate mtsDNA'!H5</f>
        <v>1267.146245059283</v>
      </c>
      <c r="M5" s="33">
        <f>'Intermediate mtsDNA'!I4+mtsDNA!$G5*'Intermediate mtsDNA'!I5</f>
        <v>1254.580769230769</v>
      </c>
      <c r="N5" s="33">
        <f>'Intermediate mtsDNA'!J4+mtsDNA!$G5*'Intermediate mtsDNA'!J5</f>
        <v>1281.8577692307751</v>
      </c>
      <c r="O5" s="31"/>
      <c r="P5" s="33">
        <f>'Intermediate mtsDNA'!L4+mtsDNA!$G5*'Intermediate mtsDNA'!L5</f>
        <v>1212.0614525139663</v>
      </c>
      <c r="Q5" s="30">
        <f>'Intermediate mtsDNA'!M4+mtsDNA!$G5*'Intermediate mtsDNA'!M5</f>
        <v>1187.4674943428529</v>
      </c>
      <c r="R5" s="30">
        <f>'Intermediate mtsDNA'!N4+mtsDNA!$G5*'Intermediate mtsDNA'!N5</f>
        <v>1230.1420402421879</v>
      </c>
      <c r="T5" t="s">
        <v>44</v>
      </c>
    </row>
    <row r="6" spans="1:23" x14ac:dyDescent="0.3">
      <c r="A6" s="5" t="s">
        <v>11</v>
      </c>
      <c r="B6" s="6" t="s">
        <v>4</v>
      </c>
      <c r="C6" s="21" t="str">
        <f>'Intermediate mtsDNA'!C6</f>
        <v>182.73 (143.97, 215.51)</v>
      </c>
      <c r="D6" s="94" t="str">
        <f>'Intermediate mtsDNA'!G6</f>
        <v>44.79 (18.44, 67.93)</v>
      </c>
      <c r="E6" s="96" t="str">
        <f>'Intermediate mtsDNA'!K6</f>
        <v>-16.52 (-35.75, 4.19)</v>
      </c>
      <c r="F6" s="17"/>
      <c r="G6" s="21">
        <v>375</v>
      </c>
      <c r="H6" s="38">
        <f>'Intermediate mtsDNA'!D6+mtsDNA!$G6*'Intermediate mtsDNA'!D7</f>
        <v>537.05862635947665</v>
      </c>
      <c r="I6" s="34">
        <f>'Intermediate mtsDNA'!E6+mtsDNA!$G6*'Intermediate mtsDNA'!E7</f>
        <v>487.01079638171097</v>
      </c>
      <c r="J6" s="34">
        <f>'Intermediate mtsDNA'!F6+mtsDNA!$G6*'Intermediate mtsDNA'!F7</f>
        <v>587.68227644267165</v>
      </c>
      <c r="K6" s="17"/>
      <c r="L6" s="33">
        <f>'Intermediate mtsDNA'!H6+mtsDNA!$G6*'Intermediate mtsDNA'!H7</f>
        <v>439.87500000000045</v>
      </c>
      <c r="M6" s="33">
        <f>'Intermediate mtsDNA'!I6+mtsDNA!$G6*'Intermediate mtsDNA'!I7</f>
        <v>404.00197677291931</v>
      </c>
      <c r="N6" s="33">
        <f>'Intermediate mtsDNA'!J6+mtsDNA!$G6*'Intermediate mtsDNA'!J7</f>
        <v>473.63133185075372</v>
      </c>
      <c r="O6" s="32"/>
      <c r="P6" s="33">
        <f>'Intermediate mtsDNA'!L6+mtsDNA!$G6*'Intermediate mtsDNA'!L7</f>
        <v>384.20353982300873</v>
      </c>
      <c r="Q6" s="33">
        <f>'Intermediate mtsDNA'!M6+mtsDNA!$G6*'Intermediate mtsDNA'!M7</f>
        <v>356.117613417212</v>
      </c>
      <c r="R6" s="33">
        <f>'Intermediate mtsDNA'!N6+mtsDNA!$G6*'Intermediate mtsDNA'!N7</f>
        <v>412.38585460252591</v>
      </c>
      <c r="U6" t="s">
        <v>48</v>
      </c>
    </row>
    <row r="7" spans="1:23" x14ac:dyDescent="0.3">
      <c r="A7" s="5"/>
      <c r="B7" s="6" t="s">
        <v>5</v>
      </c>
      <c r="C7" s="19" t="str">
        <f>'Intermediate mtsDNA'!C7</f>
        <v>0.94 (0.91, 0.99)</v>
      </c>
      <c r="D7" s="94" t="str">
        <f>'Intermediate mtsDNA'!G7</f>
        <v>1.05 (1.03, 1.08)</v>
      </c>
      <c r="E7" s="96" t="str">
        <f>'Intermediate mtsDNA'!K7</f>
        <v>1.07 (1.04, 1.09)</v>
      </c>
      <c r="F7" s="18"/>
      <c r="G7" s="42">
        <v>1500</v>
      </c>
      <c r="H7" s="38">
        <f>'Intermediate mtsDNA'!D6+mtsDNA!$G7*'Intermediate mtsDNA'!D7</f>
        <v>1600.0320253679979</v>
      </c>
      <c r="I7" s="34">
        <f>'Intermediate mtsDNA'!E6+mtsDNA!$G7*'Intermediate mtsDNA'!E7</f>
        <v>1516.1241563743499</v>
      </c>
      <c r="J7" s="34">
        <f>'Intermediate mtsDNA'!F6+mtsDNA!$G7*'Intermediate mtsDNA'!F7</f>
        <v>1704.2036339560884</v>
      </c>
      <c r="K7" s="18"/>
      <c r="L7" s="34">
        <f>'Intermediate mtsDNA'!H6+mtsDNA!$G7*'Intermediate mtsDNA'!H7</f>
        <v>1625.1428571428592</v>
      </c>
      <c r="M7" s="34">
        <f>'Intermediate mtsDNA'!I6+mtsDNA!$G7*'Intermediate mtsDNA'!I7</f>
        <v>1560.6921176179928</v>
      </c>
      <c r="N7" s="34">
        <f>'Intermediate mtsDNA'!J6+mtsDNA!$G7*'Intermediate mtsDNA'!J7</f>
        <v>1690.7365950086489</v>
      </c>
      <c r="O7" s="32"/>
      <c r="P7" s="34">
        <f>'Intermediate mtsDNA'!L6+mtsDNA!$G7*'Intermediate mtsDNA'!L7</f>
        <v>1586.3606194690262</v>
      </c>
      <c r="Q7" s="34">
        <f>'Intermediate mtsDNA'!M6+mtsDNA!$G7*'Intermediate mtsDNA'!M7</f>
        <v>1531.7064785135681</v>
      </c>
      <c r="R7" s="34">
        <f>'Intermediate mtsDNA'!N6+mtsDNA!$G7*'Intermediate mtsDNA'!N7</f>
        <v>1636.9588359689897</v>
      </c>
      <c r="V7" t="s">
        <v>49</v>
      </c>
    </row>
    <row r="8" spans="1:23" x14ac:dyDescent="0.3">
      <c r="A8" s="5" t="s">
        <v>13</v>
      </c>
      <c r="B8" s="6" t="s">
        <v>4</v>
      </c>
      <c r="C8" s="19" t="str">
        <f>'Intermediate mtsDNA'!C8</f>
        <v>-0.01 (-1.91, 1.52)</v>
      </c>
      <c r="D8" s="94" t="str">
        <f>'Intermediate mtsDNA'!G8</f>
        <v>*-0.69 (0.00, 0.00)</v>
      </c>
      <c r="E8" s="96" t="str">
        <f>'Intermediate mtsDNA'!K8</f>
        <v>*4.54 (0.00, 0.00)</v>
      </c>
      <c r="F8" s="18"/>
      <c r="G8" s="42"/>
      <c r="H8" s="39"/>
      <c r="I8" s="18"/>
      <c r="J8" s="18"/>
      <c r="K8" s="18"/>
      <c r="L8" s="18"/>
      <c r="M8" s="18"/>
      <c r="N8" s="18"/>
      <c r="W8" t="s">
        <v>46</v>
      </c>
    </row>
    <row r="9" spans="1:23" x14ac:dyDescent="0.3">
      <c r="A9" s="5"/>
      <c r="B9" s="6" t="s">
        <v>5</v>
      </c>
      <c r="C9" s="19" t="str">
        <f>'Intermediate mtsDNA'!C9</f>
        <v>1.31 (1.16, 1.48)</v>
      </c>
      <c r="D9" s="94" t="str">
        <f>'Intermediate mtsDNA'!G9</f>
        <v>*1.64 (1.33, 2.02)</v>
      </c>
      <c r="E9" s="96" t="str">
        <f>'Intermediate mtsDNA'!K9</f>
        <v>*1.16 (0.97, 1.39)</v>
      </c>
      <c r="F9" s="18"/>
      <c r="G9" s="42"/>
      <c r="H9" s="39"/>
      <c r="I9" s="18"/>
      <c r="J9" s="18"/>
      <c r="K9" s="18"/>
      <c r="L9" s="18"/>
      <c r="M9" s="18"/>
      <c r="N9" s="18"/>
      <c r="V9" t="s">
        <v>50</v>
      </c>
    </row>
    <row r="10" spans="1:23" x14ac:dyDescent="0.3">
      <c r="A10" s="5" t="s">
        <v>14</v>
      </c>
      <c r="B10" s="6" t="s">
        <v>4</v>
      </c>
      <c r="C10" s="19" t="str">
        <f>'Intermediate mtsDNA'!C10</f>
        <v>172.21 (152.69, 191.99)</v>
      </c>
      <c r="D10" s="94" t="str">
        <f>'Intermediate mtsDNA'!G10</f>
        <v>75.44 (51.66, 95.03)</v>
      </c>
      <c r="E10" s="96" t="str">
        <f>'Intermediate mtsDNA'!K10</f>
        <v>0.91 (-20.00, 30.31)</v>
      </c>
      <c r="F10" s="18"/>
      <c r="G10" s="42">
        <v>675</v>
      </c>
      <c r="H10" s="40">
        <f>'Intermediate mtsDNA'!D10+mtsDNA!$G10*'Intermediate mtsDNA'!D11</f>
        <v>837.93903725239363</v>
      </c>
      <c r="I10" s="35">
        <f>'Intermediate mtsDNA'!E10+mtsDNA!$G10*'Intermediate mtsDNA'!E11</f>
        <v>812.33349445322801</v>
      </c>
      <c r="J10" s="35">
        <f>'Intermediate mtsDNA'!F10+mtsDNA!$G10*'Intermediate mtsDNA'!F11</f>
        <v>866.81935844954069</v>
      </c>
      <c r="K10" s="35"/>
      <c r="L10" s="35">
        <f>'Intermediate mtsDNA'!H10+mtsDNA!$G10*'Intermediate mtsDNA'!H11</f>
        <v>764.19309123118126</v>
      </c>
      <c r="M10" s="35">
        <f>'Intermediate mtsDNA'!I10+mtsDNA!$G10*'Intermediate mtsDNA'!I11</f>
        <v>733.57495327482559</v>
      </c>
      <c r="N10" s="35">
        <f>'Intermediate mtsDNA'!J10+mtsDNA!$G10*'Intermediate mtsDNA'!J11</f>
        <v>792.13234397855058</v>
      </c>
      <c r="O10" s="36"/>
      <c r="P10" s="35">
        <f>'Intermediate mtsDNA'!L10+mtsDNA!$G10*'Intermediate mtsDNA'!L11</f>
        <v>683.10666666666896</v>
      </c>
      <c r="Q10" s="35">
        <f>'Intermediate mtsDNA'!M10+mtsDNA!$G10*'Intermediate mtsDNA'!M11</f>
        <v>651.95587635505012</v>
      </c>
      <c r="R10" s="35">
        <f>'Intermediate mtsDNA'!N10+mtsDNA!$G10*'Intermediate mtsDNA'!N11</f>
        <v>720.20988515616466</v>
      </c>
      <c r="W10" t="s">
        <v>51</v>
      </c>
    </row>
    <row r="11" spans="1:23" x14ac:dyDescent="0.3">
      <c r="A11" s="5"/>
      <c r="B11" s="6" t="s">
        <v>5</v>
      </c>
      <c r="C11" s="19" t="str">
        <f>'Intermediate mtsDNA'!C11</f>
        <v>0.99 (0.98, 1.00)</v>
      </c>
      <c r="D11" s="94" t="str">
        <f>'Intermediate mtsDNA'!G11</f>
        <v>1.02 (1.01, 1.03)</v>
      </c>
      <c r="E11" s="96" t="str">
        <f>'Intermediate mtsDNA'!K11</f>
        <v>1.01 (1.00, 1.02)</v>
      </c>
      <c r="F11" s="18"/>
      <c r="G11" s="42">
        <v>2750</v>
      </c>
      <c r="H11" s="40">
        <f>'Intermediate mtsDNA'!D10+mtsDNA!$G11*'Intermediate mtsDNA'!D11</f>
        <v>2884.4339741237895</v>
      </c>
      <c r="I11" s="35">
        <f>'Intermediate mtsDNA'!E10+mtsDNA!$G11*'Intermediate mtsDNA'!E11</f>
        <v>2840.1179177488016</v>
      </c>
      <c r="J11" s="35">
        <f>'Intermediate mtsDNA'!F10+mtsDNA!$G11*'Intermediate mtsDNA'!F11</f>
        <v>2941.3045542321929</v>
      </c>
      <c r="K11" s="35"/>
      <c r="L11" s="35">
        <f>'Intermediate mtsDNA'!H10+mtsDNA!$G11*'Intermediate mtsDNA'!H11</f>
        <v>2881.4650132861075</v>
      </c>
      <c r="M11" s="35">
        <f>'Intermediate mtsDNA'!I10+mtsDNA!$G11*'Intermediate mtsDNA'!I11</f>
        <v>2829.8206870632225</v>
      </c>
      <c r="N11" s="35">
        <f>'Intermediate mtsDNA'!J10+mtsDNA!$G11*'Intermediate mtsDNA'!J11</f>
        <v>2935.0638915976083</v>
      </c>
      <c r="O11" s="36"/>
      <c r="P11" s="35">
        <f>'Intermediate mtsDNA'!L10+mtsDNA!$G11*'Intermediate mtsDNA'!L11</f>
        <v>2780.2400000000089</v>
      </c>
      <c r="Q11" s="35">
        <f>'Intermediate mtsDNA'!M10+mtsDNA!$G11*'Intermediate mtsDNA'!M11</f>
        <v>2717.6020070838267</v>
      </c>
      <c r="R11" s="35">
        <f>'Intermediate mtsDNA'!N10+mtsDNA!$G11*'Intermediate mtsDNA'!N11</f>
        <v>2841.0215734678486</v>
      </c>
    </row>
    <row r="12" spans="1:23" x14ac:dyDescent="0.3">
      <c r="A12" s="5" t="s">
        <v>15</v>
      </c>
      <c r="B12" s="6" t="s">
        <v>4</v>
      </c>
      <c r="C12" s="19" t="str">
        <f>'Intermediate mtsDNA'!C12</f>
        <v>1.93 (0.93, 2.43)</v>
      </c>
      <c r="D12" s="94" t="str">
        <f>'Intermediate mtsDNA'!G12</f>
        <v>*1.07 (0.00, 0.00)</v>
      </c>
      <c r="E12" s="96" t="str">
        <f>'Intermediate mtsDNA'!K12</f>
        <v>*1.10 (0.00, 0.00)</v>
      </c>
      <c r="F12" s="18"/>
      <c r="G12" s="42"/>
      <c r="H12" s="39"/>
      <c r="I12" s="18"/>
      <c r="J12" s="18"/>
      <c r="K12" s="18"/>
      <c r="L12" s="18"/>
      <c r="M12" s="18"/>
      <c r="N12" s="18"/>
      <c r="T12" t="s">
        <v>52</v>
      </c>
    </row>
    <row r="13" spans="1:23" x14ac:dyDescent="0.3">
      <c r="A13" s="5"/>
      <c r="B13" s="6" t="s">
        <v>5</v>
      </c>
      <c r="C13" s="19" t="str">
        <f>'Intermediate mtsDNA'!C13</f>
        <v>0.88 (0.82, 0.96)</v>
      </c>
      <c r="D13" s="94" t="str">
        <f>'Intermediate mtsDNA'!G13</f>
        <v>*0.98 (0.91, 1.06)</v>
      </c>
      <c r="E13" s="96" t="str">
        <f>'Intermediate mtsDNA'!K13</f>
        <v>*0.90 (0.79, 1.02)</v>
      </c>
      <c r="F13" s="18"/>
      <c r="G13" s="42"/>
      <c r="H13" s="39"/>
      <c r="I13" s="18"/>
      <c r="J13" s="18"/>
      <c r="K13" s="18"/>
      <c r="L13" s="18"/>
      <c r="M13" s="18"/>
      <c r="N13" s="18"/>
      <c r="U13" t="s">
        <v>47</v>
      </c>
    </row>
    <row r="14" spans="1:23" x14ac:dyDescent="0.3">
      <c r="A14" s="5" t="s">
        <v>16</v>
      </c>
      <c r="B14" s="6" t="s">
        <v>4</v>
      </c>
      <c r="C14" s="19" t="str">
        <f>'Intermediate mtsDNA'!C14</f>
        <v>-0.83 (-1.70, -0.06)</v>
      </c>
      <c r="D14" s="51" t="str">
        <f>'Intermediate mtsDNA'!G14</f>
        <v>-3.88 (-4.96, -2.68)</v>
      </c>
      <c r="E14" s="96" t="str">
        <f>'Intermediate mtsDNA'!K14</f>
        <v>15.51 (13.23, 16.84)</v>
      </c>
      <c r="F14" s="18"/>
      <c r="G14" s="42">
        <v>12</v>
      </c>
      <c r="H14" s="40">
        <f>'Intermediate mtsDNA'!D14+'Intermediate mtsDNA'!D15*mtsDNA!$G14</f>
        <v>10.790592604178569</v>
      </c>
      <c r="I14" s="35">
        <f>'Intermediate mtsDNA'!E14+'Intermediate mtsDNA'!E15*mtsDNA!$G14</f>
        <v>9.5267442428628897</v>
      </c>
      <c r="J14" s="35">
        <f>'Intermediate mtsDNA'!F14+'Intermediate mtsDNA'!F15*mtsDNA!$G14</f>
        <v>12.009674419930933</v>
      </c>
      <c r="K14" s="18"/>
      <c r="L14" s="35">
        <f>'Intermediate mtsDNA'!H14+'Intermediate mtsDNA'!H15*mtsDNA!$G14</f>
        <v>8.0612440191387496</v>
      </c>
      <c r="M14" s="35">
        <f>'Intermediate mtsDNA'!I14+'Intermediate mtsDNA'!I15*mtsDNA!$G14</f>
        <v>6.3117709437964074</v>
      </c>
      <c r="N14" s="35">
        <f>'Intermediate mtsDNA'!J14+'Intermediate mtsDNA'!J15*mtsDNA!$G14</f>
        <v>9.8400318133616729</v>
      </c>
      <c r="P14" s="35">
        <f>'Intermediate mtsDNA'!L14+'Intermediate mtsDNA'!L15*mtsDNA!$G14</f>
        <v>25.68481012658232</v>
      </c>
      <c r="Q14" s="35">
        <f>'Intermediate mtsDNA'!M14+'Intermediate mtsDNA'!M15*mtsDNA!$G14</f>
        <v>22.538579034651313</v>
      </c>
      <c r="R14" s="35">
        <f>'Intermediate mtsDNA'!N14+'Intermediate mtsDNA'!N15*mtsDNA!$G14</f>
        <v>27.925032731081409</v>
      </c>
      <c r="V14" t="s">
        <v>53</v>
      </c>
    </row>
    <row r="15" spans="1:23" x14ac:dyDescent="0.3">
      <c r="A15" s="5"/>
      <c r="B15" s="6" t="s">
        <v>5</v>
      </c>
      <c r="C15" s="19" t="str">
        <f>'Intermediate mtsDNA'!C15</f>
        <v>0.97 (0.94, 1.01)</v>
      </c>
      <c r="D15" s="94" t="str">
        <f>'Intermediate mtsDNA'!G15</f>
        <v>1.00 (0.94, 1.04)</v>
      </c>
      <c r="E15" s="96" t="str">
        <f>'Intermediate mtsDNA'!K15</f>
        <v>0.85 (0.78, 0.92)</v>
      </c>
      <c r="F15" s="18"/>
      <c r="G15" s="42">
        <v>60</v>
      </c>
      <c r="H15" s="40">
        <f>'Intermediate mtsDNA'!D14+'Intermediate mtsDNA'!D15*mtsDNA!$G15</f>
        <v>57.274533544795993</v>
      </c>
      <c r="I15" s="35">
        <f>'Intermediate mtsDNA'!E14+'Intermediate mtsDNA'!E15*mtsDNA!$G15</f>
        <v>54.450188541505057</v>
      </c>
      <c r="J15" s="35">
        <f>'Intermediate mtsDNA'!F14+'Intermediate mtsDNA'!F15*mtsDNA!$G15</f>
        <v>60.299099132427258</v>
      </c>
      <c r="K15" s="18"/>
      <c r="L15" s="35">
        <f>'Intermediate mtsDNA'!H14+'Intermediate mtsDNA'!H15*mtsDNA!$G15</f>
        <v>55.831578947368435</v>
      </c>
      <c r="M15" s="35">
        <f>'Intermediate mtsDNA'!I14+'Intermediate mtsDNA'!I15*mtsDNA!$G15</f>
        <v>51.384941675503754</v>
      </c>
      <c r="N15" s="35">
        <f>'Intermediate mtsDNA'!J14+'Intermediate mtsDNA'!J15*mtsDNA!$G15</f>
        <v>59.926988335101036</v>
      </c>
      <c r="P15" s="35">
        <f>'Intermediate mtsDNA'!L14+'Intermediate mtsDNA'!L15*mtsDNA!$G15</f>
        <v>66.393670886075995</v>
      </c>
      <c r="Q15" s="35">
        <f>'Intermediate mtsDNA'!M14+'Intermediate mtsDNA'!M15*mtsDNA!$G15</f>
        <v>59.79231037793496</v>
      </c>
      <c r="R15" s="35">
        <f>'Intermediate mtsDNA'!N14+'Intermediate mtsDNA'!N15*mtsDNA!$G15</f>
        <v>72.275909924063839</v>
      </c>
      <c r="W15" t="s">
        <v>54</v>
      </c>
    </row>
    <row r="16" spans="1:23" x14ac:dyDescent="0.3">
      <c r="A16" s="5" t="s">
        <v>18</v>
      </c>
      <c r="B16" s="6" t="s">
        <v>4</v>
      </c>
      <c r="C16" s="19" t="str">
        <f>'Intermediate mtsDNA'!C16</f>
        <v>0.05 (-0.69, 0.49)</v>
      </c>
      <c r="D16" s="51" t="str">
        <f>'Intermediate mtsDNA'!G16</f>
        <v>-0.69 (-1.54, -0.32)</v>
      </c>
      <c r="E16" s="96" t="str">
        <f>'Intermediate mtsDNA'!K16</f>
        <v>2.75 (2.01, 3.28)</v>
      </c>
      <c r="F16" s="18"/>
      <c r="G16" s="42">
        <v>2</v>
      </c>
      <c r="H16" s="40">
        <f>'Intermediate mtsDNA'!D16+'Intermediate mtsDNA'!D17*mtsDNA!$G16</f>
        <v>2.7482737013208447</v>
      </c>
      <c r="I16" s="35">
        <f>'Intermediate mtsDNA'!E16+'Intermediate mtsDNA'!E17*mtsDNA!$G16</f>
        <v>1.8322240311513549</v>
      </c>
      <c r="J16" s="35">
        <f>'Intermediate mtsDNA'!F16+'Intermediate mtsDNA'!F17*mtsDNA!$G16</f>
        <v>3.4384752620929748</v>
      </c>
      <c r="K16" s="18"/>
      <c r="L16" s="35">
        <f>'Intermediate mtsDNA'!H16+'Intermediate mtsDNA'!H17*mtsDNA!$G16</f>
        <v>1.6642857142857159</v>
      </c>
      <c r="M16" s="35">
        <f>'Intermediate mtsDNA'!I16+'Intermediate mtsDNA'!I17*mtsDNA!$G16</f>
        <v>0.62342342342341994</v>
      </c>
      <c r="N16" s="35">
        <f>'Intermediate mtsDNA'!J16+'Intermediate mtsDNA'!J17*mtsDNA!$G16</f>
        <v>2.2779279279279341</v>
      </c>
      <c r="P16" s="35">
        <f>'Intermediate mtsDNA'!L16+'Intermediate mtsDNA'!L17*mtsDNA!$G16</f>
        <v>4.6449999999999996</v>
      </c>
      <c r="Q16" s="35">
        <f>'Intermediate mtsDNA'!M16+'Intermediate mtsDNA'!M17*mtsDNA!$G16</f>
        <v>3.7244642857142898</v>
      </c>
      <c r="R16" s="35">
        <f>'Intermediate mtsDNA'!N16+'Intermediate mtsDNA'!N17*mtsDNA!$G16</f>
        <v>5.3924107142857203</v>
      </c>
      <c r="V16" t="s">
        <v>55</v>
      </c>
    </row>
    <row r="17" spans="1:23" x14ac:dyDescent="0.3">
      <c r="A17" s="5"/>
      <c r="B17" s="6" t="s">
        <v>5</v>
      </c>
      <c r="C17" s="19" t="str">
        <f>'Intermediate mtsDNA'!C17</f>
        <v>1.35 (1.26, 1.47)</v>
      </c>
      <c r="D17" s="94" t="str">
        <f>'Intermediate mtsDNA'!G17</f>
        <v>1.18 (1.08, 1.30)</v>
      </c>
      <c r="E17" s="96" t="str">
        <f>'Intermediate mtsDNA'!K17</f>
        <v>0.95 (0.86, 1.06)</v>
      </c>
      <c r="F17" s="18"/>
      <c r="G17" s="42">
        <v>18</v>
      </c>
      <c r="H17" s="40">
        <f>'Intermediate mtsDNA'!D16+'Intermediate mtsDNA'!D17*mtsDNA!$G17</f>
        <v>24.370546876177166</v>
      </c>
      <c r="I17" s="35">
        <f>'Intermediate mtsDNA'!E16+'Intermediate mtsDNA'!E17*mtsDNA!$G17</f>
        <v>21.972478689934714</v>
      </c>
      <c r="J17" s="35">
        <f>'Intermediate mtsDNA'!F16+'Intermediate mtsDNA'!F17*mtsDNA!$G17</f>
        <v>27.025516484551215</v>
      </c>
      <c r="K17" s="18"/>
      <c r="L17" s="35">
        <f>'Intermediate mtsDNA'!H16+'Intermediate mtsDNA'!H17*mtsDNA!$G17</f>
        <v>20.521428571428597</v>
      </c>
      <c r="M17" s="35">
        <f>'Intermediate mtsDNA'!I16+'Intermediate mtsDNA'!I17*mtsDNA!$G17</f>
        <v>17.9567567567567</v>
      </c>
      <c r="N17" s="35">
        <f>'Intermediate mtsDNA'!J16+'Intermediate mtsDNA'!J17*mtsDNA!$G17</f>
        <v>23.034684684684734</v>
      </c>
      <c r="P17" s="35">
        <f>'Intermediate mtsDNA'!L16+'Intermediate mtsDNA'!L17*mtsDNA!$G17</f>
        <v>19.844999999999999</v>
      </c>
      <c r="Q17" s="35">
        <f>'Intermediate mtsDNA'!M16+'Intermediate mtsDNA'!M17*mtsDNA!$G17</f>
        <v>17.474464285714291</v>
      </c>
      <c r="R17" s="35">
        <f>'Intermediate mtsDNA'!N16+'Intermediate mtsDNA'!N17*mtsDNA!$G17</f>
        <v>22.306696428571481</v>
      </c>
      <c r="W17" t="s">
        <v>56</v>
      </c>
    </row>
    <row r="18" spans="1:23" x14ac:dyDescent="0.3">
      <c r="A18" s="5" t="s">
        <v>19</v>
      </c>
      <c r="B18" s="6" t="s">
        <v>4</v>
      </c>
      <c r="C18" s="19" t="str">
        <f>'Intermediate mtsDNA'!C18</f>
        <v>-25.72 (-32.95, -19.62)</v>
      </c>
      <c r="D18" s="51" t="str">
        <f>'Intermediate mtsDNA'!G18</f>
        <v>-57.10 (-68.74, -47.87)</v>
      </c>
      <c r="E18" s="97" t="str">
        <f>'Intermediate mtsDNA'!K18</f>
        <v>220.86 (171.38, 252.18)</v>
      </c>
      <c r="F18" s="18"/>
      <c r="G18" s="42">
        <v>175</v>
      </c>
      <c r="H18" s="43">
        <f>'Intermediate mtsDNA'!D18+'Intermediate mtsDNA'!D19*mtsDNA!$G18</f>
        <v>116.73404500585683</v>
      </c>
      <c r="I18" s="44">
        <f>'Intermediate mtsDNA'!E18+'Intermediate mtsDNA'!E19*mtsDNA!$G18</f>
        <v>106.71231192817095</v>
      </c>
      <c r="J18" s="44">
        <f>'Intermediate mtsDNA'!F18+'Intermediate mtsDNA'!F19*mtsDNA!$G18</f>
        <v>126.73249424614001</v>
      </c>
      <c r="K18" s="18"/>
      <c r="L18" s="44">
        <f>'Intermediate mtsDNA'!H18+'Intermediate mtsDNA'!H19*mtsDNA!$G18</f>
        <v>90.132241813602235</v>
      </c>
      <c r="M18" s="44">
        <f>'Intermediate mtsDNA'!I18+'Intermediate mtsDNA'!I19*mtsDNA!$G18</f>
        <v>73.894622961919083</v>
      </c>
      <c r="N18" s="44">
        <f>'Intermediate mtsDNA'!J18+'Intermediate mtsDNA'!J19*mtsDNA!$G18</f>
        <v>105.09642850571994</v>
      </c>
      <c r="O18" s="45"/>
      <c r="P18" s="44">
        <f>'Intermediate mtsDNA'!L18+'Intermediate mtsDNA'!L19*mtsDNA!$G18</f>
        <v>353.20970266040689</v>
      </c>
      <c r="Q18" s="44">
        <f>'Intermediate mtsDNA'!M18+'Intermediate mtsDNA'!M19*mtsDNA!$G18</f>
        <v>287.72407908115815</v>
      </c>
      <c r="R18" s="44">
        <f>'Intermediate mtsDNA'!N18+'Intermediate mtsDNA'!N19*mtsDNA!$G18</f>
        <v>405.45007989154141</v>
      </c>
    </row>
    <row r="19" spans="1:23" x14ac:dyDescent="0.3">
      <c r="A19" s="5"/>
      <c r="B19" s="6" t="s">
        <v>5</v>
      </c>
      <c r="C19" s="19" t="str">
        <f>'Intermediate mtsDNA'!C19</f>
        <v>0.81 (0.80, 0.84)</v>
      </c>
      <c r="D19" s="94" t="str">
        <f>'Intermediate mtsDNA'!G19</f>
        <v>0.84 (0.82, 0.87)</v>
      </c>
      <c r="E19" s="96" t="str">
        <f>'Intermediate mtsDNA'!K19</f>
        <v>0.76 (0.66, 0.88)</v>
      </c>
      <c r="F19" s="18"/>
      <c r="G19" s="42">
        <v>750</v>
      </c>
      <c r="H19" s="43">
        <f>'Intermediate mtsDNA'!D18+'Intermediate mtsDNA'!D19*mtsDNA!$G19</f>
        <v>584.80715054896018</v>
      </c>
      <c r="I19" s="44">
        <f>'Intermediate mtsDNA'!E18+'Intermediate mtsDNA'!E19*mtsDNA!$G19</f>
        <v>565.60309661422525</v>
      </c>
      <c r="J19" s="44">
        <f>'Intermediate mtsDNA'!F18+'Intermediate mtsDNA'!F19*mtsDNA!$G19</f>
        <v>607.6166329691772</v>
      </c>
      <c r="K19" s="18"/>
      <c r="L19" s="44">
        <f>'Intermediate mtsDNA'!H18+'Intermediate mtsDNA'!H19*mtsDNA!$G19</f>
        <v>573.88539042821185</v>
      </c>
      <c r="M19" s="44">
        <f>'Intermediate mtsDNA'!I18+'Intermediate mtsDNA'!I19*mtsDNA!$G19</f>
        <v>542.55380393946234</v>
      </c>
      <c r="N19" s="44">
        <f>'Intermediate mtsDNA'!J18+'Intermediate mtsDNA'!J19*mtsDNA!$G19</f>
        <v>607.70088533023227</v>
      </c>
      <c r="O19" s="45"/>
      <c r="P19" s="44">
        <f>'Intermediate mtsDNA'!L18+'Intermediate mtsDNA'!L19*mtsDNA!$G19</f>
        <v>788.059076682316</v>
      </c>
      <c r="Q19" s="44">
        <f>'Intermediate mtsDNA'!M18+'Intermediate mtsDNA'!M19*mtsDNA!$G19</f>
        <v>669.99554722520259</v>
      </c>
      <c r="R19" s="44">
        <f>'Intermediate mtsDNA'!N18+'Intermediate mtsDNA'!N19*mtsDNA!$G19</f>
        <v>909.03793637728199</v>
      </c>
      <c r="T19" t="s">
        <v>57</v>
      </c>
    </row>
    <row r="20" spans="1:23" x14ac:dyDescent="0.3">
      <c r="A20" s="5" t="s">
        <v>20</v>
      </c>
      <c r="B20" s="6" t="s">
        <v>4</v>
      </c>
      <c r="C20" s="19" t="str">
        <f>'Intermediate mtsDNA'!C20</f>
        <v>-35.44 (-85.13, -3.15)</v>
      </c>
      <c r="D20" s="94" t="str">
        <f>'Intermediate mtsDNA'!G20</f>
        <v>-55.13 (-81.98, -12.40)</v>
      </c>
      <c r="E20" s="97" t="str">
        <f>'Intermediate mtsDNA'!K20</f>
        <v>-6.41 (-28.29, 28.66)</v>
      </c>
      <c r="F20" s="18"/>
      <c r="G20" s="42">
        <v>125</v>
      </c>
      <c r="H20" s="40">
        <f>'Intermediate mtsDNA'!D20+'Intermediate mtsDNA'!D21*mtsDNA!$G20</f>
        <v>108.9093852754396</v>
      </c>
      <c r="I20" s="35">
        <f>'Intermediate mtsDNA'!E20+'Intermediate mtsDNA'!E21*mtsDNA!$G20</f>
        <v>43.367021072106141</v>
      </c>
      <c r="J20" s="35">
        <f>'Intermediate mtsDNA'!F20+'Intermediate mtsDNA'!F21*mtsDNA!$G20</f>
        <v>165.80710010740145</v>
      </c>
      <c r="K20" s="18"/>
      <c r="L20" s="35">
        <f>'Intermediate mtsDNA'!H20+'Intermediate mtsDNA'!H21*mtsDNA!$G20</f>
        <v>85.88286189683879</v>
      </c>
      <c r="M20" s="35">
        <f>'Intermediate mtsDNA'!I20+'Intermediate mtsDNA'!I21*mtsDNA!$G20</f>
        <v>38.061444167783918</v>
      </c>
      <c r="N20" s="35">
        <f>'Intermediate mtsDNA'!J20+'Intermediate mtsDNA'!J21*mtsDNA!$G20</f>
        <v>142.03664368256383</v>
      </c>
      <c r="O20" s="45"/>
      <c r="P20" s="35">
        <f>'Intermediate mtsDNA'!L20+'Intermediate mtsDNA'!L21*mtsDNA!$G20</f>
        <v>106.57500000000022</v>
      </c>
      <c r="Q20" s="35">
        <f>'Intermediate mtsDNA'!M20+'Intermediate mtsDNA'!M21*mtsDNA!$G20</f>
        <v>65.908760367968625</v>
      </c>
      <c r="R20" s="35">
        <f>'Intermediate mtsDNA'!N20+'Intermediate mtsDNA'!N21*mtsDNA!$G20</f>
        <v>152.12307846981366</v>
      </c>
      <c r="U20" t="s">
        <v>58</v>
      </c>
    </row>
    <row r="21" spans="1:23" x14ac:dyDescent="0.3">
      <c r="A21" s="5"/>
      <c r="B21" s="6" t="s">
        <v>5</v>
      </c>
      <c r="C21" s="19" t="str">
        <f>'Intermediate mtsDNA'!C21</f>
        <v>1.15 (1.03, 1.35)</v>
      </c>
      <c r="D21" s="94" t="str">
        <f>'Intermediate mtsDNA'!G21</f>
        <v>1.13 (0.96, 1.24)</v>
      </c>
      <c r="E21" s="97" t="str">
        <f>'Intermediate mtsDNA'!K21</f>
        <v>0.90 (0.75, 0.99)</v>
      </c>
      <c r="F21" s="18"/>
      <c r="G21" s="42">
        <v>350</v>
      </c>
      <c r="H21" s="40">
        <f>'Intermediate mtsDNA'!D20+'Intermediate mtsDNA'!D21*mtsDNA!$G21</f>
        <v>368.74196389209311</v>
      </c>
      <c r="I21" s="35">
        <f>'Intermediate mtsDNA'!E20+'Intermediate mtsDNA'!E21*mtsDNA!$G21</f>
        <v>274.66097661917041</v>
      </c>
      <c r="J21" s="35">
        <f>'Intermediate mtsDNA'!F20+'Intermediate mtsDNA'!F21*mtsDNA!$G21</f>
        <v>469.93849576016049</v>
      </c>
      <c r="K21" s="18"/>
      <c r="L21" s="35">
        <f>'Intermediate mtsDNA'!H20+'Intermediate mtsDNA'!H21*mtsDNA!$G21</f>
        <v>339.70981697171425</v>
      </c>
      <c r="M21" s="35">
        <f>'Intermediate mtsDNA'!I20+'Intermediate mtsDNA'!I21*mtsDNA!$G21</f>
        <v>254.14073932196894</v>
      </c>
      <c r="N21" s="35">
        <f>'Intermediate mtsDNA'!J20+'Intermediate mtsDNA'!J21*mtsDNA!$G21</f>
        <v>420.02577411734609</v>
      </c>
      <c r="O21" s="45"/>
      <c r="P21" s="35">
        <f>'Intermediate mtsDNA'!L20+'Intermediate mtsDNA'!L21*mtsDNA!$G21</f>
        <v>309.9403846153844</v>
      </c>
      <c r="Q21" s="35">
        <f>'Intermediate mtsDNA'!M20+'Intermediate mtsDNA'!M21*mtsDNA!$G21</f>
        <v>235.46463429346997</v>
      </c>
      <c r="R21" s="35">
        <f>'Intermediate mtsDNA'!N20+'Intermediate mtsDNA'!N21*mtsDNA!$G21</f>
        <v>374.35992057507679</v>
      </c>
      <c r="V21" t="s">
        <v>59</v>
      </c>
    </row>
    <row r="22" spans="1:23" x14ac:dyDescent="0.3">
      <c r="A22" s="5" t="s">
        <v>22</v>
      </c>
      <c r="B22" s="6" t="s">
        <v>4</v>
      </c>
      <c r="C22" s="19" t="str">
        <f>'Intermediate mtsDNA'!C22</f>
        <v>0.06 (0.04, 0.08)</v>
      </c>
      <c r="D22" s="94" t="str">
        <f>'Intermediate mtsDNA'!G22</f>
        <v>0.09 (0.06, 0.12)</v>
      </c>
      <c r="E22" s="97" t="str">
        <f>'Intermediate mtsDNA'!K22</f>
        <v>-0.12 (-0.16, -0.07)</v>
      </c>
      <c r="F22" s="18"/>
      <c r="G22" s="42">
        <v>0.2</v>
      </c>
      <c r="H22" s="58">
        <f>'Intermediate mtsDNA'!D22+'Intermediate mtsDNA'!D23*mtsDNA!$G22</f>
        <v>0.25026327085302019</v>
      </c>
      <c r="I22" s="59">
        <f>'Intermediate mtsDNA'!E22+'Intermediate mtsDNA'!E23*mtsDNA!$G22</f>
        <v>0.22067797948340651</v>
      </c>
      <c r="J22" s="59">
        <f>'Intermediate mtsDNA'!F22+'Intermediate mtsDNA'!F23*mtsDNA!$G22</f>
        <v>0.27773319894648313</v>
      </c>
      <c r="K22" s="60"/>
      <c r="L22" s="59">
        <f>'Intermediate mtsDNA'!H22+'Intermediate mtsDNA'!H23*mtsDNA!$G22</f>
        <v>0.28008474576271231</v>
      </c>
      <c r="M22" s="59">
        <f>'Intermediate mtsDNA'!I22+'Intermediate mtsDNA'!I23*mtsDNA!$G22</f>
        <v>0.24010660454919161</v>
      </c>
      <c r="N22" s="59">
        <f>'Intermediate mtsDNA'!J22+'Intermediate mtsDNA'!J23*mtsDNA!$G22</f>
        <v>0.32329597149904099</v>
      </c>
      <c r="O22" s="61"/>
      <c r="P22" s="59">
        <f>'Intermediate mtsDNA'!L22+'Intermediate mtsDNA'!L23*mtsDNA!$G22</f>
        <v>5.7499999999999399E-2</v>
      </c>
      <c r="Q22" s="59">
        <f>'Intermediate mtsDNA'!M22+'Intermediate mtsDNA'!M23*mtsDNA!$G22</f>
        <v>1.4049049204815922E-3</v>
      </c>
      <c r="R22" s="59">
        <f>'Intermediate mtsDNA'!N22+'Intermediate mtsDNA'!N23*mtsDNA!$G22</f>
        <v>0.12462316765740261</v>
      </c>
      <c r="V22" t="s">
        <v>60</v>
      </c>
    </row>
    <row r="23" spans="1:23" x14ac:dyDescent="0.3">
      <c r="A23" s="5"/>
      <c r="B23" s="6" t="s">
        <v>5</v>
      </c>
      <c r="C23" s="19" t="str">
        <f>'Intermediate mtsDNA'!C23</f>
        <v>0.95 (0.92, 0.99)</v>
      </c>
      <c r="D23" s="94" t="str">
        <f>'Intermediate mtsDNA'!G23</f>
        <v>0.97 (0.91, 1.01)</v>
      </c>
      <c r="E23" s="97" t="str">
        <f>'Intermediate mtsDNA'!K23</f>
        <v>0.89 (0.81, 0.96)</v>
      </c>
      <c r="F23" s="18"/>
      <c r="G23" s="42">
        <v>0.95</v>
      </c>
      <c r="H23" s="58">
        <f>'Intermediate mtsDNA'!D22+'Intermediate mtsDNA'!D23*mtsDNA!$G23</f>
        <v>0.96319703368669363</v>
      </c>
      <c r="I23" s="59">
        <f>'Intermediate mtsDNA'!E22+'Intermediate mtsDNA'!E23*mtsDNA!$G23</f>
        <v>0.91045435715336642</v>
      </c>
      <c r="J23" s="59">
        <f>'Intermediate mtsDNA'!F22+'Intermediate mtsDNA'!F23*mtsDNA!$G23</f>
        <v>1.017887878825843</v>
      </c>
      <c r="K23" s="60"/>
      <c r="L23" s="59">
        <f>'Intermediate mtsDNA'!H22+'Intermediate mtsDNA'!H23*mtsDNA!$G23</f>
        <v>1.0046610169491528</v>
      </c>
      <c r="M23" s="59">
        <f>'Intermediate mtsDNA'!I22+'Intermediate mtsDNA'!I23*mtsDNA!$G23</f>
        <v>0.92608221430528959</v>
      </c>
      <c r="N23" s="59">
        <f>'Intermediate mtsDNA'!J22+'Intermediate mtsDNA'!J23*mtsDNA!$G23</f>
        <v>1.0817229377911761</v>
      </c>
      <c r="O23" s="61"/>
      <c r="P23" s="59">
        <f>'Intermediate mtsDNA'!L22+'Intermediate mtsDNA'!L23*mtsDNA!$G23</f>
        <v>0.72156249999999955</v>
      </c>
      <c r="Q23" s="59">
        <f>'Intermediate mtsDNA'!M22+'Intermediate mtsDNA'!M23*mtsDNA!$G23</f>
        <v>0.61207684167937504</v>
      </c>
      <c r="R23" s="59">
        <f>'Intermediate mtsDNA'!N22+'Intermediate mtsDNA'!N23*mtsDNA!$G23</f>
        <v>0.84214285269677269</v>
      </c>
      <c r="W23" t="s">
        <v>61</v>
      </c>
    </row>
    <row r="24" spans="1:23" x14ac:dyDescent="0.3">
      <c r="A24" s="5" t="s">
        <v>21</v>
      </c>
      <c r="B24" s="6" t="s">
        <v>4</v>
      </c>
      <c r="C24" s="19" t="str">
        <f>'Intermediate mtsDNA'!C24</f>
        <v>-0.20 (-0.28, -0.13)</v>
      </c>
      <c r="D24" s="94" t="str">
        <f>'Intermediate mtsDNA'!G24</f>
        <v>-0.21 (-0.30, -0.12)</v>
      </c>
      <c r="E24" s="97" t="str">
        <f>'Intermediate mtsDNA'!K24</f>
        <v>-0.06 (-0.13, 0.02)</v>
      </c>
      <c r="F24" s="18"/>
      <c r="G24" s="59">
        <v>0.4</v>
      </c>
      <c r="H24" s="58">
        <f>'Intermediate mtsDNA'!D24+'Intermediate mtsDNA'!D25*mtsDNA!$G24</f>
        <v>0.28201547061359905</v>
      </c>
      <c r="I24" s="59">
        <f>'Intermediate mtsDNA'!E24+'Intermediate mtsDNA'!E25*mtsDNA!$G24</f>
        <v>0.17076343087186402</v>
      </c>
      <c r="J24" s="59">
        <f>'Intermediate mtsDNA'!F24+'Intermediate mtsDNA'!F25*mtsDNA!$G24</f>
        <v>0.38761364789060204</v>
      </c>
      <c r="K24" s="60"/>
      <c r="L24" s="59">
        <f>'Intermediate mtsDNA'!H24+'Intermediate mtsDNA'!H25*mtsDNA!$G24</f>
        <v>0.28621590909090805</v>
      </c>
      <c r="M24" s="59">
        <f>'Intermediate mtsDNA'!I24+'Intermediate mtsDNA'!I25*mtsDNA!$G24</f>
        <v>0.15128011611030201</v>
      </c>
      <c r="N24" s="59">
        <f>'Intermediate mtsDNA'!J24+'Intermediate mtsDNA'!J25*mtsDNA!$G24</f>
        <v>0.42076161103048099</v>
      </c>
      <c r="O24" s="61"/>
      <c r="P24" s="59">
        <f>'Intermediate mtsDNA'!L24+'Intermediate mtsDNA'!L25*mtsDNA!$G24</f>
        <v>0.32648148148148165</v>
      </c>
      <c r="Q24" s="59">
        <f>'Intermediate mtsDNA'!M24+'Intermediate mtsDNA'!M25*mtsDNA!$G24</f>
        <v>0.21133078920041601</v>
      </c>
      <c r="R24" s="59">
        <f>'Intermediate mtsDNA'!N24+'Intermediate mtsDNA'!N25*mtsDNA!$G24</f>
        <v>0.44541640706126628</v>
      </c>
      <c r="W24" t="s">
        <v>62</v>
      </c>
    </row>
    <row r="25" spans="1:23" ht="15" thickBot="1" x14ac:dyDescent="0.35">
      <c r="A25" s="9"/>
      <c r="B25" s="10" t="s">
        <v>5</v>
      </c>
      <c r="C25" s="20" t="str">
        <f>'Intermediate mtsDNA'!C25</f>
        <v>1.19 (1.12, 1.30)</v>
      </c>
      <c r="D25" s="95" t="str">
        <f>'Intermediate mtsDNA'!G25</f>
        <v>1.24 (1.13, 1.36)</v>
      </c>
      <c r="E25" s="98" t="str">
        <f>'Intermediate mtsDNA'!K25</f>
        <v>0.96 (0.86, 1.06)</v>
      </c>
      <c r="F25" s="18"/>
      <c r="G25" s="42">
        <v>0.99</v>
      </c>
      <c r="H25" s="58">
        <f>'Intermediate mtsDNA'!D24+'Intermediate mtsDNA'!D25*mtsDNA!$G25</f>
        <v>0.98594888681079917</v>
      </c>
      <c r="I25" s="59">
        <f>'Intermediate mtsDNA'!E24+'Intermediate mtsDNA'!E25*mtsDNA!$G25</f>
        <v>0.82897267865659385</v>
      </c>
      <c r="J25" s="59">
        <f>'Intermediate mtsDNA'!F24+'Intermediate mtsDNA'!F25*mtsDNA!$G25</f>
        <v>1.1529087013096353</v>
      </c>
      <c r="K25" s="60"/>
      <c r="L25" s="59">
        <f>'Intermediate mtsDNA'!H24+'Intermediate mtsDNA'!H25*mtsDNA!$G25</f>
        <v>1.0170113636363602</v>
      </c>
      <c r="M25" s="59">
        <f>'Intermediate mtsDNA'!I24+'Intermediate mtsDNA'!I25*mtsDNA!$G25</f>
        <v>0.82070319303337602</v>
      </c>
      <c r="N25" s="59">
        <f>'Intermediate mtsDNA'!J24+'Intermediate mtsDNA'!J25*mtsDNA!$G25</f>
        <v>1.2222710449927476</v>
      </c>
      <c r="O25" s="61"/>
      <c r="P25" s="59">
        <f>'Intermediate mtsDNA'!L24+'Intermediate mtsDNA'!L25*mtsDNA!$G25</f>
        <v>0.89462962962962977</v>
      </c>
      <c r="Q25" s="59">
        <f>'Intermediate mtsDNA'!M24+'Intermediate mtsDNA'!M25*mtsDNA!$G25</f>
        <v>0.71862050882658446</v>
      </c>
      <c r="R25" s="59">
        <f>'Intermediate mtsDNA'!N24+'Intermediate mtsDNA'!N25*mtsDNA!$G25</f>
        <v>1.0714719626168212</v>
      </c>
    </row>
    <row r="26" spans="1:23" ht="51.6" customHeight="1" thickBot="1" x14ac:dyDescent="0.35">
      <c r="A26" t="s">
        <v>1</v>
      </c>
      <c r="B26" s="1" t="s">
        <v>24</v>
      </c>
      <c r="C26" s="1" t="s">
        <v>3</v>
      </c>
      <c r="D26" s="1" t="s">
        <v>38</v>
      </c>
      <c r="E26" s="1" t="s">
        <v>39</v>
      </c>
      <c r="F26" s="1" t="s">
        <v>30</v>
      </c>
      <c r="G26" s="1" t="s">
        <v>94</v>
      </c>
      <c r="H26" s="22" t="s">
        <v>91</v>
      </c>
      <c r="I26" s="22" t="s">
        <v>92</v>
      </c>
      <c r="J26" s="22" t="s">
        <v>93</v>
      </c>
      <c r="K26" s="1" t="s">
        <v>38</v>
      </c>
      <c r="L26" s="1" t="s">
        <v>86</v>
      </c>
      <c r="M26" s="1" t="s">
        <v>84</v>
      </c>
      <c r="N26" s="1" t="s">
        <v>85</v>
      </c>
      <c r="O26" s="1" t="s">
        <v>39</v>
      </c>
      <c r="P26" s="1" t="s">
        <v>86</v>
      </c>
      <c r="Q26" s="1" t="s">
        <v>84</v>
      </c>
      <c r="R26" s="1" t="s">
        <v>85</v>
      </c>
    </row>
    <row r="27" spans="1:23" x14ac:dyDescent="0.3">
      <c r="A27" s="4" t="s">
        <v>155</v>
      </c>
      <c r="B27" s="181" t="s">
        <v>4</v>
      </c>
      <c r="C27" s="169" t="str">
        <f>'Intermediate mtsDNA'!C27</f>
        <v>-80.86 (-96.03, -58.72)</v>
      </c>
      <c r="D27" s="169" t="str">
        <f>'Intermediate mtsDNA'!G27</f>
        <v>-151.25 (-180.67, -109.78)</v>
      </c>
      <c r="E27" s="170" t="str">
        <f>'Intermediate mtsDNA'!K27</f>
        <v>-167.52 (-232.51, -60.96)</v>
      </c>
      <c r="F27" s="1"/>
      <c r="G27" s="1">
        <v>4400</v>
      </c>
      <c r="H27" s="194">
        <f>'Intermediate mtsDNA'!D27+'Intermediate mtsDNA'!D28*mtsDNA!$G27</f>
        <v>4411.2013399008811</v>
      </c>
      <c r="I27" s="195">
        <f>'Intermediate mtsDNA'!E27+'Intermediate mtsDNA'!E28*mtsDNA!$G27</f>
        <v>4378.0738539739386</v>
      </c>
      <c r="J27" s="195">
        <f>'Intermediate mtsDNA'!F27+'Intermediate mtsDNA'!F28*mtsDNA!$G27</f>
        <v>4444.2863767253602</v>
      </c>
      <c r="K27" s="1"/>
      <c r="L27" s="195">
        <f>'Intermediate mtsDNA'!H27+'Intermediate mtsDNA'!H28*mtsDNA!$G27</f>
        <v>4406.0578338590776</v>
      </c>
      <c r="M27" s="195">
        <f>'Intermediate mtsDNA'!I27+'Intermediate mtsDNA'!I28*mtsDNA!$G27</f>
        <v>4346.248311893798</v>
      </c>
      <c r="N27" s="195">
        <f>'Intermediate mtsDNA'!J27+'Intermediate mtsDNA'!J28*mtsDNA!$G27</f>
        <v>4466.5644771304142</v>
      </c>
      <c r="O27" s="1"/>
      <c r="P27" s="195">
        <f>'Intermediate mtsDNA'!L27+'Intermediate mtsDNA'!L28*mtsDNA!$G27</f>
        <v>4400.2010699955554</v>
      </c>
      <c r="Q27" s="195">
        <f>'Intermediate mtsDNA'!M27+'Intermediate mtsDNA'!M28*mtsDNA!$G27</f>
        <v>4238.9340286971819</v>
      </c>
      <c r="R27" s="195">
        <f>'Intermediate mtsDNA'!N27+'Intermediate mtsDNA'!N28*mtsDNA!$G27</f>
        <v>4541.9941971741873</v>
      </c>
    </row>
    <row r="28" spans="1:23" x14ac:dyDescent="0.3">
      <c r="A28" s="6"/>
      <c r="B28" s="182" t="s">
        <v>5</v>
      </c>
      <c r="C28" s="171" t="str">
        <f>'Intermediate mtsDNA'!C28</f>
        <v>1.02 (1.02, 1.02)</v>
      </c>
      <c r="D28" s="171" t="str">
        <f>'Intermediate mtsDNA'!G28</f>
        <v>1.04 (1.03, 1.04)</v>
      </c>
      <c r="E28" s="172" t="str">
        <f>'Intermediate mtsDNA'!K28</f>
        <v>1.04 (1.02, 1.05)</v>
      </c>
      <c r="F28" s="1"/>
      <c r="G28" s="1">
        <v>25600</v>
      </c>
      <c r="H28" s="194">
        <f>'Intermediate mtsDNA'!D27+'Intermediate mtsDNA'!D28*mtsDNA!$G28</f>
        <v>26054.760369913667</v>
      </c>
      <c r="I28" s="195">
        <f>'Intermediate mtsDNA'!E27+'Intermediate mtsDNA'!E28*mtsDNA!$G28</f>
        <v>25935.114346406641</v>
      </c>
      <c r="J28" s="195">
        <f>'Intermediate mtsDNA'!F27+'Intermediate mtsDNA'!F28*mtsDNA!$G28</f>
        <v>26140.579313838076</v>
      </c>
      <c r="K28" s="1"/>
      <c r="L28" s="195">
        <f>'Intermediate mtsDNA'!H27+'Intermediate mtsDNA'!H28*mtsDNA!$G28</f>
        <v>26363.996845425765</v>
      </c>
      <c r="M28" s="195">
        <f>'Intermediate mtsDNA'!I27+'Intermediate mtsDNA'!I28*mtsDNA!$G28</f>
        <v>26157.786773432177</v>
      </c>
      <c r="N28" s="195">
        <f>'Intermediate mtsDNA'!J27+'Intermediate mtsDNA'!J28*mtsDNA!$G28</f>
        <v>26516.21867113639</v>
      </c>
      <c r="O28" s="1"/>
      <c r="P28" s="195">
        <f>'Intermediate mtsDNA'!L27+'Intermediate mtsDNA'!L28*mtsDNA!$G28</f>
        <v>26408.315202853402</v>
      </c>
      <c r="Q28" s="195">
        <f>'Intermediate mtsDNA'!M27+'Intermediate mtsDNA'!M28*mtsDNA!$G28</f>
        <v>25783.183013812271</v>
      </c>
      <c r="R28" s="195">
        <f>'Intermediate mtsDNA'!N27+'Intermediate mtsDNA'!N28*mtsDNA!$G28</f>
        <v>26719.868071048146</v>
      </c>
    </row>
    <row r="29" spans="1:23" x14ac:dyDescent="0.3">
      <c r="A29" s="5" t="s">
        <v>158</v>
      </c>
      <c r="B29" s="6" t="s">
        <v>4</v>
      </c>
      <c r="C29" s="42" t="str">
        <f>'Intermediate mtsDNA'!C29</f>
        <v>-6.48 (-9.05, -3.79)</v>
      </c>
      <c r="D29" s="51" t="str">
        <f>'Intermediate mtsDNA'!G29</f>
        <v>-5.57 (-12.59, -0.82)</v>
      </c>
      <c r="E29" s="97" t="str">
        <f>'Intermediate mtsDNA'!K29</f>
        <v>-9.36 (-18.32, -1.51)</v>
      </c>
      <c r="F29" s="17"/>
      <c r="G29" s="21">
        <v>250</v>
      </c>
      <c r="H29" s="37">
        <f>'Intermediate mtsDNA'!D29+'Intermediate mtsDNA'!D30*mtsDNA!$G29</f>
        <v>245.0588282242804</v>
      </c>
      <c r="I29" s="33">
        <f>'Intermediate mtsDNA'!E29+'Intermediate mtsDNA'!E30*mtsDNA!$G29</f>
        <v>241.57050693586035</v>
      </c>
      <c r="J29" s="33">
        <f>'Intermediate mtsDNA'!F29+'Intermediate mtsDNA'!F30*mtsDNA!$G29</f>
        <v>248.59293874473389</v>
      </c>
      <c r="K29" s="17"/>
      <c r="L29" s="33">
        <f>'Intermediate mtsDNA'!H29+'Intermediate mtsDNA'!H30*mtsDNA!$G29</f>
        <v>242.1488250652742</v>
      </c>
      <c r="M29" s="33">
        <f>'Intermediate mtsDNA'!I29+'Intermediate mtsDNA'!I30*mtsDNA!$G29</f>
        <v>233.62288890903073</v>
      </c>
      <c r="N29" s="33">
        <f>'Intermediate mtsDNA'!J29+'Intermediate mtsDNA'!J30*mtsDNA!$G29</f>
        <v>248.43406145200774</v>
      </c>
      <c r="P29" s="33">
        <f>'Intermediate mtsDNA'!L29+'Intermediate mtsDNA'!L30*mtsDNA!$G29</f>
        <v>231.71428571428584</v>
      </c>
      <c r="Q29" s="33">
        <f>'Intermediate mtsDNA'!M29+'Intermediate mtsDNA'!M30*mtsDNA!$G29</f>
        <v>220.69344026447089</v>
      </c>
      <c r="R29" s="33">
        <f>'Intermediate mtsDNA'!N29+'Intermediate mtsDNA'!N30*mtsDNA!$G29</f>
        <v>241.5307171936696</v>
      </c>
    </row>
    <row r="30" spans="1:23" x14ac:dyDescent="0.3">
      <c r="A30" s="5"/>
      <c r="B30" s="6" t="s">
        <v>5</v>
      </c>
      <c r="C30" s="91" t="str">
        <f>'Intermediate mtsDNA'!C30</f>
        <v>1.01 (1.00, 1.01)</v>
      </c>
      <c r="D30" s="51" t="str">
        <f>'Intermediate mtsDNA'!G30</f>
        <v>0.99 (0.98, 1.00)</v>
      </c>
      <c r="E30" s="97" t="str">
        <f>'Intermediate mtsDNA'!K30</f>
        <v>0.96 (0.96, 0.97)</v>
      </c>
      <c r="F30" s="17"/>
      <c r="G30" s="21">
        <v>1250</v>
      </c>
      <c r="H30" s="37">
        <f>'Intermediate mtsDNA'!D29+'Intermediate mtsDNA'!D30*mtsDNA!$G30</f>
        <v>1251.2333055912607</v>
      </c>
      <c r="I30" s="33">
        <f>'Intermediate mtsDNA'!E29+'Intermediate mtsDNA'!E30*mtsDNA!$G30</f>
        <v>1244.0353430075604</v>
      </c>
      <c r="J30" s="33">
        <f>'Intermediate mtsDNA'!F29+'Intermediate mtsDNA'!F30*mtsDNA!$G30</f>
        <v>1258.1333470631541</v>
      </c>
      <c r="K30" s="17"/>
      <c r="L30" s="33">
        <f>'Intermediate mtsDNA'!H29+'Intermediate mtsDNA'!H30*mtsDNA!$G30</f>
        <v>1233.0104438642302</v>
      </c>
      <c r="M30" s="33">
        <f>'Intermediate mtsDNA'!I29+'Intermediate mtsDNA'!I30*mtsDNA!$G30</f>
        <v>1218.4713737575157</v>
      </c>
      <c r="N30" s="33">
        <f>'Intermediate mtsDNA'!J29+'Intermediate mtsDNA'!J30*mtsDNA!$G30</f>
        <v>1245.4430345327658</v>
      </c>
      <c r="P30" s="33">
        <f>'Intermediate mtsDNA'!L29+'Intermediate mtsDNA'!L30*mtsDNA!$G30</f>
        <v>1195.9999999999998</v>
      </c>
      <c r="Q30" s="33">
        <f>'Intermediate mtsDNA'!M29+'Intermediate mtsDNA'!M30*mtsDNA!$G30</f>
        <v>1176.7373963084269</v>
      </c>
      <c r="R30" s="33">
        <f>'Intermediate mtsDNA'!N29+'Intermediate mtsDNA'!N30*mtsDNA!$G30</f>
        <v>1213.6755639903267</v>
      </c>
    </row>
    <row r="31" spans="1:23" x14ac:dyDescent="0.3">
      <c r="A31" s="5" t="s">
        <v>11</v>
      </c>
      <c r="B31" s="6" t="s">
        <v>4</v>
      </c>
      <c r="C31" s="91" t="str">
        <f>'Intermediate mtsDNA'!C31</f>
        <v>136.98 (115.44, 156.10)</v>
      </c>
      <c r="D31" s="51" t="str">
        <f>'Intermediate mtsDNA'!G31</f>
        <v>-42.51 (-66.07, -17.04)</v>
      </c>
      <c r="E31" s="97" t="str">
        <f>'Intermediate mtsDNA'!K31</f>
        <v>-47.55 (-81.25, 1.25)</v>
      </c>
      <c r="F31" s="17"/>
      <c r="G31" s="21">
        <v>375</v>
      </c>
      <c r="H31" s="37">
        <f>'Intermediate mtsDNA'!D31+'Intermediate mtsDNA'!D32*mtsDNA!$G31</f>
        <v>476.0333166371035</v>
      </c>
      <c r="I31" s="33">
        <f>'Intermediate mtsDNA'!E31+'Intermediate mtsDNA'!E32*mtsDNA!$G31</f>
        <v>448.61756661919276</v>
      </c>
      <c r="J31" s="33">
        <f>'Intermediate mtsDNA'!F31+'Intermediate mtsDNA'!F32*mtsDNA!$G31</f>
        <v>503.1976439783158</v>
      </c>
      <c r="K31" s="17"/>
      <c r="L31" s="33">
        <f>'Intermediate mtsDNA'!H31+'Intermediate mtsDNA'!H32*mtsDNA!$G31</f>
        <v>313.42372881355948</v>
      </c>
      <c r="M31" s="33">
        <f>'Intermediate mtsDNA'!I31+'Intermediate mtsDNA'!I32*mtsDNA!$G31</f>
        <v>280.55312847093637</v>
      </c>
      <c r="N31" s="33">
        <f>'Intermediate mtsDNA'!J31+'Intermediate mtsDNA'!J32*mtsDNA!$G31</f>
        <v>347.68278415401721</v>
      </c>
      <c r="O31" s="45"/>
      <c r="P31" s="33">
        <f>'Intermediate mtsDNA'!L31+'Intermediate mtsDNA'!L32*mtsDNA!$G31</f>
        <v>329.48913043478444</v>
      </c>
      <c r="Q31" s="33">
        <f>'Intermediate mtsDNA'!M31+'Intermediate mtsDNA'!M32*mtsDNA!$G31</f>
        <v>273.2924424972615</v>
      </c>
      <c r="R31" s="33">
        <f>'Intermediate mtsDNA'!N31+'Intermediate mtsDNA'!N32*mtsDNA!$G31</f>
        <v>389.80876232201416</v>
      </c>
    </row>
    <row r="32" spans="1:23" x14ac:dyDescent="0.3">
      <c r="A32" s="5"/>
      <c r="B32" s="6" t="s">
        <v>5</v>
      </c>
      <c r="C32" s="42" t="str">
        <f>'Intermediate mtsDNA'!C32</f>
        <v>0.90 (0.89, 0.93)</v>
      </c>
      <c r="D32" s="51" t="str">
        <f>'Intermediate mtsDNA'!G32</f>
        <v>0.95 (0.92, 0.97)</v>
      </c>
      <c r="E32" s="97" t="str">
        <f>'Intermediate mtsDNA'!K32</f>
        <v>1.01 (0.95, 1.04)</v>
      </c>
      <c r="F32" s="17"/>
      <c r="G32" s="42">
        <v>1500</v>
      </c>
      <c r="H32" s="37">
        <f>'Intermediate mtsDNA'!D31+'Intermediate mtsDNA'!D32*mtsDNA!$G32</f>
        <v>1493.205948726709</v>
      </c>
      <c r="I32" s="33">
        <f>'Intermediate mtsDNA'!E31+'Intermediate mtsDNA'!E32*mtsDNA!$G32</f>
        <v>1448.160787678506</v>
      </c>
      <c r="J32" s="33">
        <f>'Intermediate mtsDNA'!F31+'Intermediate mtsDNA'!F32*mtsDNA!$G32</f>
        <v>1544.492895636881</v>
      </c>
      <c r="K32" s="17"/>
      <c r="L32" s="33">
        <f>'Intermediate mtsDNA'!H31+'Intermediate mtsDNA'!H32*mtsDNA!$G32</f>
        <v>1381.2203389830518</v>
      </c>
      <c r="M32" s="33">
        <f>'Intermediate mtsDNA'!I31+'Intermediate mtsDNA'!I32*mtsDNA!$G32</f>
        <v>1320.4179933358009</v>
      </c>
      <c r="N32" s="33">
        <f>'Intermediate mtsDNA'!J31+'Intermediate mtsDNA'!J32*mtsDNA!$G32</f>
        <v>1441.8608663457987</v>
      </c>
      <c r="O32" s="45"/>
      <c r="P32" s="33">
        <f>'Intermediate mtsDNA'!L31+'Intermediate mtsDNA'!L32*mtsDNA!$G32</f>
        <v>1460.6032608695721</v>
      </c>
      <c r="Q32" s="33">
        <f>'Intermediate mtsDNA'!M31+'Intermediate mtsDNA'!M32*mtsDNA!$G32</f>
        <v>1336.9288061336247</v>
      </c>
      <c r="R32" s="33">
        <f>'Intermediate mtsDNA'!N31+'Intermediate mtsDNA'!N32*mtsDNA!$G32</f>
        <v>1555.4714129244203</v>
      </c>
    </row>
    <row r="33" spans="1:22" x14ac:dyDescent="0.3">
      <c r="A33" s="5" t="s">
        <v>13</v>
      </c>
      <c r="B33" s="6" t="s">
        <v>4</v>
      </c>
      <c r="C33" s="19" t="str">
        <f>'Intermediate mtsDNA'!C33</f>
        <v>0.76 (-0.61, 1.54)</v>
      </c>
      <c r="D33" s="51" t="str">
        <f>'Intermediate mtsDNA'!G33</f>
        <v>*0.42 (0.00, 0.00)</v>
      </c>
      <c r="E33" s="97" t="str">
        <f>'Intermediate mtsDNA'!K33</f>
        <v>*5.02 (0.00, 0.00)</v>
      </c>
      <c r="F33" s="18"/>
      <c r="G33" s="42"/>
      <c r="H33" s="39"/>
      <c r="I33" s="18"/>
      <c r="J33" s="18"/>
      <c r="K33" s="18"/>
      <c r="L33" s="18"/>
      <c r="M33" s="18"/>
      <c r="N33" s="18"/>
    </row>
    <row r="34" spans="1:22" x14ac:dyDescent="0.3">
      <c r="A34" s="5"/>
      <c r="B34" s="6" t="s">
        <v>5</v>
      </c>
      <c r="C34" s="19" t="str">
        <f>'Intermediate mtsDNA'!C34</f>
        <v>0.79 (0.72, 0.88)</v>
      </c>
      <c r="D34" s="51" t="str">
        <f>'Intermediate mtsDNA'!G34</f>
        <v>*0.61 (0.50, 0.75)</v>
      </c>
      <c r="E34" s="97" t="str">
        <f>'Intermediate mtsDNA'!K34</f>
        <v>*0.71 (0.66, 0.76)</v>
      </c>
      <c r="F34" s="18"/>
      <c r="G34" s="42"/>
      <c r="H34" s="39"/>
      <c r="I34" s="18"/>
      <c r="J34" s="18"/>
      <c r="K34" s="18"/>
      <c r="L34" s="18"/>
      <c r="M34" s="18"/>
      <c r="N34" s="18"/>
    </row>
    <row r="35" spans="1:22" x14ac:dyDescent="0.3">
      <c r="A35" s="5" t="s">
        <v>14</v>
      </c>
      <c r="B35" s="6" t="s">
        <v>4</v>
      </c>
      <c r="C35" s="19" t="str">
        <f>'Intermediate mtsDNA'!C35</f>
        <v>91.71 (82.36, 103.92)</v>
      </c>
      <c r="D35" s="51" t="str">
        <f>'Intermediate mtsDNA'!G35</f>
        <v>-73.94 (-94.07, -50.03)</v>
      </c>
      <c r="E35" s="97" t="str">
        <f>'Intermediate mtsDNA'!K35</f>
        <v>-60.32 (-92.71, -2.12)</v>
      </c>
      <c r="F35" s="18"/>
      <c r="G35" s="42">
        <v>675</v>
      </c>
      <c r="H35" s="41">
        <f>'Intermediate mtsDNA'!D35+'Intermediate mtsDNA'!D36*mtsDNA!$G35</f>
        <v>746.76406445171153</v>
      </c>
      <c r="I35" s="35">
        <f>'Intermediate mtsDNA'!E35+'Intermediate mtsDNA'!E36*mtsDNA!$G35</f>
        <v>733.27609017734358</v>
      </c>
      <c r="J35" s="35">
        <f>'Intermediate mtsDNA'!F35+'Intermediate mtsDNA'!F36*mtsDNA!$G35</f>
        <v>762.59351050620353</v>
      </c>
      <c r="K35" s="35"/>
      <c r="L35" s="35">
        <f>'Intermediate mtsDNA'!H35+'Intermediate mtsDNA'!H36*mtsDNA!$G35</f>
        <v>587.58767361111074</v>
      </c>
      <c r="M35" s="35">
        <f>'Intermediate mtsDNA'!I35+'Intermediate mtsDNA'!I36*mtsDNA!$G35</f>
        <v>559.53135952955824</v>
      </c>
      <c r="N35" s="35">
        <f>'Intermediate mtsDNA'!J35+'Intermediate mtsDNA'!J36*mtsDNA!$G35</f>
        <v>618.13284718436023</v>
      </c>
      <c r="O35" s="47"/>
      <c r="P35" s="35">
        <f>'Intermediate mtsDNA'!L35+'Intermediate mtsDNA'!L36*mtsDNA!$G35</f>
        <v>605.2651162790695</v>
      </c>
      <c r="Q35" s="35">
        <f>'Intermediate mtsDNA'!M35+'Intermediate mtsDNA'!M36*mtsDNA!$G35</f>
        <v>547.59574651447849</v>
      </c>
      <c r="R35" s="35">
        <f>'Intermediate mtsDNA'!N35+'Intermediate mtsDNA'!N36*mtsDNA!$G35</f>
        <v>673.5701030335498</v>
      </c>
    </row>
    <row r="36" spans="1:22" x14ac:dyDescent="0.3">
      <c r="A36" s="5"/>
      <c r="B36" s="6" t="s">
        <v>5</v>
      </c>
      <c r="C36" s="19" t="str">
        <f>'Intermediate mtsDNA'!C36</f>
        <v>0.97 (0.96, 0.98)</v>
      </c>
      <c r="D36" s="51" t="str">
        <f>'Intermediate mtsDNA'!G36</f>
        <v>0.98 (0.97, 0.99)</v>
      </c>
      <c r="E36" s="97" t="str">
        <f>'Intermediate mtsDNA'!K36</f>
        <v>0.99 (0.95, 1.00)</v>
      </c>
      <c r="F36" s="18"/>
      <c r="G36" s="42">
        <v>2750</v>
      </c>
      <c r="H36" s="41">
        <f>'Intermediate mtsDNA'!D35+'Intermediate mtsDNA'!D36*mtsDNA!$G36</f>
        <v>2760.4634450260583</v>
      </c>
      <c r="I36" s="35">
        <f>'Intermediate mtsDNA'!E35+'Intermediate mtsDNA'!E36*mtsDNA!$G36</f>
        <v>2734.2505650479507</v>
      </c>
      <c r="J36" s="35">
        <f>'Intermediate mtsDNA'!F35+'Intermediate mtsDNA'!F36*mtsDNA!$G36</f>
        <v>2787.4093582835826</v>
      </c>
      <c r="K36" s="35"/>
      <c r="L36" s="35">
        <f>'Intermediate mtsDNA'!H35+'Intermediate mtsDNA'!H36*mtsDNA!$G36</f>
        <v>2621.1597222222213</v>
      </c>
      <c r="M36" s="35">
        <f>'Intermediate mtsDNA'!I35+'Intermediate mtsDNA'!I36*mtsDNA!$G36</f>
        <v>2568.753261546849</v>
      </c>
      <c r="N36" s="35">
        <f>'Intermediate mtsDNA'!J35+'Intermediate mtsDNA'!J36*mtsDNA!$G36</f>
        <v>2672.1024417789554</v>
      </c>
      <c r="O36" s="47"/>
      <c r="P36" s="35">
        <f>'Intermediate mtsDNA'!L35+'Intermediate mtsDNA'!L36*mtsDNA!$G36</f>
        <v>2651.3116279069764</v>
      </c>
      <c r="Q36" s="35">
        <f>'Intermediate mtsDNA'!M35+'Intermediate mtsDNA'!M36*mtsDNA!$G36</f>
        <v>2515.9368680098069</v>
      </c>
      <c r="R36" s="35">
        <f>'Intermediate mtsDNA'!N35+'Intermediate mtsDNA'!N36*mtsDNA!$G36</f>
        <v>2750.6961276237043</v>
      </c>
    </row>
    <row r="37" spans="1:22" x14ac:dyDescent="0.3">
      <c r="A37" s="5" t="s">
        <v>15</v>
      </c>
      <c r="B37" s="6" t="s">
        <v>4</v>
      </c>
      <c r="C37" s="19" t="str">
        <f>'Intermediate mtsDNA'!C37</f>
        <v>0.86 (-0.08, 1.45)</v>
      </c>
      <c r="D37" s="51" t="str">
        <f>'Intermediate mtsDNA'!G37</f>
        <v>*-1.10 (0.00, 0.00)</v>
      </c>
      <c r="E37" s="97" t="str">
        <f>'Intermediate mtsDNA'!K37</f>
        <v>*0.11 (0.00, 0.00)</v>
      </c>
      <c r="F37" s="18"/>
      <c r="G37" s="42"/>
      <c r="H37" s="39"/>
      <c r="I37" s="18"/>
      <c r="J37" s="18"/>
      <c r="K37" s="18"/>
      <c r="L37" s="18"/>
      <c r="M37" s="18"/>
      <c r="N37" s="18"/>
    </row>
    <row r="38" spans="1:22" x14ac:dyDescent="0.3">
      <c r="A38" s="5"/>
      <c r="B38" s="6" t="s">
        <v>5</v>
      </c>
      <c r="C38" s="19" t="str">
        <f>'Intermediate mtsDNA'!C38</f>
        <v>0.90 (0.85, 0.98)</v>
      </c>
      <c r="D38" s="51" t="str">
        <f>'Intermediate mtsDNA'!G38</f>
        <v>*1.02 (0.94, 1.10)</v>
      </c>
      <c r="E38" s="97" t="str">
        <f>'Intermediate mtsDNA'!K38</f>
        <v>*0.92 (0.83, 1.02)</v>
      </c>
      <c r="F38" s="18"/>
      <c r="G38" s="42"/>
      <c r="H38" s="39"/>
      <c r="I38" s="18"/>
      <c r="J38" s="18"/>
      <c r="K38" s="18"/>
      <c r="L38" s="18"/>
      <c r="M38" s="18"/>
      <c r="N38" s="18"/>
    </row>
    <row r="39" spans="1:22" x14ac:dyDescent="0.3">
      <c r="A39" s="5" t="s">
        <v>16</v>
      </c>
      <c r="B39" s="6" t="s">
        <v>4</v>
      </c>
      <c r="C39" s="19" t="str">
        <f>'Intermediate mtsDNA'!C39</f>
        <v>2.87 (2.59, 3.19)</v>
      </c>
      <c r="D39" s="51" t="str">
        <f>'Intermediate mtsDNA'!G39</f>
        <v>3.90 (2.86, 4.75)</v>
      </c>
      <c r="E39" s="97" t="str">
        <f>'Intermediate mtsDNA'!K39</f>
        <v>18.41 (16.91, 20.50)</v>
      </c>
      <c r="F39" s="18"/>
      <c r="G39" s="42">
        <v>12</v>
      </c>
      <c r="H39" s="40">
        <f>'Intermediate mtsDNA'!D39+'Intermediate mtsDNA'!D40*mtsDNA!$G39</f>
        <v>14.591916620944037</v>
      </c>
      <c r="I39" s="35">
        <f>'Intermediate mtsDNA'!E39+'Intermediate mtsDNA'!E40*mtsDNA!$G39</f>
        <v>14.10837962056142</v>
      </c>
      <c r="J39" s="35">
        <f>'Intermediate mtsDNA'!F39+'Intermediate mtsDNA'!F40*mtsDNA!$G39</f>
        <v>15.146399870517715</v>
      </c>
      <c r="K39" s="35"/>
      <c r="L39" s="35">
        <f>'Intermediate mtsDNA'!H39+'Intermediate mtsDNA'!H40*mtsDNA!$G39</f>
        <v>15.957692307692282</v>
      </c>
      <c r="M39" s="35">
        <f>'Intermediate mtsDNA'!I39+'Intermediate mtsDNA'!I40*mtsDNA!$G39</f>
        <v>14.355844155844157</v>
      </c>
      <c r="N39" s="35">
        <f>'Intermediate mtsDNA'!J39+'Intermediate mtsDNA'!J40*mtsDNA!$G39</f>
        <v>17.529220779220719</v>
      </c>
      <c r="O39" s="35"/>
      <c r="P39" s="35">
        <f>'Intermediate mtsDNA'!L39+'Intermediate mtsDNA'!L40*mtsDNA!$G39</f>
        <v>28.622394954897359</v>
      </c>
      <c r="Q39" s="35">
        <f>'Intermediate mtsDNA'!M39+'Intermediate mtsDNA'!M40*mtsDNA!$G39</f>
        <v>26.029797792767237</v>
      </c>
      <c r="R39" s="35">
        <f>'Intermediate mtsDNA'!N39+'Intermediate mtsDNA'!N40*mtsDNA!$G39</f>
        <v>31.587791764487747</v>
      </c>
    </row>
    <row r="40" spans="1:22" x14ac:dyDescent="0.3">
      <c r="A40" s="5"/>
      <c r="B40" s="6" t="s">
        <v>5</v>
      </c>
      <c r="C40" s="19" t="str">
        <f>'Intermediate mtsDNA'!C40</f>
        <v>0.98 (0.96, 1.00)</v>
      </c>
      <c r="D40" s="51" t="str">
        <f>'Intermediate mtsDNA'!G40</f>
        <v>1.00 (0.96, 1.06)</v>
      </c>
      <c r="E40" s="97" t="str">
        <f>'Intermediate mtsDNA'!K40</f>
        <v>0.85 (0.76, 0.92)</v>
      </c>
      <c r="F40" s="18"/>
      <c r="G40" s="42">
        <v>60</v>
      </c>
      <c r="H40" s="40">
        <f>'Intermediate mtsDNA'!D39+'Intermediate mtsDNA'!D40*mtsDNA!$G40</f>
        <v>61.468911390164791</v>
      </c>
      <c r="I40" s="35">
        <f>'Intermediate mtsDNA'!E39+'Intermediate mtsDNA'!E40*mtsDNA!$G40</f>
        <v>60.197961914334137</v>
      </c>
      <c r="J40" s="35">
        <f>'Intermediate mtsDNA'!F39+'Intermediate mtsDNA'!F40*mtsDNA!$G40</f>
        <v>62.958275430977302</v>
      </c>
      <c r="K40" s="35"/>
      <c r="L40" s="35">
        <f>'Intermediate mtsDNA'!H39+'Intermediate mtsDNA'!H40*mtsDNA!$G40</f>
        <v>64.188461538461411</v>
      </c>
      <c r="M40" s="35">
        <f>'Intermediate mtsDNA'!I39+'Intermediate mtsDNA'!I40*mtsDNA!$G40</f>
        <v>60.355844155844146</v>
      </c>
      <c r="N40" s="35">
        <f>'Intermediate mtsDNA'!J39+'Intermediate mtsDNA'!J40*mtsDNA!$G40</f>
        <v>68.646103896103597</v>
      </c>
      <c r="O40" s="35"/>
      <c r="P40" s="35">
        <f>'Intermediate mtsDNA'!L39+'Intermediate mtsDNA'!L40*mtsDNA!$G40</f>
        <v>69.4779034103952</v>
      </c>
      <c r="Q40" s="35">
        <f>'Intermediate mtsDNA'!M39+'Intermediate mtsDNA'!M40*mtsDNA!$G40</f>
        <v>62.511876838177784</v>
      </c>
      <c r="R40" s="35">
        <f>'Intermediate mtsDNA'!N39+'Intermediate mtsDNA'!N40*mtsDNA!$G40</f>
        <v>75.958926334097129</v>
      </c>
    </row>
    <row r="41" spans="1:22" x14ac:dyDescent="0.3">
      <c r="A41" s="5" t="s">
        <v>18</v>
      </c>
      <c r="B41" s="6" t="s">
        <v>4</v>
      </c>
      <c r="C41" s="19" t="str">
        <f>'Intermediate mtsDNA'!C41</f>
        <v>0.98 (0.78, 1.10)</v>
      </c>
      <c r="D41" s="51" t="str">
        <f>'Intermediate mtsDNA'!G41</f>
        <v>0.59 (0.29, 1.19)</v>
      </c>
      <c r="E41" s="97" t="str">
        <f>'Intermediate mtsDNA'!K41</f>
        <v>3.43 (3.22, 3.57)</v>
      </c>
      <c r="F41" s="18"/>
      <c r="G41" s="42">
        <v>2</v>
      </c>
      <c r="H41" s="40">
        <f>'Intermediate mtsDNA'!D41+'Intermediate mtsDNA'!D42*mtsDNA!$G41</f>
        <v>3.2722435458239443</v>
      </c>
      <c r="I41" s="35">
        <f>'Intermediate mtsDNA'!E41+'Intermediate mtsDNA'!E42*mtsDNA!$G41</f>
        <v>3.0343969386001333</v>
      </c>
      <c r="J41" s="35">
        <f>'Intermediate mtsDNA'!F41+'Intermediate mtsDNA'!F42*mtsDNA!$G41</f>
        <v>3.44529344855306</v>
      </c>
      <c r="K41" s="18"/>
      <c r="L41" s="35">
        <f>'Intermediate mtsDNA'!H41+'Intermediate mtsDNA'!H42*mtsDNA!$G41</f>
        <v>2.284848484848486</v>
      </c>
      <c r="M41" s="35">
        <f>'Intermediate mtsDNA'!I41+'Intermediate mtsDNA'!I42*mtsDNA!$G41</f>
        <v>1.833974358974356</v>
      </c>
      <c r="N41" s="35">
        <f>'Intermediate mtsDNA'!J41+'Intermediate mtsDNA'!J42*mtsDNA!$G41</f>
        <v>3.0357371794871764</v>
      </c>
      <c r="O41" s="45"/>
      <c r="P41" s="35">
        <f>'Intermediate mtsDNA'!L41+'Intermediate mtsDNA'!L42*mtsDNA!$G41</f>
        <v>5.0327868852458995</v>
      </c>
      <c r="Q41" s="35">
        <f>'Intermediate mtsDNA'!M41+'Intermediate mtsDNA'!M42*mtsDNA!$G41</f>
        <v>4.7610421836228278</v>
      </c>
      <c r="R41" s="35">
        <f>'Intermediate mtsDNA'!N41+'Intermediate mtsDNA'!N42*mtsDNA!$G41</f>
        <v>5.2466501240694798</v>
      </c>
    </row>
    <row r="42" spans="1:22" x14ac:dyDescent="0.3">
      <c r="A42" s="5"/>
      <c r="B42" s="6" t="s">
        <v>5</v>
      </c>
      <c r="C42" s="19" t="str">
        <f>'Intermediate mtsDNA'!C42</f>
        <v>1.15 (1.13, 1.17)</v>
      </c>
      <c r="D42" s="51" t="str">
        <f>'Intermediate mtsDNA'!G42</f>
        <v>0.85 (0.77, 0.92)</v>
      </c>
      <c r="E42" s="97" t="str">
        <f>'Intermediate mtsDNA'!K42</f>
        <v>0.80 (0.77, 0.84)</v>
      </c>
      <c r="F42" s="18"/>
      <c r="G42" s="42">
        <v>18</v>
      </c>
      <c r="H42" s="40">
        <f>'Intermediate mtsDNA'!D41+'Intermediate mtsDNA'!D42*mtsDNA!$G42</f>
        <v>21.648949393316265</v>
      </c>
      <c r="I42" s="35">
        <f>'Intermediate mtsDNA'!E41+'Intermediate mtsDNA'!E42*mtsDNA!$G42</f>
        <v>21.036164788611813</v>
      </c>
      <c r="J42" s="35">
        <f>'Intermediate mtsDNA'!F41+'Intermediate mtsDNA'!F42*mtsDNA!$G42</f>
        <v>22.21622807289658</v>
      </c>
      <c r="K42" s="18"/>
      <c r="L42" s="35">
        <f>'Intermediate mtsDNA'!H41+'Intermediate mtsDNA'!H42*mtsDNA!$G42</f>
        <v>15.860606060606068</v>
      </c>
      <c r="M42" s="35">
        <f>'Intermediate mtsDNA'!I41+'Intermediate mtsDNA'!I42*mtsDNA!$G42</f>
        <v>14.167307692307684</v>
      </c>
      <c r="N42" s="35">
        <f>'Intermediate mtsDNA'!J41+'Intermediate mtsDNA'!J42*mtsDNA!$G42</f>
        <v>17.804967948717945</v>
      </c>
      <c r="O42" s="45"/>
      <c r="P42" s="35">
        <f>'Intermediate mtsDNA'!L41+'Intermediate mtsDNA'!L42*mtsDNA!$G42</f>
        <v>17.88524590163934</v>
      </c>
      <c r="Q42" s="35">
        <f>'Intermediate mtsDNA'!M41+'Intermediate mtsDNA'!M42*mtsDNA!$G42</f>
        <v>17.068734491315134</v>
      </c>
      <c r="R42" s="35">
        <f>'Intermediate mtsDNA'!N41+'Intermediate mtsDNA'!N42*mtsDNA!$G42</f>
        <v>18.666004962779159</v>
      </c>
    </row>
    <row r="43" spans="1:22" x14ac:dyDescent="0.3">
      <c r="A43" s="5" t="s">
        <v>19</v>
      </c>
      <c r="B43" s="6" t="s">
        <v>4</v>
      </c>
      <c r="C43" s="19" t="str">
        <f>'Intermediate mtsDNA'!C43</f>
        <v>29.62 (25.17, 35.13)</v>
      </c>
      <c r="D43" s="51" t="str">
        <f>'Intermediate mtsDNA'!G43</f>
        <v>67.87 (58.73, 78.64)</v>
      </c>
      <c r="E43" s="97" t="str">
        <f>'Intermediate mtsDNA'!K43</f>
        <v>271.79 (232.62, 312.58)</v>
      </c>
      <c r="F43" s="18"/>
      <c r="G43" s="42">
        <v>175</v>
      </c>
      <c r="H43" s="40">
        <f>'Intermediate mtsDNA'!D43+'Intermediate mtsDNA'!D44*mtsDNA!$G43</f>
        <v>199.41263048943506</v>
      </c>
      <c r="I43" s="35">
        <f>'Intermediate mtsDNA'!E43+'Intermediate mtsDNA'!E44*mtsDNA!$G43</f>
        <v>191.18461799427851</v>
      </c>
      <c r="J43" s="35">
        <f>'Intermediate mtsDNA'!F43+'Intermediate mtsDNA'!F44*mtsDNA!$G43</f>
        <v>208.54819101859152</v>
      </c>
      <c r="K43" s="18"/>
      <c r="L43" s="35">
        <f>'Intermediate mtsDNA'!H43+'Intermediate mtsDNA'!H44*mtsDNA!$G43</f>
        <v>275.87574850299427</v>
      </c>
      <c r="M43" s="35">
        <f>'Intermediate mtsDNA'!I43+'Intermediate mtsDNA'!I44*mtsDNA!$G43</f>
        <v>258.9392290664029</v>
      </c>
      <c r="N43" s="35">
        <f>'Intermediate mtsDNA'!J43+'Intermediate mtsDNA'!J44*mtsDNA!$G43</f>
        <v>293.35052201641889</v>
      </c>
      <c r="O43" s="45"/>
      <c r="P43" s="35">
        <f>'Intermediate mtsDNA'!L43+'Intermediate mtsDNA'!L44*mtsDNA!$G43</f>
        <v>427.28707015130664</v>
      </c>
      <c r="Q43" s="35">
        <f>'Intermediate mtsDNA'!M43+'Intermediate mtsDNA'!M44*mtsDNA!$G43</f>
        <v>362.45412892171362</v>
      </c>
      <c r="R43" s="35">
        <f>'Intermediate mtsDNA'!N43+'Intermediate mtsDNA'!N44*mtsDNA!$G43</f>
        <v>495.03658115695254</v>
      </c>
    </row>
    <row r="44" spans="1:22" x14ac:dyDescent="0.3">
      <c r="A44" s="5"/>
      <c r="B44" s="6" t="s">
        <v>5</v>
      </c>
      <c r="C44" s="19" t="str">
        <f>'Intermediate mtsDNA'!C44</f>
        <v>0.97 (0.95, 0.99)</v>
      </c>
      <c r="D44" s="51" t="str">
        <f>'Intermediate mtsDNA'!G44</f>
        <v>1.19 (1.14, 1.23)</v>
      </c>
      <c r="E44" s="97" t="str">
        <f>'Intermediate mtsDNA'!K44</f>
        <v>0.89 (0.74, 1.04)</v>
      </c>
      <c r="F44" s="18"/>
      <c r="G44" s="42">
        <v>750</v>
      </c>
      <c r="H44" s="40">
        <f>'Intermediate mtsDNA'!D43+'Intermediate mtsDNA'!D44*mtsDNA!$G44</f>
        <v>757.29629154007796</v>
      </c>
      <c r="I44" s="35">
        <f>'Intermediate mtsDNA'!E43+'Intermediate mtsDNA'!E44*mtsDNA!$G44</f>
        <v>736.65282900370926</v>
      </c>
      <c r="J44" s="35">
        <f>'Intermediate mtsDNA'!F43+'Intermediate mtsDNA'!F44*mtsDNA!$G44</f>
        <v>778.35588152334151</v>
      </c>
      <c r="K44" s="18"/>
      <c r="L44" s="35">
        <f>'Intermediate mtsDNA'!H43+'Intermediate mtsDNA'!H44*mtsDNA!$G44</f>
        <v>959.33383233533073</v>
      </c>
      <c r="M44" s="35">
        <f>'Intermediate mtsDNA'!I43+'Intermediate mtsDNA'!I44*mtsDNA!$G44</f>
        <v>916.76268349597547</v>
      </c>
      <c r="N44" s="35">
        <f>'Intermediate mtsDNA'!J43+'Intermediate mtsDNA'!J44*mtsDNA!$G44</f>
        <v>998.82053822387672</v>
      </c>
      <c r="O44" s="45"/>
      <c r="P44" s="35">
        <f>'Intermediate mtsDNA'!L43+'Intermediate mtsDNA'!L44*mtsDNA!$G44</f>
        <v>938.22242090784027</v>
      </c>
      <c r="Q44" s="35">
        <f>'Intermediate mtsDNA'!M43+'Intermediate mtsDNA'!M44*mtsDNA!$G44</f>
        <v>789.04882960866178</v>
      </c>
      <c r="R44" s="35">
        <f>'Intermediate mtsDNA'!N43+'Intermediate mtsDNA'!N44*mtsDNA!$G44</f>
        <v>1094.5481264500281</v>
      </c>
      <c r="V44" t="s">
        <v>63</v>
      </c>
    </row>
    <row r="45" spans="1:22" x14ac:dyDescent="0.3">
      <c r="A45" s="5" t="s">
        <v>20</v>
      </c>
      <c r="B45" s="6" t="s">
        <v>4</v>
      </c>
      <c r="C45" s="19" t="str">
        <f>'Intermediate mtsDNA'!C45</f>
        <v>4.65 (-2.89, 14.42)</v>
      </c>
      <c r="D45" s="51" t="str">
        <f>'Intermediate mtsDNA'!G45</f>
        <v>48.87 (12.91, 66.36)</v>
      </c>
      <c r="E45" s="97" t="str">
        <f>'Intermediate mtsDNA'!K45</f>
        <v>29.42 (23.86, 33.23)</v>
      </c>
      <c r="F45" s="18"/>
      <c r="G45" s="42">
        <v>125</v>
      </c>
      <c r="H45" s="40">
        <f>'Intermediate mtsDNA'!D45+'Intermediate mtsDNA'!D46*mtsDNA!$G45</f>
        <v>140.16357770561319</v>
      </c>
      <c r="I45" s="35">
        <f>'Intermediate mtsDNA'!E45+'Intermediate mtsDNA'!E46*mtsDNA!$G45</f>
        <v>127.30523023262595</v>
      </c>
      <c r="J45" s="35">
        <f>'Intermediate mtsDNA'!F45+'Intermediate mtsDNA'!F46*mtsDNA!$G45</f>
        <v>154.56750052778514</v>
      </c>
      <c r="K45" s="18"/>
      <c r="L45" s="35">
        <f>'Intermediate mtsDNA'!H45+'Intermediate mtsDNA'!H46*mtsDNA!$G45</f>
        <v>159.67463126843663</v>
      </c>
      <c r="M45" s="35">
        <f>'Intermediate mtsDNA'!I45+'Intermediate mtsDNA'!I46*mtsDNA!$G45</f>
        <v>114.08678199574905</v>
      </c>
      <c r="N45" s="35">
        <f>'Intermediate mtsDNA'!J45+'Intermediate mtsDNA'!J46*mtsDNA!$G45</f>
        <v>196.51597567865753</v>
      </c>
      <c r="P45" s="35">
        <f>'Intermediate mtsDNA'!L45+'Intermediate mtsDNA'!L46*mtsDNA!$G45</f>
        <v>133.30493273542595</v>
      </c>
      <c r="Q45" s="35">
        <f>'Intermediate mtsDNA'!M45+'Intermediate mtsDNA'!M46*mtsDNA!$G45</f>
        <v>125.60130019009453</v>
      </c>
      <c r="R45" s="35">
        <f>'Intermediate mtsDNA'!N45+'Intermediate mtsDNA'!N46*mtsDNA!$G45</f>
        <v>139.95864495813569</v>
      </c>
    </row>
    <row r="46" spans="1:22" x14ac:dyDescent="0.3">
      <c r="A46" s="5"/>
      <c r="B46" s="6" t="s">
        <v>5</v>
      </c>
      <c r="C46" s="19" t="str">
        <f>'Intermediate mtsDNA'!C46</f>
        <v>1.08 (1.04, 1.12)</v>
      </c>
      <c r="D46" s="51" t="str">
        <f>'Intermediate mtsDNA'!G46</f>
        <v>0.89 (0.81, 1.04)</v>
      </c>
      <c r="E46" s="97" t="str">
        <f>'Intermediate mtsDNA'!K46</f>
        <v>0.83 (0.81, 0.85)</v>
      </c>
      <c r="F46" s="18"/>
      <c r="G46" s="42">
        <v>350</v>
      </c>
      <c r="H46" s="40">
        <f>'Intermediate mtsDNA'!D45+'Intermediate mtsDNA'!D46*mtsDNA!$G46</f>
        <v>384.08687755318573</v>
      </c>
      <c r="I46" s="35">
        <f>'Intermediate mtsDNA'!E45+'Intermediate mtsDNA'!E46*mtsDNA!$G46</f>
        <v>361.65114248488771</v>
      </c>
      <c r="J46" s="35">
        <f>'Intermediate mtsDNA'!F45+'Intermediate mtsDNA'!F46*mtsDNA!$G46</f>
        <v>406.82624118968437</v>
      </c>
      <c r="K46" s="18"/>
      <c r="L46" s="35">
        <f>'Intermediate mtsDNA'!H45+'Intermediate mtsDNA'!H46*mtsDNA!$G46</f>
        <v>359.12153392330396</v>
      </c>
      <c r="M46" s="35">
        <f>'Intermediate mtsDNA'!I45+'Intermediate mtsDNA'!I46*mtsDNA!$G46</f>
        <v>296.19821894589569</v>
      </c>
      <c r="N46" s="35">
        <f>'Intermediate mtsDNA'!J45+'Intermediate mtsDNA'!J46*mtsDNA!$G46</f>
        <v>430.80496650434679</v>
      </c>
      <c r="P46" s="35">
        <f>'Intermediate mtsDNA'!L45+'Intermediate mtsDNA'!L46*mtsDNA!$G46</f>
        <v>320.30044843049325</v>
      </c>
      <c r="Q46" s="35">
        <f>'Intermediate mtsDNA'!M45+'Intermediate mtsDNA'!M46*mtsDNA!$G46</f>
        <v>308.72785105858082</v>
      </c>
      <c r="R46" s="35">
        <f>'Intermediate mtsDNA'!N45+'Intermediate mtsDNA'!N46*mtsDNA!$G46</f>
        <v>332.06390811603058</v>
      </c>
    </row>
    <row r="47" spans="1:22" x14ac:dyDescent="0.3">
      <c r="A47" s="5" t="s">
        <v>22</v>
      </c>
      <c r="B47" s="6" t="s">
        <v>4</v>
      </c>
      <c r="C47" s="19" t="str">
        <f>'Intermediate mtsDNA'!C47</f>
        <v>-0.03 (-0.04, -0.01)</v>
      </c>
      <c r="D47" s="51" t="str">
        <f>'Intermediate mtsDNA'!G47</f>
        <v>-0.09 (-0.13, -0.06)</v>
      </c>
      <c r="E47" s="97" t="str">
        <f>'Intermediate mtsDNA'!K47</f>
        <v>-0.19 (-0.25, -0.13)</v>
      </c>
      <c r="F47" s="18"/>
      <c r="G47" s="42">
        <v>0.2</v>
      </c>
      <c r="H47" s="58">
        <f>'Intermediate mtsDNA'!D47+'Intermediate mtsDNA'!D48*mtsDNA!$G47</f>
        <v>0.1708699359425338</v>
      </c>
      <c r="I47" s="59">
        <f>'Intermediate mtsDNA'!E47+'Intermediate mtsDNA'!E48*mtsDNA!$G47</f>
        <v>0.1515520872541295</v>
      </c>
      <c r="J47" s="59">
        <f>'Intermediate mtsDNA'!F47+'Intermediate mtsDNA'!F48*mtsDNA!$G47</f>
        <v>0.18665991402341409</v>
      </c>
      <c r="K47" s="60"/>
      <c r="L47" s="59">
        <f>'Intermediate mtsDNA'!H47+'Intermediate mtsDNA'!H48*mtsDNA!$G47</f>
        <v>0.11710526315789518</v>
      </c>
      <c r="M47" s="59">
        <f>'Intermediate mtsDNA'!I47+'Intermediate mtsDNA'!I48*mtsDNA!$G47</f>
        <v>6.5431111111111828E-2</v>
      </c>
      <c r="N47" s="59">
        <f>'Intermediate mtsDNA'!J47+'Intermediate mtsDNA'!J48*mtsDNA!$G47</f>
        <v>0.16212222222222161</v>
      </c>
      <c r="O47" s="54"/>
      <c r="P47" s="59">
        <f>'Intermediate mtsDNA'!L47+'Intermediate mtsDNA'!L48*mtsDNA!$G47</f>
        <v>-1.1110344827585966E-2</v>
      </c>
      <c r="Q47" s="59">
        <f>'Intermediate mtsDNA'!M47+'Intermediate mtsDNA'!M48*mtsDNA!$G47</f>
        <v>-8.7761589403973606E-2</v>
      </c>
      <c r="R47" s="59">
        <f>'Intermediate mtsDNA'!N47+'Intermediate mtsDNA'!N48*mtsDNA!$G47</f>
        <v>7.094701986754981E-2</v>
      </c>
      <c r="V47" t="s">
        <v>64</v>
      </c>
    </row>
    <row r="48" spans="1:22" x14ac:dyDescent="0.3">
      <c r="A48" s="5"/>
      <c r="B48" s="6" t="s">
        <v>5</v>
      </c>
      <c r="C48" s="19" t="str">
        <f>'Intermediate mtsDNA'!C48</f>
        <v>0.99 (0.97, 1.01)</v>
      </c>
      <c r="D48" s="51" t="str">
        <f>'Intermediate mtsDNA'!G48</f>
        <v>1.04 (0.99, 1.09)</v>
      </c>
      <c r="E48" s="97" t="str">
        <f>'Intermediate mtsDNA'!K48</f>
        <v>0.92 (0.82, 1.00)</v>
      </c>
      <c r="F48" s="18"/>
      <c r="G48" s="42">
        <v>0.95</v>
      </c>
      <c r="H48" s="58">
        <f>'Intermediate mtsDNA'!D47+'Intermediate mtsDNA'!D48*mtsDNA!$G48</f>
        <v>0.91033359505482192</v>
      </c>
      <c r="I48" s="59">
        <f>'Intermediate mtsDNA'!E47+'Intermediate mtsDNA'!E48*mtsDNA!$G48</f>
        <v>0.87932249952518371</v>
      </c>
      <c r="J48" s="59">
        <f>'Intermediate mtsDNA'!F47+'Intermediate mtsDNA'!F48*mtsDNA!$G48</f>
        <v>0.94159835611432652</v>
      </c>
      <c r="K48" s="60"/>
      <c r="L48" s="59">
        <f>'Intermediate mtsDNA'!H47+'Intermediate mtsDNA'!H48*mtsDNA!$G48</f>
        <v>0.89342105263158256</v>
      </c>
      <c r="M48" s="59">
        <f>'Intermediate mtsDNA'!I47+'Intermediate mtsDNA'!I48*mtsDNA!$G48</f>
        <v>0.80709777777777858</v>
      </c>
      <c r="N48" s="59">
        <f>'Intermediate mtsDNA'!J47+'Intermediate mtsDNA'!J48*mtsDNA!$G48</f>
        <v>0.9821222222222189</v>
      </c>
      <c r="O48" s="54"/>
      <c r="P48" s="59">
        <f>'Intermediate mtsDNA'!L47+'Intermediate mtsDNA'!L48*mtsDNA!$G48</f>
        <v>0.67682068965517272</v>
      </c>
      <c r="Q48" s="59">
        <f>'Intermediate mtsDNA'!M47+'Intermediate mtsDNA'!M48*mtsDNA!$G48</f>
        <v>0.52813245033112532</v>
      </c>
      <c r="R48" s="59">
        <f>'Intermediate mtsDNA'!N47+'Intermediate mtsDNA'!N48*mtsDNA!$G48</f>
        <v>0.82094701986754892</v>
      </c>
    </row>
    <row r="49" spans="1:19" x14ac:dyDescent="0.3">
      <c r="A49" s="5" t="s">
        <v>21</v>
      </c>
      <c r="B49" s="6" t="s">
        <v>4</v>
      </c>
      <c r="C49" s="19" t="str">
        <f>'Intermediate mtsDNA'!C49</f>
        <v>0.00 (-0.02, 0.01)</v>
      </c>
      <c r="D49" s="51" t="str">
        <f>'Intermediate mtsDNA'!G49</f>
        <v>0.17 (0.11, 0.22)</v>
      </c>
      <c r="E49" s="97" t="str">
        <f>'Intermediate mtsDNA'!K49</f>
        <v>0.10 (0.08, 0.12)</v>
      </c>
      <c r="F49" s="18"/>
      <c r="G49" s="59">
        <v>0.4</v>
      </c>
      <c r="H49" s="58">
        <f>'Intermediate mtsDNA'!D49+'Intermediate mtsDNA'!D50*mtsDNA!$G49</f>
        <v>0.38669644647581641</v>
      </c>
      <c r="I49" s="59">
        <f>'Intermediate mtsDNA'!E49+'Intermediate mtsDNA'!E50*mtsDNA!$G49</f>
        <v>0.36287047741858669</v>
      </c>
      <c r="J49" s="59">
        <f>'Intermediate mtsDNA'!F49+'Intermediate mtsDNA'!F50*mtsDNA!$G49</f>
        <v>0.41042476903709385</v>
      </c>
      <c r="K49" s="60"/>
      <c r="L49" s="59">
        <f>'Intermediate mtsDNA'!H49+'Intermediate mtsDNA'!H50*mtsDNA!$G49</f>
        <v>0.49186238532110099</v>
      </c>
      <c r="M49" s="59">
        <f>'Intermediate mtsDNA'!I49+'Intermediate mtsDNA'!I50*mtsDNA!$G49</f>
        <v>0.402529190207156</v>
      </c>
      <c r="N49" s="59">
        <f>'Intermediate mtsDNA'!J49+'Intermediate mtsDNA'!J50*mtsDNA!$G49</f>
        <v>0.57526459510357908</v>
      </c>
      <c r="O49" s="54"/>
      <c r="P49" s="59">
        <f>'Intermediate mtsDNA'!L49+'Intermediate mtsDNA'!L50*mtsDNA!$G49</f>
        <v>0.412387096774194</v>
      </c>
      <c r="Q49" s="59">
        <f>'Intermediate mtsDNA'!M49+'Intermediate mtsDNA'!M50*mtsDNA!$G49</f>
        <v>0.38154736842105463</v>
      </c>
      <c r="R49" s="59">
        <f>'Intermediate mtsDNA'!N49+'Intermediate mtsDNA'!N50*mtsDNA!$G49</f>
        <v>0.44492631578947422</v>
      </c>
    </row>
    <row r="50" spans="1:19" ht="15" thickBot="1" x14ac:dyDescent="0.35">
      <c r="A50" s="9"/>
      <c r="B50" s="10" t="s">
        <v>5</v>
      </c>
      <c r="C50" s="20" t="str">
        <f>'Intermediate mtsDNA'!C50</f>
        <v>0.97 (0.95, 0.99)</v>
      </c>
      <c r="D50" s="52" t="str">
        <f>'Intermediate mtsDNA'!G50</f>
        <v>0.81 (0.74, 0.88)</v>
      </c>
      <c r="E50" s="98" t="str">
        <f>'Intermediate mtsDNA'!K50</f>
        <v>0.77 (0.75, 0.80)</v>
      </c>
      <c r="F50" s="18"/>
      <c r="G50" s="42">
        <v>0.99</v>
      </c>
      <c r="H50" s="58">
        <f>'Intermediate mtsDNA'!D49+'Intermediate mtsDNA'!D50*mtsDNA!$G50</f>
        <v>0.9596004691167801</v>
      </c>
      <c r="I50" s="59">
        <f>'Intermediate mtsDNA'!E49+'Intermediate mtsDNA'!E50*mtsDNA!$G50</f>
        <v>0.92502434005102518</v>
      </c>
      <c r="J50" s="59">
        <f>'Intermediate mtsDNA'!F49+'Intermediate mtsDNA'!F50*mtsDNA!$G50</f>
        <v>0.99667981384615467</v>
      </c>
      <c r="K50" s="60"/>
      <c r="L50" s="59">
        <f>'Intermediate mtsDNA'!H49+'Intermediate mtsDNA'!H50*mtsDNA!$G50</f>
        <v>0.96819266055045916</v>
      </c>
      <c r="M50" s="59">
        <f>'Intermediate mtsDNA'!I49+'Intermediate mtsDNA'!I50*mtsDNA!$G50</f>
        <v>0.83683474576271089</v>
      </c>
      <c r="N50" s="59">
        <f>'Intermediate mtsDNA'!J49+'Intermediate mtsDNA'!J50*mtsDNA!$G50</f>
        <v>1.0952645951035791</v>
      </c>
      <c r="O50" s="54"/>
      <c r="P50" s="59">
        <f>'Intermediate mtsDNA'!L49+'Intermediate mtsDNA'!L50*mtsDNA!$G50</f>
        <v>0.86916129032258005</v>
      </c>
      <c r="Q50" s="59">
        <f>'Intermediate mtsDNA'!M49+'Intermediate mtsDNA'!M50*mtsDNA!$G50</f>
        <v>0.82249473684210694</v>
      </c>
      <c r="R50" s="59">
        <f>'Intermediate mtsDNA'!N49+'Intermediate mtsDNA'!N50*mtsDNA!$G50</f>
        <v>0.91692631578947303</v>
      </c>
    </row>
    <row r="51" spans="1:19" ht="47.4" customHeight="1" thickBot="1" x14ac:dyDescent="0.35">
      <c r="A51" t="s">
        <v>1</v>
      </c>
      <c r="B51" s="1" t="s">
        <v>24</v>
      </c>
      <c r="C51" s="1" t="s">
        <v>45</v>
      </c>
      <c r="D51" s="1" t="s">
        <v>40</v>
      </c>
      <c r="E51" s="1" t="s">
        <v>41</v>
      </c>
      <c r="F51" s="1" t="s">
        <v>31</v>
      </c>
      <c r="G51" s="1" t="s">
        <v>94</v>
      </c>
      <c r="H51" s="22" t="s">
        <v>95</v>
      </c>
      <c r="I51" s="22" t="s">
        <v>96</v>
      </c>
      <c r="J51" s="22" t="s">
        <v>97</v>
      </c>
      <c r="K51" s="1" t="s">
        <v>40</v>
      </c>
      <c r="L51" s="1"/>
      <c r="M51" s="1"/>
      <c r="N51" s="1"/>
      <c r="O51" s="1" t="s">
        <v>41</v>
      </c>
    </row>
    <row r="52" spans="1:19" x14ac:dyDescent="0.3">
      <c r="A52" s="4" t="s">
        <v>155</v>
      </c>
      <c r="B52" s="181" t="s">
        <v>4</v>
      </c>
      <c r="C52" s="169" t="str">
        <f>'Intermediate mtsDNA'!C52</f>
        <v>78.59 (25.07, 125.58)</v>
      </c>
      <c r="D52" s="169" t="str">
        <f>'Intermediate mtsDNA'!G52</f>
        <v>16.69 (-35.54, 87.19)</v>
      </c>
      <c r="E52" s="170" t="str">
        <f>'Intermediate mtsDNA'!K52</f>
        <v>161.37 (59.99, 222.26)</v>
      </c>
      <c r="F52" s="1"/>
      <c r="G52" s="1">
        <v>4400</v>
      </c>
      <c r="H52" s="194">
        <f>'Intermediate mtsDNA'!D52+'Intermediate mtsDNA'!D53*mtsDNA!$G52</f>
        <v>4410.5863960981678</v>
      </c>
      <c r="I52" s="195">
        <f>'Intermediate mtsDNA'!E52+'Intermediate mtsDNA'!E53*mtsDNA!$G52</f>
        <v>4330.8310363420933</v>
      </c>
      <c r="J52" s="195">
        <f>'Intermediate mtsDNA'!F52+'Intermediate mtsDNA'!F53*mtsDNA!$G52</f>
        <v>4503.711209687056</v>
      </c>
      <c r="K52" s="1"/>
      <c r="L52" s="195">
        <f>'Intermediate mtsDNA'!H52+'Intermediate mtsDNA'!H53*mtsDNA!$G52</f>
        <v>4410.9740147249904</v>
      </c>
      <c r="M52" s="195">
        <f>'Intermediate mtsDNA'!I52+'Intermediate mtsDNA'!I53*mtsDNA!$G52</f>
        <v>4320.85619697525</v>
      </c>
      <c r="N52" s="195">
        <f>'Intermediate mtsDNA'!J52+'Intermediate mtsDNA'!J53*mtsDNA!$G52</f>
        <v>4522.1114029477649</v>
      </c>
      <c r="O52" s="196"/>
      <c r="P52" s="195">
        <f>'Intermediate mtsDNA'!L52+'Intermediate mtsDNA'!L53*mtsDNA!$G52</f>
        <v>4399.8063130770897</v>
      </c>
      <c r="Q52" s="195">
        <f>'Intermediate mtsDNA'!M52+'Intermediate mtsDNA'!M53*mtsDNA!$G52</f>
        <v>4265.9804839385115</v>
      </c>
      <c r="R52" s="195">
        <f>'Intermediate mtsDNA'!N52+'Intermediate mtsDNA'!N53*mtsDNA!$G52</f>
        <v>4551.955539817618</v>
      </c>
    </row>
    <row r="53" spans="1:19" x14ac:dyDescent="0.3">
      <c r="A53" s="6"/>
      <c r="B53" s="182" t="s">
        <v>5</v>
      </c>
      <c r="C53" s="171" t="str">
        <f>'Intermediate mtsDNA'!C53</f>
        <v>0.98 (0.98, 1.00)</v>
      </c>
      <c r="D53" s="171" t="str">
        <f>'Intermediate mtsDNA'!G53</f>
        <v>1.00 (0.99, 1.01)</v>
      </c>
      <c r="E53" s="172" t="str">
        <f>'Intermediate mtsDNA'!K53</f>
        <v>0.96 (0.96, 0.98)</v>
      </c>
      <c r="F53" s="1"/>
      <c r="G53" s="1">
        <v>25600</v>
      </c>
      <c r="H53" s="194">
        <f>'Intermediate mtsDNA'!D52+'Intermediate mtsDNA'!D53*mtsDNA!$G53</f>
        <v>25282.940591529077</v>
      </c>
      <c r="I53" s="195">
        <f>'Intermediate mtsDNA'!E52+'Intermediate mtsDNA'!E53*mtsDNA!$G53</f>
        <v>25076.786418172836</v>
      </c>
      <c r="J53" s="195">
        <f>'Intermediate mtsDNA'!F52+'Intermediate mtsDNA'!F53*mtsDNA!$G53</f>
        <v>25598.343188274932</v>
      </c>
      <c r="K53" s="1"/>
      <c r="L53" s="195">
        <f>'Intermediate mtsDNA'!H52+'Intermediate mtsDNA'!H53*mtsDNA!$G53</f>
        <v>25583.429623213524</v>
      </c>
      <c r="M53" s="195">
        <f>'Intermediate mtsDNA'!I52+'Intermediate mtsDNA'!I53*mtsDNA!$G53</f>
        <v>25310.763616456286</v>
      </c>
      <c r="N53" s="195">
        <f>'Intermediate mtsDNA'!J52+'Intermediate mtsDNA'!J53*mtsDNA!$G53</f>
        <v>25890.365371201777</v>
      </c>
      <c r="O53" s="196"/>
      <c r="P53" s="195">
        <f>'Intermediate mtsDNA'!L52+'Intermediate mtsDNA'!L53*mtsDNA!$G53</f>
        <v>24821.36525660297</v>
      </c>
      <c r="Q53" s="195">
        <f>'Intermediate mtsDNA'!M52+'Intermediate mtsDNA'!M53*mtsDNA!$G53</f>
        <v>24531.223336160343</v>
      </c>
      <c r="R53" s="195">
        <f>'Intermediate mtsDNA'!N52+'Intermediate mtsDNA'!N53*mtsDNA!$G53</f>
        <v>25413.207204265011</v>
      </c>
    </row>
    <row r="54" spans="1:19" x14ac:dyDescent="0.3">
      <c r="A54" s="5" t="s">
        <v>158</v>
      </c>
      <c r="B54" s="6" t="s">
        <v>4</v>
      </c>
      <c r="C54" s="42" t="str">
        <f>'Intermediate mtsDNA'!C54</f>
        <v>1.46 (-5.99, 10.43)</v>
      </c>
      <c r="D54" s="51" t="str">
        <f>'Intermediate mtsDNA'!G54</f>
        <v>3.11 (-6.77, 12.02)</v>
      </c>
      <c r="E54" s="97" t="str">
        <f>'Intermediate mtsDNA'!K54</f>
        <v>9.70 (1.57, 18.84)</v>
      </c>
      <c r="G54" s="21">
        <v>250</v>
      </c>
      <c r="H54" s="55">
        <f>'Intermediate mtsDNA'!D54+'Intermediate mtsDNA'!D55*mtsDNA!$G54</f>
        <v>263.01565552016626</v>
      </c>
      <c r="I54" s="36">
        <f>'Intermediate mtsDNA'!E54+'Intermediate mtsDNA'!E55*mtsDNA!$G54</f>
        <v>253.09930836433546</v>
      </c>
      <c r="J54" s="36">
        <f>'Intermediate mtsDNA'!F54+'Intermediate mtsDNA'!F55*mtsDNA!$G54</f>
        <v>273.96989352846492</v>
      </c>
      <c r="L54" s="36">
        <f>'Intermediate mtsDNA'!H54+'Intermediate mtsDNA'!H55*mtsDNA!$G54</f>
        <v>260.29310344827633</v>
      </c>
      <c r="M54" s="36">
        <f>'Intermediate mtsDNA'!I54+'Intermediate mtsDNA'!I55*mtsDNA!$G54</f>
        <v>248.6121286121282</v>
      </c>
      <c r="N54" s="36">
        <f>'Intermediate mtsDNA'!J54+'Intermediate mtsDNA'!J55*mtsDNA!$G54</f>
        <v>272.60662596662513</v>
      </c>
      <c r="P54" s="36">
        <f>'Intermediate mtsDNA'!L54+'Intermediate mtsDNA'!L55*mtsDNA!$G54</f>
        <v>268.96296296296373</v>
      </c>
      <c r="Q54" s="36">
        <f>'Intermediate mtsDNA'!M54+'Intermediate mtsDNA'!M55*mtsDNA!$G54</f>
        <v>258.73803642591326</v>
      </c>
      <c r="R54" s="36">
        <f>'Intermediate mtsDNA'!N54+'Intermediate mtsDNA'!N55*mtsDNA!$G54</f>
        <v>280.33665975035325</v>
      </c>
    </row>
    <row r="55" spans="1:19" x14ac:dyDescent="0.3">
      <c r="A55" s="5"/>
      <c r="B55" s="6" t="s">
        <v>5</v>
      </c>
      <c r="C55" s="42" t="str">
        <f>'Intermediate mtsDNA'!C55</f>
        <v>1.05 (1.04, 1.05)</v>
      </c>
      <c r="D55" s="51" t="str">
        <f>'Intermediate mtsDNA'!G55</f>
        <v>1.03 (1.02, 1.04)</v>
      </c>
      <c r="E55" s="97" t="str">
        <f>'Intermediate mtsDNA'!K55</f>
        <v>1.04 (1.03, 1.05)</v>
      </c>
      <c r="G55" s="21">
        <v>1250</v>
      </c>
      <c r="H55" s="55">
        <f>'Intermediate mtsDNA'!D54+'Intermediate mtsDNA'!D55*mtsDNA!$G55</f>
        <v>1309.2269797452764</v>
      </c>
      <c r="I55" s="36">
        <f>'Intermediate mtsDNA'!E54+'Intermediate mtsDNA'!E55*mtsDNA!$G55</f>
        <v>1289.4501440736656</v>
      </c>
      <c r="J55" s="36">
        <f>'Intermediate mtsDNA'!F54+'Intermediate mtsDNA'!F55*mtsDNA!$G55</f>
        <v>1328.1303174975849</v>
      </c>
      <c r="L55" s="36">
        <f>'Intermediate mtsDNA'!H54+'Intermediate mtsDNA'!H55*mtsDNA!$G55</f>
        <v>1289.0287356321865</v>
      </c>
      <c r="M55" s="36">
        <f>'Intermediate mtsDNA'!I54+'Intermediate mtsDNA'!I55*mtsDNA!$G55</f>
        <v>1270.150590150588</v>
      </c>
      <c r="N55" s="36">
        <f>'Intermediate mtsDNA'!J54+'Intermediate mtsDNA'!J55*mtsDNA!$G55</f>
        <v>1314.9346682946652</v>
      </c>
      <c r="P55" s="36">
        <f>'Intermediate mtsDNA'!L54+'Intermediate mtsDNA'!L55*mtsDNA!$G55</f>
        <v>1306.0000000000039</v>
      </c>
      <c r="Q55" s="36">
        <f>'Intermediate mtsDNA'!M54+'Intermediate mtsDNA'!M55*mtsDNA!$G55</f>
        <v>1287.3913315548532</v>
      </c>
      <c r="R55" s="36">
        <f>'Intermediate mtsDNA'!N54+'Intermediate mtsDNA'!N55*mtsDNA!$G55</f>
        <v>1326.3136712446033</v>
      </c>
    </row>
    <row r="56" spans="1:19" x14ac:dyDescent="0.3">
      <c r="A56" s="5" t="s">
        <v>11</v>
      </c>
      <c r="B56" s="6" t="s">
        <v>4</v>
      </c>
      <c r="C56" s="42" t="str">
        <f>'Intermediate mtsDNA'!C56</f>
        <v>179.77 (102.41, 216.23)</v>
      </c>
      <c r="D56" s="51" t="str">
        <f>'Intermediate mtsDNA'!G56</f>
        <v>15.46 (-4.01, 32.84)</v>
      </c>
      <c r="E56" s="97" t="str">
        <f>'Intermediate mtsDNA'!K56</f>
        <v>47.29 (-1.33, 78.42)</v>
      </c>
      <c r="G56" s="21">
        <v>375</v>
      </c>
      <c r="H56" s="55">
        <f>'Intermediate mtsDNA'!D56+'Intermediate mtsDNA'!D57*mtsDNA!$G56</f>
        <v>518.2708446040449</v>
      </c>
      <c r="I56" s="36">
        <f>'Intermediate mtsDNA'!E56+'Intermediate mtsDNA'!E57*mtsDNA!$G56</f>
        <v>426.92281387158198</v>
      </c>
      <c r="J56" s="36">
        <f>'Intermediate mtsDNA'!F56+'Intermediate mtsDNA'!F57*mtsDNA!$G56</f>
        <v>589.92739095530385</v>
      </c>
      <c r="L56" s="36">
        <f>'Intermediate mtsDNA'!H56+'Intermediate mtsDNA'!H57*mtsDNA!$G56</f>
        <v>366.38716356107682</v>
      </c>
      <c r="M56" s="36">
        <f>'Intermediate mtsDNA'!I56+'Intermediate mtsDNA'!I57*mtsDNA!$G56</f>
        <v>340.49350167208434</v>
      </c>
      <c r="N56" s="36">
        <f>'Intermediate mtsDNA'!J56+'Intermediate mtsDNA'!J57*mtsDNA!$G56</f>
        <v>391.70150662987277</v>
      </c>
      <c r="P56" s="36">
        <f>'Intermediate mtsDNA'!L56+'Intermediate mtsDNA'!L57*mtsDNA!$G56</f>
        <v>420.26486486486505</v>
      </c>
      <c r="Q56" s="36">
        <f>'Intermediate mtsDNA'!M56+'Intermediate mtsDNA'!M57*mtsDNA!$G56</f>
        <v>360.59168157423983</v>
      </c>
      <c r="R56" s="36">
        <f>'Intermediate mtsDNA'!N56+'Intermediate mtsDNA'!N57*mtsDNA!$G56</f>
        <v>475.05322003577874</v>
      </c>
    </row>
    <row r="57" spans="1:19" x14ac:dyDescent="0.3">
      <c r="A57" s="5"/>
      <c r="B57" s="6" t="s">
        <v>5</v>
      </c>
      <c r="C57" s="42" t="str">
        <f>'Intermediate mtsDNA'!C57</f>
        <v>0.90 (0.87, 1.00)</v>
      </c>
      <c r="D57" s="51" t="str">
        <f>'Intermediate mtsDNA'!G57</f>
        <v>0.94 (0.92, 0.96)</v>
      </c>
      <c r="E57" s="97" t="str">
        <f>'Intermediate mtsDNA'!K57</f>
        <v>0.99 (0.97, 1.06)</v>
      </c>
      <c r="G57" s="42">
        <v>1500</v>
      </c>
      <c r="H57" s="55">
        <f>'Intermediate mtsDNA'!D56+'Intermediate mtsDNA'!D57*mtsDNA!$G57</f>
        <v>1533.7835854429327</v>
      </c>
      <c r="I57" s="36">
        <f>'Intermediate mtsDNA'!E56+'Intermediate mtsDNA'!E57*mtsDNA!$G57</f>
        <v>1400.4744935472499</v>
      </c>
      <c r="J57" s="36">
        <f>'Intermediate mtsDNA'!F56+'Intermediate mtsDNA'!F57*mtsDNA!$G57</f>
        <v>1711.0195803207384</v>
      </c>
      <c r="L57" s="36">
        <f>'Intermediate mtsDNA'!H56+'Intermediate mtsDNA'!H57*mtsDNA!$G57</f>
        <v>1419.1821946169775</v>
      </c>
      <c r="M57" s="36">
        <f>'Intermediate mtsDNA'!I56+'Intermediate mtsDNA'!I57*mtsDNA!$G57</f>
        <v>1374.0170394752224</v>
      </c>
      <c r="N57" s="36">
        <f>'Intermediate mtsDNA'!J56+'Intermediate mtsDNA'!J57*mtsDNA!$G57</f>
        <v>1468.2896213839711</v>
      </c>
      <c r="P57" s="36">
        <f>'Intermediate mtsDNA'!L56+'Intermediate mtsDNA'!L57*mtsDNA!$G57</f>
        <v>1539.1837837837845</v>
      </c>
      <c r="Q57" s="36">
        <f>'Intermediate mtsDNA'!M56+'Intermediate mtsDNA'!M57*mtsDNA!$G57</f>
        <v>1446.3474955277288</v>
      </c>
      <c r="R57" s="36">
        <f>'Intermediate mtsDNA'!N56+'Intermediate mtsDNA'!N57*mtsDNA!$G57</f>
        <v>1664.9570661896273</v>
      </c>
    </row>
    <row r="58" spans="1:19" x14ac:dyDescent="0.3">
      <c r="A58" s="5" t="s">
        <v>13</v>
      </c>
      <c r="B58" s="6" t="s">
        <v>4</v>
      </c>
      <c r="C58" s="19" t="str">
        <f>'Intermediate mtsDNA'!C58</f>
        <v>-4.92 (-6.56, -3.64)</v>
      </c>
      <c r="D58" s="51" t="str">
        <f>'Intermediate mtsDNA'!G58</f>
        <v>*-3.90 (0.00, 0.00)</v>
      </c>
      <c r="E58" s="97" t="str">
        <f>'Intermediate mtsDNA'!K58</f>
        <v>*-7.08 (0.00, 0.00)</v>
      </c>
      <c r="G58" s="42"/>
      <c r="H58" s="15"/>
    </row>
    <row r="59" spans="1:19" x14ac:dyDescent="0.3">
      <c r="A59" s="5"/>
      <c r="B59" s="6" t="s">
        <v>5</v>
      </c>
      <c r="C59" s="19" t="str">
        <f>'Intermediate mtsDNA'!C59</f>
        <v>1.12 (1.03, 1.21)</v>
      </c>
      <c r="D59" s="51" t="str">
        <f>'Intermediate mtsDNA'!G59</f>
        <v>*0.86 (0.72, 1.03)</v>
      </c>
      <c r="E59" s="97" t="str">
        <f>'Intermediate mtsDNA'!K59</f>
        <v>*1.41 (1.32, 1.50)</v>
      </c>
      <c r="G59" s="42"/>
      <c r="H59" s="15"/>
    </row>
    <row r="60" spans="1:19" x14ac:dyDescent="0.3">
      <c r="A60" s="5" t="s">
        <v>14</v>
      </c>
      <c r="B60" s="6" t="s">
        <v>4</v>
      </c>
      <c r="C60" s="42" t="str">
        <f>'Intermediate mtsDNA'!C60</f>
        <v>166.91 (86.19, 199.40)</v>
      </c>
      <c r="D60" s="51" t="str">
        <f>'Intermediate mtsDNA'!G60</f>
        <v>-0.90 (-30.44, 19.57)</v>
      </c>
      <c r="E60" s="97" t="str">
        <f>'Intermediate mtsDNA'!K60</f>
        <v>61.17 (2.24, 92.61)</v>
      </c>
      <c r="G60" s="42">
        <v>675</v>
      </c>
      <c r="H60" s="55">
        <f>'Intermediate mtsDNA'!D60+'Intermediate mtsDNA'!D61*mtsDNA!$G60</f>
        <v>827.12983941789696</v>
      </c>
      <c r="I60" s="36">
        <f>'Intermediate mtsDNA'!E60+'Intermediate mtsDNA'!E61*mtsDNA!$G60</f>
        <v>735.58629104114425</v>
      </c>
      <c r="J60" s="36">
        <f>'Intermediate mtsDNA'!F60+'Intermediate mtsDNA'!F61*mtsDNA!$G60</f>
        <v>893.19801646715428</v>
      </c>
      <c r="L60" s="36">
        <f>'Intermediate mtsDNA'!H60+'Intermediate mtsDNA'!H61*mtsDNA!$G60</f>
        <v>666.9788918205802</v>
      </c>
      <c r="M60" s="36">
        <f>'Intermediate mtsDNA'!I60+'Intermediate mtsDNA'!I61*mtsDNA!$G60</f>
        <v>629.97478554817678</v>
      </c>
      <c r="N60" s="36">
        <f>'Intermediate mtsDNA'!J60+'Intermediate mtsDNA'!J61*mtsDNA!$G60</f>
        <v>697.62585409124483</v>
      </c>
      <c r="P60" s="36">
        <f>'Intermediate mtsDNA'!L60+'Intermediate mtsDNA'!L61*mtsDNA!$G60</f>
        <v>745.7216981132101</v>
      </c>
      <c r="Q60" s="36">
        <f>'Intermediate mtsDNA'!M60+'Intermediate mtsDNA'!M61*mtsDNA!$G60</f>
        <v>676.54556272090576</v>
      </c>
      <c r="R60" s="36">
        <f>'Intermediate mtsDNA'!N60+'Intermediate mtsDNA'!N61*mtsDNA!$G60</f>
        <v>804.189456010409</v>
      </c>
    </row>
    <row r="61" spans="1:19" x14ac:dyDescent="0.3">
      <c r="A61" s="5"/>
      <c r="B61" s="6" t="s">
        <v>5</v>
      </c>
      <c r="C61" s="23" t="str">
        <f>'Intermediate mtsDNA'!C61</f>
        <v>0.98 (0.96, 1.03)</v>
      </c>
      <c r="D61" s="51" t="str">
        <f>'Intermediate mtsDNA'!G61</f>
        <v>0.99 (0.98, 1.00)</v>
      </c>
      <c r="E61" s="97" t="str">
        <f>'Intermediate mtsDNA'!K61</f>
        <v>1.01 (1.00, 1.05)</v>
      </c>
      <c r="G61" s="42">
        <v>2750</v>
      </c>
      <c r="H61" s="55">
        <f>'Intermediate mtsDNA'!D60+'Intermediate mtsDNA'!D61*mtsDNA!$G61</f>
        <v>2856.6897674039615</v>
      </c>
      <c r="I61" s="36">
        <f>'Intermediate mtsDNA'!E60+'Intermediate mtsDNA'!E61*mtsDNA!$G61</f>
        <v>2731.8797713630252</v>
      </c>
      <c r="J61" s="36">
        <f>'Intermediate mtsDNA'!F60+'Intermediate mtsDNA'!F61*mtsDNA!$G61</f>
        <v>3025.9845353314345</v>
      </c>
      <c r="L61" s="36">
        <f>'Intermediate mtsDNA'!H60+'Intermediate mtsDNA'!H61*mtsDNA!$G61</f>
        <v>2720.0791556728218</v>
      </c>
      <c r="M61" s="36">
        <f>'Intermediate mtsDNA'!I60+'Intermediate mtsDNA'!I61*mtsDNA!$G61</f>
        <v>2660.1526762724466</v>
      </c>
      <c r="N61" s="36">
        <f>'Intermediate mtsDNA'!J60+'Intermediate mtsDNA'!J61*mtsDNA!$G61</f>
        <v>2782.0220805063341</v>
      </c>
      <c r="P61" s="36">
        <f>'Intermediate mtsDNA'!L60+'Intermediate mtsDNA'!L61*mtsDNA!$G61</f>
        <v>2850.084905660387</v>
      </c>
      <c r="Q61" s="36">
        <f>'Intermediate mtsDNA'!M60+'Intermediate mtsDNA'!M61*mtsDNA!$G61</f>
        <v>2749.4217142050406</v>
      </c>
      <c r="R61" s="36">
        <f>'Intermediate mtsDNA'!N60+'Intermediate mtsDNA'!N61*mtsDNA!$G61</f>
        <v>2991.6278796557358</v>
      </c>
    </row>
    <row r="62" spans="1:19" x14ac:dyDescent="0.3">
      <c r="A62" s="5" t="s">
        <v>15</v>
      </c>
      <c r="B62" s="6" t="s">
        <v>4</v>
      </c>
      <c r="C62" s="42" t="str">
        <f>'Intermediate mtsDNA'!C62</f>
        <v>0.49 (-0.84, 1.52)</v>
      </c>
      <c r="D62" s="51" t="str">
        <f>'Intermediate mtsDNA'!G62</f>
        <v>*-1.22 (0.00, 0.00)</v>
      </c>
      <c r="E62" s="99" t="str">
        <f>'Intermediate mtsDNA'!K62</f>
        <v>*-0.12 (0.00, 0.00)</v>
      </c>
      <c r="G62" s="42"/>
      <c r="H62" s="15"/>
    </row>
    <row r="63" spans="1:19" x14ac:dyDescent="0.3">
      <c r="A63" s="5"/>
      <c r="B63" s="6" t="s">
        <v>5</v>
      </c>
      <c r="C63" s="42" t="str">
        <f>'Intermediate mtsDNA'!C63</f>
        <v>1.00 (0.91, 1.12)</v>
      </c>
      <c r="D63" s="51" t="str">
        <f>'Intermediate mtsDNA'!G63</f>
        <v>*1.11 (0.98, 1.26)</v>
      </c>
      <c r="E63" s="99" t="str">
        <f>'Intermediate mtsDNA'!K63</f>
        <v>*1.09 (0.98, 1.21)</v>
      </c>
      <c r="G63" s="42"/>
      <c r="H63" s="15"/>
      <c r="S63" s="16" t="s">
        <v>65</v>
      </c>
    </row>
    <row r="64" spans="1:19" x14ac:dyDescent="0.3">
      <c r="A64" s="5" t="s">
        <v>16</v>
      </c>
      <c r="B64" s="6" t="s">
        <v>4</v>
      </c>
      <c r="C64" s="42" t="str">
        <f>'Intermediate mtsDNA'!C64</f>
        <v>-18.19 (-24.98, -15.41)</v>
      </c>
      <c r="D64" s="51" t="str">
        <f>'Intermediate mtsDNA'!G64</f>
        <v>-18.29 (-21.69, -14.31)</v>
      </c>
      <c r="E64" s="97" t="str">
        <f>'Intermediate mtsDNA'!K64</f>
        <v>-21.63 (-26.97, -18.29)</v>
      </c>
      <c r="G64" s="42">
        <v>12</v>
      </c>
      <c r="H64" s="55">
        <f>'Intermediate mtsDNA'!D64+'Intermediate mtsDNA'!D65*mtsDNA!$G64</f>
        <v>-4.4198565463163604</v>
      </c>
      <c r="I64" s="36">
        <f>'Intermediate mtsDNA'!E64+'Intermediate mtsDNA'!E65*mtsDNA!$G64</f>
        <v>-12.212070003211439</v>
      </c>
      <c r="J64" s="36">
        <f>'Intermediate mtsDNA'!F64+'Intermediate mtsDNA'!F65*mtsDNA!$G64</f>
        <v>0.43099708645913992</v>
      </c>
      <c r="L64" s="36">
        <f>'Intermediate mtsDNA'!H64+'Intermediate mtsDNA'!H65*mtsDNA!$G64</f>
        <v>-4.1358208955224214</v>
      </c>
      <c r="M64" s="36">
        <f>'Intermediate mtsDNA'!I64+'Intermediate mtsDNA'!I65*mtsDNA!$G64</f>
        <v>-8.7068889970787797</v>
      </c>
      <c r="N64" s="36">
        <f>'Intermediate mtsDNA'!J64+'Intermediate mtsDNA'!J65*mtsDNA!$G64</f>
        <v>1.1482473222979817</v>
      </c>
      <c r="P64" s="36">
        <f>'Intermediate mtsDNA'!L64+'Intermediate mtsDNA'!L65*mtsDNA!$G64</f>
        <v>-7.5291892818849799</v>
      </c>
      <c r="Q64" s="36">
        <f>'Intermediate mtsDNA'!M64+'Intermediate mtsDNA'!M65*mtsDNA!$G64</f>
        <v>-13.984166665851779</v>
      </c>
      <c r="R64" s="36">
        <f>'Intermediate mtsDNA'!N64+'Intermediate mtsDNA'!N65*mtsDNA!$G64</f>
        <v>-2.5036188653736389</v>
      </c>
      <c r="S64" t="s">
        <v>73</v>
      </c>
    </row>
    <row r="65" spans="1:21" x14ac:dyDescent="0.3">
      <c r="A65" s="5"/>
      <c r="B65" s="6" t="s">
        <v>5</v>
      </c>
      <c r="C65" s="42" t="str">
        <f>'Intermediate mtsDNA'!C65</f>
        <v>1.15 (1.06, 1.32)</v>
      </c>
      <c r="D65" s="51" t="str">
        <f>'Intermediate mtsDNA'!G65</f>
        <v>1.18 (1.08, 1.29)</v>
      </c>
      <c r="E65" s="97" t="str">
        <f>'Intermediate mtsDNA'!K65</f>
        <v>1.17 (1.08, 1.32)</v>
      </c>
      <c r="G65" s="42">
        <v>60</v>
      </c>
      <c r="H65" s="55">
        <f>'Intermediate mtsDNA'!D64+'Intermediate mtsDNA'!D65*mtsDNA!$G65</f>
        <v>50.677887459758196</v>
      </c>
      <c r="I65" s="36">
        <f>'Intermediate mtsDNA'!E64+'Intermediate mtsDNA'!E65*mtsDNA!$G65</f>
        <v>38.866453728954006</v>
      </c>
      <c r="J65" s="36">
        <f>'Intermediate mtsDNA'!F64+'Intermediate mtsDNA'!F65*mtsDNA!$G65</f>
        <v>63.792338445891303</v>
      </c>
      <c r="L65" s="36">
        <f>'Intermediate mtsDNA'!H64+'Intermediate mtsDNA'!H65*mtsDNA!$G65</f>
        <v>52.461194029850695</v>
      </c>
      <c r="M65" s="36">
        <f>'Intermediate mtsDNA'!I64+'Intermediate mtsDNA'!I65*mtsDNA!$G65</f>
        <v>43.242478091528895</v>
      </c>
      <c r="N65" s="36">
        <f>'Intermediate mtsDNA'!J64+'Intermediate mtsDNA'!J65*mtsDNA!$G65</f>
        <v>62.994401168451908</v>
      </c>
      <c r="P65" s="36">
        <f>'Intermediate mtsDNA'!L64+'Intermediate mtsDNA'!L65*mtsDNA!$G65</f>
        <v>48.864675024311509</v>
      </c>
      <c r="Q65" s="36">
        <f>'Intermediate mtsDNA'!M64+'Intermediate mtsDNA'!M65*mtsDNA!$G65</f>
        <v>37.94148324930871</v>
      </c>
      <c r="R65" s="36">
        <f>'Intermediate mtsDNA'!N64+'Intermediate mtsDNA'!N65*mtsDNA!$G65</f>
        <v>60.650676621243804</v>
      </c>
      <c r="T65" t="s">
        <v>66</v>
      </c>
    </row>
    <row r="66" spans="1:21" x14ac:dyDescent="0.3">
      <c r="A66" s="5" t="s">
        <v>18</v>
      </c>
      <c r="B66" s="6" t="s">
        <v>4</v>
      </c>
      <c r="C66" s="42" t="str">
        <f>'Intermediate mtsDNA'!C66</f>
        <v>-3.78 (-4.18, -3.31)</v>
      </c>
      <c r="D66" s="51" t="str">
        <f>'Intermediate mtsDNA'!G66</f>
        <v>-2.89 (-3.81, -1.90)</v>
      </c>
      <c r="E66" s="97" t="str">
        <f>'Intermediate mtsDNA'!K66</f>
        <v>-4.27 (-4.64, -3.84)</v>
      </c>
      <c r="G66" s="42">
        <v>2</v>
      </c>
      <c r="H66" s="55">
        <f>'Intermediate mtsDNA'!D66+'Intermediate mtsDNA'!D67*mtsDNA!$G66</f>
        <v>-0.94194823068604006</v>
      </c>
      <c r="I66" s="36">
        <f>'Intermediate mtsDNA'!E66+'Intermediate mtsDNA'!E67*mtsDNA!$G66</f>
        <v>-1.4652091667037701</v>
      </c>
      <c r="J66" s="36">
        <f>'Intermediate mtsDNA'!F66+'Intermediate mtsDNA'!F67*mtsDNA!$G66</f>
        <v>-0.37388710356702015</v>
      </c>
      <c r="L66" s="36">
        <f>'Intermediate mtsDNA'!H66+'Intermediate mtsDNA'!H67*mtsDNA!$G66</f>
        <v>-0.78421052631578014</v>
      </c>
      <c r="M66" s="36">
        <f>'Intermediate mtsDNA'!I66+'Intermediate mtsDNA'!I67*mtsDNA!$G66</f>
        <v>-1.9226535626535579</v>
      </c>
      <c r="N66" s="36">
        <f>'Intermediate mtsDNA'!J66+'Intermediate mtsDNA'!J67*mtsDNA!$G66</f>
        <v>0.42997542997542015</v>
      </c>
      <c r="P66" s="36">
        <f>'Intermediate mtsDNA'!L66+'Intermediate mtsDNA'!L67*mtsDNA!$G66</f>
        <v>-1.7755102040816397</v>
      </c>
      <c r="Q66" s="36">
        <f>'Intermediate mtsDNA'!M66+'Intermediate mtsDNA'!M67*mtsDNA!$G66</f>
        <v>-2.2553846153846195</v>
      </c>
      <c r="R66" s="36">
        <f>'Intermediate mtsDNA'!N66+'Intermediate mtsDNA'!N67*mtsDNA!$G66</f>
        <v>-1.2423076923076999</v>
      </c>
      <c r="U66" t="s">
        <v>77</v>
      </c>
    </row>
    <row r="67" spans="1:21" x14ac:dyDescent="0.3">
      <c r="A67" s="5"/>
      <c r="B67" s="6" t="s">
        <v>5</v>
      </c>
      <c r="C67" s="42" t="str">
        <f>'Intermediate mtsDNA'!C67</f>
        <v>1.42 (1.36, 1.47)</v>
      </c>
      <c r="D67" s="51" t="str">
        <f>'Intermediate mtsDNA'!G67</f>
        <v>1.05 (0.95, 1.16)</v>
      </c>
      <c r="E67" s="97" t="str">
        <f>'Intermediate mtsDNA'!K67</f>
        <v>1.24 (1.19, 1.30)</v>
      </c>
      <c r="G67" s="42">
        <v>18</v>
      </c>
      <c r="H67" s="55">
        <f>'Intermediate mtsDNA'!D66+'Intermediate mtsDNA'!D67*mtsDNA!$G67</f>
        <v>21.743446631055079</v>
      </c>
      <c r="I67" s="36">
        <f>'Intermediate mtsDNA'!E66+'Intermediate mtsDNA'!E67*mtsDNA!$G67</f>
        <v>20.219544654813831</v>
      </c>
      <c r="J67" s="36">
        <f>'Intermediate mtsDNA'!F66+'Intermediate mtsDNA'!F67*mtsDNA!$G67</f>
        <v>23.134703660875861</v>
      </c>
      <c r="L67" s="36">
        <f>'Intermediate mtsDNA'!H66+'Intermediate mtsDNA'!H67*mtsDNA!$G67</f>
        <v>16.057894736842137</v>
      </c>
      <c r="M67" s="36">
        <f>'Intermediate mtsDNA'!I66+'Intermediate mtsDNA'!I67*mtsDNA!$G67</f>
        <v>13.212481572481579</v>
      </c>
      <c r="N67" s="36">
        <f>'Intermediate mtsDNA'!J66+'Intermediate mtsDNA'!J67*mtsDNA!$G67</f>
        <v>19.048157248157182</v>
      </c>
      <c r="P67" s="36">
        <f>'Intermediate mtsDNA'!L66+'Intermediate mtsDNA'!L67*mtsDNA!$G67</f>
        <v>18.142857142857078</v>
      </c>
      <c r="Q67" s="36">
        <f>'Intermediate mtsDNA'!M66+'Intermediate mtsDNA'!M67*mtsDNA!$G67</f>
        <v>16.82153846153842</v>
      </c>
      <c r="R67" s="36">
        <f>'Intermediate mtsDNA'!N66+'Intermediate mtsDNA'!N67*mtsDNA!$G67</f>
        <v>19.557692307692303</v>
      </c>
      <c r="U67" t="s">
        <v>67</v>
      </c>
    </row>
    <row r="68" spans="1:21" x14ac:dyDescent="0.3">
      <c r="A68" s="5" t="s">
        <v>19</v>
      </c>
      <c r="B68" s="6" t="s">
        <v>4</v>
      </c>
      <c r="C68" s="42" t="str">
        <f>'Intermediate mtsDNA'!C68</f>
        <v>-260.60 (-344.23, -185.06)</v>
      </c>
      <c r="D68" s="51" t="str">
        <f>'Intermediate mtsDNA'!G68</f>
        <v>-292.05 (-379.33, -195.68)</v>
      </c>
      <c r="E68" s="97" t="str">
        <f>'Intermediate mtsDNA'!K68</f>
        <v>-305.86 (-421.32, -223.11)</v>
      </c>
      <c r="G68" s="42">
        <v>175</v>
      </c>
      <c r="H68" s="55">
        <f>'Intermediate mtsDNA'!D68+'Intermediate mtsDNA'!D69*mtsDNA!$G68</f>
        <v>-73.232938733493228</v>
      </c>
      <c r="I68" s="36">
        <f>'Intermediate mtsDNA'!E68+'Intermediate mtsDNA'!E69*mtsDNA!$G68</f>
        <v>-182.13234011983309</v>
      </c>
      <c r="J68" s="36">
        <f>'Intermediate mtsDNA'!F68+'Intermediate mtsDNA'!F69*mtsDNA!$G68</f>
        <v>32.77867769681248</v>
      </c>
      <c r="L68" s="36">
        <f>'Intermediate mtsDNA'!H68+'Intermediate mtsDNA'!H69*mtsDNA!$G68</f>
        <v>-60.646145887222218</v>
      </c>
      <c r="M68" s="36">
        <f>'Intermediate mtsDNA'!I68+'Intermediate mtsDNA'!I69*mtsDNA!$G68</f>
        <v>-179.51090686274401</v>
      </c>
      <c r="N68" s="36">
        <f>'Intermediate mtsDNA'!J68+'Intermediate mtsDNA'!J69*mtsDNA!$G68</f>
        <v>67.545658263305256</v>
      </c>
      <c r="P68" s="36">
        <f>'Intermediate mtsDNA'!L68+'Intermediate mtsDNA'!L69*mtsDNA!$G68</f>
        <v>-108.92058823529374</v>
      </c>
      <c r="Q68" s="36">
        <f>'Intermediate mtsDNA'!M68+'Intermediate mtsDNA'!M69*mtsDNA!$G68</f>
        <v>-253.4718244954617</v>
      </c>
      <c r="R68" s="36">
        <f>'Intermediate mtsDNA'!N68+'Intermediate mtsDNA'!N69*mtsDNA!$G68</f>
        <v>12.769578522304982</v>
      </c>
    </row>
    <row r="69" spans="1:21" x14ac:dyDescent="0.3">
      <c r="A69" s="5"/>
      <c r="B69" s="6" t="s">
        <v>5</v>
      </c>
      <c r="C69" s="19" t="str">
        <f>'Intermediate mtsDNA'!C69</f>
        <v>1.07 (0.93, 1.24)</v>
      </c>
      <c r="D69" s="51" t="str">
        <f>'Intermediate mtsDNA'!G69</f>
        <v>1.32 (1.14, 1.50)</v>
      </c>
      <c r="E69" s="97" t="str">
        <f>'Intermediate mtsDNA'!K69</f>
        <v>1.13 (0.96, 1.35)</v>
      </c>
      <c r="G69" s="42">
        <v>750</v>
      </c>
      <c r="H69" s="55">
        <f>'Intermediate mtsDNA'!D68+'Intermediate mtsDNA'!D69*mtsDNA!$G69</f>
        <v>542.3956256696606</v>
      </c>
      <c r="I69" s="36">
        <f>'Intermediate mtsDNA'!E68+'Intermediate mtsDNA'!E69*mtsDNA!$G69</f>
        <v>350.45949221419704</v>
      </c>
      <c r="J69" s="36">
        <f>'Intermediate mtsDNA'!F68+'Intermediate mtsDNA'!F69*mtsDNA!$G69</f>
        <v>748.54520362496191</v>
      </c>
      <c r="L69" s="36">
        <f>'Intermediate mtsDNA'!H68+'Intermediate mtsDNA'!H69*mtsDNA!$G69</f>
        <v>699.67459906880356</v>
      </c>
      <c r="M69" s="36">
        <f>'Intermediate mtsDNA'!I68+'Intermediate mtsDNA'!I69*mtsDNA!$G69</f>
        <v>477.02795868347698</v>
      </c>
      <c r="N69" s="36">
        <f>'Intermediate mtsDNA'!J68+'Intermediate mtsDNA'!J69*mtsDNA!$G69</f>
        <v>932.4414915966405</v>
      </c>
      <c r="P69" s="36">
        <f>'Intermediate mtsDNA'!L68+'Intermediate mtsDNA'!L69*mtsDNA!$G69</f>
        <v>538.17693498452354</v>
      </c>
      <c r="Q69" s="36">
        <f>'Intermediate mtsDNA'!M68+'Intermediate mtsDNA'!M69*mtsDNA!$G69</f>
        <v>298.01880582821798</v>
      </c>
      <c r="R69" s="36">
        <f>'Intermediate mtsDNA'!N68+'Intermediate mtsDNA'!N69*mtsDNA!$G69</f>
        <v>787.80264730537488</v>
      </c>
      <c r="S69" t="s">
        <v>69</v>
      </c>
      <c r="T69" t="s">
        <v>71</v>
      </c>
    </row>
    <row r="70" spans="1:21" x14ac:dyDescent="0.3">
      <c r="A70" s="5" t="s">
        <v>20</v>
      </c>
      <c r="B70" s="6" t="s">
        <v>4</v>
      </c>
      <c r="C70" s="19" t="str">
        <f>'Intermediate mtsDNA'!C70</f>
        <v>-31.11 (-44.90, -19.61)</v>
      </c>
      <c r="D70" s="51" t="str">
        <f>'Intermediate mtsDNA'!G70</f>
        <v>7.09 (-38.03, 28.64)</v>
      </c>
      <c r="E70" s="97" t="str">
        <f>'Intermediate mtsDNA'!K70</f>
        <v>-35.40 (-40.83, -27.95)</v>
      </c>
      <c r="G70" s="42">
        <v>125</v>
      </c>
      <c r="H70" s="55">
        <f>'Intermediate mtsDNA'!D70+'Intermediate mtsDNA'!D71*mtsDNA!$G70</f>
        <v>130.3703654347824</v>
      </c>
      <c r="I70" s="36">
        <f>'Intermediate mtsDNA'!E70+'Intermediate mtsDNA'!E71*mtsDNA!$G70</f>
        <v>110.33928434484326</v>
      </c>
      <c r="J70" s="36">
        <f>'Intermediate mtsDNA'!F70+'Intermediate mtsDNA'!F71*mtsDNA!$G70</f>
        <v>150.78184581424193</v>
      </c>
      <c r="L70" s="36">
        <f>'Intermediate mtsDNA'!H70+'Intermediate mtsDNA'!H71*mtsDNA!$G70</f>
        <v>145.38510638297905</v>
      </c>
      <c r="M70" s="36">
        <f>'Intermediate mtsDNA'!I70+'Intermediate mtsDNA'!I71*mtsDNA!$G70</f>
        <v>88.524896500954995</v>
      </c>
      <c r="N70" s="36">
        <f>'Intermediate mtsDNA'!J70+'Intermediate mtsDNA'!J71*mtsDNA!$G70</f>
        <v>194.51519967042373</v>
      </c>
      <c r="P70" s="36">
        <f>'Intermediate mtsDNA'!L70+'Intermediate mtsDNA'!L71*mtsDNA!$G70</f>
        <v>115.00719424460411</v>
      </c>
      <c r="Q70" s="36">
        <f>'Intermediate mtsDNA'!M70+'Intermediate mtsDNA'!M71*mtsDNA!$G70</f>
        <v>105.57148763782175</v>
      </c>
      <c r="R70" s="36">
        <f>'Intermediate mtsDNA'!N70+'Intermediate mtsDNA'!N71*mtsDNA!$G70</f>
        <v>125.63163214166465</v>
      </c>
      <c r="T70" t="s">
        <v>70</v>
      </c>
    </row>
    <row r="71" spans="1:21" x14ac:dyDescent="0.3">
      <c r="A71" s="5"/>
      <c r="B71" s="6" t="s">
        <v>5</v>
      </c>
      <c r="C71" s="19" t="str">
        <f>'Intermediate mtsDNA'!C71</f>
        <v>1.29 (1.24, 1.36)</v>
      </c>
      <c r="D71" s="51" t="str">
        <f>'Intermediate mtsDNA'!G71</f>
        <v>1.11 (1.01, 1.33)</v>
      </c>
      <c r="E71" s="97" t="str">
        <f>'Intermediate mtsDNA'!K71</f>
        <v>1.20 (1.17, 1.23)</v>
      </c>
      <c r="G71" s="42">
        <v>350</v>
      </c>
      <c r="H71" s="55">
        <f>'Intermediate mtsDNA'!D70+'Intermediate mtsDNA'!D71*mtsDNA!$G71</f>
        <v>421.0363352186169</v>
      </c>
      <c r="I71" s="36">
        <f>'Intermediate mtsDNA'!E70+'Intermediate mtsDNA'!E71*mtsDNA!$G71</f>
        <v>389.76218411390653</v>
      </c>
      <c r="J71" s="36">
        <f>'Intermediate mtsDNA'!F70+'Intermediate mtsDNA'!F71*mtsDNA!$G71</f>
        <v>457.48264078034475</v>
      </c>
      <c r="L71" s="36">
        <f>'Intermediate mtsDNA'!H70+'Intermediate mtsDNA'!H71*mtsDNA!$G71</f>
        <v>394.32127659574633</v>
      </c>
      <c r="M71" s="36">
        <f>'Intermediate mtsDNA'!I70+'Intermediate mtsDNA'!I71*mtsDNA!$G71</f>
        <v>316.32240982244605</v>
      </c>
      <c r="N71" s="36">
        <f>'Intermediate mtsDNA'!J70+'Intermediate mtsDNA'!J71*mtsDNA!$G71</f>
        <v>493.08934415711548</v>
      </c>
      <c r="P71" s="36">
        <f>'Intermediate mtsDNA'!L70+'Intermediate mtsDNA'!L71*mtsDNA!$G71</f>
        <v>385.73561151079065</v>
      </c>
      <c r="Q71" s="36">
        <f>'Intermediate mtsDNA'!M70+'Intermediate mtsDNA'!M71*mtsDNA!$G71</f>
        <v>369.09888489809595</v>
      </c>
      <c r="R71" s="36">
        <f>'Intermediate mtsDNA'!N70+'Intermediate mtsDNA'!N71*mtsDNA!$G71</f>
        <v>402.0798028733729</v>
      </c>
      <c r="T71" t="s">
        <v>72</v>
      </c>
    </row>
    <row r="72" spans="1:21" x14ac:dyDescent="0.3">
      <c r="A72" s="5" t="s">
        <v>22</v>
      </c>
      <c r="B72" s="6" t="s">
        <v>4</v>
      </c>
      <c r="C72" s="19" t="str">
        <f>'Intermediate mtsDNA'!C72</f>
        <v>0.18 (0.11, 0.22)</v>
      </c>
      <c r="D72" s="51" t="str">
        <f>'Intermediate mtsDNA'!G72</f>
        <v>0.14 (0.08, 0.17)</v>
      </c>
      <c r="E72" s="97" t="str">
        <f>'Intermediate mtsDNA'!K72</f>
        <v>0.21 (0.16, 0.25)</v>
      </c>
      <c r="G72" s="42">
        <v>0.2</v>
      </c>
      <c r="H72" s="56">
        <f>'Intermediate mtsDNA'!D72+'Intermediate mtsDNA'!D73*mtsDNA!$G72</f>
        <v>0.394383380246636</v>
      </c>
      <c r="I72" s="57">
        <f>'Intermediate mtsDNA'!E72+'Intermediate mtsDNA'!E73*mtsDNA!$G72</f>
        <v>0.31396172845003562</v>
      </c>
      <c r="J72" s="57">
        <f>'Intermediate mtsDNA'!F72+'Intermediate mtsDNA'!F73*mtsDNA!$G72</f>
        <v>0.46661675437329597</v>
      </c>
      <c r="L72" s="57">
        <f>'Intermediate mtsDNA'!H72+'Intermediate mtsDNA'!H73*mtsDNA!$G72</f>
        <v>0.36094117647058799</v>
      </c>
      <c r="M72" s="57">
        <f>'Intermediate mtsDNA'!I72+'Intermediate mtsDNA'!I73*mtsDNA!$G72</f>
        <v>0.29099039114626946</v>
      </c>
      <c r="N72" s="57">
        <f>'Intermediate mtsDNA'!J72+'Intermediate mtsDNA'!J73*mtsDNA!$G72</f>
        <v>0.41438003915458199</v>
      </c>
      <c r="P72" s="57">
        <f>'Intermediate mtsDNA'!L72+'Intermediate mtsDNA'!L73*mtsDNA!$G72</f>
        <v>0.43015789473684102</v>
      </c>
      <c r="Q72" s="57">
        <f>'Intermediate mtsDNA'!M72+'Intermediate mtsDNA'!M73*mtsDNA!$G72</f>
        <v>0.35715322580645104</v>
      </c>
      <c r="R72" s="57">
        <f>'Intermediate mtsDNA'!N72+'Intermediate mtsDNA'!N73*mtsDNA!$G72</f>
        <v>0.49554838709677407</v>
      </c>
    </row>
    <row r="73" spans="1:21" x14ac:dyDescent="0.3">
      <c r="A73" s="5"/>
      <c r="B73" s="6" t="s">
        <v>5</v>
      </c>
      <c r="C73" s="19" t="str">
        <f>'Intermediate mtsDNA'!C73</f>
        <v>1.08 (1.00, 1.24)</v>
      </c>
      <c r="D73" s="51" t="str">
        <f>'Intermediate mtsDNA'!G73</f>
        <v>1.13 (1.05, 1.23)</v>
      </c>
      <c r="E73" s="97" t="str">
        <f>'Intermediate mtsDNA'!K73</f>
        <v>1.09 (1.00, 1.22)</v>
      </c>
      <c r="G73" s="42">
        <v>0.95</v>
      </c>
      <c r="H73" s="56">
        <f>'Intermediate mtsDNA'!D72+'Intermediate mtsDNA'!D73*mtsDNA!$G73</f>
        <v>1.2026363259704733</v>
      </c>
      <c r="I73" s="57">
        <f>'Intermediate mtsDNA'!E72+'Intermediate mtsDNA'!E73*mtsDNA!$G73</f>
        <v>1.0622830726020627</v>
      </c>
      <c r="J73" s="57">
        <f>'Intermediate mtsDNA'!F72+'Intermediate mtsDNA'!F73*mtsDNA!$G73</f>
        <v>1.3949691119304362</v>
      </c>
      <c r="L73" s="57">
        <f>'Intermediate mtsDNA'!H72+'Intermediate mtsDNA'!H73*mtsDNA!$G73</f>
        <v>1.207999999999998</v>
      </c>
      <c r="M73" s="57">
        <f>'Intermediate mtsDNA'!I72+'Intermediate mtsDNA'!I73*mtsDNA!$G73</f>
        <v>1.0749410084302169</v>
      </c>
      <c r="N73" s="57">
        <f>'Intermediate mtsDNA'!J72+'Intermediate mtsDNA'!J73*mtsDNA!$G73</f>
        <v>1.3354965440089546</v>
      </c>
      <c r="P73" s="57">
        <f>'Intermediate mtsDNA'!L72+'Intermediate mtsDNA'!L73*mtsDNA!$G73</f>
        <v>1.2478270676691683</v>
      </c>
      <c r="Q73" s="57">
        <f>'Intermediate mtsDNA'!M72+'Intermediate mtsDNA'!M73*mtsDNA!$G73</f>
        <v>1.1071532258064509</v>
      </c>
      <c r="R73" s="57">
        <f>'Intermediate mtsDNA'!N72+'Intermediate mtsDNA'!N73*mtsDNA!$G73</f>
        <v>1.4088548387096766</v>
      </c>
    </row>
    <row r="74" spans="1:21" x14ac:dyDescent="0.3">
      <c r="A74" s="5" t="s">
        <v>21</v>
      </c>
      <c r="B74" s="6" t="s">
        <v>4</v>
      </c>
      <c r="C74" s="19" t="str">
        <f>'Intermediate mtsDNA'!C74</f>
        <v>-0.12 (-0.16, -0.09)</v>
      </c>
      <c r="D74" s="51" t="str">
        <f>'Intermediate mtsDNA'!G74</f>
        <v>0.06 (-0.02, 0.12)</v>
      </c>
      <c r="E74" s="97" t="str">
        <f>'Intermediate mtsDNA'!K74</f>
        <v>-0.13 (-0.17, -0.10)</v>
      </c>
      <c r="G74" s="59">
        <v>0.4</v>
      </c>
      <c r="H74" s="56">
        <f>'Intermediate mtsDNA'!D74+'Intermediate mtsDNA'!D75*mtsDNA!$G74</f>
        <v>0.373534501053499</v>
      </c>
      <c r="I74" s="57">
        <f>'Intermediate mtsDNA'!E74+'Intermediate mtsDNA'!E75*mtsDNA!$G74</f>
        <v>0.31485571207612295</v>
      </c>
      <c r="J74" s="57">
        <f>'Intermediate mtsDNA'!F74+'Intermediate mtsDNA'!F75*mtsDNA!$G74</f>
        <v>0.4299549476864985</v>
      </c>
      <c r="L74" s="57">
        <f>'Intermediate mtsDNA'!H74+'Intermediate mtsDNA'!H75*mtsDNA!$G74</f>
        <v>0.47634615384615447</v>
      </c>
      <c r="M74" s="57">
        <f>'Intermediate mtsDNA'!I74+'Intermediate mtsDNA'!I75*mtsDNA!$G74</f>
        <v>0.35257204643751433</v>
      </c>
      <c r="N74" s="57">
        <f>'Intermediate mtsDNA'!J74+'Intermediate mtsDNA'!J75*mtsDNA!$G74</f>
        <v>0.59017550648759398</v>
      </c>
      <c r="P74" s="57">
        <f>'Intermediate mtsDNA'!L74+'Intermediate mtsDNA'!L75*mtsDNA!$G74</f>
        <v>0.38399999999999906</v>
      </c>
      <c r="Q74" s="57">
        <f>'Intermediate mtsDNA'!M74+'Intermediate mtsDNA'!M75*mtsDNA!$G74</f>
        <v>0.33284507042253397</v>
      </c>
      <c r="R74" s="57">
        <f>'Intermediate mtsDNA'!N74+'Intermediate mtsDNA'!N75*mtsDNA!$G74</f>
        <v>0.43196126760563308</v>
      </c>
      <c r="S74" t="s">
        <v>74</v>
      </c>
    </row>
    <row r="75" spans="1:21" ht="15" thickBot="1" x14ac:dyDescent="0.35">
      <c r="A75" s="9"/>
      <c r="B75" s="10" t="s">
        <v>5</v>
      </c>
      <c r="C75" s="20" t="str">
        <f>'Intermediate mtsDNA'!C75</f>
        <v>1.24 (1.20, 1.30)</v>
      </c>
      <c r="D75" s="52" t="str">
        <f>'Intermediate mtsDNA'!G75</f>
        <v>1.04 (0.94, 1.16)</v>
      </c>
      <c r="E75" s="98" t="str">
        <f>'Intermediate mtsDNA'!K75</f>
        <v>1.29 (1.25, 1.34)</v>
      </c>
      <c r="G75" s="42">
        <v>0.99</v>
      </c>
      <c r="H75" s="56">
        <f>'Intermediate mtsDNA'!D74+'Intermediate mtsDNA'!D75*mtsDNA!$G75</f>
        <v>1.1077959973222491</v>
      </c>
      <c r="I75" s="57">
        <f>'Intermediate mtsDNA'!E74+'Intermediate mtsDNA'!E75*mtsDNA!$G75</f>
        <v>1.0205080540648728</v>
      </c>
      <c r="J75" s="57">
        <f>'Intermediate mtsDNA'!F74+'Intermediate mtsDNA'!F75*mtsDNA!$G75</f>
        <v>1.1957772695577484</v>
      </c>
      <c r="L75" s="57">
        <f>'Intermediate mtsDNA'!H74+'Intermediate mtsDNA'!H75*mtsDNA!$G75</f>
        <v>1.089038461538463</v>
      </c>
      <c r="M75" s="57">
        <f>'Intermediate mtsDNA'!I74+'Intermediate mtsDNA'!I75*mtsDNA!$G75</f>
        <v>0.90859298884589135</v>
      </c>
      <c r="N75" s="57">
        <f>'Intermediate mtsDNA'!J74+'Intermediate mtsDNA'!J75*mtsDNA!$G75</f>
        <v>1.2763711586615074</v>
      </c>
      <c r="P75" s="57">
        <f>'Intermediate mtsDNA'!L74+'Intermediate mtsDNA'!L75*mtsDNA!$G75</f>
        <v>1.1460833333333345</v>
      </c>
      <c r="Q75" s="57">
        <f>'Intermediate mtsDNA'!M74+'Intermediate mtsDNA'!M75*mtsDNA!$G75</f>
        <v>1.0703450704225341</v>
      </c>
      <c r="R75" s="57">
        <f>'Intermediate mtsDNA'!N74+'Intermediate mtsDNA'!N75*mtsDNA!$G75</f>
        <v>1.2213978873239462</v>
      </c>
      <c r="T75" t="s">
        <v>75</v>
      </c>
    </row>
    <row r="76" spans="1:21" x14ac:dyDescent="0.3">
      <c r="U76" t="s">
        <v>76</v>
      </c>
    </row>
    <row r="77" spans="1:21" x14ac:dyDescent="0.3">
      <c r="U77" t="s">
        <v>78</v>
      </c>
    </row>
    <row r="78" spans="1:21" x14ac:dyDescent="0.3">
      <c r="A78" s="100" t="s">
        <v>83</v>
      </c>
    </row>
    <row r="79" spans="1:21" x14ac:dyDescent="0.3">
      <c r="A79" t="s">
        <v>68</v>
      </c>
      <c r="C79"/>
      <c r="S79" t="s">
        <v>79</v>
      </c>
      <c r="T79" t="s">
        <v>80</v>
      </c>
    </row>
    <row r="80" spans="1:21" ht="43.2" x14ac:dyDescent="0.3">
      <c r="B80" s="1" t="s">
        <v>42</v>
      </c>
      <c r="C80" s="1" t="s">
        <v>35</v>
      </c>
      <c r="D80" s="1" t="s">
        <v>36</v>
      </c>
      <c r="E80" s="1" t="s">
        <v>37</v>
      </c>
      <c r="T80" t="s">
        <v>81</v>
      </c>
    </row>
    <row r="81" spans="1:20" x14ac:dyDescent="0.3">
      <c r="A81" s="5" t="s">
        <v>19</v>
      </c>
      <c r="B81" s="6" t="s">
        <v>4</v>
      </c>
      <c r="C81" s="13" t="s">
        <v>33</v>
      </c>
      <c r="D81" s="11" t="s">
        <v>25</v>
      </c>
      <c r="E81" s="12" t="s">
        <v>27</v>
      </c>
      <c r="T81" t="s">
        <v>82</v>
      </c>
    </row>
    <row r="82" spans="1:20" x14ac:dyDescent="0.3">
      <c r="A82" s="5"/>
      <c r="B82" s="6" t="s">
        <v>5</v>
      </c>
      <c r="C82" s="13" t="s">
        <v>34</v>
      </c>
      <c r="D82" s="7" t="s">
        <v>26</v>
      </c>
      <c r="E82" s="8" t="s">
        <v>28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C6D31-8024-4288-9403-17CCCE2781B5}">
  <dimension ref="A1:P75"/>
  <sheetViews>
    <sheetView zoomScale="70" zoomScaleNormal="70" workbookViewId="0">
      <selection activeCell="K74" sqref="K74:K75"/>
    </sheetView>
  </sheetViews>
  <sheetFormatPr defaultRowHeight="14.4" x14ac:dyDescent="0.3"/>
  <cols>
    <col min="1" max="1" width="21.88671875" customWidth="1"/>
    <col min="2" max="2" width="23" customWidth="1"/>
    <col min="3" max="3" width="25.5546875" customWidth="1"/>
    <col min="4" max="4" width="13.88671875" customWidth="1"/>
    <col min="5" max="5" width="13.44140625" customWidth="1"/>
    <col min="6" max="6" width="14.5546875" customWidth="1"/>
    <col min="7" max="7" width="23.77734375" customWidth="1"/>
    <col min="8" max="8" width="11.88671875" customWidth="1"/>
    <col min="9" max="9" width="13.44140625" customWidth="1"/>
    <col min="10" max="10" width="11.6640625" customWidth="1"/>
    <col min="11" max="11" width="23.21875" customWidth="1"/>
    <col min="12" max="12" width="12.88671875" customWidth="1"/>
    <col min="13" max="13" width="14.44140625" customWidth="1"/>
    <col min="14" max="14" width="12" customWidth="1"/>
  </cols>
  <sheetData>
    <row r="1" spans="1:16" ht="54" thickBot="1" x14ac:dyDescent="0.35">
      <c r="A1" t="s">
        <v>1</v>
      </c>
      <c r="B1" s="213" t="s">
        <v>42</v>
      </c>
      <c r="C1" s="22" t="s">
        <v>35</v>
      </c>
      <c r="D1" s="22" t="s">
        <v>87</v>
      </c>
      <c r="E1" s="22" t="s">
        <v>88</v>
      </c>
      <c r="F1" s="22" t="s">
        <v>89</v>
      </c>
      <c r="G1" s="63" t="s">
        <v>36</v>
      </c>
      <c r="H1" s="63" t="s">
        <v>86</v>
      </c>
      <c r="I1" s="63" t="s">
        <v>84</v>
      </c>
      <c r="J1" s="63" t="s">
        <v>85</v>
      </c>
      <c r="K1" s="50" t="s">
        <v>37</v>
      </c>
      <c r="L1" s="50" t="s">
        <v>86</v>
      </c>
      <c r="M1" s="50" t="s">
        <v>84</v>
      </c>
      <c r="N1" s="50" t="s">
        <v>85</v>
      </c>
    </row>
    <row r="2" spans="1:16" x14ac:dyDescent="0.3">
      <c r="A2" s="3" t="s">
        <v>155</v>
      </c>
      <c r="B2" s="6" t="s">
        <v>4</v>
      </c>
      <c r="C2" s="192" t="str">
        <f>TEXT(D2,"0.00")&amp;" ("&amp;TEXT(E2,"0.00")&amp;", "&amp;TEXT(F2,"0.00")&amp;")"</f>
        <v>64.17 (36.10, 92.20)</v>
      </c>
      <c r="D2" s="174">
        <v>64.168996903996202</v>
      </c>
      <c r="E2" s="174">
        <v>36.103690479601497</v>
      </c>
      <c r="F2" s="174">
        <v>92.204844309570007</v>
      </c>
      <c r="G2" s="192" t="str">
        <f>TEXT(H2,"0.00")&amp;" ("&amp;TEXT(I2,"0.00")&amp;", "&amp;TEXT(J2,"0.00")&amp;")"</f>
        <v>146.03 (106.70, 173.71)</v>
      </c>
      <c r="H2" s="174">
        <v>146.029441624366</v>
      </c>
      <c r="I2" s="174">
        <v>106.700934579438</v>
      </c>
      <c r="J2" s="174">
        <v>173.71270247229401</v>
      </c>
      <c r="K2" s="192" t="str">
        <f>TEXT(L2,"0.00")&amp;" ("&amp;TEXT(M2,"0.00")&amp;", "&amp;TEXT(N2,"0.00")&amp;")"</f>
        <v>-16.71 (-88.06, 35.26)</v>
      </c>
      <c r="L2" s="174">
        <v>-16.712489158716402</v>
      </c>
      <c r="M2" s="174">
        <v>-88.063479520610599</v>
      </c>
      <c r="N2" s="175">
        <v>35.259842519685201</v>
      </c>
    </row>
    <row r="3" spans="1:16" x14ac:dyDescent="0.3">
      <c r="A3" s="5"/>
      <c r="B3" s="6" t="s">
        <v>5</v>
      </c>
      <c r="C3" s="193" t="str">
        <f t="shared" ref="C3:C25" si="0">TEXT(D3,"0.00")&amp;" ("&amp;TEXT(E3,"0.00")&amp;", "&amp;TEXT(F3,"0.00")&amp;")"</f>
        <v>0.99 (0.98, 0.99)</v>
      </c>
      <c r="D3" s="176">
        <v>0.98632624624138798</v>
      </c>
      <c r="E3" s="176">
        <v>0.98187905052652302</v>
      </c>
      <c r="F3" s="176">
        <v>0.99046587914551099</v>
      </c>
      <c r="G3" s="193" t="str">
        <f t="shared" ref="G3:G25" si="1">TEXT(H3,"0.00")&amp;" ("&amp;TEXT(I3,"0.00")&amp;", "&amp;TEXT(J3,"0.00")&amp;")"</f>
        <v>0.97 (0.96, 0.97)</v>
      </c>
      <c r="H3" s="176">
        <v>0.96548223350253803</v>
      </c>
      <c r="I3" s="176">
        <v>0.96146632566069901</v>
      </c>
      <c r="J3" s="176">
        <v>0.97196261682243001</v>
      </c>
      <c r="K3" s="193" t="str">
        <f t="shared" ref="K3:K25" si="2">TEXT(L3,"0.00")&amp;" ("&amp;TEXT(M3,"0.00")&amp;", "&amp;TEXT(N3,"0.00")&amp;")"</f>
        <v>1.00 (0.99, 1.01)</v>
      </c>
      <c r="L3" s="176">
        <v>1.00130095403296</v>
      </c>
      <c r="M3" s="176">
        <v>0.99212598425196796</v>
      </c>
      <c r="N3" s="177">
        <v>1.0100092190175201</v>
      </c>
    </row>
    <row r="4" spans="1:16" x14ac:dyDescent="0.3">
      <c r="A4" s="5" t="s">
        <v>158</v>
      </c>
      <c r="B4" s="6" t="s">
        <v>4</v>
      </c>
      <c r="C4" s="211" t="str">
        <f>TEXT(D4,"0.00")&amp;" ("&amp;TEXT(E4,"0.00")&amp;", "&amp;TEXT(F4,"0.00")&amp;")"</f>
        <v>-1.16 (-4.69, 2.66)</v>
      </c>
      <c r="D4" s="42">
        <v>-1.15790542104321</v>
      </c>
      <c r="E4" s="42">
        <v>-4.6949461966878498</v>
      </c>
      <c r="F4" s="42">
        <v>2.66110236418274</v>
      </c>
      <c r="G4" s="51" t="str">
        <f>TEXT(H4,"0.00")&amp;" ("&amp;TEXT(I4,"0.00")&amp;", "&amp;TEXT(J4,"0.00")&amp;")"</f>
        <v>5.62 (0.83, 12.63)</v>
      </c>
      <c r="H4" s="19">
        <v>5.6179183135704998</v>
      </c>
      <c r="I4" s="19">
        <v>0.83076923076930598</v>
      </c>
      <c r="J4" s="19">
        <v>12.6270000000002</v>
      </c>
      <c r="K4" s="7" t="str">
        <f>TEXT(L4,"0.00")&amp;" ("&amp;TEXT(M4,"0.00")&amp;", "&amp;TEXT(N4,"0.00")&amp;")"</f>
        <v>-3.02 (-11.77, 6.50)</v>
      </c>
      <c r="L4" s="53">
        <v>-3.0223463687150298</v>
      </c>
      <c r="M4" s="6">
        <v>-11.7710843373495</v>
      </c>
      <c r="N4" s="28">
        <v>6.4974619289340598</v>
      </c>
      <c r="P4" s="6"/>
    </row>
    <row r="5" spans="1:16" x14ac:dyDescent="0.3">
      <c r="A5" s="5"/>
      <c r="B5" s="6" t="s">
        <v>5</v>
      </c>
      <c r="C5" s="210" t="str">
        <f t="shared" si="0"/>
        <v>1.02 (1.01, 1.02)</v>
      </c>
      <c r="D5" s="91">
        <v>1.0160418882668301</v>
      </c>
      <c r="E5" s="91">
        <v>1.01153585373485</v>
      </c>
      <c r="F5" s="91">
        <v>1.0204577946678599</v>
      </c>
      <c r="G5" s="94" t="str">
        <f t="shared" si="1"/>
        <v>1.01 (1.00, 1.02)</v>
      </c>
      <c r="H5" s="24">
        <v>1.00922266139657</v>
      </c>
      <c r="I5" s="23">
        <v>1.0029999999999999</v>
      </c>
      <c r="J5" s="24">
        <v>1.01538461538462</v>
      </c>
      <c r="K5" s="7" t="str">
        <f t="shared" si="2"/>
        <v>0.97 (0.96, 0.98)</v>
      </c>
      <c r="L5" s="53">
        <v>0.972067039106145</v>
      </c>
      <c r="M5" s="6">
        <v>0.95939086294416198</v>
      </c>
      <c r="N5" s="28">
        <v>0.97891566265060304</v>
      </c>
      <c r="P5" s="6"/>
    </row>
    <row r="6" spans="1:16" x14ac:dyDescent="0.3">
      <c r="A6" s="5" t="s">
        <v>11</v>
      </c>
      <c r="B6" s="6" t="s">
        <v>4</v>
      </c>
      <c r="C6" s="210" t="str">
        <f t="shared" si="0"/>
        <v>182.73 (143.97, 215.51)</v>
      </c>
      <c r="D6" s="91">
        <v>182.73416002330299</v>
      </c>
      <c r="E6" s="91">
        <v>143.973009717498</v>
      </c>
      <c r="F6" s="91">
        <v>215.50849060486601</v>
      </c>
      <c r="G6" s="94" t="str">
        <f t="shared" si="1"/>
        <v>44.79 (18.44, 67.93)</v>
      </c>
      <c r="H6" s="24">
        <v>44.785714285714199</v>
      </c>
      <c r="I6" s="24">
        <v>18.4385964912281</v>
      </c>
      <c r="J6" s="24">
        <v>67.929577464788693</v>
      </c>
      <c r="K6" s="7" t="str">
        <f t="shared" si="2"/>
        <v>-16.52 (-35.75, 4.19)</v>
      </c>
      <c r="L6" s="53">
        <v>-16.515486725663798</v>
      </c>
      <c r="M6" s="6">
        <v>-35.7453416149067</v>
      </c>
      <c r="N6" s="28">
        <v>4.1948608137046204</v>
      </c>
      <c r="P6" s="6"/>
    </row>
    <row r="7" spans="1:16" x14ac:dyDescent="0.3">
      <c r="A7" s="5"/>
      <c r="B7" s="6" t="s">
        <v>5</v>
      </c>
      <c r="C7" s="51" t="str">
        <f t="shared" si="0"/>
        <v>0.94 (0.91, 0.99)</v>
      </c>
      <c r="D7" s="19">
        <v>0.94486524356312995</v>
      </c>
      <c r="E7" s="19">
        <v>0.91476743110456804</v>
      </c>
      <c r="F7" s="19">
        <v>0.99246342890081496</v>
      </c>
      <c r="G7" s="94" t="str">
        <f t="shared" si="1"/>
        <v>1.05 (1.03, 1.08)</v>
      </c>
      <c r="H7" s="24">
        <v>1.0535714285714299</v>
      </c>
      <c r="I7" s="24">
        <v>1.0281690140845099</v>
      </c>
      <c r="J7" s="24">
        <v>1.0818713450292401</v>
      </c>
      <c r="K7" s="7" t="str">
        <f t="shared" si="2"/>
        <v>1.07 (1.04, 1.09)</v>
      </c>
      <c r="L7" s="53">
        <v>1.06858407079646</v>
      </c>
      <c r="M7" s="6">
        <v>1.0449678800856499</v>
      </c>
      <c r="N7" s="28">
        <v>1.08850931677019</v>
      </c>
      <c r="P7" s="6"/>
    </row>
    <row r="8" spans="1:16" x14ac:dyDescent="0.3">
      <c r="A8" s="5" t="s">
        <v>13</v>
      </c>
      <c r="B8" s="6" t="s">
        <v>4</v>
      </c>
      <c r="C8" s="51" t="str">
        <f t="shared" si="0"/>
        <v>-0.01 (-1.91, 1.52)</v>
      </c>
      <c r="D8" s="19">
        <v>-9.6939503545368007E-3</v>
      </c>
      <c r="E8" s="19">
        <v>-1.90625071088972</v>
      </c>
      <c r="F8" s="19">
        <v>1.5174263621680699</v>
      </c>
      <c r="G8" s="94" t="str">
        <f>"*"&amp;TEXT(H8,"0.00")&amp;" ("&amp;TEXT(I8,"0.00")&amp;", "&amp;TEXT(J8,"0.00")&amp;")"</f>
        <v>*-0.69 (0.00, 0.00)</v>
      </c>
      <c r="H8" s="24">
        <v>-0.68627579505533198</v>
      </c>
      <c r="I8" s="26"/>
      <c r="J8" s="26"/>
      <c r="K8" s="7" t="str">
        <f>"*"&amp;TEXT(L8,"0.00")&amp;" ("&amp;TEXT(M8,"0.00")&amp;", "&amp;TEXT(N8,"0.00")&amp;")"</f>
        <v>*4.54 (0.00, 0.00)</v>
      </c>
      <c r="L8" s="53">
        <v>4.53734270302661</v>
      </c>
      <c r="M8" s="26"/>
      <c r="N8" s="28"/>
      <c r="P8" s="6"/>
    </row>
    <row r="9" spans="1:16" x14ac:dyDescent="0.3">
      <c r="A9" s="5"/>
      <c r="B9" s="6" t="s">
        <v>5</v>
      </c>
      <c r="C9" s="51" t="str">
        <f t="shared" si="0"/>
        <v>1.31 (1.16, 1.48)</v>
      </c>
      <c r="D9" s="19">
        <v>1.3108159669443999</v>
      </c>
      <c r="E9" s="19">
        <v>1.1622400211767501</v>
      </c>
      <c r="F9" s="19">
        <v>1.48113867467414</v>
      </c>
      <c r="G9" s="94" t="str">
        <f>"*"&amp;TEXT(H9,"0.00")&amp;" ("&amp;TEXT(I9,"0.00")&amp;", "&amp;TEXT(J9,"0.00")&amp;")"</f>
        <v>*1.64 (1.33, 2.02)</v>
      </c>
      <c r="H9" s="24">
        <v>1.6392316389778001</v>
      </c>
      <c r="I9" s="24">
        <v>1.3310867968382301</v>
      </c>
      <c r="J9" s="24">
        <v>2.01871160664244</v>
      </c>
      <c r="K9" s="7" t="str">
        <f>"*"&amp;TEXT(L9,"0.00")&amp;" ("&amp;TEXT(M9,"0.00")&amp;", "&amp;TEXT(N9,"0.00")&amp;")"</f>
        <v>*1.16 (0.97, 1.39)</v>
      </c>
      <c r="L9" s="53">
        <v>1.1632731734608099</v>
      </c>
      <c r="M9" s="6">
        <v>0.97207408456201205</v>
      </c>
      <c r="N9" s="28">
        <v>1.3920795725187001</v>
      </c>
      <c r="P9" s="6"/>
    </row>
    <row r="10" spans="1:16" x14ac:dyDescent="0.3">
      <c r="A10" s="5" t="s">
        <v>14</v>
      </c>
      <c r="B10" s="6" t="s">
        <v>4</v>
      </c>
      <c r="C10" s="51" t="str">
        <f t="shared" si="0"/>
        <v>172.21 (152.69, 191.99)</v>
      </c>
      <c r="D10" s="19">
        <v>172.211768631578</v>
      </c>
      <c r="E10" s="19">
        <v>152.69277844141499</v>
      </c>
      <c r="F10" s="19">
        <v>191.98682488169001</v>
      </c>
      <c r="G10" s="94" t="str">
        <f t="shared" si="1"/>
        <v>75.44 (51.66, 95.03)</v>
      </c>
      <c r="H10" s="24">
        <v>75.441984056687303</v>
      </c>
      <c r="I10" s="24">
        <v>51.663690476190403</v>
      </c>
      <c r="J10" s="24">
        <v>95.034129692833005</v>
      </c>
      <c r="K10" s="7" t="str">
        <f t="shared" si="2"/>
        <v>0.91 (-20.00, 30.31)</v>
      </c>
      <c r="L10" s="53">
        <v>0.906666666666752</v>
      </c>
      <c r="M10" s="6">
        <v>-20.001298701298801</v>
      </c>
      <c r="N10" s="28">
        <v>30.307287753568701</v>
      </c>
      <c r="P10" s="6"/>
    </row>
    <row r="11" spans="1:16" x14ac:dyDescent="0.3">
      <c r="A11" s="5"/>
      <c r="B11" s="6" t="s">
        <v>5</v>
      </c>
      <c r="C11" s="51" t="str">
        <f t="shared" si="0"/>
        <v>0.99 (0.98, 1.00)</v>
      </c>
      <c r="D11" s="19">
        <v>0.98626262017898603</v>
      </c>
      <c r="E11" s="19">
        <v>0.97724550520268605</v>
      </c>
      <c r="F11" s="19">
        <v>0.999751901582001</v>
      </c>
      <c r="G11" s="94" t="str">
        <f t="shared" si="1"/>
        <v>1.02 (1.01, 1.03)</v>
      </c>
      <c r="H11" s="24">
        <v>1.0203720106288801</v>
      </c>
      <c r="I11" s="24">
        <v>1.0102389078498299</v>
      </c>
      <c r="J11" s="24">
        <v>1.0327380952381</v>
      </c>
      <c r="K11" s="7" t="str">
        <f t="shared" si="2"/>
        <v>1.01 (1.00, 1.02)</v>
      </c>
      <c r="L11" s="53">
        <v>1.0106666666666699</v>
      </c>
      <c r="M11" s="6">
        <v>0.99549211119459102</v>
      </c>
      <c r="N11" s="28">
        <v>1.0220779220779199</v>
      </c>
      <c r="P11" s="6"/>
    </row>
    <row r="12" spans="1:16" x14ac:dyDescent="0.3">
      <c r="A12" s="5" t="s">
        <v>15</v>
      </c>
      <c r="B12" s="6" t="s">
        <v>4</v>
      </c>
      <c r="C12" s="51" t="str">
        <f t="shared" si="0"/>
        <v>1.93 (0.93, 2.43)</v>
      </c>
      <c r="D12" s="19">
        <v>1.9309832095610799</v>
      </c>
      <c r="E12" s="19">
        <v>0.93061923403820102</v>
      </c>
      <c r="F12" s="19">
        <v>2.4260726420695602</v>
      </c>
      <c r="G12" s="94" t="str">
        <f>"*"&amp;TEXT(H12,"0.00")&amp;" ("&amp;TEXT(I12,"0.00")&amp;", "&amp;TEXT(J12,"0.00")&amp;")"</f>
        <v>*1.07 (0.00, 0.00)</v>
      </c>
      <c r="H12" s="24">
        <v>1.07427786380297</v>
      </c>
      <c r="I12" s="27"/>
      <c r="J12" s="26"/>
      <c r="K12" s="94" t="str">
        <f>"*"&amp;TEXT(L12,"0.00")&amp;" ("&amp;TEXT(M12,"0.00")&amp;", "&amp;TEXT(N12,"0.00")&amp;")"</f>
        <v>*1.10 (0.00, 0.00)</v>
      </c>
      <c r="L12" s="53">
        <v>1.09768323106699</v>
      </c>
      <c r="M12" s="48"/>
      <c r="N12" s="49"/>
      <c r="P12" s="6"/>
    </row>
    <row r="13" spans="1:16" x14ac:dyDescent="0.3">
      <c r="A13" s="5"/>
      <c r="B13" s="6" t="s">
        <v>5</v>
      </c>
      <c r="C13" s="51" t="str">
        <f t="shared" si="0"/>
        <v>0.88 (0.82, 0.96)</v>
      </c>
      <c r="D13" s="19">
        <v>0.87886646441208005</v>
      </c>
      <c r="E13" s="19">
        <v>0.82489054883783897</v>
      </c>
      <c r="F13" s="19">
        <v>0.96034734845901004</v>
      </c>
      <c r="G13" s="94" t="str">
        <f>"*"&amp;TEXT(H13,"0.00")&amp;" ("&amp;TEXT(I13,"0.00")&amp;", "&amp;TEXT(J13,"0.00")&amp;")"</f>
        <v>*0.98 (0.91, 1.06)</v>
      </c>
      <c r="H13" s="24">
        <v>0.97943321122369797</v>
      </c>
      <c r="I13" s="24">
        <v>0.90641607967228999</v>
      </c>
      <c r="J13" s="24">
        <v>1.05833230098344</v>
      </c>
      <c r="K13" s="94" t="str">
        <f>"*"&amp;TEXT(L13,"0.00")&amp;" ("&amp;TEXT(M13,"0.00")&amp;", "&amp;TEXT(N13,"0.00")&amp;")"</f>
        <v>*0.90 (0.79, 1.02)</v>
      </c>
      <c r="L13" s="53">
        <v>0.90192655055202398</v>
      </c>
      <c r="M13" s="6">
        <v>0.79389755033521103</v>
      </c>
      <c r="N13" s="28">
        <v>1.02465551411161</v>
      </c>
      <c r="P13" s="6"/>
    </row>
    <row r="14" spans="1:16" x14ac:dyDescent="0.3">
      <c r="A14" s="5" t="s">
        <v>16</v>
      </c>
      <c r="B14" s="6" t="s">
        <v>4</v>
      </c>
      <c r="C14" s="51" t="str">
        <f t="shared" si="0"/>
        <v>-0.83 (-1.70, -0.06)</v>
      </c>
      <c r="D14" s="19">
        <v>-0.83039263097578697</v>
      </c>
      <c r="E14" s="19">
        <v>-1.7041168317976501</v>
      </c>
      <c r="F14" s="19">
        <v>-6.2681758193146905E-2</v>
      </c>
      <c r="G14" s="51" t="str">
        <f t="shared" si="1"/>
        <v>-3.88 (-4.96, -2.68)</v>
      </c>
      <c r="H14" s="19">
        <v>-3.88133971291867</v>
      </c>
      <c r="I14" s="19">
        <v>-4.9565217391304301</v>
      </c>
      <c r="J14" s="19">
        <v>-2.6817073170731698</v>
      </c>
      <c r="K14" s="7" t="str">
        <f t="shared" si="2"/>
        <v>15.51 (13.23, 16.84)</v>
      </c>
      <c r="L14" s="53">
        <v>15.5075949367089</v>
      </c>
      <c r="M14" s="6">
        <v>13.2251461988304</v>
      </c>
      <c r="N14" s="28">
        <v>16.837313432835799</v>
      </c>
      <c r="P14" s="6"/>
    </row>
    <row r="15" spans="1:16" x14ac:dyDescent="0.3">
      <c r="A15" s="5"/>
      <c r="B15" s="6" t="s">
        <v>5</v>
      </c>
      <c r="C15" s="51" t="str">
        <f t="shared" si="0"/>
        <v>0.97 (0.94, 1.01)</v>
      </c>
      <c r="D15" s="19">
        <v>0.96841543626286297</v>
      </c>
      <c r="E15" s="19">
        <v>0.93590508955504503</v>
      </c>
      <c r="F15" s="19">
        <v>1.00602968151034</v>
      </c>
      <c r="G15" s="94" t="str">
        <f t="shared" si="1"/>
        <v>1.00 (0.94, 1.04)</v>
      </c>
      <c r="H15" s="24">
        <v>0.995215311004785</v>
      </c>
      <c r="I15" s="24">
        <v>0.93902439024390305</v>
      </c>
      <c r="J15" s="24">
        <v>1.0434782608695701</v>
      </c>
      <c r="K15" s="7" t="str">
        <f t="shared" si="2"/>
        <v>0.85 (0.78, 0.92)</v>
      </c>
      <c r="L15" s="53">
        <v>0.848101265822785</v>
      </c>
      <c r="M15" s="6">
        <v>0.77611940298507598</v>
      </c>
      <c r="N15" s="28">
        <v>0.92397660818713401</v>
      </c>
      <c r="P15" s="6"/>
    </row>
    <row r="16" spans="1:16" x14ac:dyDescent="0.3">
      <c r="A16" s="5" t="s">
        <v>18</v>
      </c>
      <c r="B16" s="6" t="s">
        <v>4</v>
      </c>
      <c r="C16" s="51" t="str">
        <f t="shared" si="0"/>
        <v>0.05 (-0.69, 0.49)</v>
      </c>
      <c r="D16" s="19">
        <v>4.5489554463804503E-2</v>
      </c>
      <c r="E16" s="19">
        <v>-0.68530780119656498</v>
      </c>
      <c r="F16" s="19">
        <v>0.490095109285695</v>
      </c>
      <c r="G16" s="51" t="str">
        <f t="shared" si="1"/>
        <v>-0.69 (-1.54, -0.32)</v>
      </c>
      <c r="H16" s="19">
        <v>-0.69285714285714395</v>
      </c>
      <c r="I16" s="19">
        <v>-1.5432432432432399</v>
      </c>
      <c r="J16" s="19">
        <v>-0.31666666666666599</v>
      </c>
      <c r="K16" s="7" t="str">
        <f t="shared" si="2"/>
        <v>2.75 (2.01, 3.28)</v>
      </c>
      <c r="L16" s="53">
        <v>2.7450000000000001</v>
      </c>
      <c r="M16" s="6">
        <v>2.0057142857142898</v>
      </c>
      <c r="N16" s="28">
        <v>3.2781250000000002</v>
      </c>
      <c r="P16" s="6"/>
    </row>
    <row r="17" spans="1:16" x14ac:dyDescent="0.3">
      <c r="A17" s="5"/>
      <c r="B17" s="6" t="s">
        <v>5</v>
      </c>
      <c r="C17" s="51" t="str">
        <f t="shared" si="0"/>
        <v>1.35 (1.26, 1.47)</v>
      </c>
      <c r="D17" s="19">
        <v>1.3513920734285201</v>
      </c>
      <c r="E17" s="19">
        <v>1.2587659161739599</v>
      </c>
      <c r="F17" s="19">
        <v>1.47419007640364</v>
      </c>
      <c r="G17" s="94" t="str">
        <f t="shared" si="1"/>
        <v>1.18 (1.08, 1.30)</v>
      </c>
      <c r="H17" s="24">
        <v>1.1785714285714299</v>
      </c>
      <c r="I17" s="24">
        <v>1.0833333333333299</v>
      </c>
      <c r="J17" s="24">
        <v>1.2972972972973</v>
      </c>
      <c r="K17" s="7" t="str">
        <f t="shared" si="2"/>
        <v>0.95 (0.86, 1.06)</v>
      </c>
      <c r="L17" s="53">
        <v>0.95</v>
      </c>
      <c r="M17" s="6">
        <v>0.859375</v>
      </c>
      <c r="N17" s="28">
        <v>1.05714285714286</v>
      </c>
      <c r="P17" s="6"/>
    </row>
    <row r="18" spans="1:16" x14ac:dyDescent="0.3">
      <c r="A18" s="5" t="s">
        <v>19</v>
      </c>
      <c r="B18" s="6" t="s">
        <v>4</v>
      </c>
      <c r="C18" s="51" t="str">
        <f t="shared" si="0"/>
        <v>-25.72 (-32.95, -19.62)</v>
      </c>
      <c r="D18" s="19">
        <v>-25.722987115957199</v>
      </c>
      <c r="E18" s="19">
        <v>-32.950100802367302</v>
      </c>
      <c r="F18" s="19">
        <v>-19.6235479739148</v>
      </c>
      <c r="G18" s="51" t="str">
        <f t="shared" si="1"/>
        <v>-57.10 (-68.74, -47.87)</v>
      </c>
      <c r="H18" s="19">
        <v>-57.0969773299746</v>
      </c>
      <c r="I18" s="19">
        <v>-68.740779944289699</v>
      </c>
      <c r="J18" s="19">
        <v>-47.870145310436001</v>
      </c>
      <c r="K18" s="11" t="str">
        <f t="shared" si="2"/>
        <v>220.86 (171.38, 252.18)</v>
      </c>
      <c r="L18" s="53">
        <v>220.86424100156501</v>
      </c>
      <c r="M18" s="6">
        <v>171.380588776449</v>
      </c>
      <c r="N18" s="28">
        <v>252.18421052631601</v>
      </c>
      <c r="P18" s="6"/>
    </row>
    <row r="19" spans="1:16" x14ac:dyDescent="0.3">
      <c r="A19" s="5"/>
      <c r="B19" s="6" t="s">
        <v>5</v>
      </c>
      <c r="C19" s="51" t="str">
        <f t="shared" si="0"/>
        <v>0.81 (0.80, 0.84)</v>
      </c>
      <c r="D19" s="19">
        <v>0.81404018355322305</v>
      </c>
      <c r="E19" s="19">
        <v>0.79807092988879003</v>
      </c>
      <c r="F19" s="19">
        <v>0.83632024125745597</v>
      </c>
      <c r="G19" s="94" t="str">
        <f t="shared" si="1"/>
        <v>0.84 (0.82, 0.87)</v>
      </c>
      <c r="H19" s="24">
        <v>0.841309823677582</v>
      </c>
      <c r="I19" s="24">
        <v>0.81505944517833595</v>
      </c>
      <c r="J19" s="24">
        <v>0.87409470752089102</v>
      </c>
      <c r="K19" s="7" t="str">
        <f t="shared" si="2"/>
        <v>0.76 (0.66, 0.88)</v>
      </c>
      <c r="L19" s="53">
        <v>0.75625978090766799</v>
      </c>
      <c r="M19" s="6">
        <v>0.66481994459833804</v>
      </c>
      <c r="N19" s="28">
        <v>0.87580496780128803</v>
      </c>
      <c r="P19" s="6"/>
    </row>
    <row r="20" spans="1:16" x14ac:dyDescent="0.3">
      <c r="A20" s="5" t="s">
        <v>20</v>
      </c>
      <c r="B20" s="6" t="s">
        <v>4</v>
      </c>
      <c r="C20" s="51" t="str">
        <f t="shared" si="0"/>
        <v>-35.44 (-85.13, -3.15)</v>
      </c>
      <c r="D20" s="19">
        <v>-35.442047289367899</v>
      </c>
      <c r="E20" s="19">
        <v>-85.129620898485101</v>
      </c>
      <c r="F20" s="19">
        <v>-3.15478636635356</v>
      </c>
      <c r="G20" s="94" t="str">
        <f t="shared" si="1"/>
        <v>-55.13 (-81.98, -12.40)</v>
      </c>
      <c r="H20" s="24">
        <v>-55.132113144758698</v>
      </c>
      <c r="I20" s="24">
        <v>-81.982608695652203</v>
      </c>
      <c r="J20" s="24">
        <v>-12.4017621145374</v>
      </c>
      <c r="K20" s="11" t="str">
        <f t="shared" si="2"/>
        <v>-6.41 (-28.29, 28.66)</v>
      </c>
      <c r="L20" s="53">
        <v>-6.4057692307687804</v>
      </c>
      <c r="M20" s="6">
        <v>-28.288947368420999</v>
      </c>
      <c r="N20" s="28">
        <v>28.658166189111899</v>
      </c>
      <c r="P20" s="6"/>
    </row>
    <row r="21" spans="1:16" x14ac:dyDescent="0.3">
      <c r="A21" s="5"/>
      <c r="B21" s="6" t="s">
        <v>5</v>
      </c>
      <c r="C21" s="51" t="str">
        <f t="shared" si="0"/>
        <v>1.15 (1.03, 1.35)</v>
      </c>
      <c r="D21" s="19">
        <v>1.1548114605184601</v>
      </c>
      <c r="E21" s="19">
        <v>1.0279731357647299</v>
      </c>
      <c r="F21" s="19">
        <v>1.3516950917900401</v>
      </c>
      <c r="G21" s="94" t="str">
        <f t="shared" si="1"/>
        <v>1.13 (0.96, 1.24)</v>
      </c>
      <c r="H21" s="24">
        <v>1.1281198003327799</v>
      </c>
      <c r="I21" s="24">
        <v>0.96035242290748901</v>
      </c>
      <c r="J21" s="24">
        <v>1.23550724637681</v>
      </c>
      <c r="K21" s="11" t="str">
        <f t="shared" si="2"/>
        <v>0.90 (0.75, 0.99)</v>
      </c>
      <c r="L21" s="53">
        <v>0.90384615384615197</v>
      </c>
      <c r="M21" s="6">
        <v>0.75358166189111697</v>
      </c>
      <c r="N21" s="28">
        <v>0.987719298245614</v>
      </c>
      <c r="P21" s="6"/>
    </row>
    <row r="22" spans="1:16" x14ac:dyDescent="0.3">
      <c r="A22" s="5" t="s">
        <v>22</v>
      </c>
      <c r="B22" s="6" t="s">
        <v>4</v>
      </c>
      <c r="C22" s="51" t="str">
        <f t="shared" si="0"/>
        <v>0.06 (0.04, 0.08)</v>
      </c>
      <c r="D22" s="19">
        <v>6.0147600764040597E-2</v>
      </c>
      <c r="E22" s="19">
        <v>3.6737612104750503E-2</v>
      </c>
      <c r="F22" s="19">
        <v>8.0358617645320499E-2</v>
      </c>
      <c r="G22" s="94" t="str">
        <f t="shared" si="1"/>
        <v>0.09 (0.06, 0.12)</v>
      </c>
      <c r="H22" s="24">
        <v>8.6864406779661493E-2</v>
      </c>
      <c r="I22" s="24">
        <v>5.7179775280898799E-2</v>
      </c>
      <c r="J22" s="24">
        <v>0.121048780487805</v>
      </c>
      <c r="K22" s="11" t="str">
        <f t="shared" si="2"/>
        <v>-0.12 (-0.16, -0.07)</v>
      </c>
      <c r="L22" s="53">
        <v>-0.119583333333334</v>
      </c>
      <c r="M22" s="6">
        <v>-0.16144094488189001</v>
      </c>
      <c r="N22" s="28">
        <v>-6.6715415019762803E-2</v>
      </c>
      <c r="P22" s="6"/>
    </row>
    <row r="23" spans="1:16" x14ac:dyDescent="0.3">
      <c r="A23" s="5"/>
      <c r="B23" s="6" t="s">
        <v>5</v>
      </c>
      <c r="C23" s="51" t="str">
        <f t="shared" si="0"/>
        <v>0.95 (0.92, 0.99)</v>
      </c>
      <c r="D23" s="19">
        <v>0.95057835044489802</v>
      </c>
      <c r="E23" s="19">
        <v>0.91970183689328</v>
      </c>
      <c r="F23" s="19">
        <v>0.98687290650581305</v>
      </c>
      <c r="G23" s="94" t="str">
        <f t="shared" si="1"/>
        <v>0.97 (0.91, 1.01)</v>
      </c>
      <c r="H23" s="24">
        <v>0.96610169491525399</v>
      </c>
      <c r="I23" s="24">
        <v>0.914634146341464</v>
      </c>
      <c r="J23" s="24">
        <v>1.01123595505618</v>
      </c>
      <c r="K23" s="11" t="str">
        <f t="shared" si="2"/>
        <v>0.89 (0.81, 0.96)</v>
      </c>
      <c r="L23" s="53">
        <v>0.88541666666666696</v>
      </c>
      <c r="M23" s="6">
        <v>0.814229249011858</v>
      </c>
      <c r="N23" s="28">
        <v>0.95669291338582696</v>
      </c>
      <c r="P23" s="6"/>
    </row>
    <row r="24" spans="1:16" x14ac:dyDescent="0.3">
      <c r="A24" s="5" t="s">
        <v>21</v>
      </c>
      <c r="B24" s="6" t="s">
        <v>4</v>
      </c>
      <c r="C24" s="51" t="str">
        <f t="shared" si="0"/>
        <v>-0.20 (-0.28, -0.13)</v>
      </c>
      <c r="D24" s="19">
        <v>-0.19522752341840099</v>
      </c>
      <c r="E24" s="19">
        <v>-0.27548012694829199</v>
      </c>
      <c r="F24" s="19">
        <v>-0.131230456122302</v>
      </c>
      <c r="G24" s="94" t="str">
        <f t="shared" si="1"/>
        <v>-0.21 (-0.30, -0.12)</v>
      </c>
      <c r="H24" s="24">
        <v>-0.20923863636363599</v>
      </c>
      <c r="I24" s="24">
        <v>-0.30256603773585</v>
      </c>
      <c r="J24" s="24">
        <v>-0.122634615384615</v>
      </c>
      <c r="K24" s="11" t="str">
        <f t="shared" si="2"/>
        <v>-0.06 (-0.13, 0.02)</v>
      </c>
      <c r="L24" s="53">
        <v>-5.8703703703703598E-2</v>
      </c>
      <c r="M24" s="6">
        <v>-0.13259444444444399</v>
      </c>
      <c r="N24" s="28">
        <v>2.0971962616822298E-2</v>
      </c>
      <c r="P24" s="6"/>
    </row>
    <row r="25" spans="1:16" ht="15" thickBot="1" x14ac:dyDescent="0.35">
      <c r="A25" s="9"/>
      <c r="B25" s="10" t="s">
        <v>5</v>
      </c>
      <c r="C25" s="52" t="str">
        <f t="shared" si="0"/>
        <v>1.19 (1.12, 1.30)</v>
      </c>
      <c r="D25" s="20">
        <v>1.1931074850800001</v>
      </c>
      <c r="E25" s="20">
        <v>1.1156088945503899</v>
      </c>
      <c r="F25" s="20">
        <v>1.2971102600322599</v>
      </c>
      <c r="G25" s="95" t="str">
        <f t="shared" si="1"/>
        <v>1.24 (1.13, 1.36)</v>
      </c>
      <c r="H25" s="25">
        <v>1.23863636363636</v>
      </c>
      <c r="I25" s="25">
        <v>1.1346153846153799</v>
      </c>
      <c r="J25" s="25">
        <v>1.35849056603774</v>
      </c>
      <c r="K25" s="14" t="str">
        <f t="shared" si="2"/>
        <v>0.96 (0.86, 1.06)</v>
      </c>
      <c r="L25" s="92">
        <v>0.96296296296296302</v>
      </c>
      <c r="M25" s="10">
        <v>0.85981308411214996</v>
      </c>
      <c r="N25" s="29">
        <v>1.06111111111111</v>
      </c>
    </row>
    <row r="26" spans="1:16" ht="45" customHeight="1" thickBot="1" x14ac:dyDescent="0.35">
      <c r="A26" s="178" t="s">
        <v>1</v>
      </c>
      <c r="B26" s="179" t="s">
        <v>24</v>
      </c>
      <c r="C26" s="179" t="s">
        <v>3</v>
      </c>
      <c r="D26" s="46" t="s">
        <v>91</v>
      </c>
      <c r="E26" s="46" t="s">
        <v>92</v>
      </c>
      <c r="F26" s="46" t="s">
        <v>93</v>
      </c>
      <c r="G26" s="179" t="s">
        <v>38</v>
      </c>
      <c r="H26" s="179" t="s">
        <v>86</v>
      </c>
      <c r="I26" s="179" t="s">
        <v>84</v>
      </c>
      <c r="J26" s="179" t="s">
        <v>85</v>
      </c>
      <c r="K26" s="179" t="s">
        <v>39</v>
      </c>
      <c r="L26" s="179" t="s">
        <v>86</v>
      </c>
      <c r="M26" s="179" t="s">
        <v>84</v>
      </c>
      <c r="N26" s="180" t="s">
        <v>85</v>
      </c>
      <c r="P26" s="6"/>
    </row>
    <row r="27" spans="1:16" x14ac:dyDescent="0.3">
      <c r="A27" s="3" t="s">
        <v>155</v>
      </c>
      <c r="B27" s="6" t="s">
        <v>4</v>
      </c>
      <c r="C27" s="193" t="str">
        <f>TEXT(D27,"0.00")&amp;" ("&amp;TEXT(E27,"0.00")&amp;", "&amp;TEXT(F27,"0.00")&amp;")"</f>
        <v>-80.86 (-96.03, -58.72)</v>
      </c>
      <c r="D27" s="176">
        <v>-80.858081422526993</v>
      </c>
      <c r="E27" s="176">
        <v>-96.028889738509903</v>
      </c>
      <c r="F27" s="176">
        <v>-58.717817769731496</v>
      </c>
      <c r="G27" s="193" t="str">
        <f>TEXT(H27,"0.00")&amp;" ("&amp;TEXT(I27,"0.00")&amp;", "&amp;TEXT(J27,"0.00")&amp;")"</f>
        <v>-151.25 (-180.67, -109.78)</v>
      </c>
      <c r="H27" s="176">
        <v>-151.250262881178</v>
      </c>
      <c r="I27" s="176">
        <v>-180.67476502926201</v>
      </c>
      <c r="J27" s="176">
        <v>-109.778846153846</v>
      </c>
      <c r="K27" s="193" t="str">
        <f>TEXT(L27,"0.00")&amp;" ("&amp;TEXT(M27,"0.00")&amp;", "&amp;TEXT(N27,"0.00")&amp;")"</f>
        <v>-167.52 (-232.51, -60.96)</v>
      </c>
      <c r="L27" s="176">
        <v>-167.52073116362001</v>
      </c>
      <c r="M27" s="176">
        <v>-232.513873873873</v>
      </c>
      <c r="N27" s="177">
        <v>-60.960757780784697</v>
      </c>
      <c r="P27" s="6"/>
    </row>
    <row r="28" spans="1:16" x14ac:dyDescent="0.3">
      <c r="A28" s="5"/>
      <c r="B28" s="6" t="s">
        <v>5</v>
      </c>
      <c r="C28" s="193" t="str">
        <f t="shared" ref="C28:C50" si="3">TEXT(D28,"0.00")&amp;" ("&amp;TEXT(E28,"0.00")&amp;", "&amp;TEXT(F28,"0.00")&amp;")"</f>
        <v>1.02 (1.02, 1.02)</v>
      </c>
      <c r="D28" s="176">
        <v>1.0209225957553201</v>
      </c>
      <c r="E28" s="176">
        <v>1.01684153266192</v>
      </c>
      <c r="F28" s="176">
        <v>1.02341004420343</v>
      </c>
      <c r="G28" s="193" t="str">
        <f t="shared" ref="G28:G50" si="4">TEXT(H28,"0.00")&amp;" ("&amp;TEXT(I28,"0.00")&amp;", "&amp;TEXT(J28,"0.00")&amp;")"</f>
        <v>1.04 (1.03, 1.04)</v>
      </c>
      <c r="H28" s="176">
        <v>1.03575184016824</v>
      </c>
      <c r="I28" s="176">
        <v>1.02884615384615</v>
      </c>
      <c r="J28" s="176">
        <v>1.0400780280191499</v>
      </c>
      <c r="K28" s="193" t="str">
        <f t="shared" ref="K28:K50" si="5">TEXT(L28,"0.00")&amp;" ("&amp;TEXT(M28,"0.00")&amp;", "&amp;TEXT(N28,"0.00")&amp;")"</f>
        <v>1.04 (1.02, 1.05)</v>
      </c>
      <c r="L28" s="176">
        <v>1.0381185911725399</v>
      </c>
      <c r="M28" s="176">
        <v>1.0162381596752399</v>
      </c>
      <c r="N28" s="177">
        <v>1.0461261261261301</v>
      </c>
      <c r="P28" s="6"/>
    </row>
    <row r="29" spans="1:16" x14ac:dyDescent="0.3">
      <c r="A29" s="5" t="s">
        <v>158</v>
      </c>
      <c r="B29" s="6" t="s">
        <v>4</v>
      </c>
      <c r="C29" s="211" t="str">
        <f>TEXT(D29,"0.00")&amp;" ("&amp;TEXT(E29,"0.00")&amp;", "&amp;TEXT(F29,"0.00")&amp;")"</f>
        <v>-6.48 (-9.05, -3.79)</v>
      </c>
      <c r="D29" s="93">
        <v>-6.4847911174646198</v>
      </c>
      <c r="E29">
        <v>-9.0457020820646203</v>
      </c>
      <c r="F29">
        <v>-3.7921633348711299</v>
      </c>
      <c r="G29" s="51" t="str">
        <f>TEXT(H29,"0.00")&amp;" ("&amp;TEXT(I29,"0.00")&amp;", "&amp;TEXT(J29,"0.00")&amp;")"</f>
        <v>-5.57 (-12.59, -0.82)</v>
      </c>
      <c r="H29" s="53">
        <v>-5.5665796344647998</v>
      </c>
      <c r="I29" s="6">
        <v>-12.589232303090499</v>
      </c>
      <c r="J29" s="6">
        <v>-0.81818181818175595</v>
      </c>
      <c r="K29" s="51" t="str">
        <f>TEXT(L29,"0.00")&amp;" ("&amp;TEXT(M29,"0.00")&amp;", "&amp;TEXT(N29,"0.00")&amp;")"</f>
        <v>-9.36 (-18.32, -1.51)</v>
      </c>
      <c r="L29" s="53">
        <v>-9.3571428571426605</v>
      </c>
      <c r="M29" s="6">
        <v>-18.317548746518099</v>
      </c>
      <c r="N29" s="28">
        <v>-1.50549450549465</v>
      </c>
      <c r="P29" s="6"/>
    </row>
    <row r="30" spans="1:16" x14ac:dyDescent="0.3">
      <c r="A30" s="5"/>
      <c r="B30" s="6" t="s">
        <v>5</v>
      </c>
      <c r="C30" s="210" t="str">
        <f t="shared" si="3"/>
        <v>1.01 (1.00, 1.01)</v>
      </c>
      <c r="D30" s="93">
        <v>1.0061744773669801</v>
      </c>
      <c r="E30">
        <v>1.0024648360716999</v>
      </c>
      <c r="F30">
        <v>1.0095404083184201</v>
      </c>
      <c r="G30" s="51" t="str">
        <f t="shared" si="4"/>
        <v>0.99 (0.98, 1.00)</v>
      </c>
      <c r="H30" s="93">
        <v>0.99086161879895596</v>
      </c>
      <c r="I30">
        <v>0.98484848484848497</v>
      </c>
      <c r="J30">
        <v>0.99700897308075798</v>
      </c>
      <c r="K30" s="51" t="str">
        <f t="shared" si="5"/>
        <v>0.96 (0.96, 0.97)</v>
      </c>
      <c r="L30" s="53">
        <v>0.96428571428571397</v>
      </c>
      <c r="M30" s="6">
        <v>0.95604395604395598</v>
      </c>
      <c r="N30" s="28">
        <v>0.97214484679665703</v>
      </c>
      <c r="P30" s="6"/>
    </row>
    <row r="31" spans="1:16" x14ac:dyDescent="0.3">
      <c r="A31" s="5" t="s">
        <v>11</v>
      </c>
      <c r="B31" s="6" t="s">
        <v>4</v>
      </c>
      <c r="C31" s="210" t="str">
        <f t="shared" si="3"/>
        <v>136.98 (115.44, 156.10)</v>
      </c>
      <c r="D31" s="93">
        <v>136.975772607235</v>
      </c>
      <c r="E31">
        <v>115.436492932755</v>
      </c>
      <c r="F31">
        <v>156.099226758794</v>
      </c>
      <c r="G31" s="51" t="str">
        <f t="shared" si="4"/>
        <v>-42.51 (-66.07, -17.04)</v>
      </c>
      <c r="H31" s="93">
        <v>-42.508474576271297</v>
      </c>
      <c r="I31">
        <v>-66.0684931506851</v>
      </c>
      <c r="J31">
        <v>-17.0432432432433</v>
      </c>
      <c r="K31" s="51" t="str">
        <f t="shared" si="5"/>
        <v>-47.55 (-81.25, 1.25)</v>
      </c>
      <c r="L31" s="53">
        <v>-47.548913043478102</v>
      </c>
      <c r="M31" s="6">
        <v>-81.2530120481929</v>
      </c>
      <c r="N31" s="28">
        <v>1.25454545454545</v>
      </c>
      <c r="P31" s="6"/>
    </row>
    <row r="32" spans="1:16" x14ac:dyDescent="0.3">
      <c r="A32" s="5"/>
      <c r="B32" s="6" t="s">
        <v>5</v>
      </c>
      <c r="C32" s="211" t="str">
        <f t="shared" si="3"/>
        <v>0.90 (0.89, 0.93)</v>
      </c>
      <c r="D32" s="93">
        <v>0.90415345074631603</v>
      </c>
      <c r="E32">
        <v>0.88848286316383396</v>
      </c>
      <c r="F32">
        <v>0.92559577925205805</v>
      </c>
      <c r="G32" s="51" t="str">
        <f t="shared" si="4"/>
        <v>0.95 (0.92, 0.97)</v>
      </c>
      <c r="H32" s="93">
        <v>0.94915254237288205</v>
      </c>
      <c r="I32">
        <v>0.92432432432432399</v>
      </c>
      <c r="J32">
        <v>0.97260273972602795</v>
      </c>
      <c r="K32" s="51" t="str">
        <f t="shared" si="5"/>
        <v>1.01 (0.95, 1.04)</v>
      </c>
      <c r="L32" s="53">
        <v>1.0054347826087</v>
      </c>
      <c r="M32" s="6">
        <v>0.94545454545454499</v>
      </c>
      <c r="N32" s="28">
        <v>1.0361445783132499</v>
      </c>
      <c r="P32" s="6"/>
    </row>
    <row r="33" spans="1:16" x14ac:dyDescent="0.3">
      <c r="A33" s="5" t="s">
        <v>13</v>
      </c>
      <c r="B33" s="6" t="s">
        <v>4</v>
      </c>
      <c r="C33" s="51" t="str">
        <f t="shared" si="3"/>
        <v>0.76 (-0.61, 1.54)</v>
      </c>
      <c r="D33" s="93">
        <v>0.75803460455919602</v>
      </c>
      <c r="E33">
        <v>-0.60533334436263397</v>
      </c>
      <c r="F33">
        <v>1.5437939071325899</v>
      </c>
      <c r="G33" s="51" t="str">
        <f>"*"&amp;TEXT(H33,"0.00")&amp;" ("&amp;TEXT(I33,"0.00")&amp;", "&amp;TEXT(J33,"0.00")&amp;")"</f>
        <v>*0.42 (0.00, 0.00)</v>
      </c>
      <c r="H33" s="93">
        <v>0.41865699681302199</v>
      </c>
      <c r="I33" s="27"/>
      <c r="J33" s="27"/>
      <c r="K33" s="51" t="str">
        <f>"*"&amp;TEXT(L33,"0.00")&amp;" ("&amp;TEXT(M33,"0.00")&amp;", "&amp;TEXT(N33,"0.00")&amp;")"</f>
        <v>*5.02 (0.00, 0.00)</v>
      </c>
      <c r="L33" s="53">
        <v>5.0243551563008602</v>
      </c>
      <c r="M33" s="48"/>
      <c r="N33" s="49"/>
      <c r="P33" s="6"/>
    </row>
    <row r="34" spans="1:16" x14ac:dyDescent="0.3">
      <c r="A34" s="5"/>
      <c r="B34" s="6" t="s">
        <v>5</v>
      </c>
      <c r="C34" s="51" t="str">
        <f t="shared" si="3"/>
        <v>0.79 (0.72, 0.88)</v>
      </c>
      <c r="D34" s="93">
        <v>0.79023467632029198</v>
      </c>
      <c r="E34">
        <v>0.71618905219532503</v>
      </c>
      <c r="F34">
        <v>0.87771180721428799</v>
      </c>
      <c r="G34" s="51" t="str">
        <f>"*"&amp;TEXT(H34,"0.00")&amp;" ("&amp;TEXT(I34,"0.00")&amp;", "&amp;TEXT(J34,"0.00")&amp;")"</f>
        <v>*0.61 (0.50, 0.75)</v>
      </c>
      <c r="H34" s="93">
        <v>0.61004191001558905</v>
      </c>
      <c r="I34">
        <v>0.49536545820094702</v>
      </c>
      <c r="J34">
        <v>0.75126580954399702</v>
      </c>
      <c r="K34" s="51" t="str">
        <f>"*"&amp;TEXT(L34,"0.00")&amp;" ("&amp;TEXT(M34,"0.00")&amp;", "&amp;TEXT(N34,"0.00")&amp;")"</f>
        <v>*0.71 (0.66, 0.76)</v>
      </c>
      <c r="L34" s="53">
        <v>0.70964538860793003</v>
      </c>
      <c r="M34" s="6">
        <v>0.66497682702032401</v>
      </c>
      <c r="N34" s="28">
        <v>0.75731447639920202</v>
      </c>
      <c r="P34" s="6"/>
    </row>
    <row r="35" spans="1:16" x14ac:dyDescent="0.3">
      <c r="A35" s="5" t="s">
        <v>14</v>
      </c>
      <c r="B35" s="6" t="s">
        <v>4</v>
      </c>
      <c r="C35" s="51" t="str">
        <f t="shared" si="3"/>
        <v>91.71 (82.36, 103.92)</v>
      </c>
      <c r="D35" s="93">
        <v>91.705229807044603</v>
      </c>
      <c r="E35">
        <v>82.356682689314795</v>
      </c>
      <c r="F35">
        <v>103.918475687056</v>
      </c>
      <c r="G35" s="51" t="str">
        <f t="shared" si="4"/>
        <v>-73.94 (-94.07, -50.03)</v>
      </c>
      <c r="H35" s="93">
        <v>-73.935763888889099</v>
      </c>
      <c r="I35">
        <v>-94.070945945946093</v>
      </c>
      <c r="J35">
        <v>-50.025936599423602</v>
      </c>
      <c r="K35" s="51" t="str">
        <f t="shared" si="5"/>
        <v>-60.32 (-92.71, -2.12)</v>
      </c>
      <c r="L35" s="53">
        <v>-60.316279069767702</v>
      </c>
      <c r="M35" s="6">
        <v>-92.707991803278901</v>
      </c>
      <c r="N35" s="28">
        <v>-2.1214953271030499</v>
      </c>
      <c r="P35" s="6"/>
    </row>
    <row r="36" spans="1:16" x14ac:dyDescent="0.3">
      <c r="A36" s="5"/>
      <c r="B36" s="6" t="s">
        <v>5</v>
      </c>
      <c r="C36" s="51" t="str">
        <f t="shared" si="3"/>
        <v>0.97 (0.96, 0.98)</v>
      </c>
      <c r="D36" s="93">
        <v>0.97045753280691405</v>
      </c>
      <c r="E36">
        <v>0.96432504813041298</v>
      </c>
      <c r="F36">
        <v>0.97581486639873705</v>
      </c>
      <c r="G36" s="51" t="str">
        <f t="shared" si="4"/>
        <v>0.98 (0.97, 0.99)</v>
      </c>
      <c r="H36" s="93">
        <v>0.98003472222222199</v>
      </c>
      <c r="I36">
        <v>0.96829971181556196</v>
      </c>
      <c r="J36">
        <v>0.98986486486486502</v>
      </c>
      <c r="K36" s="51" t="str">
        <f t="shared" si="5"/>
        <v>0.99 (0.95, 1.00)</v>
      </c>
      <c r="L36" s="53">
        <v>0.98604651162790702</v>
      </c>
      <c r="M36" s="6">
        <v>0.94859813084112199</v>
      </c>
      <c r="N36" s="28">
        <v>1.0010245901639301</v>
      </c>
      <c r="P36" s="6"/>
    </row>
    <row r="37" spans="1:16" x14ac:dyDescent="0.3">
      <c r="A37" s="5" t="s">
        <v>15</v>
      </c>
      <c r="B37" s="6" t="s">
        <v>4</v>
      </c>
      <c r="C37" s="51" t="str">
        <f t="shared" si="3"/>
        <v>0.86 (-0.08, 1.45)</v>
      </c>
      <c r="D37" s="93">
        <v>0.86418336094161996</v>
      </c>
      <c r="E37">
        <v>-8.03951616065888E-2</v>
      </c>
      <c r="F37">
        <v>1.4522830157854201</v>
      </c>
      <c r="G37" s="51" t="str">
        <f>"*"&amp;TEXT(H37,"0.00")&amp;" ("&amp;TEXT(I37,"0.00")&amp;", "&amp;TEXT(J37,"0.00")&amp;")"</f>
        <v>*-1.10 (0.00, 0.00)</v>
      </c>
      <c r="H37" s="93">
        <v>-1.09683626355775</v>
      </c>
      <c r="I37" s="27"/>
      <c r="J37" s="27"/>
      <c r="K37" s="51" t="str">
        <f>"*"&amp;TEXT(L37,"0.00")&amp;" ("&amp;TEXT(M37,"0.00")&amp;", "&amp;TEXT(N37,"0.00")&amp;")"</f>
        <v>*0.11 (0.00, 0.00)</v>
      </c>
      <c r="L37" s="53">
        <v>0.10841748335597901</v>
      </c>
      <c r="M37" s="48"/>
      <c r="N37" s="49"/>
      <c r="P37" s="6"/>
    </row>
    <row r="38" spans="1:16" x14ac:dyDescent="0.3">
      <c r="A38" s="5"/>
      <c r="B38" s="6" t="s">
        <v>5</v>
      </c>
      <c r="C38" s="51" t="str">
        <f t="shared" si="3"/>
        <v>0.90 (0.85, 0.98)</v>
      </c>
      <c r="D38" s="93">
        <v>0.90063261427487995</v>
      </c>
      <c r="E38">
        <v>0.85151659914507005</v>
      </c>
      <c r="F38">
        <v>0.979218238482499</v>
      </c>
      <c r="G38" s="51" t="str">
        <f>"*"&amp;TEXT(H38,"0.00")&amp;" ("&amp;TEXT(I38,"0.00")&amp;", "&amp;TEXT(J38,"0.00")&amp;")"</f>
        <v>*1.02 (0.94, 1.10)</v>
      </c>
      <c r="H38" s="93">
        <v>1.02099866386051</v>
      </c>
      <c r="I38">
        <v>0.94488281144850605</v>
      </c>
      <c r="J38">
        <v>1.10324609462086</v>
      </c>
      <c r="K38" s="51" t="str">
        <f>"*"&amp;TEXT(L38,"0.00")&amp;" ("&amp;TEXT(M38,"0.00")&amp;", "&amp;TEXT(N38,"0.00")&amp;")"</f>
        <v>*0.92 (0.83, 1.02)</v>
      </c>
      <c r="L38" s="53">
        <v>0.92086580301393195</v>
      </c>
      <c r="M38" s="6">
        <v>0.82880585209197899</v>
      </c>
      <c r="N38" s="28">
        <v>1.0231513508502399</v>
      </c>
      <c r="P38" s="6"/>
    </row>
    <row r="39" spans="1:16" x14ac:dyDescent="0.3">
      <c r="A39" s="5" t="s">
        <v>16</v>
      </c>
      <c r="B39" s="6" t="s">
        <v>4</v>
      </c>
      <c r="C39" s="51" t="str">
        <f t="shared" si="3"/>
        <v>2.87 (2.59, 3.19)</v>
      </c>
      <c r="D39" s="93">
        <v>2.8726679286388501</v>
      </c>
      <c r="E39">
        <v>2.5859840471182398</v>
      </c>
      <c r="F39">
        <v>3.19343098040282</v>
      </c>
      <c r="G39" s="51" t="str">
        <f t="shared" si="4"/>
        <v>3.90 (2.86, 4.75)</v>
      </c>
      <c r="H39" s="93">
        <v>3.9</v>
      </c>
      <c r="I39">
        <v>2.8558441558441601</v>
      </c>
      <c r="J39">
        <v>4.75</v>
      </c>
      <c r="K39" s="51" t="str">
        <f t="shared" si="5"/>
        <v>18.41 (16.91, 20.50)</v>
      </c>
      <c r="L39" s="53">
        <v>18.408517841022899</v>
      </c>
      <c r="M39" s="6">
        <v>16.909278031414601</v>
      </c>
      <c r="N39" s="28">
        <v>20.495008122085402</v>
      </c>
      <c r="P39" s="6"/>
    </row>
    <row r="40" spans="1:16" x14ac:dyDescent="0.3">
      <c r="A40" s="5"/>
      <c r="B40" s="6" t="s">
        <v>5</v>
      </c>
      <c r="C40" s="51" t="str">
        <f t="shared" si="3"/>
        <v>0.98 (0.96, 1.00)</v>
      </c>
      <c r="D40" s="93">
        <v>0.97660405769209901</v>
      </c>
      <c r="E40">
        <v>0.96019963112026496</v>
      </c>
      <c r="F40">
        <v>0.99608074084290799</v>
      </c>
      <c r="G40" s="51" t="str">
        <f t="shared" si="4"/>
        <v>1.00 (0.96, 1.06)</v>
      </c>
      <c r="H40" s="93">
        <v>1.0048076923076901</v>
      </c>
      <c r="I40">
        <v>0.95833333333333304</v>
      </c>
      <c r="J40">
        <v>1.06493506493506</v>
      </c>
      <c r="K40" s="51" t="str">
        <f t="shared" si="5"/>
        <v>0.85 (0.76, 0.92)</v>
      </c>
      <c r="L40" s="53">
        <v>0.85115642615620501</v>
      </c>
      <c r="M40" s="6">
        <v>0.76004331344605303</v>
      </c>
      <c r="N40" s="28">
        <v>0.92439863686686197</v>
      </c>
      <c r="P40" s="6"/>
    </row>
    <row r="41" spans="1:16" x14ac:dyDescent="0.3">
      <c r="A41" s="5" t="s">
        <v>18</v>
      </c>
      <c r="B41" s="6" t="s">
        <v>4</v>
      </c>
      <c r="C41" s="51" t="str">
        <f t="shared" si="3"/>
        <v>0.98 (0.78, 1.10)</v>
      </c>
      <c r="D41" s="93">
        <v>0.97515531488740403</v>
      </c>
      <c r="E41">
        <v>0.78417595734867296</v>
      </c>
      <c r="F41">
        <v>1.09892662051012</v>
      </c>
      <c r="G41" s="51" t="str">
        <f t="shared" si="4"/>
        <v>0.59 (0.29, 1.19)</v>
      </c>
      <c r="H41" s="93">
        <v>0.587878787878788</v>
      </c>
      <c r="I41">
        <v>0.29230769230768999</v>
      </c>
      <c r="J41">
        <v>1.1895833333333301</v>
      </c>
      <c r="K41" s="51" t="str">
        <f t="shared" si="5"/>
        <v>3.43 (3.22, 3.57)</v>
      </c>
      <c r="L41" s="53">
        <v>3.42622950819672</v>
      </c>
      <c r="M41" s="6">
        <v>3.2225806451612899</v>
      </c>
      <c r="N41" s="28">
        <v>3.5692307692307699</v>
      </c>
      <c r="P41" s="6"/>
    </row>
    <row r="42" spans="1:16" x14ac:dyDescent="0.3">
      <c r="A42" s="5"/>
      <c r="B42" s="6" t="s">
        <v>5</v>
      </c>
      <c r="C42" s="51" t="str">
        <f t="shared" si="3"/>
        <v>1.15 (1.13, 1.17)</v>
      </c>
      <c r="D42" s="93">
        <v>1.1485441154682701</v>
      </c>
      <c r="E42">
        <v>1.1251104906257301</v>
      </c>
      <c r="F42">
        <v>1.1731834140214701</v>
      </c>
      <c r="G42" s="51" t="str">
        <f t="shared" si="4"/>
        <v>0.85 (0.77, 0.92)</v>
      </c>
      <c r="H42" s="93">
        <v>0.84848484848484895</v>
      </c>
      <c r="I42">
        <v>0.77083333333333304</v>
      </c>
      <c r="J42">
        <v>0.92307692307692302</v>
      </c>
      <c r="K42" s="51" t="str">
        <f t="shared" si="5"/>
        <v>0.80 (0.77, 0.84)</v>
      </c>
      <c r="L42" s="53">
        <v>0.80327868852458995</v>
      </c>
      <c r="M42" s="6">
        <v>0.76923076923076905</v>
      </c>
      <c r="N42" s="28">
        <v>0.83870967741935498</v>
      </c>
      <c r="P42" s="6"/>
    </row>
    <row r="43" spans="1:16" x14ac:dyDescent="0.3">
      <c r="A43" s="5" t="s">
        <v>19</v>
      </c>
      <c r="B43" s="6" t="s">
        <v>4</v>
      </c>
      <c r="C43" s="51" t="str">
        <f t="shared" si="3"/>
        <v>29.62 (25.17, 35.13)</v>
      </c>
      <c r="D43" s="93">
        <v>29.621951039239399</v>
      </c>
      <c r="E43">
        <v>25.172553774017</v>
      </c>
      <c r="F43">
        <v>35.128459125841502</v>
      </c>
      <c r="G43" s="51" t="str">
        <f t="shared" si="4"/>
        <v>67.87 (58.73, 78.64)</v>
      </c>
      <c r="H43" s="93">
        <v>67.866766467065801</v>
      </c>
      <c r="I43">
        <v>58.732090761750399</v>
      </c>
      <c r="J43">
        <v>78.6422562141491</v>
      </c>
      <c r="K43" s="51" t="str">
        <f t="shared" si="5"/>
        <v>271.79 (232.62, 312.58)</v>
      </c>
      <c r="L43" s="53">
        <v>271.78500687757901</v>
      </c>
      <c r="M43" s="6">
        <v>232.620959147425</v>
      </c>
      <c r="N43" s="28">
        <v>312.57654563297302</v>
      </c>
      <c r="P43" s="6"/>
    </row>
    <row r="44" spans="1:16" x14ac:dyDescent="0.3">
      <c r="A44" s="5"/>
      <c r="B44" s="6" t="s">
        <v>5</v>
      </c>
      <c r="C44" s="51" t="str">
        <f t="shared" si="3"/>
        <v>0.97 (0.95, 0.99)</v>
      </c>
      <c r="D44" s="93">
        <v>0.97023245400111802</v>
      </c>
      <c r="E44">
        <v>0.94864036697292298</v>
      </c>
      <c r="F44">
        <v>0.99096989653000001</v>
      </c>
      <c r="G44" s="51" t="str">
        <f t="shared" si="4"/>
        <v>1.19 (1.14, 1.23)</v>
      </c>
      <c r="H44" s="93">
        <v>1.18862275449102</v>
      </c>
      <c r="I44">
        <v>1.1440407903123</v>
      </c>
      <c r="J44">
        <v>1.2269043760129701</v>
      </c>
      <c r="K44" s="51" t="str">
        <f t="shared" si="5"/>
        <v>0.89 (0.74, 1.04)</v>
      </c>
      <c r="L44" s="53">
        <v>0.88858321870701495</v>
      </c>
      <c r="M44" s="6">
        <v>0.74190382728164905</v>
      </c>
      <c r="N44" s="28">
        <v>1.04262877442274</v>
      </c>
      <c r="P44" s="6"/>
    </row>
    <row r="45" spans="1:16" x14ac:dyDescent="0.3">
      <c r="A45" s="5" t="s">
        <v>20</v>
      </c>
      <c r="B45" s="6" t="s">
        <v>4</v>
      </c>
      <c r="C45" s="51" t="str">
        <f t="shared" si="3"/>
        <v>4.65 (-2.89, 14.42)</v>
      </c>
      <c r="D45" s="93">
        <v>4.6506333458507099</v>
      </c>
      <c r="E45">
        <v>-2.8869432408528199</v>
      </c>
      <c r="F45">
        <v>14.423755715618899</v>
      </c>
      <c r="G45" s="51" t="str">
        <f t="shared" si="4"/>
        <v>48.87 (12.91, 66.36)</v>
      </c>
      <c r="H45" s="93">
        <v>48.870796460176997</v>
      </c>
      <c r="I45">
        <v>12.913761467889801</v>
      </c>
      <c r="J45">
        <v>66.355425219941296</v>
      </c>
      <c r="K45" s="51" t="str">
        <f t="shared" si="5"/>
        <v>29.42 (23.86, 33.23)</v>
      </c>
      <c r="L45" s="53">
        <v>29.4185351270552</v>
      </c>
      <c r="M45" s="6">
        <v>23.864327485379899</v>
      </c>
      <c r="N45" s="28">
        <v>33.233498759305199</v>
      </c>
      <c r="P45" s="6"/>
    </row>
    <row r="46" spans="1:16" x14ac:dyDescent="0.3">
      <c r="A46" s="5"/>
      <c r="B46" s="6" t="s">
        <v>5</v>
      </c>
      <c r="C46" s="51" t="str">
        <f t="shared" si="3"/>
        <v>1.08 (1.04, 1.12)</v>
      </c>
      <c r="D46" s="93">
        <v>1.0841035548781</v>
      </c>
      <c r="E46">
        <v>1.04153738778783</v>
      </c>
      <c r="F46">
        <v>1.1211499584973299</v>
      </c>
      <c r="G46" s="51" t="str">
        <f t="shared" si="4"/>
        <v>0.89 (0.81, 1.04)</v>
      </c>
      <c r="H46" s="93">
        <v>0.88643067846607704</v>
      </c>
      <c r="I46">
        <v>0.80938416422287396</v>
      </c>
      <c r="J46">
        <v>1.04128440366973</v>
      </c>
      <c r="K46" s="51" t="str">
        <f t="shared" si="5"/>
        <v>0.83 (0.81, 0.85)</v>
      </c>
      <c r="L46" s="53">
        <v>0.83109118086696598</v>
      </c>
      <c r="M46" s="6">
        <v>0.81389578163771703</v>
      </c>
      <c r="N46" s="28">
        <v>0.853801169590644</v>
      </c>
      <c r="P46" s="6"/>
    </row>
    <row r="47" spans="1:16" x14ac:dyDescent="0.3">
      <c r="A47" s="5" t="s">
        <v>22</v>
      </c>
      <c r="B47" s="6" t="s">
        <v>4</v>
      </c>
      <c r="C47" s="51" t="str">
        <f t="shared" si="3"/>
        <v>-0.03 (-0.04, -0.01)</v>
      </c>
      <c r="D47" s="93">
        <v>-2.6320373154076399E-2</v>
      </c>
      <c r="E47">
        <v>-4.2520022684818297E-2</v>
      </c>
      <c r="F47">
        <v>-1.46570038674959E-2</v>
      </c>
      <c r="G47" s="51" t="str">
        <f t="shared" si="4"/>
        <v>-0.09 (-0.13, -0.06)</v>
      </c>
      <c r="H47" s="93">
        <v>-8.9912280701754804E-2</v>
      </c>
      <c r="I47">
        <v>-0.132346666666666</v>
      </c>
      <c r="J47">
        <v>-5.6544444444444397E-2</v>
      </c>
      <c r="K47" s="51" t="str">
        <f t="shared" si="5"/>
        <v>-0.19 (-0.25, -0.13)</v>
      </c>
      <c r="L47" s="53">
        <v>-0.19455862068965499</v>
      </c>
      <c r="M47" s="6">
        <v>-0.252</v>
      </c>
      <c r="N47" s="28">
        <v>-0.12905298013245001</v>
      </c>
      <c r="P47" s="6"/>
    </row>
    <row r="48" spans="1:16" x14ac:dyDescent="0.3">
      <c r="A48" s="5"/>
      <c r="B48" s="6" t="s">
        <v>5</v>
      </c>
      <c r="C48" s="51" t="str">
        <f t="shared" si="3"/>
        <v>0.99 (0.97, 1.01)</v>
      </c>
      <c r="D48" s="93">
        <v>0.98595154548305097</v>
      </c>
      <c r="E48">
        <v>0.97036054969473895</v>
      </c>
      <c r="F48">
        <v>1.00658458945455</v>
      </c>
      <c r="G48" s="51" t="str">
        <f t="shared" si="4"/>
        <v>1.04 (0.99, 1.09)</v>
      </c>
      <c r="H48" s="93">
        <v>1.0350877192982499</v>
      </c>
      <c r="I48">
        <v>0.98888888888888904</v>
      </c>
      <c r="J48">
        <v>1.0933333333333299</v>
      </c>
      <c r="K48" s="51" t="str">
        <f t="shared" si="5"/>
        <v>0.92 (0.82, 1.00)</v>
      </c>
      <c r="L48" s="53">
        <v>0.917241379310345</v>
      </c>
      <c r="M48" s="6">
        <v>0.82119205298013198</v>
      </c>
      <c r="N48" s="28">
        <v>0.999999999999999</v>
      </c>
      <c r="P48" s="6"/>
    </row>
    <row r="49" spans="1:16" x14ac:dyDescent="0.3">
      <c r="A49" s="5" t="s">
        <v>21</v>
      </c>
      <c r="B49" s="6" t="s">
        <v>4</v>
      </c>
      <c r="C49" s="51" t="str">
        <f t="shared" si="3"/>
        <v>0.00 (-0.02, 0.01)</v>
      </c>
      <c r="D49" s="93">
        <v>-1.7130603994132099E-3</v>
      </c>
      <c r="E49">
        <v>-1.8250785383066501E-2</v>
      </c>
      <c r="F49">
        <v>1.2963721708917001E-2</v>
      </c>
      <c r="G49" s="51" t="str">
        <f t="shared" si="4"/>
        <v>0.17 (0.11, 0.22)</v>
      </c>
      <c r="H49" s="93">
        <v>0.16892660550458699</v>
      </c>
      <c r="I49">
        <v>0.108084745762712</v>
      </c>
      <c r="J49">
        <v>0.22272222222222299</v>
      </c>
      <c r="K49" s="51" t="str">
        <f t="shared" si="5"/>
        <v>0.10 (0.08, 0.12)</v>
      </c>
      <c r="L49" s="53">
        <v>0.10270967741935599</v>
      </c>
      <c r="M49" s="6">
        <v>8.2600000000002199E-2</v>
      </c>
      <c r="N49" s="28">
        <v>0.124926315789475</v>
      </c>
      <c r="P49" s="6"/>
    </row>
    <row r="50" spans="1:16" ht="15" thickBot="1" x14ac:dyDescent="0.35">
      <c r="A50" s="9"/>
      <c r="B50" s="10" t="s">
        <v>5</v>
      </c>
      <c r="C50" s="52" t="str">
        <f t="shared" si="3"/>
        <v>0.97 (0.95, 0.99)</v>
      </c>
      <c r="D50" s="92">
        <v>0.97102376718807404</v>
      </c>
      <c r="E50" s="10">
        <v>0.95280315700413298</v>
      </c>
      <c r="F50" s="10">
        <v>0.99365261832044205</v>
      </c>
      <c r="G50" s="52" t="str">
        <f t="shared" si="4"/>
        <v>0.81 (0.74, 0.88)</v>
      </c>
      <c r="H50" s="92">
        <v>0.807339449541285</v>
      </c>
      <c r="I50" s="10">
        <v>0.73611111111111005</v>
      </c>
      <c r="J50" s="10">
        <v>0.88135593220339004</v>
      </c>
      <c r="K50" s="52" t="str">
        <f t="shared" si="5"/>
        <v>0.77 (0.75, 0.80)</v>
      </c>
      <c r="L50" s="92">
        <v>0.77419354838709498</v>
      </c>
      <c r="M50" s="10">
        <v>0.74736842105263102</v>
      </c>
      <c r="N50" s="29">
        <v>0.79999999999999805</v>
      </c>
      <c r="P50" s="6"/>
    </row>
    <row r="51" spans="1:16" ht="54" thickBot="1" x14ac:dyDescent="0.35">
      <c r="A51" t="s">
        <v>1</v>
      </c>
      <c r="B51" s="179" t="s">
        <v>42</v>
      </c>
      <c r="C51" s="50" t="s">
        <v>45</v>
      </c>
      <c r="D51" s="50" t="s">
        <v>95</v>
      </c>
      <c r="E51" s="50" t="s">
        <v>96</v>
      </c>
      <c r="F51" s="50" t="s">
        <v>97</v>
      </c>
      <c r="G51" s="1" t="s">
        <v>40</v>
      </c>
      <c r="H51" s="1" t="s">
        <v>86</v>
      </c>
      <c r="I51" s="1" t="s">
        <v>84</v>
      </c>
      <c r="J51" s="1" t="s">
        <v>85</v>
      </c>
      <c r="K51" s="1" t="s">
        <v>41</v>
      </c>
      <c r="L51" s="1" t="s">
        <v>86</v>
      </c>
      <c r="M51" s="1" t="s">
        <v>84</v>
      </c>
      <c r="N51" s="180" t="s">
        <v>85</v>
      </c>
    </row>
    <row r="52" spans="1:16" x14ac:dyDescent="0.3">
      <c r="A52" s="3" t="s">
        <v>155</v>
      </c>
      <c r="B52" s="6" t="s">
        <v>4</v>
      </c>
      <c r="C52" s="192" t="str">
        <f>TEXT(D52,"0.00")&amp;" ("&amp;TEXT(E52,"0.00")&amp;", "&amp;TEXT(F52,"0.00")&amp;")"</f>
        <v>78.59 (25.07, 125.58)</v>
      </c>
      <c r="D52" s="174">
        <v>78.588355537036506</v>
      </c>
      <c r="E52" s="174">
        <v>25.0667118111846</v>
      </c>
      <c r="F52" s="174">
        <v>125.58004431976001</v>
      </c>
      <c r="G52" s="192" t="str">
        <f>TEXT(H52,"0.00")&amp;" ("&amp;TEXT(I52,"0.00")&amp;", "&amp;TEXT(J52,"0.00")&amp;")"</f>
        <v>16.69 (-35.54, 87.19)</v>
      </c>
      <c r="H52" s="174">
        <v>16.690775227370999</v>
      </c>
      <c r="I52" s="174">
        <v>-35.539682539681998</v>
      </c>
      <c r="J52" s="174">
        <v>87.190768027121507</v>
      </c>
      <c r="K52" s="192" t="str">
        <f>TEXT(L52,"0.00")&amp;" ("&amp;TEXT(M52,"0.00")&amp;", "&amp;TEXT(N52,"0.00")&amp;")"</f>
        <v>161.37 (59.99, 222.26)</v>
      </c>
      <c r="L52" s="174">
        <v>161.369551213227</v>
      </c>
      <c r="M52" s="174">
        <v>59.986684420772697</v>
      </c>
      <c r="N52" s="175">
        <v>222.26179813985601</v>
      </c>
    </row>
    <row r="53" spans="1:16" x14ac:dyDescent="0.3">
      <c r="A53" s="5"/>
      <c r="B53" s="6" t="s">
        <v>5</v>
      </c>
      <c r="C53" s="193" t="str">
        <f t="shared" ref="C53:C75" si="6">TEXT(D53,"0.00")&amp;" ("&amp;TEXT(E53,"0.00")&amp;", "&amp;TEXT(F53,"0.00")&amp;")"</f>
        <v>0.98 (0.98, 1.00)</v>
      </c>
      <c r="D53" s="176">
        <v>0.98454500921843902</v>
      </c>
      <c r="E53" s="176">
        <v>0.97858280102975204</v>
      </c>
      <c r="F53" s="176">
        <v>0.995029810310749</v>
      </c>
      <c r="G53" s="193" t="str">
        <f t="shared" ref="G53:G75" si="7">TEXT(H53,"0.00")&amp;" ("&amp;TEXT(I53,"0.00")&amp;", "&amp;TEXT(J53,"0.00")&amp;")"</f>
        <v>1.00 (0.99, 1.01)</v>
      </c>
      <c r="H53" s="176">
        <v>0.99870073624945899</v>
      </c>
      <c r="I53" s="176">
        <v>0.99008997261703002</v>
      </c>
      <c r="J53" s="176">
        <v>1.0079365079365099</v>
      </c>
      <c r="K53" s="193" t="str">
        <f t="shared" ref="K53:K75" si="8">TEXT(L53,"0.00")&amp;" ("&amp;TEXT(M53,"0.00")&amp;", "&amp;TEXT(N53,"0.00")&amp;")"</f>
        <v>0.96 (0.96, 0.98)</v>
      </c>
      <c r="L53" s="176">
        <v>0.96328108224178699</v>
      </c>
      <c r="M53" s="176">
        <v>0.95590768170857698</v>
      </c>
      <c r="N53" s="177">
        <v>0.98402130492676398</v>
      </c>
    </row>
    <row r="54" spans="1:16" x14ac:dyDescent="0.3">
      <c r="A54" s="5" t="s">
        <v>158</v>
      </c>
      <c r="B54" s="6" t="s">
        <v>4</v>
      </c>
      <c r="C54" s="214" t="str">
        <f>TEXT(D54,"0.00")&amp;" ("&amp;TEXT(E54,"0.00")&amp;", "&amp;TEXT(F54,"0.00")&amp;")"</f>
        <v>1.46 (-5.99, 10.43)</v>
      </c>
      <c r="D54" s="53">
        <v>1.46282446388875</v>
      </c>
      <c r="E54" s="6">
        <v>-5.9884005629970698</v>
      </c>
      <c r="F54" s="6">
        <v>10.4297875361849</v>
      </c>
      <c r="G54" s="51" t="str">
        <f>TEXT(H54,"0.00")&amp;" ("&amp;TEXT(I54,"0.00")&amp;", "&amp;TEXT(J54,"0.00")&amp;")"</f>
        <v>3.11 (-6.77, 12.02)</v>
      </c>
      <c r="H54" s="53">
        <v>3.1091954022988402</v>
      </c>
      <c r="I54" s="6">
        <v>-6.7724867724867899</v>
      </c>
      <c r="J54" s="6">
        <v>12.0246153846151</v>
      </c>
      <c r="K54" s="51" t="str">
        <f>TEXT(L54,"0.00")&amp;" ("&amp;TEXT(M54,"0.00")&amp;", "&amp;TEXT(N54,"0.00")&amp;")"</f>
        <v>9.70 (1.57, 18.84)</v>
      </c>
      <c r="L54" s="53">
        <v>9.7037037037037006</v>
      </c>
      <c r="M54" s="6">
        <v>1.5747126436782499</v>
      </c>
      <c r="N54" s="28">
        <v>18.8424068767908</v>
      </c>
      <c r="P54" s="6"/>
    </row>
    <row r="55" spans="1:16" x14ac:dyDescent="0.3">
      <c r="A55" s="5"/>
      <c r="B55" s="6" t="s">
        <v>5</v>
      </c>
      <c r="C55" s="214" t="str">
        <f t="shared" si="6"/>
        <v>1.05 (1.04, 1.05)</v>
      </c>
      <c r="D55" s="53">
        <v>1.0462113242251101</v>
      </c>
      <c r="E55" s="6">
        <v>1.0363508357093301</v>
      </c>
      <c r="F55" s="6">
        <v>1.05416042396912</v>
      </c>
      <c r="G55" s="51" t="str">
        <f t="shared" si="7"/>
        <v>1.03 (1.02, 1.04)</v>
      </c>
      <c r="H55" s="53">
        <v>1.0287356321839101</v>
      </c>
      <c r="I55" s="53">
        <v>1.02153846153846</v>
      </c>
      <c r="J55" s="53">
        <v>1.0423280423280401</v>
      </c>
      <c r="K55" s="51" t="str">
        <f t="shared" si="8"/>
        <v>1.04 (1.03, 1.05)</v>
      </c>
      <c r="L55" s="53">
        <v>1.0370370370370401</v>
      </c>
      <c r="M55" s="6">
        <v>1.02865329512894</v>
      </c>
      <c r="N55" s="28">
        <v>1.0459770114942499</v>
      </c>
      <c r="P55" s="6"/>
    </row>
    <row r="56" spans="1:16" x14ac:dyDescent="0.3">
      <c r="A56" s="5" t="s">
        <v>11</v>
      </c>
      <c r="B56" s="6" t="s">
        <v>4</v>
      </c>
      <c r="C56" s="214" t="str">
        <f t="shared" si="6"/>
        <v>179.77 (102.41, 216.23)</v>
      </c>
      <c r="D56" s="53">
        <v>179.766597657749</v>
      </c>
      <c r="E56" s="6">
        <v>102.405587313026</v>
      </c>
      <c r="F56" s="6">
        <v>216.22999450015899</v>
      </c>
      <c r="G56" s="51" t="str">
        <f t="shared" si="7"/>
        <v>15.46 (-4.01, 32.84)</v>
      </c>
      <c r="H56" s="53">
        <v>15.4554865424432</v>
      </c>
      <c r="I56" s="6">
        <v>-4.0143442622950296</v>
      </c>
      <c r="J56" s="6">
        <v>32.838801711839999</v>
      </c>
      <c r="K56" s="51" t="str">
        <f t="shared" si="8"/>
        <v>47.29 (-1.33, 78.42)</v>
      </c>
      <c r="L56" s="53">
        <v>47.2918918918919</v>
      </c>
      <c r="M56" s="53">
        <v>-1.3269230769232101</v>
      </c>
      <c r="N56" s="28">
        <v>78.418604651162497</v>
      </c>
      <c r="P56" s="6"/>
    </row>
    <row r="57" spans="1:16" x14ac:dyDescent="0.3">
      <c r="A57" s="5"/>
      <c r="B57" s="6" t="s">
        <v>5</v>
      </c>
      <c r="C57" s="214" t="str">
        <f t="shared" si="6"/>
        <v>0.90 (0.87, 1.00)</v>
      </c>
      <c r="D57" s="53">
        <v>0.90267799185678899</v>
      </c>
      <c r="E57" s="6">
        <v>0.86537927082281596</v>
      </c>
      <c r="F57" s="6">
        <v>0.99652639054705305</v>
      </c>
      <c r="G57" s="51" t="str">
        <f t="shared" si="7"/>
        <v>0.94 (0.92, 0.96)</v>
      </c>
      <c r="H57" s="53">
        <v>0.93581780538302295</v>
      </c>
      <c r="I57" s="6">
        <v>0.91868758915834503</v>
      </c>
      <c r="J57" s="6">
        <v>0.95696721311475397</v>
      </c>
      <c r="K57" s="51" t="str">
        <f t="shared" si="8"/>
        <v>0.99 (0.97, 1.06)</v>
      </c>
      <c r="L57" s="53">
        <v>0.99459459459459498</v>
      </c>
      <c r="M57" s="6">
        <v>0.96511627906976805</v>
      </c>
      <c r="N57" s="28">
        <v>1.0576923076923099</v>
      </c>
      <c r="P57" s="6"/>
    </row>
    <row r="58" spans="1:16" x14ac:dyDescent="0.3">
      <c r="A58" s="5" t="s">
        <v>13</v>
      </c>
      <c r="B58" s="6" t="s">
        <v>4</v>
      </c>
      <c r="C58" s="215" t="str">
        <f t="shared" si="6"/>
        <v>-4.92 (-6.56, -3.64)</v>
      </c>
      <c r="D58" s="53">
        <v>-4.9236650956435799</v>
      </c>
      <c r="E58" s="6">
        <v>-6.5648006257438798</v>
      </c>
      <c r="F58" s="6">
        <v>-3.64067174540358</v>
      </c>
      <c r="G58" s="51" t="str">
        <f>"*"&amp;TEXT(H58,"0.00")&amp;" ("&amp;TEXT(I58,"0.00")&amp;", "&amp;TEXT(J58,"0.00")&amp;")"</f>
        <v>*-3.90 (0.00, 0.00)</v>
      </c>
      <c r="H58" s="53">
        <v>-3.9004962948880899</v>
      </c>
      <c r="I58" s="48"/>
      <c r="J58" s="48"/>
      <c r="K58" s="51" t="str">
        <f>"*"&amp;TEXT(L58,"0.00")&amp;" ("&amp;TEXT(M58,"0.00")&amp;", "&amp;TEXT(N58,"0.00")&amp;")"</f>
        <v>*-7.08 (0.00, 0.00)</v>
      </c>
      <c r="L58" s="53">
        <v>-7.0800927293515601</v>
      </c>
      <c r="M58" s="48"/>
      <c r="N58" s="49"/>
      <c r="P58" s="6"/>
    </row>
    <row r="59" spans="1:16" x14ac:dyDescent="0.3">
      <c r="A59" s="5"/>
      <c r="B59" s="6" t="s">
        <v>5</v>
      </c>
      <c r="C59" s="215" t="str">
        <f t="shared" si="6"/>
        <v>1.12 (1.03, 1.21)</v>
      </c>
      <c r="D59" s="53">
        <v>1.11863878669312</v>
      </c>
      <c r="E59" s="6">
        <v>1.0319298279256801</v>
      </c>
      <c r="F59" s="6">
        <v>1.2146878829469501</v>
      </c>
      <c r="G59" s="51" t="str">
        <f>"*"&amp;TEXT(H59,"0.00")&amp;" ("&amp;TEXT(I59,"0.00")&amp;", "&amp;TEXT(J59,"0.00")&amp;")"</f>
        <v>*0.86 (0.72, 1.03)</v>
      </c>
      <c r="H59" s="53">
        <v>0.85964330890992302</v>
      </c>
      <c r="I59" s="6">
        <v>0.71834974073406899</v>
      </c>
      <c r="J59" s="6">
        <v>1.0287281760531399</v>
      </c>
      <c r="K59" s="51" t="str">
        <f>"*"&amp;TEXT(L59,"0.00")&amp;" ("&amp;TEXT(M59,"0.00")&amp;", "&amp;TEXT(N59,"0.00")&amp;")"</f>
        <v>*1.41 (1.32, 1.50)</v>
      </c>
      <c r="L59" s="53">
        <v>1.4091545102007099</v>
      </c>
      <c r="M59" s="6">
        <v>1.3204554133900801</v>
      </c>
      <c r="N59" s="28">
        <v>1.50381180120347</v>
      </c>
      <c r="P59" s="6"/>
    </row>
    <row r="60" spans="1:16" x14ac:dyDescent="0.3">
      <c r="A60" s="5" t="s">
        <v>14</v>
      </c>
      <c r="B60" s="6" t="s">
        <v>4</v>
      </c>
      <c r="C60" s="214" t="str">
        <f t="shared" si="6"/>
        <v>166.91 (86.19, 199.40)</v>
      </c>
      <c r="D60" s="53">
        <v>166.911549591105</v>
      </c>
      <c r="E60" s="6">
        <v>86.189616719568505</v>
      </c>
      <c r="F60" s="6">
        <v>199.399992258292</v>
      </c>
      <c r="G60" s="51" t="str">
        <f t="shared" si="7"/>
        <v>-0.90 (-30.44, 19.57)</v>
      </c>
      <c r="H60" s="53">
        <v>-0.89709762532970705</v>
      </c>
      <c r="I60" s="6">
        <v>-30.444528301887001</v>
      </c>
      <c r="J60" s="6">
        <v>19.569250317661499</v>
      </c>
      <c r="K60" s="51" t="str">
        <f t="shared" si="8"/>
        <v>61.17 (2.24, 92.61)</v>
      </c>
      <c r="L60" s="53">
        <v>61.169811320754903</v>
      </c>
      <c r="M60" s="53">
        <v>2.2364532019703298</v>
      </c>
      <c r="N60" s="28">
        <v>92.613101330603698</v>
      </c>
      <c r="P60" s="6"/>
    </row>
    <row r="61" spans="1:16" x14ac:dyDescent="0.3">
      <c r="A61" s="5"/>
      <c r="B61" s="6" t="s">
        <v>5</v>
      </c>
      <c r="C61" s="216" t="str">
        <f t="shared" si="6"/>
        <v>0.98 (0.96, 1.03)</v>
      </c>
      <c r="D61" s="53">
        <v>0.97810117011376596</v>
      </c>
      <c r="E61" s="6">
        <v>0.96206914714307501</v>
      </c>
      <c r="F61" s="6">
        <v>1.02784892475387</v>
      </c>
      <c r="G61" s="51" t="str">
        <f t="shared" si="7"/>
        <v>0.99 (0.98, 1.00)</v>
      </c>
      <c r="H61" s="53">
        <v>0.98944591029023699</v>
      </c>
      <c r="I61" s="6">
        <v>0.97839898348157595</v>
      </c>
      <c r="J61" s="6">
        <v>1.0045283018867901</v>
      </c>
      <c r="K61" s="51" t="str">
        <f t="shared" si="8"/>
        <v>1.01 (1.00, 1.05)</v>
      </c>
      <c r="L61" s="53">
        <v>1.0141509433962299</v>
      </c>
      <c r="M61" s="53">
        <v>0.99897645854657102</v>
      </c>
      <c r="N61" s="28">
        <v>1.05418719211823</v>
      </c>
      <c r="P61" s="6"/>
    </row>
    <row r="62" spans="1:16" x14ac:dyDescent="0.3">
      <c r="A62" s="5" t="s">
        <v>15</v>
      </c>
      <c r="B62" s="6" t="s">
        <v>4</v>
      </c>
      <c r="C62" s="214" t="str">
        <f t="shared" si="6"/>
        <v>0.49 (-0.84, 1.52)</v>
      </c>
      <c r="D62" s="53">
        <v>0.493874457397249</v>
      </c>
      <c r="E62" s="6">
        <v>-0.83807432131997806</v>
      </c>
      <c r="F62" s="6">
        <v>1.51587533011125</v>
      </c>
      <c r="G62" s="51" t="str">
        <f>"*"&amp;TEXT(H62,"0.00")&amp;" ("&amp;TEXT(I62,"0.00")&amp;", "&amp;TEXT(J62,"0.00")&amp;")"</f>
        <v>*-1.22 (0.00, 0.00)</v>
      </c>
      <c r="H62" s="53">
        <v>-1.21704281839265</v>
      </c>
      <c r="I62" s="48"/>
      <c r="J62" s="48"/>
      <c r="K62" s="218" t="str">
        <f>"*"&amp;TEXT(L62,"0.00")&amp;" ("&amp;TEXT(M62,"0.00")&amp;", "&amp;TEXT(N62,"0.00")&amp;")"</f>
        <v>*-0.12 (0.00, 0.00)</v>
      </c>
      <c r="L62" s="53">
        <v>-0.117734292012077</v>
      </c>
      <c r="M62" s="48"/>
      <c r="N62" s="49"/>
      <c r="P62" s="6"/>
    </row>
    <row r="63" spans="1:16" x14ac:dyDescent="0.3">
      <c r="A63" s="5"/>
      <c r="B63" s="6" t="s">
        <v>5</v>
      </c>
      <c r="C63" s="214" t="str">
        <f t="shared" si="6"/>
        <v>1.00 (0.91, 1.12)</v>
      </c>
      <c r="D63" s="53">
        <v>0.99776599682762501</v>
      </c>
      <c r="E63" s="6">
        <v>0.908517027229925</v>
      </c>
      <c r="F63" s="6">
        <v>1.11829411290272</v>
      </c>
      <c r="G63" s="51" t="str">
        <f>"*"&amp;TEXT(H63,"0.00")&amp;" ("&amp;TEXT(I63,"0.00")&amp;", "&amp;TEXT(J63,"0.00")&amp;")"</f>
        <v>*1.11 (0.98, 1.26)</v>
      </c>
      <c r="H63" s="53">
        <v>1.10873773411809</v>
      </c>
      <c r="I63" s="6">
        <v>0.97593775295984597</v>
      </c>
      <c r="J63" s="6">
        <v>1.2596083708505801</v>
      </c>
      <c r="K63" s="218" t="str">
        <f>"*"&amp;TEXT(L63,"0.00")&amp;" ("&amp;TEXT(M63,"0.00")&amp;", "&amp;TEXT(N63,"0.00")&amp;")"</f>
        <v>*1.09 (0.98, 1.21)</v>
      </c>
      <c r="L63" s="53">
        <v>1.0859345593321701</v>
      </c>
      <c r="M63" s="6">
        <v>0.97737250619763905</v>
      </c>
      <c r="N63" s="28">
        <v>1.20655518717189</v>
      </c>
      <c r="P63" s="6"/>
    </row>
    <row r="64" spans="1:16" x14ac:dyDescent="0.3">
      <c r="A64" s="5" t="s">
        <v>16</v>
      </c>
      <c r="B64" s="6" t="s">
        <v>4</v>
      </c>
      <c r="C64" s="214" t="str">
        <f t="shared" si="6"/>
        <v>-18.19 (-24.98, -15.41)</v>
      </c>
      <c r="D64" s="53">
        <v>-18.194292547835001</v>
      </c>
      <c r="E64" s="6">
        <v>-24.9817009362528</v>
      </c>
      <c r="F64" s="6">
        <v>-15.4093382533989</v>
      </c>
      <c r="G64" s="51" t="str">
        <f t="shared" si="7"/>
        <v>-18.29 (-21.69, -14.31)</v>
      </c>
      <c r="H64" s="53">
        <v>-18.285074626865701</v>
      </c>
      <c r="I64" s="6">
        <v>-21.6942307692307</v>
      </c>
      <c r="J64" s="6">
        <v>-14.3132911392405</v>
      </c>
      <c r="K64" s="51" t="str">
        <f t="shared" si="8"/>
        <v>-21.63 (-26.97, -18.29)</v>
      </c>
      <c r="L64" s="53">
        <v>-21.627655358434101</v>
      </c>
      <c r="M64" s="53">
        <v>-26.9655791446419</v>
      </c>
      <c r="N64" s="28">
        <v>-18.292192737028</v>
      </c>
      <c r="P64" s="6"/>
    </row>
    <row r="65" spans="1:16" x14ac:dyDescent="0.3">
      <c r="A65" s="5"/>
      <c r="B65" s="6" t="s">
        <v>5</v>
      </c>
      <c r="C65" s="214" t="str">
        <f t="shared" si="6"/>
        <v>1.15 (1.06, 1.32)</v>
      </c>
      <c r="D65" s="53">
        <v>1.14786966679322</v>
      </c>
      <c r="E65" s="6">
        <v>1.0641359110867801</v>
      </c>
      <c r="F65" s="6">
        <v>1.32002794498817</v>
      </c>
      <c r="G65" s="51" t="str">
        <f t="shared" si="7"/>
        <v>1.18 (1.08, 1.29)</v>
      </c>
      <c r="H65" s="53">
        <v>1.1791044776119399</v>
      </c>
      <c r="I65" s="6">
        <v>1.08227848101266</v>
      </c>
      <c r="J65" s="6">
        <v>1.2884615384615401</v>
      </c>
      <c r="K65" s="51" t="str">
        <f t="shared" si="8"/>
        <v>1.17 (1.08, 1.32)</v>
      </c>
      <c r="L65" s="53">
        <v>1.1748721730457601</v>
      </c>
      <c r="M65" s="6">
        <v>1.0817843732325101</v>
      </c>
      <c r="N65" s="28">
        <v>1.3157144893045301</v>
      </c>
      <c r="P65" s="6"/>
    </row>
    <row r="66" spans="1:16" x14ac:dyDescent="0.3">
      <c r="A66" s="5" t="s">
        <v>18</v>
      </c>
      <c r="B66" s="6" t="s">
        <v>4</v>
      </c>
      <c r="C66" s="214" t="str">
        <f t="shared" si="6"/>
        <v>-3.78 (-4.18, -3.31)</v>
      </c>
      <c r="D66" s="53">
        <v>-3.77762258840368</v>
      </c>
      <c r="E66" s="6">
        <v>-4.17580339439347</v>
      </c>
      <c r="F66" s="6">
        <v>-3.31246094912238</v>
      </c>
      <c r="G66" s="51" t="str">
        <f t="shared" si="7"/>
        <v>-2.89 (-3.81, -1.90)</v>
      </c>
      <c r="H66" s="53">
        <v>-2.88947368421052</v>
      </c>
      <c r="I66" s="6">
        <v>-3.81454545454545</v>
      </c>
      <c r="J66" s="6">
        <v>-1.8972972972972999</v>
      </c>
      <c r="K66" s="51" t="str">
        <f t="shared" si="8"/>
        <v>-4.27 (-4.64, -3.84)</v>
      </c>
      <c r="L66" s="53">
        <v>-4.2653061224489797</v>
      </c>
      <c r="M66" s="6">
        <v>-4.6399999999999997</v>
      </c>
      <c r="N66" s="28">
        <v>-3.8423076923077</v>
      </c>
      <c r="P66" s="6"/>
    </row>
    <row r="67" spans="1:16" x14ac:dyDescent="0.3">
      <c r="A67" s="5"/>
      <c r="B67" s="6" t="s">
        <v>5</v>
      </c>
      <c r="C67" s="214" t="str">
        <f t="shared" si="6"/>
        <v>1.42 (1.36, 1.47)</v>
      </c>
      <c r="D67" s="53">
        <v>1.41783717885882</v>
      </c>
      <c r="E67" s="6">
        <v>1.35529711384485</v>
      </c>
      <c r="F67" s="6">
        <v>1.4692869227776799</v>
      </c>
      <c r="G67" s="51" t="str">
        <f t="shared" si="7"/>
        <v>1.05 (0.95, 1.16)</v>
      </c>
      <c r="H67" s="53">
        <v>1.0526315789473699</v>
      </c>
      <c r="I67" s="6">
        <v>0.94594594594594605</v>
      </c>
      <c r="J67" s="6">
        <v>1.16363636363636</v>
      </c>
      <c r="K67" s="51" t="str">
        <f t="shared" si="8"/>
        <v>1.24 (1.19, 1.30)</v>
      </c>
      <c r="L67" s="53">
        <v>1.24489795918367</v>
      </c>
      <c r="M67" s="6">
        <v>1.1923076923076901</v>
      </c>
      <c r="N67" s="28">
        <v>1.3</v>
      </c>
      <c r="P67" s="6"/>
    </row>
    <row r="68" spans="1:16" x14ac:dyDescent="0.3">
      <c r="A68" s="5" t="s">
        <v>19</v>
      </c>
      <c r="B68" s="6" t="s">
        <v>4</v>
      </c>
      <c r="C68" s="214" t="str">
        <f t="shared" si="6"/>
        <v>-260.60 (-344.23, -185.06)</v>
      </c>
      <c r="D68" s="53">
        <v>-260.59815398662698</v>
      </c>
      <c r="E68" s="6">
        <v>-344.22550648236398</v>
      </c>
      <c r="F68" s="6">
        <v>-185.063308455233</v>
      </c>
      <c r="G68" s="51" t="str">
        <f t="shared" si="7"/>
        <v>-292.05 (-379.33, -195.68)</v>
      </c>
      <c r="H68" s="53">
        <v>-292.04811174340398</v>
      </c>
      <c r="I68" s="6">
        <v>-379.32708333333301</v>
      </c>
      <c r="J68" s="6">
        <v>-195.683508403362</v>
      </c>
      <c r="K68" s="51" t="str">
        <f t="shared" si="8"/>
        <v>-305.86 (-421.32, -223.11)</v>
      </c>
      <c r="L68" s="53">
        <v>-305.86331269349898</v>
      </c>
      <c r="M68" s="6">
        <v>-421.31679894179899</v>
      </c>
      <c r="N68" s="28">
        <v>-223.11005110732501</v>
      </c>
      <c r="P68" s="6"/>
    </row>
    <row r="69" spans="1:16" x14ac:dyDescent="0.3">
      <c r="A69" s="5"/>
      <c r="B69" s="6" t="s">
        <v>5</v>
      </c>
      <c r="C69" s="215" t="str">
        <f t="shared" si="6"/>
        <v>1.07 (0.93, 1.24)</v>
      </c>
      <c r="D69" s="53">
        <v>1.0706583728750501</v>
      </c>
      <c r="E69" s="6">
        <v>0.92624666492874796</v>
      </c>
      <c r="F69" s="6">
        <v>1.24481134944026</v>
      </c>
      <c r="G69" s="51" t="str">
        <f t="shared" si="7"/>
        <v>1.32 (1.14, 1.50)</v>
      </c>
      <c r="H69" s="53">
        <v>1.32229694774961</v>
      </c>
      <c r="I69" s="6">
        <v>1.14180672268908</v>
      </c>
      <c r="J69" s="6">
        <v>1.50416666666667</v>
      </c>
      <c r="K69" s="51" t="str">
        <f t="shared" si="8"/>
        <v>1.13 (0.96, 1.35)</v>
      </c>
      <c r="L69" s="53">
        <v>1.12538699690403</v>
      </c>
      <c r="M69" s="6">
        <v>0.95911413969335602</v>
      </c>
      <c r="N69" s="28">
        <v>1.3478835978835999</v>
      </c>
      <c r="P69" s="6"/>
    </row>
    <row r="70" spans="1:16" x14ac:dyDescent="0.3">
      <c r="A70" s="5" t="s">
        <v>20</v>
      </c>
      <c r="B70" s="6" t="s">
        <v>4</v>
      </c>
      <c r="C70" s="215" t="str">
        <f t="shared" si="6"/>
        <v>-31.11 (-44.90, -19.61)</v>
      </c>
      <c r="D70" s="53">
        <v>-31.110728889570101</v>
      </c>
      <c r="E70" s="6">
        <v>-44.895659971302997</v>
      </c>
      <c r="F70" s="6">
        <v>-19.6074847224818</v>
      </c>
      <c r="G70" s="51" t="str">
        <f t="shared" si="7"/>
        <v>7.09 (-38.03, 28.64)</v>
      </c>
      <c r="H70" s="53">
        <v>7.0872340425527796</v>
      </c>
      <c r="I70" s="6">
        <v>-38.029277566540003</v>
      </c>
      <c r="J70" s="6">
        <v>28.640674955594999</v>
      </c>
      <c r="K70" s="51" t="str">
        <f t="shared" si="8"/>
        <v>-35.40 (-40.83, -27.95)</v>
      </c>
      <c r="L70" s="53">
        <v>-35.397482014388402</v>
      </c>
      <c r="M70" s="6">
        <v>-40.832621951219501</v>
      </c>
      <c r="N70" s="28">
        <v>-27.950684931506601</v>
      </c>
      <c r="P70" s="6"/>
    </row>
    <row r="71" spans="1:16" x14ac:dyDescent="0.3">
      <c r="A71" s="5"/>
      <c r="B71" s="6" t="s">
        <v>5</v>
      </c>
      <c r="C71" s="215" t="str">
        <f t="shared" si="6"/>
        <v>1.29 (1.24, 1.36)</v>
      </c>
      <c r="D71" s="53">
        <v>1.2918487545948201</v>
      </c>
      <c r="E71" s="6">
        <v>1.2418795545291701</v>
      </c>
      <c r="F71" s="6">
        <v>1.36311464429379</v>
      </c>
      <c r="G71" s="51" t="str">
        <f t="shared" si="7"/>
        <v>1.11 (1.01, 1.33)</v>
      </c>
      <c r="H71" s="53">
        <v>1.1063829787234101</v>
      </c>
      <c r="I71" s="6">
        <v>1.01243339253996</v>
      </c>
      <c r="J71" s="6">
        <v>1.32699619771863</v>
      </c>
      <c r="K71" s="51" t="str">
        <f t="shared" si="8"/>
        <v>1.20 (1.17, 1.23)</v>
      </c>
      <c r="L71" s="53">
        <v>1.2032374100719401</v>
      </c>
      <c r="M71" s="6">
        <v>1.1712328767123299</v>
      </c>
      <c r="N71" s="28">
        <v>1.2286585365853699</v>
      </c>
      <c r="P71" s="6"/>
    </row>
    <row r="72" spans="1:16" x14ac:dyDescent="0.3">
      <c r="A72" s="5" t="s">
        <v>22</v>
      </c>
      <c r="B72" s="6" t="s">
        <v>4</v>
      </c>
      <c r="C72" s="215" t="str">
        <f t="shared" si="6"/>
        <v>0.18 (0.11, 0.22)</v>
      </c>
      <c r="D72" s="53">
        <v>0.17884926138694601</v>
      </c>
      <c r="E72" s="6">
        <v>0.114409370009495</v>
      </c>
      <c r="F72" s="6">
        <v>0.21905612569139199</v>
      </c>
      <c r="G72" s="51" t="str">
        <f t="shared" si="7"/>
        <v>0.14 (0.08, 0.17)</v>
      </c>
      <c r="H72" s="53">
        <v>0.13505882352941201</v>
      </c>
      <c r="I72" s="6">
        <v>8.1936893203883407E-2</v>
      </c>
      <c r="J72" s="6">
        <v>0.168748971193416</v>
      </c>
      <c r="K72" s="51" t="str">
        <f t="shared" si="8"/>
        <v>0.21 (0.16, 0.25)</v>
      </c>
      <c r="L72" s="53">
        <v>0.212112781954887</v>
      </c>
      <c r="M72" s="6">
        <v>0.157153225806451</v>
      </c>
      <c r="N72" s="28">
        <v>0.252</v>
      </c>
      <c r="P72" s="6"/>
    </row>
    <row r="73" spans="1:16" x14ac:dyDescent="0.3">
      <c r="A73" s="5"/>
      <c r="B73" s="6" t="s">
        <v>5</v>
      </c>
      <c r="C73" s="215" t="str">
        <f t="shared" si="6"/>
        <v>1.08 (1.00, 1.24)</v>
      </c>
      <c r="D73" s="53">
        <v>1.0776705942984499</v>
      </c>
      <c r="E73" s="6">
        <v>0.997761792202703</v>
      </c>
      <c r="F73" s="6">
        <v>1.23780314340952</v>
      </c>
      <c r="G73" s="51" t="str">
        <f t="shared" si="7"/>
        <v>1.13 (1.05, 1.23)</v>
      </c>
      <c r="H73" s="53">
        <v>1.1294117647058799</v>
      </c>
      <c r="I73" s="6">
        <v>1.0452674897119301</v>
      </c>
      <c r="J73" s="6">
        <v>1.22815533980583</v>
      </c>
      <c r="K73" s="51" t="str">
        <f t="shared" si="8"/>
        <v>1.09 (1.00, 1.22)</v>
      </c>
      <c r="L73" s="53">
        <v>1.09022556390977</v>
      </c>
      <c r="M73" s="6">
        <v>1</v>
      </c>
      <c r="N73" s="28">
        <v>1.2177419354838701</v>
      </c>
      <c r="P73" s="6"/>
    </row>
    <row r="74" spans="1:16" x14ac:dyDescent="0.3">
      <c r="A74" s="5" t="s">
        <v>21</v>
      </c>
      <c r="B74" s="6" t="s">
        <v>4</v>
      </c>
      <c r="C74" s="215" t="str">
        <f t="shared" si="6"/>
        <v>-0.12 (-0.16, -0.09)</v>
      </c>
      <c r="D74" s="53">
        <v>-0.124269903196501</v>
      </c>
      <c r="E74" s="53">
        <v>-0.163552655373877</v>
      </c>
      <c r="F74" s="53">
        <v>-8.9246626463501497E-2</v>
      </c>
      <c r="G74" s="51" t="str">
        <f t="shared" si="7"/>
        <v>0.06 (-0.02, 0.12)</v>
      </c>
      <c r="H74" s="53">
        <v>6.09615384615384E-2</v>
      </c>
      <c r="I74" s="6">
        <v>-2.43913043478261E-2</v>
      </c>
      <c r="J74" s="53">
        <v>0.124958115183246</v>
      </c>
      <c r="K74" s="51" t="str">
        <f t="shared" si="8"/>
        <v>-0.13 (-0.17, -0.10)</v>
      </c>
      <c r="L74" s="53">
        <v>-0.13266666666666899</v>
      </c>
      <c r="M74" s="6">
        <v>-0.167154929577466</v>
      </c>
      <c r="N74" s="28">
        <v>-0.10325000000000301</v>
      </c>
      <c r="P74" s="6"/>
    </row>
    <row r="75" spans="1:16" ht="15" thickBot="1" x14ac:dyDescent="0.35">
      <c r="A75" s="9"/>
      <c r="B75" s="10" t="s">
        <v>5</v>
      </c>
      <c r="C75" s="217" t="str">
        <f t="shared" si="6"/>
        <v>1.24 (1.20, 1.30)</v>
      </c>
      <c r="D75" s="92">
        <v>1.2445110106249999</v>
      </c>
      <c r="E75" s="10">
        <v>1.1960209186249999</v>
      </c>
      <c r="F75" s="10">
        <v>1.2980039353749999</v>
      </c>
      <c r="G75" s="52" t="str">
        <f t="shared" si="7"/>
        <v>1.04 (0.94, 1.16)</v>
      </c>
      <c r="H75" s="92">
        <v>1.0384615384615401</v>
      </c>
      <c r="I75" s="10">
        <v>0.942408376963351</v>
      </c>
      <c r="J75" s="10">
        <v>1.1630434782608701</v>
      </c>
      <c r="K75" s="52" t="str">
        <f t="shared" si="8"/>
        <v>1.29 (1.25, 1.34)</v>
      </c>
      <c r="L75" s="92">
        <v>1.2916666666666701</v>
      </c>
      <c r="M75" s="10">
        <v>1.25</v>
      </c>
      <c r="N75" s="29">
        <v>1.3380281690140901</v>
      </c>
    </row>
  </sheetData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3BA40-65DB-4199-9766-353EE03F4395}">
  <dimension ref="A1:DF55"/>
  <sheetViews>
    <sheetView zoomScale="90" zoomScaleNormal="90" workbookViewId="0">
      <selection activeCell="DF29" sqref="DF29"/>
    </sheetView>
  </sheetViews>
  <sheetFormatPr defaultRowHeight="14.4" x14ac:dyDescent="0.3"/>
  <sheetData>
    <row r="1" spans="1:110" x14ac:dyDescent="0.3">
      <c r="A1" t="s">
        <v>2</v>
      </c>
    </row>
    <row r="2" spans="1:110" x14ac:dyDescent="0.3">
      <c r="B2" t="s">
        <v>155</v>
      </c>
      <c r="L2" t="s">
        <v>158</v>
      </c>
      <c r="V2" t="s">
        <v>10</v>
      </c>
      <c r="AF2" t="s">
        <v>12</v>
      </c>
      <c r="AP2" t="s">
        <v>14</v>
      </c>
      <c r="AZ2" t="s">
        <v>15</v>
      </c>
      <c r="BI2" t="s">
        <v>16</v>
      </c>
      <c r="BS2" t="s">
        <v>17</v>
      </c>
      <c r="CB2" t="s">
        <v>19</v>
      </c>
      <c r="CL2" t="s">
        <v>20</v>
      </c>
      <c r="CV2" t="s">
        <v>22</v>
      </c>
      <c r="DF2" t="s">
        <v>21</v>
      </c>
    </row>
    <row r="27" spans="1:110" x14ac:dyDescent="0.3">
      <c r="A27" t="s">
        <v>32</v>
      </c>
    </row>
    <row r="28" spans="1:110" x14ac:dyDescent="0.3">
      <c r="B28" t="s">
        <v>155</v>
      </c>
      <c r="L28" t="s">
        <v>158</v>
      </c>
      <c r="V28" t="s">
        <v>10</v>
      </c>
      <c r="AF28" t="s">
        <v>12</v>
      </c>
      <c r="AP28" t="s">
        <v>14</v>
      </c>
      <c r="AZ28" t="s">
        <v>15</v>
      </c>
      <c r="BI28" t="s">
        <v>16</v>
      </c>
      <c r="BS28" t="s">
        <v>17</v>
      </c>
      <c r="CB28" t="s">
        <v>19</v>
      </c>
      <c r="CL28" t="s">
        <v>20</v>
      </c>
      <c r="CV28" t="s">
        <v>22</v>
      </c>
      <c r="DF28" t="s">
        <v>21</v>
      </c>
    </row>
    <row r="54" spans="1:110" x14ac:dyDescent="0.3">
      <c r="A54" t="s">
        <v>6</v>
      </c>
    </row>
    <row r="55" spans="1:110" x14ac:dyDescent="0.3">
      <c r="B55" t="s">
        <v>155</v>
      </c>
      <c r="L55" t="s">
        <v>158</v>
      </c>
      <c r="V55" t="s">
        <v>10</v>
      </c>
      <c r="AF55" t="s">
        <v>12</v>
      </c>
      <c r="AP55" t="s">
        <v>14</v>
      </c>
      <c r="AZ55" t="s">
        <v>15</v>
      </c>
      <c r="BI55" t="s">
        <v>16</v>
      </c>
      <c r="BS55" t="s">
        <v>17</v>
      </c>
      <c r="CB55" t="s">
        <v>19</v>
      </c>
      <c r="CL55" t="s">
        <v>20</v>
      </c>
      <c r="CV55" t="s">
        <v>22</v>
      </c>
      <c r="DF55" t="s">
        <v>21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C0D47-9537-4D62-807A-3D33E71FEDAF}">
  <dimension ref="A1:DF55"/>
  <sheetViews>
    <sheetView zoomScale="80" zoomScaleNormal="80" workbookViewId="0">
      <selection activeCell="DF29" sqref="DF29"/>
    </sheetView>
  </sheetViews>
  <sheetFormatPr defaultRowHeight="14.4" x14ac:dyDescent="0.3"/>
  <sheetData>
    <row r="1" spans="1:110" x14ac:dyDescent="0.3">
      <c r="A1" t="s">
        <v>3</v>
      </c>
      <c r="H1" s="15" t="s">
        <v>162</v>
      </c>
      <c r="R1" s="15" t="s">
        <v>162</v>
      </c>
    </row>
    <row r="2" spans="1:110" x14ac:dyDescent="0.3">
      <c r="B2" t="s">
        <v>155</v>
      </c>
      <c r="L2" t="s">
        <v>158</v>
      </c>
      <c r="V2" t="s">
        <v>10</v>
      </c>
      <c r="AF2" t="s">
        <v>12</v>
      </c>
      <c r="AP2" t="s">
        <v>14</v>
      </c>
      <c r="AZ2" t="s">
        <v>15</v>
      </c>
      <c r="BI2" t="s">
        <v>16</v>
      </c>
      <c r="BS2" t="s">
        <v>17</v>
      </c>
      <c r="CB2" t="s">
        <v>19</v>
      </c>
      <c r="CL2" t="s">
        <v>20</v>
      </c>
      <c r="CV2" t="s">
        <v>22</v>
      </c>
      <c r="DF2" t="s">
        <v>21</v>
      </c>
    </row>
    <row r="27" spans="1:110" x14ac:dyDescent="0.3">
      <c r="A27" t="s">
        <v>8</v>
      </c>
    </row>
    <row r="28" spans="1:110" x14ac:dyDescent="0.3">
      <c r="B28" t="s">
        <v>155</v>
      </c>
      <c r="L28" t="s">
        <v>158</v>
      </c>
      <c r="V28" t="s">
        <v>10</v>
      </c>
      <c r="AF28" t="s">
        <v>12</v>
      </c>
      <c r="AP28" t="s">
        <v>14</v>
      </c>
      <c r="AZ28" t="s">
        <v>15</v>
      </c>
      <c r="BI28" t="s">
        <v>16</v>
      </c>
      <c r="BS28" t="s">
        <v>17</v>
      </c>
      <c r="CB28" t="s">
        <v>19</v>
      </c>
      <c r="CL28" t="s">
        <v>20</v>
      </c>
      <c r="CV28" t="s">
        <v>22</v>
      </c>
      <c r="DF28" t="s">
        <v>21</v>
      </c>
    </row>
    <row r="54" spans="1:110" x14ac:dyDescent="0.3">
      <c r="A54" t="s">
        <v>7</v>
      </c>
      <c r="H54" s="15" t="s">
        <v>162</v>
      </c>
    </row>
    <row r="55" spans="1:110" x14ac:dyDescent="0.3">
      <c r="B55" t="s">
        <v>155</v>
      </c>
      <c r="L55" t="s">
        <v>158</v>
      </c>
      <c r="V55" t="s">
        <v>10</v>
      </c>
      <c r="AF55" t="s">
        <v>12</v>
      </c>
      <c r="AP55" t="s">
        <v>14</v>
      </c>
      <c r="AZ55" t="s">
        <v>15</v>
      </c>
      <c r="BI55" t="s">
        <v>16</v>
      </c>
      <c r="BS55" t="s">
        <v>17</v>
      </c>
      <c r="CB55" t="s">
        <v>19</v>
      </c>
      <c r="CL55" t="s">
        <v>20</v>
      </c>
      <c r="CV55" t="s">
        <v>22</v>
      </c>
      <c r="DF55" t="s">
        <v>21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007EE-904C-48F6-A28A-9F63DA5F1E31}">
  <dimension ref="A1:DF55"/>
  <sheetViews>
    <sheetView zoomScale="80" zoomScaleNormal="80" workbookViewId="0">
      <selection activeCell="DF56" sqref="DF56"/>
    </sheetView>
  </sheetViews>
  <sheetFormatPr defaultRowHeight="14.4" x14ac:dyDescent="0.3"/>
  <sheetData>
    <row r="1" spans="1:110" x14ac:dyDescent="0.3">
      <c r="A1" t="s">
        <v>0</v>
      </c>
    </row>
    <row r="2" spans="1:110" x14ac:dyDescent="0.3">
      <c r="B2" t="s">
        <v>155</v>
      </c>
      <c r="L2" t="s">
        <v>158</v>
      </c>
      <c r="V2" t="s">
        <v>10</v>
      </c>
      <c r="AF2" t="s">
        <v>12</v>
      </c>
      <c r="AP2" t="s">
        <v>14</v>
      </c>
      <c r="AZ2" t="s">
        <v>15</v>
      </c>
      <c r="BI2" t="s">
        <v>16</v>
      </c>
      <c r="BS2" t="s">
        <v>17</v>
      </c>
      <c r="CB2" t="s">
        <v>19</v>
      </c>
      <c r="CL2" t="s">
        <v>20</v>
      </c>
      <c r="CV2" t="s">
        <v>22</v>
      </c>
      <c r="DF2" t="s">
        <v>21</v>
      </c>
    </row>
    <row r="27" spans="1:110" x14ac:dyDescent="0.3">
      <c r="A27" t="s">
        <v>23</v>
      </c>
    </row>
    <row r="28" spans="1:110" x14ac:dyDescent="0.3">
      <c r="B28" t="s">
        <v>155</v>
      </c>
      <c r="L28" t="s">
        <v>158</v>
      </c>
      <c r="V28" t="s">
        <v>10</v>
      </c>
      <c r="AF28" t="s">
        <v>12</v>
      </c>
      <c r="AP28" t="s">
        <v>14</v>
      </c>
      <c r="AZ28" t="s">
        <v>15</v>
      </c>
      <c r="BI28" t="s">
        <v>16</v>
      </c>
      <c r="BS28" t="s">
        <v>17</v>
      </c>
      <c r="CB28" t="s">
        <v>19</v>
      </c>
      <c r="CL28" t="s">
        <v>20</v>
      </c>
      <c r="CV28" t="s">
        <v>22</v>
      </c>
      <c r="DF28" t="s">
        <v>21</v>
      </c>
    </row>
    <row r="54" spans="1:110" x14ac:dyDescent="0.3">
      <c r="A54" t="s">
        <v>9</v>
      </c>
    </row>
    <row r="55" spans="1:110" x14ac:dyDescent="0.3">
      <c r="B55" t="s">
        <v>155</v>
      </c>
      <c r="L55" t="s">
        <v>158</v>
      </c>
      <c r="V55" t="s">
        <v>10</v>
      </c>
      <c r="AF55" t="s">
        <v>12</v>
      </c>
      <c r="AP55" t="s">
        <v>14</v>
      </c>
      <c r="AZ55" t="s">
        <v>15</v>
      </c>
      <c r="BI55" t="s">
        <v>16</v>
      </c>
      <c r="BS55" t="s">
        <v>17</v>
      </c>
      <c r="CB55" t="s">
        <v>19</v>
      </c>
      <c r="CL55" t="s">
        <v>20</v>
      </c>
      <c r="CV55" t="s">
        <v>22</v>
      </c>
      <c r="DF55" t="s">
        <v>21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7FC1D-9D56-47FF-9D79-DC00B89A8ED4}">
  <sheetPr>
    <tabColor rgb="FFFFFF00"/>
  </sheetPr>
  <dimension ref="A1:DF57"/>
  <sheetViews>
    <sheetView zoomScale="70" zoomScaleNormal="70" workbookViewId="0">
      <selection activeCell="DP3" sqref="DP3"/>
    </sheetView>
  </sheetViews>
  <sheetFormatPr defaultRowHeight="14.4" x14ac:dyDescent="0.3"/>
  <sheetData>
    <row r="1" spans="1:110" x14ac:dyDescent="0.3">
      <c r="A1" s="167" t="s">
        <v>153</v>
      </c>
    </row>
    <row r="2" spans="1:110" x14ac:dyDescent="0.3">
      <c r="A2" s="100" t="s">
        <v>154</v>
      </c>
      <c r="B2" t="s">
        <v>155</v>
      </c>
      <c r="C2" t="s">
        <v>2</v>
      </c>
      <c r="L2" t="s">
        <v>156</v>
      </c>
      <c r="V2" t="s">
        <v>10</v>
      </c>
      <c r="AF2" t="s">
        <v>12</v>
      </c>
      <c r="AP2" t="s">
        <v>14</v>
      </c>
      <c r="AZ2" t="s">
        <v>15</v>
      </c>
      <c r="BI2" t="s">
        <v>16</v>
      </c>
      <c r="BS2" t="s">
        <v>17</v>
      </c>
      <c r="CB2" t="s">
        <v>19</v>
      </c>
      <c r="CL2" t="s">
        <v>20</v>
      </c>
      <c r="CV2" t="s">
        <v>22</v>
      </c>
      <c r="DF2" t="s">
        <v>21</v>
      </c>
    </row>
    <row r="3" spans="1:110" x14ac:dyDescent="0.3">
      <c r="A3" s="168" t="s">
        <v>157</v>
      </c>
    </row>
    <row r="29" spans="1:110" x14ac:dyDescent="0.3">
      <c r="A29" s="167" t="s">
        <v>153</v>
      </c>
      <c r="B29" t="s">
        <v>155</v>
      </c>
      <c r="C29" t="s">
        <v>6</v>
      </c>
      <c r="L29" t="s">
        <v>156</v>
      </c>
      <c r="V29" t="s">
        <v>10</v>
      </c>
      <c r="AF29" t="s">
        <v>12</v>
      </c>
      <c r="AP29" t="s">
        <v>14</v>
      </c>
      <c r="AZ29" t="s">
        <v>15</v>
      </c>
      <c r="BI29" t="s">
        <v>16</v>
      </c>
      <c r="BS29" t="s">
        <v>17</v>
      </c>
      <c r="CB29" t="s">
        <v>19</v>
      </c>
      <c r="CL29" t="s">
        <v>20</v>
      </c>
      <c r="CV29" t="s">
        <v>22</v>
      </c>
      <c r="DF29" t="s">
        <v>21</v>
      </c>
    </row>
    <row r="30" spans="1:110" x14ac:dyDescent="0.3">
      <c r="A30" s="100" t="s">
        <v>154</v>
      </c>
    </row>
    <row r="31" spans="1:110" x14ac:dyDescent="0.3">
      <c r="A31" s="168" t="s">
        <v>157</v>
      </c>
    </row>
    <row r="55" spans="1:110" x14ac:dyDescent="0.3">
      <c r="A55" s="167" t="s">
        <v>153</v>
      </c>
      <c r="B55" t="s">
        <v>155</v>
      </c>
      <c r="C55" t="s">
        <v>32</v>
      </c>
      <c r="L55" t="s">
        <v>156</v>
      </c>
      <c r="V55" t="s">
        <v>10</v>
      </c>
      <c r="AF55" t="s">
        <v>12</v>
      </c>
      <c r="AP55" t="s">
        <v>14</v>
      </c>
      <c r="AZ55" t="s">
        <v>15</v>
      </c>
      <c r="BI55" t="s">
        <v>16</v>
      </c>
      <c r="BS55" t="s">
        <v>17</v>
      </c>
      <c r="CB55" t="s">
        <v>19</v>
      </c>
      <c r="CL55" t="s">
        <v>20</v>
      </c>
      <c r="CV55" t="s">
        <v>22</v>
      </c>
      <c r="DF55" t="s">
        <v>21</v>
      </c>
    </row>
    <row r="56" spans="1:110" x14ac:dyDescent="0.3">
      <c r="A56" s="100" t="s">
        <v>154</v>
      </c>
    </row>
    <row r="57" spans="1:110" x14ac:dyDescent="0.3">
      <c r="A57" s="168" t="s">
        <v>157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7EE53-C0AB-4616-86B5-617FAFB99C60}">
  <sheetPr>
    <tabColor rgb="FFFFFF00"/>
  </sheetPr>
  <dimension ref="A1:DF57"/>
  <sheetViews>
    <sheetView topLeftCell="CH49" zoomScale="60" zoomScaleNormal="60" workbookViewId="0">
      <selection activeCell="DI90" sqref="DI90"/>
    </sheetView>
  </sheetViews>
  <sheetFormatPr defaultRowHeight="14.4" x14ac:dyDescent="0.3"/>
  <sheetData>
    <row r="1" spans="1:110" x14ac:dyDescent="0.3">
      <c r="A1" s="167" t="s">
        <v>153</v>
      </c>
    </row>
    <row r="2" spans="1:110" x14ac:dyDescent="0.3">
      <c r="A2" s="100" t="s">
        <v>154</v>
      </c>
      <c r="B2" t="s">
        <v>155</v>
      </c>
      <c r="C2" t="s">
        <v>3</v>
      </c>
      <c r="L2" t="s">
        <v>156</v>
      </c>
      <c r="V2" t="s">
        <v>10</v>
      </c>
      <c r="AF2" t="s">
        <v>12</v>
      </c>
      <c r="AP2" t="s">
        <v>14</v>
      </c>
      <c r="AZ2" t="s">
        <v>15</v>
      </c>
      <c r="BI2" t="s">
        <v>16</v>
      </c>
      <c r="BS2" t="s">
        <v>17</v>
      </c>
      <c r="CB2" t="s">
        <v>19</v>
      </c>
      <c r="CL2" t="s">
        <v>20</v>
      </c>
      <c r="CV2" t="s">
        <v>22</v>
      </c>
      <c r="DF2" t="s">
        <v>21</v>
      </c>
    </row>
    <row r="3" spans="1:110" x14ac:dyDescent="0.3">
      <c r="A3" s="168" t="s">
        <v>157</v>
      </c>
    </row>
    <row r="28" spans="1:110" x14ac:dyDescent="0.3">
      <c r="CS28" s="191" t="s">
        <v>159</v>
      </c>
    </row>
    <row r="29" spans="1:110" x14ac:dyDescent="0.3">
      <c r="A29" s="167" t="s">
        <v>153</v>
      </c>
      <c r="B29" t="s">
        <v>155</v>
      </c>
      <c r="C29" t="s">
        <v>7</v>
      </c>
      <c r="L29" t="s">
        <v>156</v>
      </c>
      <c r="V29" t="s">
        <v>10</v>
      </c>
      <c r="AF29" t="s">
        <v>12</v>
      </c>
      <c r="AP29" t="s">
        <v>14</v>
      </c>
      <c r="AZ29" t="s">
        <v>15</v>
      </c>
      <c r="BI29" t="s">
        <v>16</v>
      </c>
      <c r="BS29" t="s">
        <v>17</v>
      </c>
      <c r="CB29" t="s">
        <v>19</v>
      </c>
      <c r="CL29" t="s">
        <v>20</v>
      </c>
      <c r="CS29" s="190" t="s">
        <v>160</v>
      </c>
      <c r="CV29" t="s">
        <v>22</v>
      </c>
      <c r="DF29" t="s">
        <v>21</v>
      </c>
    </row>
    <row r="30" spans="1:110" x14ac:dyDescent="0.3">
      <c r="A30" s="100" t="s">
        <v>154</v>
      </c>
    </row>
    <row r="31" spans="1:110" x14ac:dyDescent="0.3">
      <c r="A31" s="168" t="s">
        <v>157</v>
      </c>
    </row>
    <row r="55" spans="1:110" x14ac:dyDescent="0.3">
      <c r="A55" s="167" t="s">
        <v>153</v>
      </c>
      <c r="B55" t="s">
        <v>155</v>
      </c>
      <c r="C55" t="s">
        <v>8</v>
      </c>
      <c r="L55" t="s">
        <v>156</v>
      </c>
      <c r="V55" t="s">
        <v>10</v>
      </c>
      <c r="AF55" t="s">
        <v>12</v>
      </c>
      <c r="AP55" t="s">
        <v>14</v>
      </c>
      <c r="AZ55" t="s">
        <v>15</v>
      </c>
      <c r="BI55" t="s">
        <v>16</v>
      </c>
      <c r="BS55" t="s">
        <v>17</v>
      </c>
      <c r="CB55" t="s">
        <v>19</v>
      </c>
      <c r="CL55" t="s">
        <v>20</v>
      </c>
      <c r="CV55" t="s">
        <v>22</v>
      </c>
      <c r="DF55" t="s">
        <v>21</v>
      </c>
    </row>
    <row r="56" spans="1:110" x14ac:dyDescent="0.3">
      <c r="A56" s="100" t="s">
        <v>154</v>
      </c>
    </row>
    <row r="57" spans="1:110" x14ac:dyDescent="0.3">
      <c r="A57" s="168" t="s">
        <v>157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C168C-54D2-4A51-AD41-2008DA72035C}">
  <sheetPr>
    <tabColor rgb="FFFFFF00"/>
  </sheetPr>
  <dimension ref="A1:DF57"/>
  <sheetViews>
    <sheetView topLeftCell="BV31" zoomScale="50" zoomScaleNormal="50" workbookViewId="0">
      <selection activeCell="DE83" sqref="DE83"/>
    </sheetView>
  </sheetViews>
  <sheetFormatPr defaultRowHeight="14.4" x14ac:dyDescent="0.3"/>
  <sheetData>
    <row r="1" spans="1:110" x14ac:dyDescent="0.3">
      <c r="A1" s="167" t="s">
        <v>153</v>
      </c>
    </row>
    <row r="2" spans="1:110" x14ac:dyDescent="0.3">
      <c r="A2" s="100" t="s">
        <v>154</v>
      </c>
      <c r="B2" t="s">
        <v>155</v>
      </c>
      <c r="C2" t="s">
        <v>0</v>
      </c>
      <c r="L2" t="s">
        <v>156</v>
      </c>
      <c r="V2" t="s">
        <v>10</v>
      </c>
      <c r="AF2" t="s">
        <v>12</v>
      </c>
      <c r="AP2" t="s">
        <v>14</v>
      </c>
      <c r="AZ2" t="s">
        <v>15</v>
      </c>
      <c r="BI2" t="s">
        <v>16</v>
      </c>
      <c r="BS2" t="s">
        <v>17</v>
      </c>
      <c r="CB2" t="s">
        <v>19</v>
      </c>
      <c r="CL2" t="s">
        <v>20</v>
      </c>
      <c r="CV2" t="s">
        <v>22</v>
      </c>
      <c r="DF2" t="s">
        <v>21</v>
      </c>
    </row>
    <row r="3" spans="1:110" x14ac:dyDescent="0.3">
      <c r="A3" s="168" t="s">
        <v>157</v>
      </c>
    </row>
    <row r="29" spans="1:110" x14ac:dyDescent="0.3">
      <c r="A29" s="167" t="s">
        <v>153</v>
      </c>
      <c r="B29" t="s">
        <v>155</v>
      </c>
      <c r="C29" t="s">
        <v>23</v>
      </c>
      <c r="L29" t="s">
        <v>156</v>
      </c>
      <c r="V29" t="s">
        <v>10</v>
      </c>
      <c r="AF29" t="s">
        <v>12</v>
      </c>
      <c r="AP29" t="s">
        <v>14</v>
      </c>
      <c r="AZ29" t="s">
        <v>15</v>
      </c>
      <c r="BI29" t="s">
        <v>16</v>
      </c>
      <c r="BS29" t="s">
        <v>17</v>
      </c>
      <c r="CB29" t="s">
        <v>19</v>
      </c>
      <c r="CL29" t="s">
        <v>20</v>
      </c>
      <c r="CV29" t="s">
        <v>22</v>
      </c>
      <c r="DF29" t="s">
        <v>21</v>
      </c>
    </row>
    <row r="30" spans="1:110" x14ac:dyDescent="0.3">
      <c r="A30" s="100" t="s">
        <v>154</v>
      </c>
    </row>
    <row r="31" spans="1:110" x14ac:dyDescent="0.3">
      <c r="A31" s="168" t="s">
        <v>157</v>
      </c>
    </row>
    <row r="55" spans="1:110" x14ac:dyDescent="0.3">
      <c r="A55" s="167" t="s">
        <v>153</v>
      </c>
      <c r="B55" t="s">
        <v>155</v>
      </c>
      <c r="C55" t="s">
        <v>9</v>
      </c>
      <c r="L55" t="s">
        <v>156</v>
      </c>
      <c r="V55" t="s">
        <v>10</v>
      </c>
      <c r="AF55" t="s">
        <v>12</v>
      </c>
      <c r="AP55" t="s">
        <v>14</v>
      </c>
      <c r="AZ55" t="s">
        <v>15</v>
      </c>
      <c r="BI55" t="s">
        <v>16</v>
      </c>
      <c r="BS55" t="s">
        <v>17</v>
      </c>
      <c r="CB55" t="s">
        <v>19</v>
      </c>
      <c r="CL55" t="s">
        <v>20</v>
      </c>
      <c r="CV55" t="s">
        <v>22</v>
      </c>
      <c r="DF55" t="s">
        <v>21</v>
      </c>
    </row>
    <row r="56" spans="1:110" x14ac:dyDescent="0.3">
      <c r="A56" s="100" t="s">
        <v>154</v>
      </c>
    </row>
    <row r="57" spans="1:110" x14ac:dyDescent="0.3">
      <c r="A57" s="168" t="s">
        <v>157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50720-39A3-47F9-A860-618FEF395322}">
  <sheetPr>
    <tabColor rgb="FF00B050"/>
  </sheetPr>
  <dimension ref="A1:K82"/>
  <sheetViews>
    <sheetView zoomScale="80" zoomScaleNormal="80" workbookViewId="0">
      <pane ySplit="1" topLeftCell="A2" activePane="bottomLeft" state="frozen"/>
      <selection activeCell="O9" sqref="O9"/>
      <selection pane="bottomLeft" activeCell="P9" sqref="P9"/>
    </sheetView>
  </sheetViews>
  <sheetFormatPr defaultRowHeight="14.4" x14ac:dyDescent="0.3"/>
  <cols>
    <col min="2" max="2" width="20" customWidth="1"/>
    <col min="3" max="3" width="12.109375" customWidth="1"/>
    <col min="4" max="4" width="11.109375" customWidth="1"/>
    <col min="5" max="5" width="19.109375" customWidth="1"/>
    <col min="6" max="6" width="18.21875" customWidth="1"/>
    <col min="7" max="7" width="13.5546875" customWidth="1"/>
    <col min="8" max="8" width="12.6640625" customWidth="1"/>
    <col min="9" max="9" width="18.77734375" customWidth="1"/>
    <col min="11" max="11" width="7.5546875" customWidth="1"/>
  </cols>
  <sheetData>
    <row r="1" spans="1:11" ht="59.4" customHeight="1" x14ac:dyDescent="0.3">
      <c r="A1" s="219" t="s">
        <v>117</v>
      </c>
      <c r="B1" s="219" t="s">
        <v>118</v>
      </c>
      <c r="C1" s="219" t="s">
        <v>163</v>
      </c>
      <c r="D1" s="219" t="s">
        <v>20</v>
      </c>
      <c r="E1" s="219" t="s">
        <v>164</v>
      </c>
      <c r="F1" s="219" t="s">
        <v>165</v>
      </c>
      <c r="G1" s="219" t="s">
        <v>166</v>
      </c>
      <c r="H1" s="219" t="s">
        <v>167</v>
      </c>
      <c r="I1" s="219" t="s">
        <v>168</v>
      </c>
      <c r="J1" s="219" t="s">
        <v>169</v>
      </c>
      <c r="K1" s="219" t="s">
        <v>170</v>
      </c>
    </row>
    <row r="2" spans="1:11" x14ac:dyDescent="0.3">
      <c r="A2" t="s">
        <v>119</v>
      </c>
      <c r="B2" t="s">
        <v>175</v>
      </c>
      <c r="C2" s="225">
        <v>954.43300472134001</v>
      </c>
      <c r="D2">
        <v>170.63550536130001</v>
      </c>
      <c r="E2" s="93"/>
      <c r="F2" s="32"/>
      <c r="G2" s="32"/>
      <c r="K2" t="s">
        <v>171</v>
      </c>
    </row>
    <row r="3" spans="1:11" x14ac:dyDescent="0.3">
      <c r="A3" t="s">
        <v>119</v>
      </c>
      <c r="B3" t="s">
        <v>176</v>
      </c>
      <c r="C3">
        <v>1057.4357510821001</v>
      </c>
      <c r="D3">
        <v>184.40088629828</v>
      </c>
      <c r="E3" s="93"/>
      <c r="F3" s="32" t="s">
        <v>174</v>
      </c>
      <c r="G3" s="32"/>
      <c r="H3">
        <f>G5*(C3-C5)+D5</f>
        <v>188.17232369933933</v>
      </c>
      <c r="I3" s="223">
        <f>D3/H3</f>
        <v>0.97995753399375929</v>
      </c>
      <c r="K3" s="93" t="s">
        <v>173</v>
      </c>
    </row>
    <row r="4" spans="1:11" x14ac:dyDescent="0.3">
      <c r="A4" t="s">
        <v>119</v>
      </c>
      <c r="B4" t="s">
        <v>177</v>
      </c>
      <c r="C4">
        <v>1109.9239684086001</v>
      </c>
      <c r="D4">
        <v>189.42835014573001</v>
      </c>
      <c r="E4" s="93"/>
      <c r="F4" s="32" t="s">
        <v>174</v>
      </c>
      <c r="G4" s="32"/>
      <c r="H4">
        <f>G5*(C4-C5)+D5</f>
        <v>197.10874884006765</v>
      </c>
      <c r="I4" s="223">
        <f>D4/H4</f>
        <v>0.9610347143922594</v>
      </c>
      <c r="K4" t="s">
        <v>173</v>
      </c>
    </row>
    <row r="5" spans="1:11" x14ac:dyDescent="0.3">
      <c r="A5" t="s">
        <v>119</v>
      </c>
      <c r="B5" t="s">
        <v>178</v>
      </c>
      <c r="C5">
        <v>1135.1323754159</v>
      </c>
      <c r="D5">
        <v>201.40062716271001</v>
      </c>
      <c r="F5" s="222">
        <f>(C5-C2)/(D5-D2)</f>
        <v>5.8735139051612117</v>
      </c>
      <c r="G5" s="32">
        <f>1/F5</f>
        <v>0.17025583256409313</v>
      </c>
      <c r="K5" t="s">
        <v>171</v>
      </c>
    </row>
    <row r="6" spans="1:11" x14ac:dyDescent="0.3">
      <c r="A6" t="s">
        <v>119</v>
      </c>
      <c r="B6" t="s">
        <v>179</v>
      </c>
      <c r="C6">
        <v>1136.1844921611</v>
      </c>
      <c r="D6">
        <v>172.88018704147001</v>
      </c>
      <c r="E6" t="s">
        <v>172</v>
      </c>
      <c r="F6" s="32"/>
      <c r="G6" s="32"/>
      <c r="H6" s="57"/>
      <c r="I6" s="220"/>
      <c r="K6" t="s">
        <v>173</v>
      </c>
    </row>
    <row r="7" spans="1:11" x14ac:dyDescent="0.3">
      <c r="A7" t="s">
        <v>119</v>
      </c>
      <c r="B7" t="s">
        <v>180</v>
      </c>
      <c r="C7">
        <v>1212.9225786838999</v>
      </c>
      <c r="D7">
        <v>212.00841330239999</v>
      </c>
      <c r="F7" s="32" t="s">
        <v>174</v>
      </c>
      <c r="G7" s="32"/>
      <c r="H7" s="221">
        <f>G11*(C7-C11)+D11</f>
        <v>212.15808795086718</v>
      </c>
      <c r="I7" s="223">
        <f>D7/H7</f>
        <v>0.99929451358695376</v>
      </c>
      <c r="J7">
        <f>(C7-C5)/(D7-D5)</f>
        <v>7.333311799805327</v>
      </c>
      <c r="K7" t="s">
        <v>256</v>
      </c>
    </row>
    <row r="8" spans="1:11" x14ac:dyDescent="0.3">
      <c r="A8" t="s">
        <v>119</v>
      </c>
      <c r="B8" t="s">
        <v>181</v>
      </c>
      <c r="C8">
        <v>1218.2015162888999</v>
      </c>
      <c r="D8">
        <v>203.48450592904001</v>
      </c>
      <c r="E8" t="s">
        <v>172</v>
      </c>
      <c r="F8" s="32"/>
      <c r="G8" s="32"/>
      <c r="H8" s="221"/>
      <c r="I8" s="220"/>
      <c r="K8" t="s">
        <v>173</v>
      </c>
    </row>
    <row r="9" spans="1:11" x14ac:dyDescent="0.3">
      <c r="A9" t="s">
        <v>119</v>
      </c>
      <c r="B9" t="s">
        <v>182</v>
      </c>
      <c r="C9">
        <v>1250.1065042012001</v>
      </c>
      <c r="D9">
        <v>215.32718107013</v>
      </c>
      <c r="F9" s="32" t="s">
        <v>174</v>
      </c>
      <c r="G9" s="32"/>
      <c r="H9">
        <f>G11*(C9-C11)+D11</f>
        <v>217.3001830206542</v>
      </c>
      <c r="I9" s="223">
        <f>D9/H9</f>
        <v>0.99092038523346904</v>
      </c>
      <c r="J9">
        <f>(C9-C5)/(D9-D5)</f>
        <v>8.255748661845379</v>
      </c>
      <c r="K9" t="s">
        <v>256</v>
      </c>
    </row>
    <row r="10" spans="1:11" x14ac:dyDescent="0.3">
      <c r="A10" t="s">
        <v>119</v>
      </c>
      <c r="B10" t="s">
        <v>183</v>
      </c>
      <c r="C10">
        <v>1258.6956027207</v>
      </c>
      <c r="D10">
        <v>187.22730269639999</v>
      </c>
      <c r="E10" t="s">
        <v>172</v>
      </c>
      <c r="F10" s="32"/>
      <c r="G10" s="32"/>
      <c r="K10" t="s">
        <v>173</v>
      </c>
    </row>
    <row r="11" spans="1:11" x14ac:dyDescent="0.3">
      <c r="A11" t="s">
        <v>119</v>
      </c>
      <c r="B11" t="s">
        <v>184</v>
      </c>
      <c r="C11">
        <v>1290.5894749033</v>
      </c>
      <c r="D11">
        <v>222.89849683937001</v>
      </c>
      <c r="F11" s="32">
        <f>(C11-C5)/(D11-D5)</f>
        <v>7.2312792767637832</v>
      </c>
      <c r="G11" s="32">
        <f>1/F11</f>
        <v>0.13828811773503102</v>
      </c>
      <c r="K11" t="s">
        <v>171</v>
      </c>
    </row>
    <row r="12" spans="1:11" x14ac:dyDescent="0.3">
      <c r="A12" t="s">
        <v>119</v>
      </c>
      <c r="B12" t="s">
        <v>185</v>
      </c>
      <c r="C12">
        <v>1292.0699350013999</v>
      </c>
      <c r="D12">
        <v>212.01787969028999</v>
      </c>
      <c r="E12" t="s">
        <v>172</v>
      </c>
      <c r="F12" s="32"/>
      <c r="G12" s="32"/>
      <c r="K12" t="s">
        <v>173</v>
      </c>
    </row>
    <row r="13" spans="1:11" x14ac:dyDescent="0.3">
      <c r="A13" t="s">
        <v>119</v>
      </c>
      <c r="B13" t="s">
        <v>186</v>
      </c>
      <c r="C13">
        <v>1312.7201172994</v>
      </c>
      <c r="D13">
        <v>190.25164238007</v>
      </c>
      <c r="E13" t="s">
        <v>172</v>
      </c>
      <c r="F13" s="32"/>
      <c r="G13" s="32"/>
      <c r="K13" t="s">
        <v>173</v>
      </c>
    </row>
    <row r="14" spans="1:11" x14ac:dyDescent="0.3">
      <c r="A14" t="s">
        <v>119</v>
      </c>
      <c r="B14" t="s">
        <v>187</v>
      </c>
      <c r="C14">
        <v>1322.7956215398999</v>
      </c>
      <c r="D14">
        <v>191.21482181771</v>
      </c>
      <c r="E14" t="s">
        <v>172</v>
      </c>
      <c r="F14" s="32"/>
      <c r="G14" s="32"/>
      <c r="K14" t="s">
        <v>173</v>
      </c>
    </row>
    <row r="15" spans="1:11" x14ac:dyDescent="0.3">
      <c r="A15" t="s">
        <v>119</v>
      </c>
      <c r="B15" t="s">
        <v>188</v>
      </c>
      <c r="C15">
        <v>1346.1091843846</v>
      </c>
      <c r="D15">
        <v>228.94117200928</v>
      </c>
      <c r="F15" s="32" t="s">
        <v>174</v>
      </c>
      <c r="G15" s="32"/>
      <c r="H15">
        <f>G20*(C15-C20)+D20</f>
        <v>229.28548481109138</v>
      </c>
      <c r="I15" s="223">
        <f>D15/H15</f>
        <v>0.99849832272594552</v>
      </c>
      <c r="J15">
        <f>(C15-C11)/(D15-D11)</f>
        <v>9.1879354623867737</v>
      </c>
      <c r="K15" t="s">
        <v>256</v>
      </c>
    </row>
    <row r="16" spans="1:11" x14ac:dyDescent="0.3">
      <c r="A16" t="s">
        <v>119</v>
      </c>
      <c r="B16" t="s">
        <v>189</v>
      </c>
      <c r="C16">
        <v>1365.8574415416001</v>
      </c>
      <c r="D16">
        <v>217.21393756843</v>
      </c>
      <c r="E16" t="s">
        <v>172</v>
      </c>
      <c r="F16" s="32"/>
      <c r="G16" s="32"/>
      <c r="K16" t="s">
        <v>173</v>
      </c>
    </row>
    <row r="17" spans="1:11" x14ac:dyDescent="0.3">
      <c r="A17" t="s">
        <v>119</v>
      </c>
      <c r="B17" t="s">
        <v>190</v>
      </c>
      <c r="C17">
        <v>1366.3816903768</v>
      </c>
      <c r="D17">
        <v>205.17713539936</v>
      </c>
      <c r="E17" t="s">
        <v>172</v>
      </c>
      <c r="F17" s="32"/>
      <c r="G17" s="32"/>
      <c r="K17" t="s">
        <v>173</v>
      </c>
    </row>
    <row r="18" spans="1:11" x14ac:dyDescent="0.3">
      <c r="A18" t="s">
        <v>119</v>
      </c>
      <c r="B18" t="s">
        <v>191</v>
      </c>
      <c r="C18">
        <v>1391.2351695484999</v>
      </c>
      <c r="D18">
        <v>196.11717439242</v>
      </c>
      <c r="E18" t="s">
        <v>172</v>
      </c>
      <c r="F18" s="32"/>
      <c r="G18" s="32"/>
      <c r="K18" t="s">
        <v>173</v>
      </c>
    </row>
    <row r="19" spans="1:11" x14ac:dyDescent="0.3">
      <c r="A19" t="s">
        <v>119</v>
      </c>
      <c r="B19" t="s">
        <v>192</v>
      </c>
      <c r="C19">
        <v>1402.4219882576001</v>
      </c>
      <c r="D19">
        <v>230.21465479035999</v>
      </c>
      <c r="F19" s="32" t="s">
        <v>174</v>
      </c>
      <c r="G19" s="32"/>
      <c r="H19">
        <f>G20*(C19-C20)+D20</f>
        <v>235.7637103701048</v>
      </c>
      <c r="I19" s="223">
        <f>D19/H19</f>
        <v>0.97646348723035514</v>
      </c>
      <c r="K19" t="s">
        <v>173</v>
      </c>
    </row>
    <row r="20" spans="1:11" x14ac:dyDescent="0.3">
      <c r="A20" t="s">
        <v>119</v>
      </c>
      <c r="B20" t="s">
        <v>193</v>
      </c>
      <c r="C20">
        <v>1406.4476919609001</v>
      </c>
      <c r="D20">
        <v>236.22682736713</v>
      </c>
      <c r="F20" s="32">
        <f>(C20-C11)/(D20-D11)</f>
        <v>8.6926278438468234</v>
      </c>
      <c r="G20" s="32">
        <f>1/F20</f>
        <v>0.11504001068075881</v>
      </c>
      <c r="K20" t="s">
        <v>171</v>
      </c>
    </row>
    <row r="21" spans="1:11" x14ac:dyDescent="0.3">
      <c r="A21" t="s">
        <v>119</v>
      </c>
      <c r="B21" t="s">
        <v>194</v>
      </c>
      <c r="C21">
        <v>1442.9501973946999</v>
      </c>
      <c r="D21">
        <v>199.17037789527001</v>
      </c>
      <c r="E21" t="s">
        <v>172</v>
      </c>
      <c r="F21" s="32"/>
      <c r="G21" s="32"/>
      <c r="K21" t="s">
        <v>173</v>
      </c>
    </row>
    <row r="22" spans="1:11" x14ac:dyDescent="0.3">
      <c r="A22" t="s">
        <v>119</v>
      </c>
      <c r="B22" t="s">
        <v>195</v>
      </c>
      <c r="C22">
        <v>1443.5804334203999</v>
      </c>
      <c r="D22">
        <v>206.18336300982</v>
      </c>
      <c r="E22" t="s">
        <v>172</v>
      </c>
      <c r="F22" s="2"/>
      <c r="K22" t="s">
        <v>173</v>
      </c>
    </row>
    <row r="23" spans="1:11" x14ac:dyDescent="0.3">
      <c r="A23" t="s">
        <v>119</v>
      </c>
      <c r="B23" t="s">
        <v>196</v>
      </c>
      <c r="C23">
        <v>1456.3381890977</v>
      </c>
      <c r="D23">
        <v>214.19908343172</v>
      </c>
      <c r="E23" t="s">
        <v>172</v>
      </c>
      <c r="F23" s="2"/>
      <c r="K23" t="s">
        <v>173</v>
      </c>
    </row>
    <row r="24" spans="1:11" x14ac:dyDescent="0.3">
      <c r="A24" t="s">
        <v>119</v>
      </c>
      <c r="B24" t="s">
        <v>197</v>
      </c>
      <c r="C24">
        <v>1509.8624958380999</v>
      </c>
      <c r="D24">
        <v>217.30002738434001</v>
      </c>
      <c r="E24" t="s">
        <v>172</v>
      </c>
      <c r="F24" s="2"/>
      <c r="K24" t="s">
        <v>173</v>
      </c>
    </row>
    <row r="25" spans="1:11" x14ac:dyDescent="0.3">
      <c r="A25" t="s">
        <v>119</v>
      </c>
      <c r="B25" t="s">
        <v>198</v>
      </c>
      <c r="C25">
        <v>1510.2660226782</v>
      </c>
      <c r="D25">
        <v>241.74413745455999</v>
      </c>
      <c r="F25" s="32" t="s">
        <v>174</v>
      </c>
      <c r="H25">
        <f>G37*(C25-C37)+D37</f>
        <v>246.3858500559175</v>
      </c>
      <c r="I25" s="223">
        <f>D25/H25</f>
        <v>0.98116079880275564</v>
      </c>
      <c r="J25">
        <f>(C25-C20)/(D25-D20)</f>
        <v>18.816838109902093</v>
      </c>
      <c r="K25" t="s">
        <v>256</v>
      </c>
    </row>
    <row r="26" spans="1:11" x14ac:dyDescent="0.3">
      <c r="A26" t="s">
        <v>119</v>
      </c>
      <c r="B26" t="s">
        <v>199</v>
      </c>
      <c r="C26">
        <v>1524.132766276</v>
      </c>
      <c r="D26">
        <v>217.62770007302001</v>
      </c>
      <c r="E26" t="s">
        <v>172</v>
      </c>
      <c r="F26" s="2"/>
      <c r="K26" t="s">
        <v>173</v>
      </c>
    </row>
    <row r="27" spans="1:11" x14ac:dyDescent="0.3">
      <c r="A27" t="s">
        <v>119</v>
      </c>
      <c r="B27" t="s">
        <v>200</v>
      </c>
      <c r="C27">
        <v>1537.9803804784999</v>
      </c>
      <c r="D27">
        <v>213.45931165062001</v>
      </c>
      <c r="E27" t="s">
        <v>172</v>
      </c>
      <c r="F27" s="2"/>
      <c r="K27" t="s">
        <v>173</v>
      </c>
    </row>
    <row r="28" spans="1:11" x14ac:dyDescent="0.3">
      <c r="A28" t="s">
        <v>119</v>
      </c>
      <c r="B28" t="s">
        <v>201</v>
      </c>
      <c r="C28">
        <v>1556.5020297839999</v>
      </c>
      <c r="D28">
        <v>244.8779923219</v>
      </c>
      <c r="F28" s="32" t="s">
        <v>174</v>
      </c>
      <c r="H28">
        <f>G37*(C28-C37)+D37</f>
        <v>250.91022106035794</v>
      </c>
      <c r="I28" s="223">
        <f>D28/H28</f>
        <v>0.97595861693889763</v>
      </c>
      <c r="K28" t="s">
        <v>173</v>
      </c>
    </row>
    <row r="29" spans="1:11" x14ac:dyDescent="0.3">
      <c r="A29" t="s">
        <v>119</v>
      </c>
      <c r="B29" t="s">
        <v>202</v>
      </c>
      <c r="C29">
        <v>1558.3286285361</v>
      </c>
      <c r="D29">
        <v>225.33545968352001</v>
      </c>
      <c r="E29" t="s">
        <v>172</v>
      </c>
      <c r="F29" s="2"/>
      <c r="K29" t="s">
        <v>173</v>
      </c>
    </row>
    <row r="30" spans="1:11" x14ac:dyDescent="0.3">
      <c r="A30" t="s">
        <v>119</v>
      </c>
      <c r="B30" t="s">
        <v>203</v>
      </c>
      <c r="C30">
        <v>1574.7892147435</v>
      </c>
      <c r="D30">
        <v>217.79028896976001</v>
      </c>
      <c r="E30" t="s">
        <v>172</v>
      </c>
      <c r="F30" s="2"/>
      <c r="K30" t="s">
        <v>173</v>
      </c>
    </row>
    <row r="31" spans="1:11" x14ac:dyDescent="0.3">
      <c r="A31" t="s">
        <v>119</v>
      </c>
      <c r="B31" t="s">
        <v>204</v>
      </c>
      <c r="C31">
        <v>1599.3337800306001</v>
      </c>
      <c r="D31">
        <v>224.41695476928999</v>
      </c>
      <c r="E31" t="s">
        <v>172</v>
      </c>
      <c r="F31" s="2"/>
      <c r="K31" t="s">
        <v>173</v>
      </c>
    </row>
    <row r="32" spans="1:11" x14ac:dyDescent="0.3">
      <c r="A32" t="s">
        <v>119</v>
      </c>
      <c r="B32" t="s">
        <v>205</v>
      </c>
      <c r="C32">
        <v>1605.6738820677999</v>
      </c>
      <c r="D32">
        <v>254.78633030317999</v>
      </c>
      <c r="F32" s="32" t="s">
        <v>174</v>
      </c>
      <c r="H32">
        <f>G37*(C32-C37)+D37</f>
        <v>255.72187579945296</v>
      </c>
      <c r="I32" s="223">
        <f>D32/H32</f>
        <v>0.99634155078305986</v>
      </c>
      <c r="J32">
        <f>(C32-C20)/(D32-D20)</f>
        <v>10.734457210053977</v>
      </c>
      <c r="K32" t="s">
        <v>256</v>
      </c>
    </row>
    <row r="33" spans="1:11" x14ac:dyDescent="0.3">
      <c r="A33" t="s">
        <v>119</v>
      </c>
      <c r="B33" t="s">
        <v>206</v>
      </c>
      <c r="C33">
        <v>1630.268338886</v>
      </c>
      <c r="D33">
        <v>219.37371917210001</v>
      </c>
      <c r="E33" t="s">
        <v>172</v>
      </c>
      <c r="F33" s="2"/>
      <c r="K33" t="s">
        <v>173</v>
      </c>
    </row>
    <row r="34" spans="1:11" x14ac:dyDescent="0.3">
      <c r="A34" t="s">
        <v>119</v>
      </c>
      <c r="B34" t="s">
        <v>207</v>
      </c>
      <c r="C34">
        <v>1638.7245656593</v>
      </c>
      <c r="D34">
        <v>233.25164751036999</v>
      </c>
      <c r="E34" t="s">
        <v>172</v>
      </c>
      <c r="F34" s="2"/>
      <c r="K34" t="s">
        <v>173</v>
      </c>
    </row>
    <row r="35" spans="1:11" x14ac:dyDescent="0.3">
      <c r="A35" t="s">
        <v>119</v>
      </c>
      <c r="B35" t="s">
        <v>208</v>
      </c>
      <c r="C35">
        <v>1649.9305137639001</v>
      </c>
      <c r="D35">
        <v>225.82745599257001</v>
      </c>
      <c r="E35" t="s">
        <v>172</v>
      </c>
      <c r="F35" s="2"/>
      <c r="K35" t="s">
        <v>173</v>
      </c>
    </row>
    <row r="36" spans="1:11" x14ac:dyDescent="0.3">
      <c r="A36" t="s">
        <v>119</v>
      </c>
      <c r="B36" t="s">
        <v>209</v>
      </c>
      <c r="C36">
        <v>1658.4676527095</v>
      </c>
      <c r="D36">
        <v>235.29193676954</v>
      </c>
      <c r="E36" t="s">
        <v>172</v>
      </c>
      <c r="F36" s="2"/>
      <c r="K36" t="s">
        <v>173</v>
      </c>
    </row>
    <row r="37" spans="1:11" x14ac:dyDescent="0.3">
      <c r="A37" t="s">
        <v>119</v>
      </c>
      <c r="B37" t="s">
        <v>210</v>
      </c>
      <c r="C37">
        <v>1675.9524370849999</v>
      </c>
      <c r="D37">
        <v>262.59890252510002</v>
      </c>
      <c r="F37" s="2">
        <f>(C37-C20)/(D37-D20)</f>
        <v>10.219322655109742</v>
      </c>
      <c r="G37" s="32">
        <f>1/F37</f>
        <v>9.7853843522593159E-2</v>
      </c>
      <c r="K37" t="s">
        <v>171</v>
      </c>
    </row>
    <row r="38" spans="1:11" x14ac:dyDescent="0.3">
      <c r="A38" t="s">
        <v>119</v>
      </c>
      <c r="B38" t="s">
        <v>211</v>
      </c>
      <c r="C38">
        <v>1676.0010360894</v>
      </c>
      <c r="D38">
        <v>233.73483325814999</v>
      </c>
      <c r="E38" t="s">
        <v>172</v>
      </c>
      <c r="F38" s="2"/>
      <c r="K38" t="s">
        <v>173</v>
      </c>
    </row>
    <row r="39" spans="1:11" x14ac:dyDescent="0.3">
      <c r="A39" t="s">
        <v>119</v>
      </c>
      <c r="B39" t="s">
        <v>212</v>
      </c>
      <c r="C39">
        <v>1708.3989936903999</v>
      </c>
      <c r="D39">
        <v>236.87801315982</v>
      </c>
      <c r="E39" t="s">
        <v>172</v>
      </c>
      <c r="F39" s="2"/>
      <c r="K39" t="s">
        <v>173</v>
      </c>
    </row>
    <row r="40" spans="1:11" x14ac:dyDescent="0.3">
      <c r="A40" t="s">
        <v>119</v>
      </c>
      <c r="B40" t="s">
        <v>213</v>
      </c>
      <c r="C40">
        <v>1712.5617052253001</v>
      </c>
      <c r="D40">
        <v>238.97151208133999</v>
      </c>
      <c r="E40" t="s">
        <v>172</v>
      </c>
      <c r="F40" s="2"/>
      <c r="K40" t="s">
        <v>173</v>
      </c>
    </row>
    <row r="41" spans="1:11" x14ac:dyDescent="0.3">
      <c r="A41" t="s">
        <v>119</v>
      </c>
      <c r="B41" t="s">
        <v>214</v>
      </c>
      <c r="C41">
        <v>1716.2960734072999</v>
      </c>
      <c r="D41">
        <v>227.65073458428</v>
      </c>
      <c r="E41" t="s">
        <v>172</v>
      </c>
      <c r="F41" s="2"/>
      <c r="K41" t="s">
        <v>173</v>
      </c>
    </row>
    <row r="42" spans="1:11" x14ac:dyDescent="0.3">
      <c r="A42" t="s">
        <v>119</v>
      </c>
      <c r="B42" t="s">
        <v>215</v>
      </c>
      <c r="C42">
        <v>1744.3852639546001</v>
      </c>
      <c r="D42">
        <v>267.18732556965</v>
      </c>
      <c r="F42" s="2">
        <f>(C42-C37)/(D42-D37)</f>
        <v>14.914236591781348</v>
      </c>
      <c r="G42" s="32">
        <f>1/F42</f>
        <v>6.7050029268749894E-2</v>
      </c>
      <c r="K42" t="s">
        <v>171</v>
      </c>
    </row>
    <row r="43" spans="1:11" x14ac:dyDescent="0.3">
      <c r="A43" t="s">
        <v>119</v>
      </c>
      <c r="B43" t="s">
        <v>216</v>
      </c>
      <c r="C43">
        <v>1775.598750075</v>
      </c>
      <c r="D43">
        <v>242.96478882509001</v>
      </c>
      <c r="E43" t="s">
        <v>172</v>
      </c>
      <c r="F43" s="2"/>
      <c r="K43" t="s">
        <v>173</v>
      </c>
    </row>
    <row r="44" spans="1:11" x14ac:dyDescent="0.3">
      <c r="A44" t="s">
        <v>119</v>
      </c>
      <c r="B44" t="s">
        <v>217</v>
      </c>
      <c r="C44">
        <v>1785.1536245550999</v>
      </c>
      <c r="D44">
        <v>243.76741665857</v>
      </c>
      <c r="E44" t="s">
        <v>172</v>
      </c>
      <c r="F44" s="2"/>
      <c r="K44" t="s">
        <v>173</v>
      </c>
    </row>
    <row r="45" spans="1:11" x14ac:dyDescent="0.3">
      <c r="A45" t="s">
        <v>119</v>
      </c>
      <c r="B45" t="s">
        <v>218</v>
      </c>
      <c r="C45">
        <v>1787.2899127078999</v>
      </c>
      <c r="D45">
        <v>231.01424089327</v>
      </c>
      <c r="E45" t="s">
        <v>172</v>
      </c>
      <c r="F45" s="2"/>
      <c r="K45" t="s">
        <v>173</v>
      </c>
    </row>
    <row r="46" spans="1:11" x14ac:dyDescent="0.3">
      <c r="A46" t="s">
        <v>119</v>
      </c>
      <c r="B46" t="s">
        <v>219</v>
      </c>
      <c r="C46">
        <v>1812.2318007069</v>
      </c>
      <c r="D46">
        <v>244.84768927607999</v>
      </c>
      <c r="E46" t="s">
        <v>172</v>
      </c>
      <c r="F46" s="2"/>
      <c r="K46" t="s">
        <v>173</v>
      </c>
    </row>
    <row r="47" spans="1:11" x14ac:dyDescent="0.3">
      <c r="A47" t="s">
        <v>119</v>
      </c>
      <c r="B47" t="s">
        <v>220</v>
      </c>
      <c r="C47">
        <v>1834.0558557664001</v>
      </c>
      <c r="D47">
        <v>245.64384788895001</v>
      </c>
      <c r="E47" t="s">
        <v>172</v>
      </c>
      <c r="F47" s="2"/>
      <c r="K47" t="s">
        <v>173</v>
      </c>
    </row>
    <row r="48" spans="1:11" x14ac:dyDescent="0.3">
      <c r="A48" t="s">
        <v>119</v>
      </c>
      <c r="B48" t="s">
        <v>221</v>
      </c>
      <c r="C48">
        <v>1854.3715321508</v>
      </c>
      <c r="D48">
        <v>245.92175041349</v>
      </c>
      <c r="E48" t="s">
        <v>172</v>
      </c>
      <c r="F48" s="2"/>
      <c r="K48" t="s">
        <v>173</v>
      </c>
    </row>
    <row r="49" spans="1:11" x14ac:dyDescent="0.3">
      <c r="A49" t="s">
        <v>119</v>
      </c>
      <c r="B49" t="s">
        <v>222</v>
      </c>
      <c r="C49">
        <v>1865.7403386213</v>
      </c>
      <c r="D49">
        <v>250.22782031078</v>
      </c>
      <c r="E49" t="s">
        <v>172</v>
      </c>
      <c r="F49" s="2"/>
      <c r="K49" t="s">
        <v>173</v>
      </c>
    </row>
    <row r="50" spans="1:11" x14ac:dyDescent="0.3">
      <c r="A50" t="s">
        <v>119</v>
      </c>
      <c r="B50" t="s">
        <v>223</v>
      </c>
      <c r="C50">
        <v>1871.8340850668999</v>
      </c>
      <c r="D50">
        <v>247.09548793683001</v>
      </c>
      <c r="E50" t="s">
        <v>172</v>
      </c>
      <c r="F50" s="2"/>
      <c r="K50" t="s">
        <v>173</v>
      </c>
    </row>
    <row r="51" spans="1:11" x14ac:dyDescent="0.3">
      <c r="A51" t="s">
        <v>119</v>
      </c>
      <c r="B51" t="s">
        <v>224</v>
      </c>
      <c r="C51">
        <v>1937.2268891053</v>
      </c>
      <c r="D51">
        <v>265.32347369074</v>
      </c>
      <c r="E51" t="s">
        <v>172</v>
      </c>
      <c r="F51" s="2"/>
      <c r="K51" t="s">
        <v>173</v>
      </c>
    </row>
    <row r="52" spans="1:11" x14ac:dyDescent="0.3">
      <c r="A52" t="s">
        <v>119</v>
      </c>
      <c r="B52" t="s">
        <v>225</v>
      </c>
      <c r="C52">
        <v>1938.7039886340001</v>
      </c>
      <c r="D52">
        <v>258.94204171681002</v>
      </c>
      <c r="E52" t="s">
        <v>172</v>
      </c>
      <c r="F52" s="2"/>
      <c r="K52" t="s">
        <v>173</v>
      </c>
    </row>
    <row r="53" spans="1:11" x14ac:dyDescent="0.3">
      <c r="A53" t="s">
        <v>119</v>
      </c>
      <c r="B53" t="s">
        <v>226</v>
      </c>
      <c r="C53">
        <v>1941.6051940962</v>
      </c>
      <c r="D53">
        <v>237.38208343647</v>
      </c>
      <c r="E53" t="s">
        <v>172</v>
      </c>
      <c r="F53" s="2"/>
      <c r="K53" t="s">
        <v>173</v>
      </c>
    </row>
    <row r="54" spans="1:11" x14ac:dyDescent="0.3">
      <c r="A54" t="s">
        <v>119</v>
      </c>
      <c r="B54" t="s">
        <v>227</v>
      </c>
      <c r="C54">
        <v>1969.0501893293001</v>
      </c>
      <c r="D54">
        <v>258.66997131291998</v>
      </c>
      <c r="E54" t="s">
        <v>172</v>
      </c>
      <c r="F54" s="2"/>
      <c r="K54" t="s">
        <v>173</v>
      </c>
    </row>
    <row r="55" spans="1:11" x14ac:dyDescent="0.3">
      <c r="A55" t="s">
        <v>119</v>
      </c>
      <c r="B55" t="s">
        <v>228</v>
      </c>
      <c r="C55">
        <v>2027.895053035</v>
      </c>
      <c r="D55">
        <v>265.28664428471001</v>
      </c>
      <c r="E55" t="s">
        <v>172</v>
      </c>
      <c r="F55" s="2"/>
      <c r="K55" t="s">
        <v>173</v>
      </c>
    </row>
    <row r="56" spans="1:11" x14ac:dyDescent="0.3">
      <c r="A56" t="s">
        <v>119</v>
      </c>
      <c r="B56" t="s">
        <v>229</v>
      </c>
      <c r="C56">
        <v>2040.5336377491999</v>
      </c>
      <c r="D56">
        <v>261.58017014566002</v>
      </c>
      <c r="E56" t="s">
        <v>172</v>
      </c>
      <c r="F56" s="2"/>
      <c r="K56" t="s">
        <v>173</v>
      </c>
    </row>
    <row r="57" spans="1:11" x14ac:dyDescent="0.3">
      <c r="A57" t="s">
        <v>119</v>
      </c>
      <c r="B57" t="s">
        <v>230</v>
      </c>
      <c r="C57">
        <v>2051.8119673496999</v>
      </c>
      <c r="D57">
        <v>273.39051495281001</v>
      </c>
      <c r="F57" s="2" t="s">
        <v>174</v>
      </c>
      <c r="H57">
        <f>G67*(C57-C67)+D67</f>
        <v>282.96897417014833</v>
      </c>
      <c r="I57" s="223">
        <f>D57/H57</f>
        <v>0.96615014333133631</v>
      </c>
      <c r="K57" t="s">
        <v>173</v>
      </c>
    </row>
    <row r="58" spans="1:11" x14ac:dyDescent="0.3">
      <c r="A58" t="s">
        <v>119</v>
      </c>
      <c r="B58" t="s">
        <v>231</v>
      </c>
      <c r="C58">
        <v>2085.8814204972</v>
      </c>
      <c r="D58">
        <v>244.51637391099999</v>
      </c>
      <c r="E58" t="s">
        <v>172</v>
      </c>
      <c r="F58" s="2"/>
      <c r="K58" t="s">
        <v>173</v>
      </c>
    </row>
    <row r="59" spans="1:11" x14ac:dyDescent="0.3">
      <c r="A59" t="s">
        <v>119</v>
      </c>
      <c r="B59" t="s">
        <v>232</v>
      </c>
      <c r="C59">
        <v>2102.8117109124</v>
      </c>
      <c r="D59">
        <v>270.88527278360999</v>
      </c>
      <c r="E59" t="s">
        <v>172</v>
      </c>
      <c r="F59" s="2"/>
      <c r="K59" t="s">
        <v>173</v>
      </c>
    </row>
    <row r="60" spans="1:11" x14ac:dyDescent="0.3">
      <c r="A60" t="s">
        <v>119</v>
      </c>
      <c r="B60" t="s">
        <v>233</v>
      </c>
      <c r="C60">
        <v>2117.6049376588999</v>
      </c>
      <c r="D60">
        <v>270.33037800570003</v>
      </c>
      <c r="E60" t="s">
        <v>172</v>
      </c>
      <c r="F60" s="2"/>
      <c r="K60" t="s">
        <v>173</v>
      </c>
    </row>
    <row r="61" spans="1:11" x14ac:dyDescent="0.3">
      <c r="A61" t="s">
        <v>119</v>
      </c>
      <c r="B61" t="s">
        <v>234</v>
      </c>
      <c r="C61">
        <v>2127.7243878077002</v>
      </c>
      <c r="D61">
        <v>276.17414157486002</v>
      </c>
      <c r="F61" s="2" t="s">
        <v>174</v>
      </c>
      <c r="H61">
        <f>G67*(C61-C67)+D67</f>
        <v>286.86591328067755</v>
      </c>
      <c r="I61" s="223">
        <f>D61/H61</f>
        <v>0.96272902700936658</v>
      </c>
      <c r="K61" t="s">
        <v>173</v>
      </c>
    </row>
    <row r="62" spans="1:11" x14ac:dyDescent="0.3">
      <c r="A62" t="s">
        <v>119</v>
      </c>
      <c r="B62" t="s">
        <v>235</v>
      </c>
      <c r="C62">
        <v>2185.6585371906999</v>
      </c>
      <c r="D62">
        <v>247.30172382703</v>
      </c>
      <c r="E62" t="s">
        <v>172</v>
      </c>
      <c r="F62" s="2"/>
      <c r="K62" t="s">
        <v>173</v>
      </c>
    </row>
    <row r="63" spans="1:11" x14ac:dyDescent="0.3">
      <c r="A63" t="s">
        <v>119</v>
      </c>
      <c r="B63" t="s">
        <v>236</v>
      </c>
      <c r="C63">
        <v>2186.8859205581998</v>
      </c>
      <c r="D63">
        <v>288.17741871038999</v>
      </c>
      <c r="F63" s="2" t="s">
        <v>174</v>
      </c>
      <c r="H63">
        <f>G67*(C63-C67)+D67</f>
        <v>289.9029510858656</v>
      </c>
      <c r="I63" s="223">
        <f>D63/H63</f>
        <v>0.99404789648048619</v>
      </c>
      <c r="J63">
        <f>(C63-C42)/(D63-D42)</f>
        <v>21.081405100806514</v>
      </c>
      <c r="K63" t="s">
        <v>256</v>
      </c>
    </row>
    <row r="64" spans="1:11" x14ac:dyDescent="0.3">
      <c r="A64" t="s">
        <v>119</v>
      </c>
      <c r="B64" t="s">
        <v>237</v>
      </c>
      <c r="C64">
        <v>2209.6449894426</v>
      </c>
      <c r="D64">
        <v>278.83345545662002</v>
      </c>
      <c r="E64" t="s">
        <v>172</v>
      </c>
      <c r="F64" s="2"/>
      <c r="K64" t="s">
        <v>173</v>
      </c>
    </row>
    <row r="65" spans="1:11" x14ac:dyDescent="0.3">
      <c r="A65" t="s">
        <v>119</v>
      </c>
      <c r="B65" t="s">
        <v>238</v>
      </c>
      <c r="C65">
        <v>2284.6410084603999</v>
      </c>
      <c r="D65">
        <v>268.18430282168998</v>
      </c>
      <c r="E65" t="s">
        <v>172</v>
      </c>
      <c r="F65" s="2"/>
      <c r="K65" t="s">
        <v>173</v>
      </c>
    </row>
    <row r="66" spans="1:11" x14ac:dyDescent="0.3">
      <c r="A66" t="s">
        <v>119</v>
      </c>
      <c r="B66" t="s">
        <v>239</v>
      </c>
      <c r="C66">
        <v>2294.0842086324001</v>
      </c>
      <c r="D66">
        <v>282.64179651937002</v>
      </c>
      <c r="E66" t="s">
        <v>172</v>
      </c>
      <c r="F66" s="2"/>
      <c r="K66" t="s">
        <v>173</v>
      </c>
    </row>
    <row r="67" spans="1:11" x14ac:dyDescent="0.3">
      <c r="A67" t="s">
        <v>119</v>
      </c>
      <c r="B67" t="s">
        <v>240</v>
      </c>
      <c r="C67">
        <v>2298.3291248664</v>
      </c>
      <c r="D67">
        <v>295.62385128706001</v>
      </c>
      <c r="F67" s="2">
        <f>(C67-C42)/(D67-D42)</f>
        <v>19.480011954225926</v>
      </c>
      <c r="G67" s="32">
        <f>1/F67</f>
        <v>5.1334670756352563E-2</v>
      </c>
      <c r="K67" t="s">
        <v>171</v>
      </c>
    </row>
    <row r="68" spans="1:11" x14ac:dyDescent="0.3">
      <c r="A68" t="s">
        <v>119</v>
      </c>
      <c r="B68" t="s">
        <v>241</v>
      </c>
      <c r="C68">
        <v>2338.7482447487</v>
      </c>
      <c r="D68">
        <v>253.06383847392999</v>
      </c>
      <c r="E68" t="s">
        <v>172</v>
      </c>
      <c r="F68" s="2"/>
      <c r="K68" t="s">
        <v>173</v>
      </c>
    </row>
    <row r="69" spans="1:11" x14ac:dyDescent="0.3">
      <c r="A69" t="s">
        <v>119</v>
      </c>
      <c r="B69" t="s">
        <v>242</v>
      </c>
      <c r="C69">
        <v>2374.1350411230001</v>
      </c>
      <c r="D69">
        <v>298.79128716576997</v>
      </c>
      <c r="F69" s="2">
        <f>(C69-C67)/(D69-D67)</f>
        <v>23.932896879186178</v>
      </c>
      <c r="G69" s="32">
        <f>1/F69</f>
        <v>4.1783491779036334E-2</v>
      </c>
      <c r="K69" t="s">
        <v>171</v>
      </c>
    </row>
    <row r="70" spans="1:11" x14ac:dyDescent="0.3">
      <c r="A70" t="s">
        <v>119</v>
      </c>
      <c r="B70" t="s">
        <v>243</v>
      </c>
      <c r="C70">
        <v>2429.0819027647999</v>
      </c>
      <c r="D70">
        <v>274.28020607035</v>
      </c>
      <c r="E70" t="s">
        <v>172</v>
      </c>
      <c r="F70" s="2"/>
      <c r="K70" t="s">
        <v>173</v>
      </c>
    </row>
    <row r="71" spans="1:11" x14ac:dyDescent="0.3">
      <c r="A71" t="s">
        <v>119</v>
      </c>
      <c r="B71" t="s">
        <v>244</v>
      </c>
      <c r="C71">
        <v>2494.6272249555</v>
      </c>
      <c r="D71">
        <v>258.45856051995003</v>
      </c>
      <c r="E71" t="s">
        <v>172</v>
      </c>
      <c r="F71" s="2"/>
      <c r="K71" t="s">
        <v>173</v>
      </c>
    </row>
    <row r="72" spans="1:11" x14ac:dyDescent="0.3">
      <c r="A72" t="s">
        <v>119</v>
      </c>
      <c r="B72" t="s">
        <v>245</v>
      </c>
      <c r="C72">
        <v>2528.4446353937001</v>
      </c>
      <c r="D72">
        <v>277.53259770897</v>
      </c>
      <c r="E72" t="s">
        <v>172</v>
      </c>
      <c r="F72" s="2"/>
      <c r="K72" t="s">
        <v>173</v>
      </c>
    </row>
    <row r="73" spans="1:11" x14ac:dyDescent="0.3">
      <c r="A73" t="s">
        <v>119</v>
      </c>
      <c r="B73" t="s">
        <v>246</v>
      </c>
      <c r="C73">
        <v>2603.2902043018998</v>
      </c>
      <c r="D73">
        <v>290.51370063565997</v>
      </c>
      <c r="E73" t="s">
        <v>172</v>
      </c>
      <c r="F73" s="2"/>
      <c r="K73" t="s">
        <v>173</v>
      </c>
    </row>
    <row r="74" spans="1:11" x14ac:dyDescent="0.3">
      <c r="A74" t="s">
        <v>119</v>
      </c>
      <c r="B74" t="s">
        <v>247</v>
      </c>
      <c r="C74">
        <v>2606.9873477145002</v>
      </c>
      <c r="D74">
        <v>260.85664169149999</v>
      </c>
      <c r="E74" t="s">
        <v>172</v>
      </c>
      <c r="F74" s="2"/>
      <c r="K74" t="s">
        <v>173</v>
      </c>
    </row>
    <row r="75" spans="1:11" x14ac:dyDescent="0.3">
      <c r="A75" t="s">
        <v>119</v>
      </c>
      <c r="B75" t="s">
        <v>248</v>
      </c>
      <c r="C75">
        <v>2732.9433004721</v>
      </c>
      <c r="D75">
        <v>284.06009243667</v>
      </c>
      <c r="E75" t="s">
        <v>172</v>
      </c>
      <c r="F75" s="2"/>
      <c r="K75" t="s">
        <v>173</v>
      </c>
    </row>
    <row r="76" spans="1:11" x14ac:dyDescent="0.3">
      <c r="A76" t="s">
        <v>119</v>
      </c>
      <c r="B76" t="s">
        <v>249</v>
      </c>
      <c r="C76">
        <v>2744.7479469506002</v>
      </c>
      <c r="D76">
        <v>297.24671220200997</v>
      </c>
      <c r="E76" t="s">
        <v>172</v>
      </c>
      <c r="F76" s="2"/>
      <c r="K76" t="s">
        <v>173</v>
      </c>
    </row>
    <row r="77" spans="1:11" x14ac:dyDescent="0.3">
      <c r="A77" t="s">
        <v>119</v>
      </c>
      <c r="B77" t="s">
        <v>250</v>
      </c>
      <c r="C77">
        <v>2843.7883234170999</v>
      </c>
      <c r="D77">
        <v>299.62567398557002</v>
      </c>
      <c r="F77" s="2" t="s">
        <v>174</v>
      </c>
      <c r="H77">
        <f>G82*(C77-C82)+D82</f>
        <v>305.3057995894394</v>
      </c>
      <c r="I77" s="223">
        <f>D77/H77</f>
        <v>0.98139529084770827</v>
      </c>
      <c r="J77">
        <f>(C77-C69)/(D77-D69)</f>
        <v>562.87236465054548</v>
      </c>
      <c r="K77" t="s">
        <v>256</v>
      </c>
    </row>
    <row r="78" spans="1:11" x14ac:dyDescent="0.3">
      <c r="A78" t="s">
        <v>119</v>
      </c>
      <c r="B78" t="s">
        <v>251</v>
      </c>
      <c r="C78">
        <v>2892.1161557567002</v>
      </c>
      <c r="D78">
        <v>288.39381740754999</v>
      </c>
      <c r="E78" t="s">
        <v>172</v>
      </c>
      <c r="F78" s="2"/>
      <c r="K78" t="s">
        <v>173</v>
      </c>
    </row>
    <row r="79" spans="1:11" x14ac:dyDescent="0.3">
      <c r="A79" t="s">
        <v>119</v>
      </c>
      <c r="B79" t="s">
        <v>252</v>
      </c>
      <c r="C79">
        <v>3002.3394733522</v>
      </c>
      <c r="D79">
        <v>290.64325484019997</v>
      </c>
      <c r="E79" t="s">
        <v>172</v>
      </c>
      <c r="F79" s="2"/>
      <c r="K79" t="s">
        <v>173</v>
      </c>
    </row>
    <row r="80" spans="1:11" x14ac:dyDescent="0.3">
      <c r="A80" t="s">
        <v>119</v>
      </c>
      <c r="B80" t="s">
        <v>253</v>
      </c>
      <c r="C80">
        <v>3102.7550982424</v>
      </c>
      <c r="D80">
        <v>305.26954333501999</v>
      </c>
      <c r="F80" s="2" t="s">
        <v>174</v>
      </c>
      <c r="H80">
        <f>G82*(C80-C82)+D82</f>
        <v>308.89790111522109</v>
      </c>
      <c r="I80" s="223">
        <f>D80/H80</f>
        <v>0.98825386068632526</v>
      </c>
      <c r="J80">
        <f>(C80-C69)/(D80-D69)</f>
        <v>112.47163404526989</v>
      </c>
      <c r="K80" t="s">
        <v>256</v>
      </c>
    </row>
    <row r="81" spans="1:11" x14ac:dyDescent="0.3">
      <c r="A81" t="s">
        <v>119</v>
      </c>
      <c r="B81" t="s">
        <v>254</v>
      </c>
      <c r="C81">
        <v>3261.6660876146998</v>
      </c>
      <c r="D81">
        <v>310.29265432506003</v>
      </c>
      <c r="F81" s="2" t="s">
        <v>174</v>
      </c>
      <c r="H81">
        <f>G82*(C81-C82)+D82</f>
        <v>311.1021391213236</v>
      </c>
      <c r="I81" s="223">
        <f>D81/H81</f>
        <v>0.99739800954583635</v>
      </c>
      <c r="J81">
        <f>(C81-C69)/(D81-D69)</f>
        <v>77.167438809638384</v>
      </c>
      <c r="K81" t="s">
        <v>256</v>
      </c>
    </row>
    <row r="82" spans="1:11" x14ac:dyDescent="0.3">
      <c r="A82" t="s">
        <v>119</v>
      </c>
      <c r="B82" t="s">
        <v>255</v>
      </c>
      <c r="C82">
        <v>3370.9587859762</v>
      </c>
      <c r="D82">
        <v>312.6181269109</v>
      </c>
      <c r="F82" s="2">
        <f>(C82-C69)/(D82-D69)</f>
        <v>72.093389612351046</v>
      </c>
      <c r="G82" s="32">
        <f>1/F82</f>
        <v>1.387089725392354E-2</v>
      </c>
      <c r="K82" t="s">
        <v>171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0AB03-A24B-4A79-AFDC-00B4433E7089}">
  <sheetPr>
    <tabColor rgb="FF00B050"/>
  </sheetPr>
  <dimension ref="A1:K82"/>
  <sheetViews>
    <sheetView zoomScale="80" zoomScaleNormal="80" workbookViewId="0">
      <pane ySplit="1" topLeftCell="A2" activePane="bottomLeft" state="frozen"/>
      <selection activeCell="O9" sqref="O9"/>
      <selection pane="bottomLeft" activeCell="M1" sqref="M1:P1048576"/>
    </sheetView>
  </sheetViews>
  <sheetFormatPr defaultRowHeight="14.4" x14ac:dyDescent="0.3"/>
  <cols>
    <col min="1" max="1" width="12.6640625" customWidth="1"/>
    <col min="2" max="2" width="20.33203125" customWidth="1"/>
    <col min="3" max="3" width="7.21875" customWidth="1"/>
    <col min="4" max="4" width="8.21875" customWidth="1"/>
    <col min="5" max="5" width="18.21875" customWidth="1"/>
    <col min="6" max="6" width="18.77734375" customWidth="1"/>
    <col min="7" max="7" width="14.33203125" customWidth="1"/>
    <col min="8" max="8" width="12.6640625" customWidth="1"/>
    <col min="9" max="9" width="18.77734375" customWidth="1"/>
    <col min="11" max="11" width="7.5546875" customWidth="1"/>
  </cols>
  <sheetData>
    <row r="1" spans="1:11" ht="59.4" customHeight="1" x14ac:dyDescent="0.3">
      <c r="A1" s="219" t="s">
        <v>117</v>
      </c>
      <c r="B1" s="219" t="s">
        <v>118</v>
      </c>
      <c r="C1" s="219" t="s">
        <v>163</v>
      </c>
      <c r="D1" s="219" t="s">
        <v>20</v>
      </c>
      <c r="E1" s="219" t="s">
        <v>164</v>
      </c>
      <c r="F1" s="219" t="s">
        <v>165</v>
      </c>
      <c r="G1" s="219" t="s">
        <v>166</v>
      </c>
      <c r="H1" s="219" t="s">
        <v>167</v>
      </c>
      <c r="I1" s="219" t="s">
        <v>168</v>
      </c>
      <c r="J1" s="219" t="s">
        <v>169</v>
      </c>
      <c r="K1" s="219" t="s">
        <v>170</v>
      </c>
    </row>
    <row r="2" spans="1:11" x14ac:dyDescent="0.3">
      <c r="A2" t="s">
        <v>121</v>
      </c>
      <c r="B2" t="s">
        <v>175</v>
      </c>
      <c r="C2">
        <v>895</v>
      </c>
      <c r="D2">
        <v>151.69999999999999</v>
      </c>
      <c r="F2" s="32"/>
      <c r="G2" s="32"/>
      <c r="K2" t="s">
        <v>171</v>
      </c>
    </row>
    <row r="3" spans="1:11" x14ac:dyDescent="0.3">
      <c r="A3" t="s">
        <v>121</v>
      </c>
      <c r="B3" t="s">
        <v>176</v>
      </c>
      <c r="C3">
        <v>995</v>
      </c>
      <c r="D3">
        <v>164.2</v>
      </c>
      <c r="F3" s="32" t="s">
        <v>174</v>
      </c>
      <c r="G3" s="32"/>
      <c r="H3">
        <f>G5*(C3-C5)+D5</f>
        <v>165.94731182795698</v>
      </c>
      <c r="I3" s="223">
        <f>D3/H3</f>
        <v>0.98947068314207776</v>
      </c>
      <c r="J3">
        <f>(C3-C2)/(D3-D2)</f>
        <v>8</v>
      </c>
      <c r="K3" t="s">
        <v>256</v>
      </c>
    </row>
    <row r="4" spans="1:11" x14ac:dyDescent="0.3">
      <c r="A4" t="s">
        <v>121</v>
      </c>
      <c r="B4" t="s">
        <v>177</v>
      </c>
      <c r="C4">
        <v>1051</v>
      </c>
      <c r="D4">
        <v>168.2</v>
      </c>
      <c r="F4" s="32" t="s">
        <v>174</v>
      </c>
      <c r="G4" s="32"/>
      <c r="H4">
        <f>G5*(C4-C5)+D5</f>
        <v>173.92580645161289</v>
      </c>
      <c r="I4" s="223">
        <f>D4/H4</f>
        <v>0.96707902887771946</v>
      </c>
      <c r="K4" t="s">
        <v>173</v>
      </c>
    </row>
    <row r="5" spans="1:11" x14ac:dyDescent="0.3">
      <c r="A5" t="s">
        <v>121</v>
      </c>
      <c r="B5" t="s">
        <v>178</v>
      </c>
      <c r="C5">
        <v>1081</v>
      </c>
      <c r="D5">
        <v>178.2</v>
      </c>
      <c r="F5" s="32">
        <f>(C5-C2)/(D5-D2)</f>
        <v>7.0188679245283021</v>
      </c>
      <c r="G5" s="32">
        <f>1/F5</f>
        <v>0.14247311827956988</v>
      </c>
      <c r="K5" t="s">
        <v>171</v>
      </c>
    </row>
    <row r="6" spans="1:11" x14ac:dyDescent="0.3">
      <c r="A6" t="s">
        <v>121</v>
      </c>
      <c r="B6" t="s">
        <v>179</v>
      </c>
      <c r="C6">
        <v>1082</v>
      </c>
      <c r="D6">
        <v>156.30000000000001</v>
      </c>
      <c r="E6" t="s">
        <v>172</v>
      </c>
      <c r="F6" s="32"/>
      <c r="G6" s="32"/>
      <c r="H6" s="57"/>
      <c r="I6" s="220"/>
      <c r="K6" t="s">
        <v>173</v>
      </c>
    </row>
    <row r="7" spans="1:11" x14ac:dyDescent="0.3">
      <c r="A7" t="s">
        <v>121</v>
      </c>
      <c r="B7" t="s">
        <v>181</v>
      </c>
      <c r="C7">
        <v>1160</v>
      </c>
      <c r="D7">
        <v>183.4</v>
      </c>
      <c r="F7" s="32" t="s">
        <v>174</v>
      </c>
      <c r="G7" s="32"/>
      <c r="H7" s="221">
        <f>G15*(C7-C15)+D15</f>
        <v>187.54326923076923</v>
      </c>
      <c r="I7" s="223">
        <f t="shared" ref="I7:I9" si="0">D7/H7</f>
        <v>0.97790766233433313</v>
      </c>
      <c r="K7" t="s">
        <v>173</v>
      </c>
    </row>
    <row r="8" spans="1:11" x14ac:dyDescent="0.3">
      <c r="A8" t="s">
        <v>121</v>
      </c>
      <c r="B8" t="s">
        <v>180</v>
      </c>
      <c r="C8">
        <v>1163</v>
      </c>
      <c r="D8">
        <v>187.2</v>
      </c>
      <c r="F8" s="32" t="s">
        <v>174</v>
      </c>
      <c r="G8" s="32"/>
      <c r="H8" s="221">
        <f>G15*(C8-C15)+D15</f>
        <v>187.89807692307693</v>
      </c>
      <c r="I8" s="223">
        <f t="shared" si="0"/>
        <v>0.99628481070957031</v>
      </c>
      <c r="J8">
        <f>(C8-C5)/(D8-D5)</f>
        <v>9.1111111111111107</v>
      </c>
      <c r="K8" t="s">
        <v>256</v>
      </c>
    </row>
    <row r="9" spans="1:11" x14ac:dyDescent="0.3">
      <c r="A9" t="s">
        <v>121</v>
      </c>
      <c r="B9" t="s">
        <v>182</v>
      </c>
      <c r="C9">
        <v>1201</v>
      </c>
      <c r="D9">
        <v>190.7</v>
      </c>
      <c r="F9" s="32" t="s">
        <v>174</v>
      </c>
      <c r="G9" s="32"/>
      <c r="H9">
        <f>G15*(C9-C15)+D15</f>
        <v>192.3923076923077</v>
      </c>
      <c r="I9" s="223">
        <f t="shared" si="0"/>
        <v>0.99120387029706924</v>
      </c>
      <c r="J9">
        <f>(C9-C5)/(D9-D5)</f>
        <v>9.6</v>
      </c>
      <c r="K9" t="s">
        <v>256</v>
      </c>
    </row>
    <row r="10" spans="1:11" x14ac:dyDescent="0.3">
      <c r="A10" t="s">
        <v>121</v>
      </c>
      <c r="B10" t="s">
        <v>183</v>
      </c>
      <c r="C10">
        <v>1204</v>
      </c>
      <c r="D10">
        <v>167.3</v>
      </c>
      <c r="E10" t="s">
        <v>172</v>
      </c>
      <c r="F10" s="32"/>
      <c r="G10" s="32"/>
      <c r="K10" t="s">
        <v>173</v>
      </c>
    </row>
    <row r="11" spans="1:11" x14ac:dyDescent="0.3">
      <c r="A11" t="s">
        <v>121</v>
      </c>
      <c r="B11" t="s">
        <v>184</v>
      </c>
      <c r="C11">
        <v>1235</v>
      </c>
      <c r="D11">
        <v>196</v>
      </c>
      <c r="F11" s="32" t="s">
        <v>174</v>
      </c>
      <c r="G11" s="32"/>
      <c r="H11">
        <f>G15*(C11-C15)+D15</f>
        <v>196.41346153846155</v>
      </c>
      <c r="I11" s="223">
        <f>D11/H11</f>
        <v>0.99789494296764081</v>
      </c>
      <c r="J11">
        <f>(C11-C5)/(D11-D5)</f>
        <v>8.6516853932584219</v>
      </c>
      <c r="K11" t="s">
        <v>256</v>
      </c>
    </row>
    <row r="12" spans="1:11" x14ac:dyDescent="0.3">
      <c r="A12" t="s">
        <v>121</v>
      </c>
      <c r="B12" t="s">
        <v>185</v>
      </c>
      <c r="C12">
        <v>1237</v>
      </c>
      <c r="D12">
        <v>190.1</v>
      </c>
      <c r="E12" t="s">
        <v>172</v>
      </c>
      <c r="F12" s="32"/>
      <c r="G12" s="32"/>
      <c r="K12" t="s">
        <v>173</v>
      </c>
    </row>
    <row r="13" spans="1:11" x14ac:dyDescent="0.3">
      <c r="A13" t="s">
        <v>121</v>
      </c>
      <c r="B13" t="s">
        <v>186</v>
      </c>
      <c r="C13">
        <v>1261</v>
      </c>
      <c r="D13">
        <v>171.8</v>
      </c>
      <c r="E13" t="s">
        <v>172</v>
      </c>
      <c r="F13" s="32"/>
      <c r="G13" s="32"/>
      <c r="K13" t="s">
        <v>173</v>
      </c>
    </row>
    <row r="14" spans="1:11" x14ac:dyDescent="0.3">
      <c r="A14" t="s">
        <v>121</v>
      </c>
      <c r="B14" t="s">
        <v>187</v>
      </c>
      <c r="C14">
        <v>1269</v>
      </c>
      <c r="D14">
        <v>171.4</v>
      </c>
      <c r="E14" t="s">
        <v>172</v>
      </c>
      <c r="F14" s="32"/>
      <c r="G14" s="32"/>
      <c r="K14" t="s">
        <v>173</v>
      </c>
    </row>
    <row r="15" spans="1:11" x14ac:dyDescent="0.3">
      <c r="A15" t="s">
        <v>121</v>
      </c>
      <c r="B15" t="s">
        <v>188</v>
      </c>
      <c r="C15">
        <v>1289</v>
      </c>
      <c r="D15">
        <v>202.8</v>
      </c>
      <c r="F15" s="32">
        <f>(C15-C5)/(D15-D5)</f>
        <v>8.4552845528455212</v>
      </c>
      <c r="G15" s="32">
        <f>1/F15</f>
        <v>0.11826923076923088</v>
      </c>
      <c r="K15" t="s">
        <v>171</v>
      </c>
    </row>
    <row r="16" spans="1:11" x14ac:dyDescent="0.3">
      <c r="A16" t="s">
        <v>121</v>
      </c>
      <c r="B16" t="s">
        <v>189</v>
      </c>
      <c r="C16">
        <v>1313</v>
      </c>
      <c r="D16">
        <v>195.5</v>
      </c>
      <c r="E16" t="s">
        <v>172</v>
      </c>
      <c r="F16" s="32"/>
      <c r="G16" s="32"/>
      <c r="K16" t="s">
        <v>173</v>
      </c>
    </row>
    <row r="17" spans="1:11" x14ac:dyDescent="0.3">
      <c r="A17" t="s">
        <v>121</v>
      </c>
      <c r="B17" t="s">
        <v>190</v>
      </c>
      <c r="C17">
        <v>1317</v>
      </c>
      <c r="D17">
        <v>183.4</v>
      </c>
      <c r="E17" t="s">
        <v>172</v>
      </c>
      <c r="F17" s="32"/>
      <c r="G17" s="32"/>
      <c r="K17" t="s">
        <v>173</v>
      </c>
    </row>
    <row r="18" spans="1:11" x14ac:dyDescent="0.3">
      <c r="A18" t="s">
        <v>121</v>
      </c>
      <c r="B18" t="s">
        <v>191</v>
      </c>
      <c r="C18">
        <v>1343</v>
      </c>
      <c r="D18">
        <v>177.5</v>
      </c>
      <c r="E18" t="s">
        <v>172</v>
      </c>
      <c r="F18" s="32"/>
      <c r="G18" s="32"/>
      <c r="K18" t="s">
        <v>173</v>
      </c>
    </row>
    <row r="19" spans="1:11" x14ac:dyDescent="0.3">
      <c r="A19" t="s">
        <v>121</v>
      </c>
      <c r="B19" t="s">
        <v>192</v>
      </c>
      <c r="C19">
        <v>1346</v>
      </c>
      <c r="D19">
        <v>207.5</v>
      </c>
      <c r="F19" s="32" t="s">
        <v>174</v>
      </c>
      <c r="G19" s="32"/>
      <c r="H19">
        <f>G32*(C19-C32)+D32</f>
        <v>208.19886792452832</v>
      </c>
      <c r="I19" s="223">
        <f>D19/H19</f>
        <v>0.9966432674130502</v>
      </c>
      <c r="J19">
        <f>(C19-C15)/(D19-D15)</f>
        <v>12.127659574468115</v>
      </c>
      <c r="K19" t="s">
        <v>256</v>
      </c>
    </row>
    <row r="20" spans="1:11" x14ac:dyDescent="0.3">
      <c r="A20" t="s">
        <v>121</v>
      </c>
      <c r="B20" t="s">
        <v>193</v>
      </c>
      <c r="C20">
        <v>1351</v>
      </c>
      <c r="D20">
        <v>207.8</v>
      </c>
      <c r="F20" s="32" t="s">
        <v>174</v>
      </c>
      <c r="G20" s="32"/>
      <c r="H20">
        <f>G32*(C20-C32)+D32</f>
        <v>208.67245283018869</v>
      </c>
      <c r="I20" s="223">
        <f>D20/H20</f>
        <v>0.99581903208422695</v>
      </c>
      <c r="J20">
        <f>(C20-C15)/(D20-D15)</f>
        <v>12.4</v>
      </c>
      <c r="K20" t="s">
        <v>256</v>
      </c>
    </row>
    <row r="21" spans="1:11" x14ac:dyDescent="0.3">
      <c r="A21" t="s">
        <v>121</v>
      </c>
      <c r="B21" t="s">
        <v>195</v>
      </c>
      <c r="C21">
        <v>1394</v>
      </c>
      <c r="D21">
        <v>186.9</v>
      </c>
      <c r="E21" t="s">
        <v>172</v>
      </c>
      <c r="F21" s="32"/>
      <c r="G21" s="32"/>
      <c r="K21" t="s">
        <v>173</v>
      </c>
    </row>
    <row r="22" spans="1:11" x14ac:dyDescent="0.3">
      <c r="A22" t="s">
        <v>121</v>
      </c>
      <c r="B22" t="s">
        <v>194</v>
      </c>
      <c r="C22">
        <v>1397</v>
      </c>
      <c r="D22">
        <v>179.6</v>
      </c>
      <c r="E22" t="s">
        <v>172</v>
      </c>
      <c r="K22" t="s">
        <v>173</v>
      </c>
    </row>
    <row r="23" spans="1:11" x14ac:dyDescent="0.3">
      <c r="A23" t="s">
        <v>121</v>
      </c>
      <c r="B23" t="s">
        <v>196</v>
      </c>
      <c r="C23">
        <v>1412</v>
      </c>
      <c r="D23">
        <v>192</v>
      </c>
      <c r="E23" t="s">
        <v>172</v>
      </c>
      <c r="K23" t="s">
        <v>173</v>
      </c>
    </row>
    <row r="24" spans="1:11" x14ac:dyDescent="0.3">
      <c r="A24" t="s">
        <v>121</v>
      </c>
      <c r="B24" t="s">
        <v>198</v>
      </c>
      <c r="C24">
        <v>1454</v>
      </c>
      <c r="D24">
        <v>217.9</v>
      </c>
      <c r="F24" t="s">
        <v>174</v>
      </c>
      <c r="H24">
        <f>G32*(C24-C32)+D32</f>
        <v>218.42830188679247</v>
      </c>
      <c r="I24" s="223">
        <f>D24/H24</f>
        <v>0.99758134874359705</v>
      </c>
      <c r="J24">
        <f>(C24-C15)/(D24-D15)</f>
        <v>10.927152317880799</v>
      </c>
      <c r="K24" t="s">
        <v>256</v>
      </c>
    </row>
    <row r="25" spans="1:11" x14ac:dyDescent="0.3">
      <c r="A25" t="s">
        <v>121</v>
      </c>
      <c r="B25" t="s">
        <v>197</v>
      </c>
      <c r="C25">
        <v>1466</v>
      </c>
      <c r="D25">
        <v>195.2</v>
      </c>
      <c r="E25" t="s">
        <v>172</v>
      </c>
      <c r="K25" t="s">
        <v>173</v>
      </c>
    </row>
    <row r="26" spans="1:11" x14ac:dyDescent="0.3">
      <c r="A26" t="s">
        <v>121</v>
      </c>
      <c r="B26" t="s">
        <v>199</v>
      </c>
      <c r="C26">
        <v>1473</v>
      </c>
      <c r="D26">
        <v>195.1</v>
      </c>
      <c r="E26" t="s">
        <v>172</v>
      </c>
      <c r="K26" t="s">
        <v>173</v>
      </c>
    </row>
    <row r="27" spans="1:11" x14ac:dyDescent="0.3">
      <c r="A27" t="s">
        <v>121</v>
      </c>
      <c r="B27" t="s">
        <v>200</v>
      </c>
      <c r="C27">
        <v>1487</v>
      </c>
      <c r="D27">
        <v>193.7</v>
      </c>
      <c r="E27" t="s">
        <v>172</v>
      </c>
      <c r="K27" t="s">
        <v>173</v>
      </c>
    </row>
    <row r="28" spans="1:11" x14ac:dyDescent="0.3">
      <c r="A28" t="s">
        <v>121</v>
      </c>
      <c r="B28" t="s">
        <v>201</v>
      </c>
      <c r="C28">
        <v>1504</v>
      </c>
      <c r="D28">
        <v>220</v>
      </c>
      <c r="F28" t="s">
        <v>174</v>
      </c>
      <c r="H28">
        <f>G32*(C28-C32)+D32</f>
        <v>223.16415094339624</v>
      </c>
      <c r="I28" s="223">
        <f>D28/H28</f>
        <v>0.98582141921083555</v>
      </c>
      <c r="J28">
        <f>(C28-C15)/(D28-D15)</f>
        <v>12.500000000000009</v>
      </c>
      <c r="K28" t="s">
        <v>256</v>
      </c>
    </row>
    <row r="29" spans="1:11" x14ac:dyDescent="0.3">
      <c r="A29" t="s">
        <v>121</v>
      </c>
      <c r="B29" t="s">
        <v>202</v>
      </c>
      <c r="C29">
        <v>1510</v>
      </c>
      <c r="D29">
        <v>202.2</v>
      </c>
      <c r="E29" t="s">
        <v>172</v>
      </c>
      <c r="K29" t="s">
        <v>173</v>
      </c>
    </row>
    <row r="30" spans="1:11" x14ac:dyDescent="0.3">
      <c r="A30" t="s">
        <v>121</v>
      </c>
      <c r="B30" t="s">
        <v>203</v>
      </c>
      <c r="C30">
        <v>1520</v>
      </c>
      <c r="D30">
        <v>196.9</v>
      </c>
      <c r="E30" t="s">
        <v>172</v>
      </c>
      <c r="K30" t="s">
        <v>173</v>
      </c>
    </row>
    <row r="31" spans="1:11" x14ac:dyDescent="0.3">
      <c r="A31" t="s">
        <v>121</v>
      </c>
      <c r="B31" t="s">
        <v>204</v>
      </c>
      <c r="C31">
        <v>1554</v>
      </c>
      <c r="D31">
        <v>200.5</v>
      </c>
      <c r="E31" t="s">
        <v>172</v>
      </c>
      <c r="K31" t="s">
        <v>173</v>
      </c>
    </row>
    <row r="32" spans="1:11" x14ac:dyDescent="0.3">
      <c r="A32" t="s">
        <v>121</v>
      </c>
      <c r="B32" t="s">
        <v>205</v>
      </c>
      <c r="C32">
        <v>1554</v>
      </c>
      <c r="D32">
        <v>227.9</v>
      </c>
      <c r="F32">
        <f>(C32-C15)/(D32-D15)</f>
        <v>10.557768924302792</v>
      </c>
      <c r="G32" s="32">
        <f>1/F32</f>
        <v>9.471698113207544E-2</v>
      </c>
      <c r="K32" t="s">
        <v>171</v>
      </c>
    </row>
    <row r="33" spans="1:11" x14ac:dyDescent="0.3">
      <c r="A33" t="s">
        <v>121</v>
      </c>
      <c r="B33" t="s">
        <v>206</v>
      </c>
      <c r="C33">
        <v>1581</v>
      </c>
      <c r="D33">
        <v>198.2</v>
      </c>
      <c r="E33" t="s">
        <v>172</v>
      </c>
      <c r="K33" t="s">
        <v>173</v>
      </c>
    </row>
    <row r="34" spans="1:11" x14ac:dyDescent="0.3">
      <c r="A34" t="s">
        <v>121</v>
      </c>
      <c r="B34" t="s">
        <v>207</v>
      </c>
      <c r="C34">
        <v>1588</v>
      </c>
      <c r="D34">
        <v>208.3</v>
      </c>
      <c r="E34" t="s">
        <v>172</v>
      </c>
      <c r="K34" t="s">
        <v>173</v>
      </c>
    </row>
    <row r="35" spans="1:11" x14ac:dyDescent="0.3">
      <c r="A35" t="s">
        <v>121</v>
      </c>
      <c r="B35" t="s">
        <v>208</v>
      </c>
      <c r="C35">
        <v>1606</v>
      </c>
      <c r="D35">
        <v>202.6</v>
      </c>
      <c r="E35" t="s">
        <v>172</v>
      </c>
      <c r="K35" t="s">
        <v>173</v>
      </c>
    </row>
    <row r="36" spans="1:11" x14ac:dyDescent="0.3">
      <c r="A36" t="s">
        <v>121</v>
      </c>
      <c r="B36" t="s">
        <v>209</v>
      </c>
      <c r="C36">
        <v>1611</v>
      </c>
      <c r="D36">
        <v>216.7</v>
      </c>
      <c r="E36" t="s">
        <v>172</v>
      </c>
      <c r="K36" t="s">
        <v>173</v>
      </c>
    </row>
    <row r="37" spans="1:11" x14ac:dyDescent="0.3">
      <c r="A37" t="s">
        <v>121</v>
      </c>
      <c r="B37" t="s">
        <v>210</v>
      </c>
      <c r="C37">
        <v>1624</v>
      </c>
      <c r="D37">
        <v>233.3</v>
      </c>
      <c r="F37">
        <f>(C37-C32)/(D37-D32)</f>
        <v>12.962962962962949</v>
      </c>
      <c r="G37" s="32">
        <f>1/F37</f>
        <v>7.7142857142857221E-2</v>
      </c>
      <c r="K37" t="s">
        <v>171</v>
      </c>
    </row>
    <row r="38" spans="1:11" x14ac:dyDescent="0.3">
      <c r="A38" t="s">
        <v>121</v>
      </c>
      <c r="B38" t="s">
        <v>211</v>
      </c>
      <c r="C38">
        <v>1626</v>
      </c>
      <c r="D38">
        <v>211.7</v>
      </c>
      <c r="E38" t="s">
        <v>172</v>
      </c>
      <c r="K38" t="s">
        <v>173</v>
      </c>
    </row>
    <row r="39" spans="1:11" x14ac:dyDescent="0.3">
      <c r="A39" t="s">
        <v>121</v>
      </c>
      <c r="B39" t="s">
        <v>214</v>
      </c>
      <c r="C39">
        <v>1663</v>
      </c>
      <c r="D39">
        <v>205.7</v>
      </c>
      <c r="E39" t="s">
        <v>172</v>
      </c>
      <c r="K39" t="s">
        <v>173</v>
      </c>
    </row>
    <row r="40" spans="1:11" x14ac:dyDescent="0.3">
      <c r="A40" t="s">
        <v>121</v>
      </c>
      <c r="B40" t="s">
        <v>213</v>
      </c>
      <c r="C40">
        <v>1663</v>
      </c>
      <c r="D40">
        <v>213.7</v>
      </c>
      <c r="E40" t="s">
        <v>172</v>
      </c>
      <c r="K40" t="s">
        <v>173</v>
      </c>
    </row>
    <row r="41" spans="1:11" x14ac:dyDescent="0.3">
      <c r="A41" t="s">
        <v>121</v>
      </c>
      <c r="B41" t="s">
        <v>212</v>
      </c>
      <c r="C41">
        <v>1667</v>
      </c>
      <c r="D41">
        <v>212.1</v>
      </c>
      <c r="E41" t="s">
        <v>172</v>
      </c>
      <c r="K41" t="s">
        <v>173</v>
      </c>
    </row>
    <row r="42" spans="1:11" x14ac:dyDescent="0.3">
      <c r="A42" t="s">
        <v>121</v>
      </c>
      <c r="B42" t="s">
        <v>215</v>
      </c>
      <c r="C42">
        <v>1697</v>
      </c>
      <c r="D42">
        <v>238.8</v>
      </c>
      <c r="F42">
        <f>(C42-C37)/(D42-D37)</f>
        <v>13.272727272727273</v>
      </c>
      <c r="G42" s="32">
        <f>1/F42</f>
        <v>7.5342465753424653E-2</v>
      </c>
      <c r="K42" t="s">
        <v>171</v>
      </c>
    </row>
    <row r="43" spans="1:11" x14ac:dyDescent="0.3">
      <c r="A43" t="s">
        <v>121</v>
      </c>
      <c r="B43" t="s">
        <v>216</v>
      </c>
      <c r="C43">
        <v>1729</v>
      </c>
      <c r="D43">
        <v>223.5</v>
      </c>
      <c r="E43" t="s">
        <v>172</v>
      </c>
      <c r="K43" t="s">
        <v>173</v>
      </c>
    </row>
    <row r="44" spans="1:11" x14ac:dyDescent="0.3">
      <c r="A44" t="s">
        <v>121</v>
      </c>
      <c r="B44" t="s">
        <v>218</v>
      </c>
      <c r="C44">
        <v>1734</v>
      </c>
      <c r="D44">
        <v>208.8</v>
      </c>
      <c r="E44" t="s">
        <v>172</v>
      </c>
      <c r="K44" t="s">
        <v>173</v>
      </c>
    </row>
    <row r="45" spans="1:11" x14ac:dyDescent="0.3">
      <c r="A45" t="s">
        <v>121</v>
      </c>
      <c r="B45" t="s">
        <v>217</v>
      </c>
      <c r="C45">
        <v>1745</v>
      </c>
      <c r="D45">
        <v>217.7</v>
      </c>
      <c r="E45" t="s">
        <v>172</v>
      </c>
      <c r="K45" t="s">
        <v>173</v>
      </c>
    </row>
    <row r="46" spans="1:11" x14ac:dyDescent="0.3">
      <c r="A46" t="s">
        <v>121</v>
      </c>
      <c r="B46" t="s">
        <v>219</v>
      </c>
      <c r="C46">
        <v>1763</v>
      </c>
      <c r="D46">
        <v>220.8</v>
      </c>
      <c r="E46" t="s">
        <v>172</v>
      </c>
      <c r="K46" t="s">
        <v>173</v>
      </c>
    </row>
    <row r="47" spans="1:11" x14ac:dyDescent="0.3">
      <c r="A47" t="s">
        <v>121</v>
      </c>
      <c r="B47" t="s">
        <v>220</v>
      </c>
      <c r="C47">
        <v>1798</v>
      </c>
      <c r="D47">
        <v>219.9</v>
      </c>
      <c r="E47" t="s">
        <v>172</v>
      </c>
      <c r="K47" t="s">
        <v>173</v>
      </c>
    </row>
    <row r="48" spans="1:11" x14ac:dyDescent="0.3">
      <c r="A48" t="s">
        <v>121</v>
      </c>
      <c r="B48" t="s">
        <v>221</v>
      </c>
      <c r="C48">
        <v>1809</v>
      </c>
      <c r="D48">
        <v>226.3</v>
      </c>
      <c r="E48" t="s">
        <v>172</v>
      </c>
      <c r="K48" t="s">
        <v>173</v>
      </c>
    </row>
    <row r="49" spans="1:11" x14ac:dyDescent="0.3">
      <c r="A49" t="s">
        <v>121</v>
      </c>
      <c r="B49" t="s">
        <v>223</v>
      </c>
      <c r="C49">
        <v>1824</v>
      </c>
      <c r="D49">
        <v>223.5</v>
      </c>
      <c r="E49" t="s">
        <v>172</v>
      </c>
      <c r="K49" t="s">
        <v>173</v>
      </c>
    </row>
    <row r="50" spans="1:11" x14ac:dyDescent="0.3">
      <c r="A50" t="s">
        <v>121</v>
      </c>
      <c r="B50" t="s">
        <v>222</v>
      </c>
      <c r="C50">
        <v>1827</v>
      </c>
      <c r="D50">
        <v>226.4</v>
      </c>
      <c r="E50" t="s">
        <v>172</v>
      </c>
      <c r="K50" t="s">
        <v>173</v>
      </c>
    </row>
    <row r="51" spans="1:11" x14ac:dyDescent="0.3">
      <c r="A51" t="s">
        <v>121</v>
      </c>
      <c r="B51" t="s">
        <v>225</v>
      </c>
      <c r="C51">
        <v>1895</v>
      </c>
      <c r="D51">
        <v>233.1</v>
      </c>
      <c r="E51" t="s">
        <v>172</v>
      </c>
      <c r="K51" t="s">
        <v>173</v>
      </c>
    </row>
    <row r="52" spans="1:11" x14ac:dyDescent="0.3">
      <c r="A52" t="s">
        <v>121</v>
      </c>
      <c r="B52" t="s">
        <v>224</v>
      </c>
      <c r="C52">
        <v>1899</v>
      </c>
      <c r="D52">
        <v>243.9</v>
      </c>
      <c r="F52" t="s">
        <v>174</v>
      </c>
      <c r="H52">
        <f>G67*(C52-C67)+D67</f>
        <v>249.30259965337956</v>
      </c>
      <c r="I52" s="223">
        <f>D52/H52</f>
        <v>0.97832914834866902</v>
      </c>
      <c r="K52" t="s">
        <v>173</v>
      </c>
    </row>
    <row r="53" spans="1:11" x14ac:dyDescent="0.3">
      <c r="A53" t="s">
        <v>121</v>
      </c>
      <c r="B53" t="s">
        <v>226</v>
      </c>
      <c r="C53">
        <v>1899</v>
      </c>
      <c r="D53">
        <v>218.9</v>
      </c>
      <c r="E53" t="s">
        <v>172</v>
      </c>
      <c r="K53" t="s">
        <v>173</v>
      </c>
    </row>
    <row r="54" spans="1:11" x14ac:dyDescent="0.3">
      <c r="A54" t="s">
        <v>121</v>
      </c>
      <c r="B54" t="s">
        <v>227</v>
      </c>
      <c r="C54">
        <v>1931</v>
      </c>
      <c r="D54">
        <v>232.2</v>
      </c>
      <c r="E54" t="s">
        <v>172</v>
      </c>
      <c r="K54" t="s">
        <v>173</v>
      </c>
    </row>
    <row r="55" spans="1:11" x14ac:dyDescent="0.3">
      <c r="A55" t="s">
        <v>121</v>
      </c>
      <c r="B55" t="s">
        <v>228</v>
      </c>
      <c r="C55">
        <v>1983</v>
      </c>
      <c r="D55">
        <v>238.2</v>
      </c>
      <c r="E55" t="s">
        <v>172</v>
      </c>
      <c r="K55" t="s">
        <v>173</v>
      </c>
    </row>
    <row r="56" spans="1:11" x14ac:dyDescent="0.3">
      <c r="A56" t="s">
        <v>121</v>
      </c>
      <c r="B56" t="s">
        <v>229</v>
      </c>
      <c r="C56">
        <v>2005</v>
      </c>
      <c r="D56">
        <v>234.6</v>
      </c>
      <c r="E56" t="s">
        <v>172</v>
      </c>
      <c r="K56" t="s">
        <v>173</v>
      </c>
    </row>
    <row r="57" spans="1:11" x14ac:dyDescent="0.3">
      <c r="A57" t="s">
        <v>121</v>
      </c>
      <c r="B57" t="s">
        <v>230</v>
      </c>
      <c r="C57">
        <v>2013</v>
      </c>
      <c r="D57">
        <v>250.3</v>
      </c>
      <c r="F57" t="s">
        <v>174</v>
      </c>
      <c r="H57">
        <f>G67*(C57-C67)+D67</f>
        <v>255.22980935875216</v>
      </c>
      <c r="I57" s="223">
        <f>D57/H57</f>
        <v>0.98068482137279356</v>
      </c>
      <c r="J57">
        <f>(C57-C42)/(D57-D42)</f>
        <v>27.478260869565219</v>
      </c>
      <c r="K57" t="s">
        <v>256</v>
      </c>
    </row>
    <row r="58" spans="1:11" x14ac:dyDescent="0.3">
      <c r="A58" t="s">
        <v>121</v>
      </c>
      <c r="B58" t="s">
        <v>231</v>
      </c>
      <c r="C58">
        <v>2043</v>
      </c>
      <c r="D58">
        <v>224.4</v>
      </c>
      <c r="E58" t="s">
        <v>172</v>
      </c>
      <c r="K58" t="s">
        <v>173</v>
      </c>
    </row>
    <row r="59" spans="1:11" x14ac:dyDescent="0.3">
      <c r="A59" t="s">
        <v>121</v>
      </c>
      <c r="B59" t="s">
        <v>232</v>
      </c>
      <c r="C59">
        <v>2073</v>
      </c>
      <c r="D59">
        <v>244.1</v>
      </c>
      <c r="E59" t="s">
        <v>172</v>
      </c>
      <c r="K59" t="s">
        <v>173</v>
      </c>
    </row>
    <row r="60" spans="1:11" x14ac:dyDescent="0.3">
      <c r="A60" t="s">
        <v>121</v>
      </c>
      <c r="B60" t="s">
        <v>233</v>
      </c>
      <c r="C60">
        <v>2075</v>
      </c>
      <c r="D60">
        <v>242.4</v>
      </c>
      <c r="E60" t="s">
        <v>172</v>
      </c>
      <c r="K60" t="s">
        <v>173</v>
      </c>
    </row>
    <row r="61" spans="1:11" x14ac:dyDescent="0.3">
      <c r="A61" t="s">
        <v>121</v>
      </c>
      <c r="B61" t="s">
        <v>234</v>
      </c>
      <c r="C61">
        <v>2091</v>
      </c>
      <c r="D61">
        <v>253.3</v>
      </c>
      <c r="F61" t="s">
        <v>174</v>
      </c>
      <c r="H61">
        <f>G67*(C61-C67)+D67</f>
        <v>259.28526863084926</v>
      </c>
      <c r="I61" s="223">
        <f>D61/H61</f>
        <v>0.9769162796542421</v>
      </c>
      <c r="K61" t="s">
        <v>173</v>
      </c>
    </row>
    <row r="62" spans="1:11" x14ac:dyDescent="0.3">
      <c r="A62" t="s">
        <v>121</v>
      </c>
      <c r="B62" t="s">
        <v>235</v>
      </c>
      <c r="C62">
        <v>2143</v>
      </c>
      <c r="D62">
        <v>226.9</v>
      </c>
      <c r="E62" t="s">
        <v>172</v>
      </c>
      <c r="K62" t="s">
        <v>173</v>
      </c>
    </row>
    <row r="63" spans="1:11" x14ac:dyDescent="0.3">
      <c r="A63" t="s">
        <v>121</v>
      </c>
      <c r="B63" t="s">
        <v>236</v>
      </c>
      <c r="C63">
        <v>2163</v>
      </c>
      <c r="D63">
        <v>262.7</v>
      </c>
      <c r="F63" t="s">
        <v>174</v>
      </c>
      <c r="H63">
        <f>G67*(C63-C67)+D67</f>
        <v>263.02876949740033</v>
      </c>
      <c r="I63" s="223">
        <f>D63/H63</f>
        <v>0.99875006259570553</v>
      </c>
      <c r="J63">
        <f>(C63-C42)/(D63-D42)</f>
        <v>19.497907949790815</v>
      </c>
      <c r="K63" t="s">
        <v>256</v>
      </c>
    </row>
    <row r="64" spans="1:11" x14ac:dyDescent="0.3">
      <c r="A64" t="s">
        <v>121</v>
      </c>
      <c r="B64" t="s">
        <v>237</v>
      </c>
      <c r="C64">
        <v>2178</v>
      </c>
      <c r="D64">
        <v>249.7</v>
      </c>
      <c r="E64" t="s">
        <v>172</v>
      </c>
      <c r="K64" t="s">
        <v>173</v>
      </c>
    </row>
    <row r="65" spans="1:11" x14ac:dyDescent="0.3">
      <c r="A65" t="s">
        <v>121</v>
      </c>
      <c r="B65" t="s">
        <v>238</v>
      </c>
      <c r="C65">
        <v>2253</v>
      </c>
      <c r="D65">
        <v>246.8</v>
      </c>
      <c r="E65" t="s">
        <v>172</v>
      </c>
      <c r="K65" t="s">
        <v>173</v>
      </c>
    </row>
    <row r="66" spans="1:11" x14ac:dyDescent="0.3">
      <c r="A66" t="s">
        <v>121</v>
      </c>
      <c r="B66" t="s">
        <v>239</v>
      </c>
      <c r="C66">
        <v>2263</v>
      </c>
      <c r="D66">
        <v>252.9</v>
      </c>
      <c r="E66" t="s">
        <v>172</v>
      </c>
      <c r="K66" t="s">
        <v>173</v>
      </c>
    </row>
    <row r="67" spans="1:11" x14ac:dyDescent="0.3">
      <c r="A67" t="s">
        <v>121</v>
      </c>
      <c r="B67" t="s">
        <v>240</v>
      </c>
      <c r="C67">
        <v>2274</v>
      </c>
      <c r="D67">
        <v>268.8</v>
      </c>
      <c r="F67">
        <f>(C67-C42)/(D67-D42)</f>
        <v>19.233333333333334</v>
      </c>
      <c r="G67" s="32">
        <f>1/F67</f>
        <v>5.1993067590987867E-2</v>
      </c>
      <c r="K67" t="s">
        <v>171</v>
      </c>
    </row>
    <row r="68" spans="1:11" x14ac:dyDescent="0.3">
      <c r="A68" t="s">
        <v>121</v>
      </c>
      <c r="B68" t="s">
        <v>241</v>
      </c>
      <c r="C68">
        <v>2315</v>
      </c>
      <c r="D68">
        <v>233.9</v>
      </c>
      <c r="E68" t="s">
        <v>172</v>
      </c>
      <c r="K68" t="s">
        <v>173</v>
      </c>
    </row>
    <row r="69" spans="1:11" x14ac:dyDescent="0.3">
      <c r="A69" t="s">
        <v>121</v>
      </c>
      <c r="B69" t="s">
        <v>242</v>
      </c>
      <c r="C69">
        <v>2351</v>
      </c>
      <c r="D69">
        <v>270.89999999999998</v>
      </c>
      <c r="F69">
        <f>(C69-C67)/(D69-D67)</f>
        <v>36.666666666667261</v>
      </c>
      <c r="G69" s="32">
        <f>1/F69</f>
        <v>2.7272727272726831E-2</v>
      </c>
      <c r="K69" t="s">
        <v>171</v>
      </c>
    </row>
    <row r="70" spans="1:11" x14ac:dyDescent="0.3">
      <c r="A70" t="s">
        <v>121</v>
      </c>
      <c r="B70" t="s">
        <v>243</v>
      </c>
      <c r="C70">
        <v>2395</v>
      </c>
      <c r="D70">
        <v>252</v>
      </c>
      <c r="E70" t="s">
        <v>172</v>
      </c>
      <c r="K70" t="s">
        <v>173</v>
      </c>
    </row>
    <row r="71" spans="1:11" x14ac:dyDescent="0.3">
      <c r="A71" t="s">
        <v>121</v>
      </c>
      <c r="B71" t="s">
        <v>244</v>
      </c>
      <c r="C71">
        <v>2471</v>
      </c>
      <c r="D71">
        <v>237.9</v>
      </c>
      <c r="E71" t="s">
        <v>172</v>
      </c>
      <c r="K71" t="s">
        <v>173</v>
      </c>
    </row>
    <row r="72" spans="1:11" x14ac:dyDescent="0.3">
      <c r="A72" t="s">
        <v>121</v>
      </c>
      <c r="B72" t="s">
        <v>245</v>
      </c>
      <c r="C72">
        <v>2493</v>
      </c>
      <c r="D72">
        <v>254.6</v>
      </c>
      <c r="E72" t="s">
        <v>172</v>
      </c>
      <c r="K72" t="s">
        <v>173</v>
      </c>
    </row>
    <row r="73" spans="1:11" x14ac:dyDescent="0.3">
      <c r="A73" t="s">
        <v>121</v>
      </c>
      <c r="B73" t="s">
        <v>247</v>
      </c>
      <c r="C73">
        <v>2582</v>
      </c>
      <c r="D73">
        <v>239.4</v>
      </c>
      <c r="E73" t="s">
        <v>172</v>
      </c>
      <c r="K73" t="s">
        <v>173</v>
      </c>
    </row>
    <row r="74" spans="1:11" x14ac:dyDescent="0.3">
      <c r="A74" t="s">
        <v>121</v>
      </c>
      <c r="B74" t="s">
        <v>246</v>
      </c>
      <c r="C74">
        <v>2586</v>
      </c>
      <c r="D74">
        <v>265.10000000000002</v>
      </c>
      <c r="E74" t="s">
        <v>172</v>
      </c>
      <c r="K74" t="s">
        <v>173</v>
      </c>
    </row>
    <row r="75" spans="1:11" x14ac:dyDescent="0.3">
      <c r="A75" t="s">
        <v>121</v>
      </c>
      <c r="B75" t="s">
        <v>249</v>
      </c>
      <c r="C75">
        <v>2726</v>
      </c>
      <c r="D75">
        <v>270.5</v>
      </c>
      <c r="E75" t="s">
        <v>172</v>
      </c>
      <c r="K75" t="s">
        <v>173</v>
      </c>
    </row>
    <row r="76" spans="1:11" x14ac:dyDescent="0.3">
      <c r="A76" t="s">
        <v>121</v>
      </c>
      <c r="B76" t="s">
        <v>248</v>
      </c>
      <c r="C76">
        <v>2729</v>
      </c>
      <c r="D76">
        <v>260.7</v>
      </c>
      <c r="E76" t="s">
        <v>172</v>
      </c>
      <c r="K76" t="s">
        <v>173</v>
      </c>
    </row>
    <row r="77" spans="1:11" x14ac:dyDescent="0.3">
      <c r="A77" t="s">
        <v>121</v>
      </c>
      <c r="B77" t="s">
        <v>250</v>
      </c>
      <c r="C77">
        <v>2823</v>
      </c>
      <c r="D77">
        <v>272.60000000000002</v>
      </c>
      <c r="F77" t="s">
        <v>174</v>
      </c>
      <c r="H77">
        <f>G82*(C77-C82)+D82</f>
        <v>277.01091787439611</v>
      </c>
      <c r="I77" s="223">
        <f>D77/H77</f>
        <v>0.98407673636749537</v>
      </c>
      <c r="J77">
        <f>(C77-C69)/(D77-D69)</f>
        <v>277.647058823522</v>
      </c>
      <c r="K77" t="s">
        <v>256</v>
      </c>
    </row>
    <row r="78" spans="1:11" x14ac:dyDescent="0.3">
      <c r="A78" t="s">
        <v>121</v>
      </c>
      <c r="B78" t="s">
        <v>251</v>
      </c>
      <c r="C78">
        <v>2886</v>
      </c>
      <c r="D78">
        <v>264.7</v>
      </c>
      <c r="E78" t="s">
        <v>172</v>
      </c>
      <c r="K78" t="s">
        <v>173</v>
      </c>
    </row>
    <row r="79" spans="1:11" x14ac:dyDescent="0.3">
      <c r="A79" t="s">
        <v>121</v>
      </c>
      <c r="B79" t="s">
        <v>252</v>
      </c>
      <c r="C79">
        <v>2994</v>
      </c>
      <c r="D79">
        <v>266.39999999999998</v>
      </c>
      <c r="E79" t="s">
        <v>172</v>
      </c>
      <c r="K79" t="s">
        <v>173</v>
      </c>
    </row>
    <row r="80" spans="1:11" x14ac:dyDescent="0.3">
      <c r="A80" t="s">
        <v>121</v>
      </c>
      <c r="B80" t="s">
        <v>253</v>
      </c>
      <c r="C80">
        <v>3122</v>
      </c>
      <c r="D80">
        <v>279</v>
      </c>
      <c r="F80" t="s">
        <v>174</v>
      </c>
      <c r="H80">
        <f>G82*(C80-C82)+D82</f>
        <v>280.88202898550725</v>
      </c>
      <c r="I80" s="223">
        <f>D80/H80</f>
        <v>0.99329957494146282</v>
      </c>
      <c r="J80">
        <f>(C80-C69)/(D80-D69)</f>
        <v>95.18518518518492</v>
      </c>
      <c r="K80" t="s">
        <v>256</v>
      </c>
    </row>
    <row r="81" spans="1:11" x14ac:dyDescent="0.3">
      <c r="A81" t="s">
        <v>121</v>
      </c>
      <c r="B81" t="s">
        <v>254</v>
      </c>
      <c r="C81">
        <v>3278</v>
      </c>
      <c r="D81">
        <v>282.5</v>
      </c>
      <c r="F81" t="s">
        <v>174</v>
      </c>
      <c r="H81">
        <f>G82*(C81-C82)+D82</f>
        <v>282.90173913043481</v>
      </c>
      <c r="I81" s="223">
        <f>D81/H81</f>
        <v>0.99857993403762857</v>
      </c>
      <c r="J81">
        <f>(C81-C69)/(D81-D69)</f>
        <v>79.913793103448114</v>
      </c>
      <c r="K81" t="s">
        <v>256</v>
      </c>
    </row>
    <row r="82" spans="1:11" x14ac:dyDescent="0.3">
      <c r="A82" t="s">
        <v>121</v>
      </c>
      <c r="B82" t="s">
        <v>255</v>
      </c>
      <c r="C82">
        <v>3386</v>
      </c>
      <c r="D82">
        <v>284.3</v>
      </c>
      <c r="F82">
        <f>(C82-C69)/(D82-D69)</f>
        <v>77.238805970149059</v>
      </c>
      <c r="G82" s="32">
        <f>1/F82</f>
        <v>1.2946859903381675E-2</v>
      </c>
      <c r="K82" t="s">
        <v>171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DE0C8-EAC3-4253-A1F4-DF647851FD28}">
  <sheetPr>
    <tabColor rgb="FF00B050"/>
  </sheetPr>
  <dimension ref="A1:K82"/>
  <sheetViews>
    <sheetView zoomScale="90" zoomScaleNormal="90" workbookViewId="0">
      <pane ySplit="1" topLeftCell="A2" activePane="bottomLeft" state="frozen"/>
      <selection activeCell="O9" sqref="O9"/>
      <selection pane="bottomLeft" activeCell="P14" sqref="P14"/>
    </sheetView>
  </sheetViews>
  <sheetFormatPr defaultRowHeight="14.4" x14ac:dyDescent="0.3"/>
  <cols>
    <col min="2" max="2" width="16.5546875" customWidth="1"/>
    <col min="3" max="3" width="7.21875" customWidth="1"/>
    <col min="4" max="4" width="8.21875" customWidth="1"/>
    <col min="5" max="5" width="21.109375" customWidth="1"/>
    <col min="6" max="6" width="18.6640625" customWidth="1"/>
    <col min="7" max="7" width="13.5546875" customWidth="1"/>
    <col min="8" max="8" width="12.6640625" customWidth="1"/>
    <col min="9" max="9" width="18.77734375" customWidth="1"/>
    <col min="11" max="11" width="7.5546875" customWidth="1"/>
  </cols>
  <sheetData>
    <row r="1" spans="1:11" ht="59.4" customHeight="1" x14ac:dyDescent="0.3">
      <c r="A1" s="219" t="s">
        <v>117</v>
      </c>
      <c r="B1" s="219" t="s">
        <v>118</v>
      </c>
      <c r="C1" s="219" t="s">
        <v>163</v>
      </c>
      <c r="D1" s="219" t="s">
        <v>20</v>
      </c>
      <c r="E1" s="219" t="s">
        <v>164</v>
      </c>
      <c r="F1" s="219" t="s">
        <v>165</v>
      </c>
      <c r="G1" s="219" t="s">
        <v>166</v>
      </c>
      <c r="H1" s="219" t="s">
        <v>167</v>
      </c>
      <c r="I1" s="219" t="s">
        <v>168</v>
      </c>
      <c r="J1" s="219" t="s">
        <v>169</v>
      </c>
      <c r="K1" s="219" t="s">
        <v>170</v>
      </c>
    </row>
    <row r="2" spans="1:11" x14ac:dyDescent="0.3">
      <c r="A2" t="s">
        <v>122</v>
      </c>
      <c r="B2" t="s">
        <v>175</v>
      </c>
      <c r="C2">
        <v>807</v>
      </c>
      <c r="D2">
        <v>178.1</v>
      </c>
      <c r="F2" s="32"/>
      <c r="G2" s="32"/>
      <c r="K2" t="s">
        <v>171</v>
      </c>
    </row>
    <row r="3" spans="1:11" x14ac:dyDescent="0.3">
      <c r="A3" t="s">
        <v>122</v>
      </c>
      <c r="B3" t="s">
        <v>176</v>
      </c>
      <c r="C3">
        <v>907</v>
      </c>
      <c r="D3">
        <v>189.7</v>
      </c>
      <c r="F3" s="32" t="s">
        <v>174</v>
      </c>
      <c r="G3" s="32"/>
      <c r="H3">
        <f>G5*(C3-C5)+D5</f>
        <v>198.58780487804876</v>
      </c>
      <c r="I3" s="223">
        <f>D3/H3</f>
        <v>0.95524496137360149</v>
      </c>
      <c r="K3" t="s">
        <v>173</v>
      </c>
    </row>
    <row r="4" spans="1:11" x14ac:dyDescent="0.3">
      <c r="A4" t="s">
        <v>122</v>
      </c>
      <c r="B4" t="s">
        <v>177</v>
      </c>
      <c r="C4">
        <v>965</v>
      </c>
      <c r="D4">
        <v>193.1</v>
      </c>
      <c r="F4" s="32" t="s">
        <v>174</v>
      </c>
      <c r="G4" s="32"/>
      <c r="H4">
        <f>G5*(C4-C5)+D5</f>
        <v>210.47073170731707</v>
      </c>
      <c r="I4" s="223">
        <f>D4/H4</f>
        <v>0.91746723372695349</v>
      </c>
      <c r="K4" t="s">
        <v>173</v>
      </c>
    </row>
    <row r="5" spans="1:11" x14ac:dyDescent="0.3">
      <c r="A5" t="s">
        <v>122</v>
      </c>
      <c r="B5" t="s">
        <v>178</v>
      </c>
      <c r="C5">
        <v>971</v>
      </c>
      <c r="D5">
        <v>211.7</v>
      </c>
      <c r="F5" s="32">
        <f>(C5-C2)/(D5-D2)</f>
        <v>4.8809523809523814</v>
      </c>
      <c r="G5" s="32">
        <f>1/F5</f>
        <v>0.20487804878048779</v>
      </c>
      <c r="K5" t="s">
        <v>171</v>
      </c>
    </row>
    <row r="6" spans="1:11" x14ac:dyDescent="0.3">
      <c r="A6" t="s">
        <v>122</v>
      </c>
      <c r="B6" t="s">
        <v>179</v>
      </c>
      <c r="C6">
        <v>1052</v>
      </c>
      <c r="D6">
        <v>178</v>
      </c>
      <c r="E6" t="s">
        <v>172</v>
      </c>
      <c r="F6" s="32"/>
      <c r="G6" s="32"/>
      <c r="H6" s="57"/>
      <c r="I6" s="220"/>
      <c r="K6" t="s">
        <v>173</v>
      </c>
    </row>
    <row r="7" spans="1:11" x14ac:dyDescent="0.3">
      <c r="A7" t="s">
        <v>122</v>
      </c>
      <c r="B7" t="s">
        <v>181</v>
      </c>
      <c r="C7">
        <v>1053</v>
      </c>
      <c r="D7">
        <v>204.1</v>
      </c>
      <c r="E7" t="s">
        <v>172</v>
      </c>
      <c r="F7" s="32"/>
      <c r="G7" s="32"/>
      <c r="H7" s="221"/>
      <c r="K7" t="s">
        <v>173</v>
      </c>
    </row>
    <row r="8" spans="1:11" x14ac:dyDescent="0.3">
      <c r="A8" t="s">
        <v>122</v>
      </c>
      <c r="B8" t="s">
        <v>180</v>
      </c>
      <c r="C8">
        <v>1055</v>
      </c>
      <c r="D8">
        <v>220.4</v>
      </c>
      <c r="F8" s="32" t="s">
        <v>174</v>
      </c>
      <c r="G8" s="32"/>
      <c r="H8" s="221">
        <f>G10*(C8-C10)+D10</f>
        <v>226.66058394160584</v>
      </c>
      <c r="I8" s="223">
        <f>D8/H8</f>
        <v>0.97237903550438776</v>
      </c>
      <c r="K8" t="s">
        <v>173</v>
      </c>
    </row>
    <row r="9" spans="1:11" x14ac:dyDescent="0.3">
      <c r="A9" t="s">
        <v>122</v>
      </c>
      <c r="B9" t="s">
        <v>182</v>
      </c>
      <c r="C9">
        <v>1095</v>
      </c>
      <c r="D9">
        <v>222.6</v>
      </c>
      <c r="F9" s="32" t="s">
        <v>174</v>
      </c>
      <c r="G9" s="32"/>
      <c r="H9">
        <f>G10*(C9-C10)+D10</f>
        <v>233.78467153284672</v>
      </c>
      <c r="I9" s="223">
        <f>D9/H9</f>
        <v>0.95215823407277889</v>
      </c>
      <c r="K9" t="s">
        <v>173</v>
      </c>
    </row>
    <row r="10" spans="1:11" x14ac:dyDescent="0.3">
      <c r="A10" t="s">
        <v>122</v>
      </c>
      <c r="B10" t="s">
        <v>184</v>
      </c>
      <c r="C10">
        <v>1108</v>
      </c>
      <c r="D10">
        <v>236.1</v>
      </c>
      <c r="F10" s="32">
        <f>(C10-C5)/(D10-D5)</f>
        <v>5.6147540983606543</v>
      </c>
      <c r="G10" s="32">
        <f>1/F10</f>
        <v>0.17810218978102194</v>
      </c>
      <c r="K10" t="s">
        <v>171</v>
      </c>
    </row>
    <row r="11" spans="1:11" x14ac:dyDescent="0.3">
      <c r="A11" t="s">
        <v>122</v>
      </c>
      <c r="B11" t="s">
        <v>185</v>
      </c>
      <c r="C11">
        <v>1131</v>
      </c>
      <c r="D11">
        <v>210.3</v>
      </c>
      <c r="E11" t="s">
        <v>172</v>
      </c>
      <c r="F11" s="32"/>
      <c r="G11" s="32"/>
      <c r="K11" t="s">
        <v>173</v>
      </c>
    </row>
    <row r="12" spans="1:11" x14ac:dyDescent="0.3">
      <c r="A12" t="s">
        <v>122</v>
      </c>
      <c r="B12" t="s">
        <v>188</v>
      </c>
      <c r="C12">
        <v>1164</v>
      </c>
      <c r="D12">
        <v>242.1</v>
      </c>
      <c r="F12" s="32">
        <f>(C12-C10)/(D12-D10)</f>
        <v>9.3333333333333339</v>
      </c>
      <c r="G12" s="32">
        <f>1/F12</f>
        <v>0.10714285714285714</v>
      </c>
      <c r="K12" t="s">
        <v>171</v>
      </c>
    </row>
    <row r="13" spans="1:11" x14ac:dyDescent="0.3">
      <c r="A13" t="s">
        <v>122</v>
      </c>
      <c r="B13" t="s">
        <v>186</v>
      </c>
      <c r="C13">
        <v>1171</v>
      </c>
      <c r="D13">
        <v>194</v>
      </c>
      <c r="E13" t="s">
        <v>172</v>
      </c>
      <c r="F13" s="32"/>
      <c r="G13" s="32"/>
      <c r="K13" t="s">
        <v>173</v>
      </c>
    </row>
    <row r="14" spans="1:11" x14ac:dyDescent="0.3">
      <c r="A14" t="s">
        <v>122</v>
      </c>
      <c r="B14" t="s">
        <v>183</v>
      </c>
      <c r="C14">
        <v>1177</v>
      </c>
      <c r="D14">
        <v>188.5</v>
      </c>
      <c r="E14" t="s">
        <v>172</v>
      </c>
      <c r="F14" s="32"/>
      <c r="G14" s="32"/>
      <c r="K14" t="s">
        <v>173</v>
      </c>
    </row>
    <row r="15" spans="1:11" x14ac:dyDescent="0.3">
      <c r="A15" t="s">
        <v>122</v>
      </c>
      <c r="B15" t="s">
        <v>189</v>
      </c>
      <c r="C15">
        <v>1208</v>
      </c>
      <c r="D15">
        <v>213.6</v>
      </c>
      <c r="E15" t="s">
        <v>172</v>
      </c>
      <c r="F15" s="32"/>
      <c r="G15" s="32"/>
      <c r="K15" t="s">
        <v>173</v>
      </c>
    </row>
    <row r="16" spans="1:11" x14ac:dyDescent="0.3">
      <c r="A16" t="s">
        <v>122</v>
      </c>
      <c r="B16" t="s">
        <v>192</v>
      </c>
      <c r="C16">
        <v>1215</v>
      </c>
      <c r="D16">
        <v>234.1</v>
      </c>
      <c r="E16" t="s">
        <v>172</v>
      </c>
      <c r="F16" s="32"/>
      <c r="G16" s="32"/>
      <c r="K16" t="s">
        <v>173</v>
      </c>
    </row>
    <row r="17" spans="1:11" x14ac:dyDescent="0.3">
      <c r="A17" t="s">
        <v>122</v>
      </c>
      <c r="B17" t="s">
        <v>193</v>
      </c>
      <c r="C17">
        <v>1229</v>
      </c>
      <c r="D17">
        <v>246.2</v>
      </c>
      <c r="F17" s="32" t="s">
        <v>174</v>
      </c>
      <c r="G17" s="32"/>
      <c r="H17">
        <f>G27*(C17-C27)+D27</f>
        <v>247.53037974683542</v>
      </c>
      <c r="I17" s="223">
        <f>D17/H17</f>
        <v>0.99462538801016631</v>
      </c>
      <c r="J17">
        <f>(C17-C12)/(D17-D12)</f>
        <v>15.853658536585387</v>
      </c>
      <c r="K17" t="s">
        <v>256</v>
      </c>
    </row>
    <row r="18" spans="1:11" x14ac:dyDescent="0.3">
      <c r="A18" t="s">
        <v>122</v>
      </c>
      <c r="B18" t="s">
        <v>187</v>
      </c>
      <c r="C18">
        <v>1244</v>
      </c>
      <c r="D18">
        <v>191.4</v>
      </c>
      <c r="E18" t="s">
        <v>172</v>
      </c>
      <c r="F18" s="32"/>
      <c r="G18" s="32"/>
      <c r="K18" t="s">
        <v>173</v>
      </c>
    </row>
    <row r="19" spans="1:11" x14ac:dyDescent="0.3">
      <c r="A19" t="s">
        <v>122</v>
      </c>
      <c r="B19" t="s">
        <v>191</v>
      </c>
      <c r="C19">
        <v>1255</v>
      </c>
      <c r="D19">
        <v>198.9</v>
      </c>
      <c r="E19" t="s">
        <v>172</v>
      </c>
      <c r="F19" s="32"/>
      <c r="G19" s="32"/>
      <c r="K19" t="s">
        <v>173</v>
      </c>
    </row>
    <row r="20" spans="1:11" x14ac:dyDescent="0.3">
      <c r="A20" t="s">
        <v>122</v>
      </c>
      <c r="B20" t="s">
        <v>190</v>
      </c>
      <c r="C20">
        <v>1286</v>
      </c>
      <c r="D20">
        <v>212.3</v>
      </c>
      <c r="E20" t="s">
        <v>172</v>
      </c>
      <c r="F20" s="32"/>
      <c r="G20" s="32"/>
      <c r="K20" t="s">
        <v>173</v>
      </c>
    </row>
    <row r="21" spans="1:11" x14ac:dyDescent="0.3">
      <c r="A21" t="s">
        <v>122</v>
      </c>
      <c r="B21" t="s">
        <v>194</v>
      </c>
      <c r="C21">
        <v>1310</v>
      </c>
      <c r="D21">
        <v>200.5</v>
      </c>
      <c r="E21" t="s">
        <v>172</v>
      </c>
      <c r="F21" s="32"/>
      <c r="G21" s="32"/>
      <c r="K21" t="s">
        <v>173</v>
      </c>
    </row>
    <row r="22" spans="1:11" x14ac:dyDescent="0.3">
      <c r="A22" t="s">
        <v>122</v>
      </c>
      <c r="B22" t="s">
        <v>198</v>
      </c>
      <c r="C22">
        <v>1327</v>
      </c>
      <c r="D22">
        <v>242.9</v>
      </c>
      <c r="E22" t="s">
        <v>172</v>
      </c>
      <c r="K22" t="s">
        <v>173</v>
      </c>
    </row>
    <row r="23" spans="1:11" x14ac:dyDescent="0.3">
      <c r="A23" t="s">
        <v>122</v>
      </c>
      <c r="B23" t="s">
        <v>199</v>
      </c>
      <c r="C23">
        <v>1364</v>
      </c>
      <c r="D23">
        <v>224.2</v>
      </c>
      <c r="E23" t="s">
        <v>172</v>
      </c>
      <c r="K23" t="s">
        <v>173</v>
      </c>
    </row>
    <row r="24" spans="1:11" x14ac:dyDescent="0.3">
      <c r="A24" t="s">
        <v>122</v>
      </c>
      <c r="B24" t="s">
        <v>195</v>
      </c>
      <c r="C24">
        <v>1364</v>
      </c>
      <c r="D24">
        <v>203.9</v>
      </c>
      <c r="E24" t="s">
        <v>172</v>
      </c>
      <c r="K24" t="s">
        <v>173</v>
      </c>
    </row>
    <row r="25" spans="1:11" x14ac:dyDescent="0.3">
      <c r="A25" t="s">
        <v>122</v>
      </c>
      <c r="B25" t="s">
        <v>201</v>
      </c>
      <c r="C25">
        <v>1377</v>
      </c>
      <c r="D25">
        <v>245</v>
      </c>
      <c r="E25" t="s">
        <v>172</v>
      </c>
      <c r="K25" t="s">
        <v>173</v>
      </c>
    </row>
    <row r="26" spans="1:11" x14ac:dyDescent="0.3">
      <c r="A26" t="s">
        <v>122</v>
      </c>
      <c r="B26" t="s">
        <v>196</v>
      </c>
      <c r="C26">
        <v>1383</v>
      </c>
      <c r="D26">
        <v>219.7</v>
      </c>
      <c r="E26" t="s">
        <v>172</v>
      </c>
      <c r="K26" t="s">
        <v>173</v>
      </c>
    </row>
    <row r="27" spans="1:11" x14ac:dyDescent="0.3">
      <c r="A27" t="s">
        <v>122</v>
      </c>
      <c r="B27" t="s">
        <v>205</v>
      </c>
      <c r="C27">
        <v>1401</v>
      </c>
      <c r="D27">
        <v>261.89999999999998</v>
      </c>
      <c r="F27">
        <f>(C27-C12)/(D27-D12)</f>
        <v>11.969696969696979</v>
      </c>
      <c r="G27" s="32">
        <f>1/F27</f>
        <v>8.3544303797468286E-2</v>
      </c>
      <c r="K27" t="s">
        <v>171</v>
      </c>
    </row>
    <row r="28" spans="1:11" x14ac:dyDescent="0.3">
      <c r="A28" t="s">
        <v>122</v>
      </c>
      <c r="B28" t="s">
        <v>203</v>
      </c>
      <c r="C28">
        <v>1415</v>
      </c>
      <c r="D28">
        <v>214.1</v>
      </c>
      <c r="E28" t="s">
        <v>172</v>
      </c>
      <c r="K28" t="s">
        <v>173</v>
      </c>
    </row>
    <row r="29" spans="1:11" x14ac:dyDescent="0.3">
      <c r="A29" t="s">
        <v>122</v>
      </c>
      <c r="B29" t="s">
        <v>197</v>
      </c>
      <c r="C29">
        <v>1441</v>
      </c>
      <c r="D29">
        <v>222</v>
      </c>
      <c r="E29" t="s">
        <v>172</v>
      </c>
      <c r="K29" t="s">
        <v>173</v>
      </c>
    </row>
    <row r="30" spans="1:11" x14ac:dyDescent="0.3">
      <c r="A30" t="s">
        <v>122</v>
      </c>
      <c r="B30" t="s">
        <v>204</v>
      </c>
      <c r="C30">
        <v>1447</v>
      </c>
      <c r="D30">
        <v>228.9</v>
      </c>
      <c r="E30" t="s">
        <v>172</v>
      </c>
      <c r="K30" t="s">
        <v>173</v>
      </c>
    </row>
    <row r="31" spans="1:11" x14ac:dyDescent="0.3">
      <c r="A31" t="s">
        <v>122</v>
      </c>
      <c r="B31" t="s">
        <v>200</v>
      </c>
      <c r="C31">
        <v>1461</v>
      </c>
      <c r="D31">
        <v>209.4</v>
      </c>
      <c r="E31" t="s">
        <v>172</v>
      </c>
      <c r="K31" t="s">
        <v>173</v>
      </c>
    </row>
    <row r="32" spans="1:11" x14ac:dyDescent="0.3">
      <c r="A32" t="s">
        <v>122</v>
      </c>
      <c r="B32" t="s">
        <v>210</v>
      </c>
      <c r="C32">
        <v>1475</v>
      </c>
      <c r="D32">
        <v>267.7</v>
      </c>
      <c r="F32">
        <f>(C32-C27)/(D32-D27)</f>
        <v>12.758620689655148</v>
      </c>
      <c r="G32" s="32">
        <f>1/F32</f>
        <v>7.8378378378378535E-2</v>
      </c>
      <c r="K32" t="s">
        <v>171</v>
      </c>
    </row>
    <row r="33" spans="1:11" x14ac:dyDescent="0.3">
      <c r="A33" t="s">
        <v>122</v>
      </c>
      <c r="B33" t="s">
        <v>209</v>
      </c>
      <c r="C33">
        <v>1478</v>
      </c>
      <c r="D33">
        <v>226.1</v>
      </c>
      <c r="E33" t="s">
        <v>172</v>
      </c>
      <c r="K33" t="s">
        <v>173</v>
      </c>
    </row>
    <row r="34" spans="1:11" x14ac:dyDescent="0.3">
      <c r="A34" t="s">
        <v>122</v>
      </c>
      <c r="B34" t="s">
        <v>202</v>
      </c>
      <c r="C34">
        <v>1479</v>
      </c>
      <c r="D34">
        <v>236.8</v>
      </c>
      <c r="E34" t="s">
        <v>172</v>
      </c>
      <c r="K34" t="s">
        <v>173</v>
      </c>
    </row>
    <row r="35" spans="1:11" x14ac:dyDescent="0.3">
      <c r="A35" t="s">
        <v>122</v>
      </c>
      <c r="B35" t="s">
        <v>208</v>
      </c>
      <c r="C35">
        <v>1500</v>
      </c>
      <c r="D35">
        <v>230.4</v>
      </c>
      <c r="E35" t="s">
        <v>172</v>
      </c>
      <c r="K35" t="s">
        <v>173</v>
      </c>
    </row>
    <row r="36" spans="1:11" x14ac:dyDescent="0.3">
      <c r="A36" t="s">
        <v>122</v>
      </c>
      <c r="B36" t="s">
        <v>212</v>
      </c>
      <c r="C36">
        <v>1539</v>
      </c>
      <c r="D36">
        <v>247.4</v>
      </c>
      <c r="E36" t="s">
        <v>172</v>
      </c>
      <c r="K36" t="s">
        <v>173</v>
      </c>
    </row>
    <row r="37" spans="1:11" x14ac:dyDescent="0.3">
      <c r="A37" t="s">
        <v>122</v>
      </c>
      <c r="B37" t="s">
        <v>215</v>
      </c>
      <c r="C37">
        <v>1550</v>
      </c>
      <c r="D37">
        <v>270.89999999999998</v>
      </c>
      <c r="F37" s="93">
        <f>(C37-C32)/(D37-D32)</f>
        <v>23.437500000000082</v>
      </c>
      <c r="G37" s="222">
        <f>1/F37</f>
        <v>4.266666666666652E-2</v>
      </c>
      <c r="K37" t="s">
        <v>171</v>
      </c>
    </row>
    <row r="38" spans="1:11" x14ac:dyDescent="0.3">
      <c r="A38" t="s">
        <v>122</v>
      </c>
      <c r="B38" t="s">
        <v>206</v>
      </c>
      <c r="C38">
        <v>1558</v>
      </c>
      <c r="D38">
        <v>212.3</v>
      </c>
      <c r="E38" t="s">
        <v>172</v>
      </c>
      <c r="K38" t="s">
        <v>173</v>
      </c>
    </row>
    <row r="39" spans="1:11" x14ac:dyDescent="0.3">
      <c r="A39" t="s">
        <v>122</v>
      </c>
      <c r="B39" t="s">
        <v>214</v>
      </c>
      <c r="C39">
        <v>1561</v>
      </c>
      <c r="D39">
        <v>221.6</v>
      </c>
      <c r="E39" t="s">
        <v>172</v>
      </c>
      <c r="K39" t="s">
        <v>173</v>
      </c>
    </row>
    <row r="40" spans="1:11" x14ac:dyDescent="0.3">
      <c r="A40" t="s">
        <v>122</v>
      </c>
      <c r="B40" t="s">
        <v>207</v>
      </c>
      <c r="C40">
        <v>1561</v>
      </c>
      <c r="D40">
        <v>242.9</v>
      </c>
      <c r="E40" t="s">
        <v>172</v>
      </c>
      <c r="K40" t="s">
        <v>173</v>
      </c>
    </row>
    <row r="41" spans="1:11" x14ac:dyDescent="0.3">
      <c r="A41" t="s">
        <v>122</v>
      </c>
      <c r="B41" t="s">
        <v>211</v>
      </c>
      <c r="C41">
        <v>1597</v>
      </c>
      <c r="D41">
        <v>235</v>
      </c>
      <c r="E41" t="s">
        <v>172</v>
      </c>
      <c r="K41" t="s">
        <v>173</v>
      </c>
    </row>
    <row r="42" spans="1:11" x14ac:dyDescent="0.3">
      <c r="A42" t="s">
        <v>122</v>
      </c>
      <c r="B42" t="s">
        <v>216</v>
      </c>
      <c r="C42">
        <v>1599</v>
      </c>
      <c r="D42">
        <v>231.4</v>
      </c>
      <c r="E42" t="s">
        <v>172</v>
      </c>
      <c r="K42" t="s">
        <v>173</v>
      </c>
    </row>
    <row r="43" spans="1:11" x14ac:dyDescent="0.3">
      <c r="A43" t="s">
        <v>122</v>
      </c>
      <c r="B43" t="s">
        <v>217</v>
      </c>
      <c r="C43">
        <v>1621</v>
      </c>
      <c r="D43">
        <v>252</v>
      </c>
      <c r="E43" t="s">
        <v>172</v>
      </c>
      <c r="K43" t="s">
        <v>173</v>
      </c>
    </row>
    <row r="44" spans="1:11" x14ac:dyDescent="0.3">
      <c r="A44" t="s">
        <v>122</v>
      </c>
      <c r="B44" t="s">
        <v>218</v>
      </c>
      <c r="C44">
        <v>1634</v>
      </c>
      <c r="D44">
        <v>223.4</v>
      </c>
      <c r="E44" t="s">
        <v>172</v>
      </c>
      <c r="K44" t="s">
        <v>173</v>
      </c>
    </row>
    <row r="45" spans="1:11" x14ac:dyDescent="0.3">
      <c r="A45" t="s">
        <v>122</v>
      </c>
      <c r="B45" t="s">
        <v>213</v>
      </c>
      <c r="C45">
        <v>1639</v>
      </c>
      <c r="D45">
        <v>246.4</v>
      </c>
      <c r="E45" t="s">
        <v>172</v>
      </c>
      <c r="K45" t="s">
        <v>173</v>
      </c>
    </row>
    <row r="46" spans="1:11" x14ac:dyDescent="0.3">
      <c r="A46" t="s">
        <v>122</v>
      </c>
      <c r="B46" t="s">
        <v>220</v>
      </c>
      <c r="C46">
        <v>1674</v>
      </c>
      <c r="D46">
        <v>253.5</v>
      </c>
      <c r="E46" t="s">
        <v>172</v>
      </c>
      <c r="K46" t="s">
        <v>173</v>
      </c>
    </row>
    <row r="47" spans="1:11" x14ac:dyDescent="0.3">
      <c r="A47" t="s">
        <v>122</v>
      </c>
      <c r="B47" t="s">
        <v>221</v>
      </c>
      <c r="C47">
        <v>1679</v>
      </c>
      <c r="D47">
        <v>233</v>
      </c>
      <c r="E47" t="s">
        <v>172</v>
      </c>
      <c r="K47" t="s">
        <v>173</v>
      </c>
    </row>
    <row r="48" spans="1:11" x14ac:dyDescent="0.3">
      <c r="A48" t="s">
        <v>122</v>
      </c>
      <c r="B48" t="s">
        <v>222</v>
      </c>
      <c r="C48">
        <v>1701</v>
      </c>
      <c r="D48">
        <v>249.6</v>
      </c>
      <c r="E48" t="s">
        <v>172</v>
      </c>
      <c r="K48" t="s">
        <v>173</v>
      </c>
    </row>
    <row r="49" spans="1:11" x14ac:dyDescent="0.3">
      <c r="A49" t="s">
        <v>122</v>
      </c>
      <c r="B49" t="s">
        <v>219</v>
      </c>
      <c r="C49">
        <v>1738</v>
      </c>
      <c r="D49">
        <v>242.8</v>
      </c>
      <c r="E49" t="s">
        <v>172</v>
      </c>
      <c r="K49" t="s">
        <v>173</v>
      </c>
    </row>
    <row r="50" spans="1:11" x14ac:dyDescent="0.3">
      <c r="A50" t="s">
        <v>122</v>
      </c>
      <c r="B50" t="s">
        <v>224</v>
      </c>
      <c r="C50">
        <v>1739</v>
      </c>
      <c r="D50">
        <v>260.2</v>
      </c>
      <c r="E50" t="s">
        <v>172</v>
      </c>
      <c r="K50" t="s">
        <v>173</v>
      </c>
    </row>
    <row r="51" spans="1:11" x14ac:dyDescent="0.3">
      <c r="A51" t="s">
        <v>122</v>
      </c>
      <c r="B51" t="s">
        <v>223</v>
      </c>
      <c r="C51">
        <v>1801</v>
      </c>
      <c r="D51">
        <v>244.6</v>
      </c>
      <c r="E51" t="s">
        <v>172</v>
      </c>
      <c r="K51" t="s">
        <v>173</v>
      </c>
    </row>
    <row r="52" spans="1:11" x14ac:dyDescent="0.3">
      <c r="A52" t="s">
        <v>122</v>
      </c>
      <c r="B52" t="s">
        <v>227</v>
      </c>
      <c r="C52">
        <v>1809</v>
      </c>
      <c r="D52">
        <v>254.7</v>
      </c>
      <c r="E52" t="s">
        <v>172</v>
      </c>
      <c r="K52" t="s">
        <v>173</v>
      </c>
    </row>
    <row r="53" spans="1:11" x14ac:dyDescent="0.3">
      <c r="A53" t="s">
        <v>122</v>
      </c>
      <c r="B53" t="s">
        <v>230</v>
      </c>
      <c r="C53">
        <v>1858</v>
      </c>
      <c r="D53">
        <v>265.2</v>
      </c>
      <c r="E53" t="s">
        <v>172</v>
      </c>
      <c r="K53" t="s">
        <v>173</v>
      </c>
    </row>
    <row r="54" spans="1:11" x14ac:dyDescent="0.3">
      <c r="A54" t="s">
        <v>122</v>
      </c>
      <c r="B54" t="s">
        <v>225</v>
      </c>
      <c r="C54">
        <v>1867</v>
      </c>
      <c r="D54">
        <v>262.89999999999998</v>
      </c>
      <c r="E54" t="s">
        <v>172</v>
      </c>
      <c r="K54" t="s">
        <v>173</v>
      </c>
    </row>
    <row r="55" spans="1:11" x14ac:dyDescent="0.3">
      <c r="A55" t="s">
        <v>122</v>
      </c>
      <c r="B55" t="s">
        <v>226</v>
      </c>
      <c r="C55">
        <v>1876</v>
      </c>
      <c r="D55">
        <v>226.2</v>
      </c>
      <c r="E55" t="s">
        <v>172</v>
      </c>
      <c r="K55" t="s">
        <v>173</v>
      </c>
    </row>
    <row r="56" spans="1:11" x14ac:dyDescent="0.3">
      <c r="A56" t="s">
        <v>122</v>
      </c>
      <c r="B56" t="s">
        <v>229</v>
      </c>
      <c r="C56">
        <v>1884</v>
      </c>
      <c r="D56">
        <v>256.5</v>
      </c>
      <c r="E56" t="s">
        <v>172</v>
      </c>
      <c r="K56" t="s">
        <v>173</v>
      </c>
    </row>
    <row r="57" spans="1:11" x14ac:dyDescent="0.3">
      <c r="A57" t="s">
        <v>122</v>
      </c>
      <c r="B57" t="s">
        <v>232</v>
      </c>
      <c r="C57">
        <v>1928</v>
      </c>
      <c r="D57">
        <v>274.3</v>
      </c>
      <c r="F57" s="32" t="s">
        <v>174</v>
      </c>
      <c r="H57">
        <f>G64*(C57-C64)+D64</f>
        <v>285.50769230769231</v>
      </c>
      <c r="I57" s="223">
        <f>D57/H57</f>
        <v>0.96074469231598236</v>
      </c>
      <c r="K57" t="s">
        <v>173</v>
      </c>
    </row>
    <row r="58" spans="1:11" x14ac:dyDescent="0.3">
      <c r="A58" t="s">
        <v>122</v>
      </c>
      <c r="B58" t="s">
        <v>234</v>
      </c>
      <c r="C58">
        <v>1937</v>
      </c>
      <c r="D58">
        <v>266.8</v>
      </c>
      <c r="E58" t="s">
        <v>172</v>
      </c>
      <c r="K58" t="s">
        <v>173</v>
      </c>
    </row>
    <row r="59" spans="1:11" x14ac:dyDescent="0.3">
      <c r="A59" t="s">
        <v>122</v>
      </c>
      <c r="B59" t="s">
        <v>228</v>
      </c>
      <c r="C59">
        <v>1960</v>
      </c>
      <c r="D59">
        <v>268</v>
      </c>
      <c r="E59" t="s">
        <v>172</v>
      </c>
      <c r="K59" t="s">
        <v>173</v>
      </c>
    </row>
    <row r="60" spans="1:11" x14ac:dyDescent="0.3">
      <c r="A60" t="s">
        <v>122</v>
      </c>
      <c r="B60" t="s">
        <v>236</v>
      </c>
      <c r="C60">
        <v>1979</v>
      </c>
      <c r="D60">
        <v>287.10000000000002</v>
      </c>
      <c r="F60" s="32" t="s">
        <v>174</v>
      </c>
      <c r="H60">
        <f>G64*(C60-C64)+D64</f>
        <v>287.4785714285714</v>
      </c>
      <c r="I60" s="223">
        <f>D60/H60</f>
        <v>0.99868313166198741</v>
      </c>
      <c r="J60">
        <f>(C60-C37)/(D60-D37)</f>
        <v>26.481481481481406</v>
      </c>
      <c r="K60" t="s">
        <v>256</v>
      </c>
    </row>
    <row r="61" spans="1:11" x14ac:dyDescent="0.3">
      <c r="A61" t="s">
        <v>122</v>
      </c>
      <c r="B61" t="s">
        <v>231</v>
      </c>
      <c r="C61">
        <v>2025</v>
      </c>
      <c r="D61">
        <v>230.8</v>
      </c>
      <c r="E61" t="s">
        <v>172</v>
      </c>
      <c r="K61" t="s">
        <v>173</v>
      </c>
    </row>
    <row r="62" spans="1:11" x14ac:dyDescent="0.3">
      <c r="A62" t="s">
        <v>122</v>
      </c>
      <c r="B62" t="s">
        <v>237</v>
      </c>
      <c r="C62">
        <v>2037</v>
      </c>
      <c r="D62">
        <v>279.60000000000002</v>
      </c>
      <c r="E62" t="s">
        <v>172</v>
      </c>
      <c r="K62" t="s">
        <v>173</v>
      </c>
    </row>
    <row r="63" spans="1:11" x14ac:dyDescent="0.3">
      <c r="A63" t="s">
        <v>122</v>
      </c>
      <c r="B63" t="s">
        <v>233</v>
      </c>
      <c r="C63">
        <v>2054</v>
      </c>
      <c r="D63">
        <v>270.7</v>
      </c>
      <c r="E63" t="s">
        <v>172</v>
      </c>
      <c r="K63" t="s">
        <v>173</v>
      </c>
    </row>
    <row r="64" spans="1:11" x14ac:dyDescent="0.3">
      <c r="A64" t="s">
        <v>122</v>
      </c>
      <c r="B64" t="s">
        <v>240</v>
      </c>
      <c r="C64">
        <v>2096</v>
      </c>
      <c r="D64">
        <v>292</v>
      </c>
      <c r="F64">
        <f>(C64-C37)/(D64-D37)</f>
        <v>25.876777251184805</v>
      </c>
      <c r="G64" s="32">
        <f>1/F64</f>
        <v>3.8644688644688688E-2</v>
      </c>
      <c r="K64" t="s">
        <v>171</v>
      </c>
    </row>
    <row r="65" spans="1:11" x14ac:dyDescent="0.3">
      <c r="A65" t="s">
        <v>122</v>
      </c>
      <c r="B65" t="s">
        <v>239</v>
      </c>
      <c r="C65">
        <v>2124</v>
      </c>
      <c r="D65">
        <v>281.7</v>
      </c>
      <c r="E65" t="s">
        <v>172</v>
      </c>
      <c r="K65" t="s">
        <v>173</v>
      </c>
    </row>
    <row r="66" spans="1:11" x14ac:dyDescent="0.3">
      <c r="A66" t="s">
        <v>122</v>
      </c>
      <c r="B66" t="s">
        <v>235</v>
      </c>
      <c r="C66">
        <v>2125</v>
      </c>
      <c r="D66">
        <v>232.2</v>
      </c>
      <c r="E66" t="s">
        <v>172</v>
      </c>
      <c r="K66" t="s">
        <v>173</v>
      </c>
    </row>
    <row r="67" spans="1:11" x14ac:dyDescent="0.3">
      <c r="A67" t="s">
        <v>122</v>
      </c>
      <c r="B67" t="s">
        <v>242</v>
      </c>
      <c r="C67">
        <v>2174</v>
      </c>
      <c r="D67">
        <v>293.5</v>
      </c>
      <c r="F67">
        <f>(C67-C64)/(D67-D64)</f>
        <v>52</v>
      </c>
      <c r="G67" s="32">
        <f>1/F67</f>
        <v>1.9230769230769232E-2</v>
      </c>
      <c r="K67" t="s">
        <v>171</v>
      </c>
    </row>
    <row r="68" spans="1:11" x14ac:dyDescent="0.3">
      <c r="A68" t="s">
        <v>122</v>
      </c>
      <c r="B68" t="s">
        <v>241</v>
      </c>
      <c r="C68">
        <v>2206</v>
      </c>
      <c r="D68">
        <v>237</v>
      </c>
      <c r="E68" t="s">
        <v>172</v>
      </c>
      <c r="K68" t="s">
        <v>173</v>
      </c>
    </row>
    <row r="69" spans="1:11" x14ac:dyDescent="0.3">
      <c r="A69" t="s">
        <v>122</v>
      </c>
      <c r="B69" t="s">
        <v>238</v>
      </c>
      <c r="C69">
        <v>2230</v>
      </c>
      <c r="D69">
        <v>260.7</v>
      </c>
      <c r="E69" t="s">
        <v>172</v>
      </c>
      <c r="K69" t="s">
        <v>173</v>
      </c>
    </row>
    <row r="70" spans="1:11" x14ac:dyDescent="0.3">
      <c r="A70" t="s">
        <v>122</v>
      </c>
      <c r="B70" t="s">
        <v>244</v>
      </c>
      <c r="C70">
        <v>2367</v>
      </c>
      <c r="D70">
        <v>240.2</v>
      </c>
      <c r="E70" t="s">
        <v>172</v>
      </c>
      <c r="K70" t="s">
        <v>173</v>
      </c>
    </row>
    <row r="71" spans="1:11" x14ac:dyDescent="0.3">
      <c r="A71" t="s">
        <v>122</v>
      </c>
      <c r="B71" t="s">
        <v>243</v>
      </c>
      <c r="C71">
        <v>2377</v>
      </c>
      <c r="D71">
        <v>265</v>
      </c>
      <c r="E71" t="s">
        <v>172</v>
      </c>
      <c r="K71" t="s">
        <v>173</v>
      </c>
    </row>
    <row r="72" spans="1:11" x14ac:dyDescent="0.3">
      <c r="A72" t="s">
        <v>122</v>
      </c>
      <c r="B72" t="s">
        <v>247</v>
      </c>
      <c r="C72">
        <v>2475</v>
      </c>
      <c r="D72">
        <v>241.1</v>
      </c>
      <c r="E72" t="s">
        <v>172</v>
      </c>
      <c r="K72" t="s">
        <v>173</v>
      </c>
    </row>
    <row r="73" spans="1:11" x14ac:dyDescent="0.3">
      <c r="A73" t="s">
        <v>122</v>
      </c>
      <c r="B73" t="s">
        <v>245</v>
      </c>
      <c r="C73">
        <v>2476</v>
      </c>
      <c r="D73">
        <v>266.39999999999998</v>
      </c>
      <c r="E73" t="s">
        <v>172</v>
      </c>
      <c r="K73" t="s">
        <v>173</v>
      </c>
    </row>
    <row r="74" spans="1:11" x14ac:dyDescent="0.3">
      <c r="A74" t="s">
        <v>122</v>
      </c>
      <c r="B74" t="s">
        <v>246</v>
      </c>
      <c r="C74">
        <v>2564</v>
      </c>
      <c r="D74">
        <v>287.7</v>
      </c>
      <c r="E74" t="s">
        <v>172</v>
      </c>
      <c r="K74" t="s">
        <v>173</v>
      </c>
    </row>
    <row r="75" spans="1:11" x14ac:dyDescent="0.3">
      <c r="A75" t="s">
        <v>122</v>
      </c>
      <c r="B75" t="s">
        <v>248</v>
      </c>
      <c r="C75">
        <v>2601</v>
      </c>
      <c r="D75">
        <v>271.10000000000002</v>
      </c>
      <c r="E75" t="s">
        <v>172</v>
      </c>
      <c r="K75" t="s">
        <v>173</v>
      </c>
    </row>
    <row r="76" spans="1:11" x14ac:dyDescent="0.3">
      <c r="A76" t="s">
        <v>122</v>
      </c>
      <c r="B76" t="s">
        <v>249</v>
      </c>
      <c r="C76">
        <v>2711</v>
      </c>
      <c r="D76">
        <v>291.89999999999998</v>
      </c>
      <c r="E76" t="s">
        <v>172</v>
      </c>
      <c r="K76" t="s">
        <v>173</v>
      </c>
    </row>
    <row r="77" spans="1:11" x14ac:dyDescent="0.3">
      <c r="A77" t="s">
        <v>122</v>
      </c>
      <c r="B77" t="s">
        <v>251</v>
      </c>
      <c r="C77">
        <v>2763</v>
      </c>
      <c r="D77">
        <v>274.2</v>
      </c>
      <c r="E77" t="s">
        <v>172</v>
      </c>
      <c r="K77" t="s">
        <v>173</v>
      </c>
    </row>
    <row r="78" spans="1:11" x14ac:dyDescent="0.3">
      <c r="A78" t="s">
        <v>122</v>
      </c>
      <c r="B78" t="s">
        <v>250</v>
      </c>
      <c r="C78">
        <v>2808</v>
      </c>
      <c r="D78">
        <v>293.2</v>
      </c>
      <c r="E78" t="s">
        <v>172</v>
      </c>
      <c r="K78" t="s">
        <v>173</v>
      </c>
    </row>
    <row r="79" spans="1:11" x14ac:dyDescent="0.3">
      <c r="A79" t="s">
        <v>122</v>
      </c>
      <c r="B79" t="s">
        <v>252</v>
      </c>
      <c r="C79">
        <v>2870</v>
      </c>
      <c r="D79">
        <v>275.10000000000002</v>
      </c>
      <c r="E79" t="s">
        <v>172</v>
      </c>
      <c r="K79" t="s">
        <v>173</v>
      </c>
    </row>
    <row r="80" spans="1:11" x14ac:dyDescent="0.3">
      <c r="A80" t="s">
        <v>122</v>
      </c>
      <c r="B80" t="s">
        <v>253</v>
      </c>
      <c r="C80">
        <v>2978</v>
      </c>
      <c r="D80">
        <v>297.5</v>
      </c>
      <c r="F80" s="32" t="s">
        <v>174</v>
      </c>
      <c r="H80">
        <f>G82*(C80-C82)+D82</f>
        <v>299.43053221288511</v>
      </c>
      <c r="I80" s="223">
        <f t="shared" ref="I80:I81" si="0">D80/H80</f>
        <v>0.9935526541043832</v>
      </c>
      <c r="J80">
        <f>(C80-C67)/(D80-D67)</f>
        <v>201</v>
      </c>
      <c r="K80" t="s">
        <v>256</v>
      </c>
    </row>
    <row r="81" spans="1:11" x14ac:dyDescent="0.3">
      <c r="A81" t="s">
        <v>122</v>
      </c>
      <c r="B81" t="s">
        <v>254</v>
      </c>
      <c r="C81">
        <v>3139</v>
      </c>
      <c r="D81">
        <v>300.5</v>
      </c>
      <c r="F81" s="32" t="s">
        <v>174</v>
      </c>
      <c r="H81">
        <f>G82*(C81-C82)+D82</f>
        <v>300.61811391223154</v>
      </c>
      <c r="I81" s="223">
        <f t="shared" si="0"/>
        <v>0.99960709648964796</v>
      </c>
      <c r="J81">
        <f>(C81-C67)/(D81-D67)</f>
        <v>137.85714285714286</v>
      </c>
      <c r="K81" t="s">
        <v>256</v>
      </c>
    </row>
    <row r="82" spans="1:11" x14ac:dyDescent="0.3">
      <c r="A82" t="s">
        <v>122</v>
      </c>
      <c r="B82" t="s">
        <v>255</v>
      </c>
      <c r="C82">
        <v>3245</v>
      </c>
      <c r="D82">
        <v>301.39999999999998</v>
      </c>
      <c r="F82">
        <f>(C82-C67)/(D82-D67)</f>
        <v>135.56962025316494</v>
      </c>
      <c r="G82" s="32">
        <f>1/F82</f>
        <v>7.3762838468720612E-3</v>
      </c>
      <c r="K82" t="s">
        <v>171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F9F28-ED8E-4F99-A020-DA04DE7ADF49}">
  <sheetPr>
    <tabColor rgb="FF00B050"/>
  </sheetPr>
  <dimension ref="A1:K82"/>
  <sheetViews>
    <sheetView zoomScale="90" zoomScaleNormal="90" workbookViewId="0">
      <pane ySplit="1" topLeftCell="A2" activePane="bottomLeft" state="frozen"/>
      <selection activeCell="O9" sqref="O9"/>
      <selection pane="bottomLeft" activeCell="M2" sqref="M2"/>
    </sheetView>
  </sheetViews>
  <sheetFormatPr defaultRowHeight="14.4" x14ac:dyDescent="0.3"/>
  <cols>
    <col min="2" max="2" width="16.5546875" customWidth="1"/>
    <col min="3" max="3" width="7.21875" customWidth="1"/>
    <col min="4" max="4" width="8.21875" customWidth="1"/>
    <col min="5" max="5" width="20.44140625" customWidth="1"/>
    <col min="6" max="6" width="18.5546875" customWidth="1"/>
    <col min="7" max="7" width="13.5546875" customWidth="1"/>
    <col min="8" max="8" width="12.6640625" customWidth="1"/>
    <col min="9" max="9" width="18.77734375" customWidth="1"/>
    <col min="11" max="11" width="7.5546875" customWidth="1"/>
    <col min="12" max="12" width="6.77734375" customWidth="1"/>
  </cols>
  <sheetData>
    <row r="1" spans="1:11" ht="59.4" customHeight="1" x14ac:dyDescent="0.3">
      <c r="A1" s="219" t="s">
        <v>117</v>
      </c>
      <c r="B1" s="219" t="s">
        <v>118</v>
      </c>
      <c r="C1" s="219" t="s">
        <v>163</v>
      </c>
      <c r="D1" s="219" t="s">
        <v>20</v>
      </c>
      <c r="E1" s="219" t="s">
        <v>164</v>
      </c>
      <c r="F1" s="219" t="s">
        <v>165</v>
      </c>
      <c r="G1" s="219" t="s">
        <v>166</v>
      </c>
      <c r="H1" s="219" t="s">
        <v>167</v>
      </c>
      <c r="I1" s="219" t="s">
        <v>168</v>
      </c>
      <c r="J1" s="219" t="s">
        <v>169</v>
      </c>
      <c r="K1" s="219" t="s">
        <v>170</v>
      </c>
    </row>
    <row r="2" spans="1:11" x14ac:dyDescent="0.3">
      <c r="A2" t="s">
        <v>123</v>
      </c>
      <c r="B2" t="s">
        <v>175</v>
      </c>
      <c r="C2">
        <v>833</v>
      </c>
      <c r="D2">
        <v>153.30000000000001</v>
      </c>
      <c r="F2" s="32"/>
      <c r="G2" s="32"/>
      <c r="K2" t="s">
        <v>171</v>
      </c>
    </row>
    <row r="3" spans="1:11" x14ac:dyDescent="0.3">
      <c r="A3" t="s">
        <v>123</v>
      </c>
      <c r="B3" t="s">
        <v>176</v>
      </c>
      <c r="C3">
        <v>917</v>
      </c>
      <c r="D3">
        <v>164.7</v>
      </c>
      <c r="F3" s="32" t="s">
        <v>174</v>
      </c>
      <c r="G3" s="32"/>
      <c r="H3">
        <f>G5*(C3-C5)+D5</f>
        <v>165.07037037037037</v>
      </c>
      <c r="I3" s="223">
        <f>D3/H3</f>
        <v>0.99775628800287186</v>
      </c>
      <c r="K3" t="s">
        <v>256</v>
      </c>
    </row>
    <row r="4" spans="1:11" x14ac:dyDescent="0.3">
      <c r="A4" t="s">
        <v>123</v>
      </c>
      <c r="B4" t="s">
        <v>177</v>
      </c>
      <c r="C4">
        <v>967</v>
      </c>
      <c r="D4">
        <v>168.7</v>
      </c>
      <c r="F4" s="32" t="s">
        <v>174</v>
      </c>
      <c r="G4" s="32"/>
      <c r="H4">
        <f>G5*(C4-C5)+D5</f>
        <v>172.07654320987655</v>
      </c>
      <c r="I4" s="223">
        <f>D4/H4</f>
        <v>0.98037766713061936</v>
      </c>
      <c r="K4" t="s">
        <v>256</v>
      </c>
    </row>
    <row r="5" spans="1:11" x14ac:dyDescent="0.3">
      <c r="A5" t="s">
        <v>123</v>
      </c>
      <c r="B5" t="s">
        <v>178</v>
      </c>
      <c r="C5">
        <v>995</v>
      </c>
      <c r="D5">
        <v>176</v>
      </c>
      <c r="F5" s="32">
        <f>(C5-C2)/(D5-D2)</f>
        <v>7.1365638766519863</v>
      </c>
      <c r="G5" s="32">
        <f>1/F5</f>
        <v>0.14012345679012339</v>
      </c>
      <c r="K5" t="s">
        <v>171</v>
      </c>
    </row>
    <row r="6" spans="1:11" x14ac:dyDescent="0.3">
      <c r="A6" t="s">
        <v>123</v>
      </c>
      <c r="B6" t="s">
        <v>179</v>
      </c>
      <c r="C6">
        <v>1059</v>
      </c>
      <c r="D6">
        <v>151.9</v>
      </c>
      <c r="E6" t="s">
        <v>172</v>
      </c>
      <c r="F6" s="32"/>
      <c r="G6" s="32"/>
      <c r="H6" s="57"/>
      <c r="I6" s="220"/>
      <c r="K6" t="s">
        <v>173</v>
      </c>
    </row>
    <row r="7" spans="1:11" x14ac:dyDescent="0.3">
      <c r="A7" t="s">
        <v>123</v>
      </c>
      <c r="B7" t="s">
        <v>180</v>
      </c>
      <c r="C7">
        <v>1070</v>
      </c>
      <c r="D7">
        <v>185.6</v>
      </c>
      <c r="F7" s="32">
        <f>(C7-C5)/(D7-D5)</f>
        <v>7.8125000000000044</v>
      </c>
      <c r="G7" s="32">
        <f>1/F7</f>
        <v>0.12799999999999992</v>
      </c>
      <c r="H7" s="221"/>
      <c r="K7" t="s">
        <v>171</v>
      </c>
    </row>
    <row r="8" spans="1:11" x14ac:dyDescent="0.3">
      <c r="A8" t="s">
        <v>123</v>
      </c>
      <c r="B8" t="s">
        <v>181</v>
      </c>
      <c r="C8">
        <v>1075</v>
      </c>
      <c r="D8">
        <v>178.9</v>
      </c>
      <c r="E8" t="s">
        <v>172</v>
      </c>
      <c r="F8" s="32"/>
      <c r="G8" s="32"/>
      <c r="H8" s="221"/>
      <c r="I8" s="220"/>
      <c r="K8" t="s">
        <v>173</v>
      </c>
    </row>
    <row r="9" spans="1:11" x14ac:dyDescent="0.3">
      <c r="A9" t="s">
        <v>123</v>
      </c>
      <c r="B9" t="s">
        <v>182</v>
      </c>
      <c r="C9">
        <v>1096</v>
      </c>
      <c r="D9">
        <v>187.8</v>
      </c>
      <c r="F9" s="32" t="s">
        <v>174</v>
      </c>
      <c r="G9" s="32"/>
      <c r="H9">
        <f>G13*(C9-C13)+D13</f>
        <v>188.17425742574258</v>
      </c>
      <c r="I9" s="223">
        <f t="shared" ref="I9:I10" si="0">D9/H9</f>
        <v>0.99801111251420638</v>
      </c>
      <c r="K9" t="s">
        <v>256</v>
      </c>
    </row>
    <row r="10" spans="1:11" x14ac:dyDescent="0.3">
      <c r="A10" t="s">
        <v>123</v>
      </c>
      <c r="B10" t="s">
        <v>184</v>
      </c>
      <c r="C10">
        <v>1134</v>
      </c>
      <c r="D10">
        <v>190.6</v>
      </c>
      <c r="F10" s="32" t="s">
        <v>174</v>
      </c>
      <c r="G10" s="32"/>
      <c r="H10">
        <f>G13*(C10-C13)+D13</f>
        <v>191.93663366336634</v>
      </c>
      <c r="I10" s="223">
        <f t="shared" si="0"/>
        <v>0.99303606800924393</v>
      </c>
      <c r="K10" t="s">
        <v>256</v>
      </c>
    </row>
    <row r="11" spans="1:11" x14ac:dyDescent="0.3">
      <c r="A11" t="s">
        <v>123</v>
      </c>
      <c r="B11" t="s">
        <v>185</v>
      </c>
      <c r="C11">
        <v>1139</v>
      </c>
      <c r="D11">
        <v>185.6</v>
      </c>
      <c r="E11" t="s">
        <v>172</v>
      </c>
      <c r="F11" s="32"/>
      <c r="G11" s="32"/>
      <c r="K11" t="s">
        <v>173</v>
      </c>
    </row>
    <row r="12" spans="1:11" x14ac:dyDescent="0.3">
      <c r="A12" t="s">
        <v>123</v>
      </c>
      <c r="B12" t="s">
        <v>183</v>
      </c>
      <c r="C12">
        <v>1170</v>
      </c>
      <c r="D12">
        <v>162.6</v>
      </c>
      <c r="E12" t="s">
        <v>172</v>
      </c>
      <c r="F12" s="32"/>
      <c r="G12" s="32"/>
      <c r="K12" t="s">
        <v>173</v>
      </c>
    </row>
    <row r="13" spans="1:11" x14ac:dyDescent="0.3">
      <c r="A13" t="s">
        <v>123</v>
      </c>
      <c r="B13" t="s">
        <v>188</v>
      </c>
      <c r="C13">
        <v>1171</v>
      </c>
      <c r="D13">
        <v>195.6</v>
      </c>
      <c r="F13" s="32">
        <f>(C13-C7)/(D13-D7)</f>
        <v>10.1</v>
      </c>
      <c r="G13" s="32">
        <f>1/F13</f>
        <v>9.9009900990099015E-2</v>
      </c>
      <c r="K13" t="s">
        <v>171</v>
      </c>
    </row>
    <row r="14" spans="1:11" x14ac:dyDescent="0.3">
      <c r="A14" t="s">
        <v>123</v>
      </c>
      <c r="B14" t="s">
        <v>189</v>
      </c>
      <c r="C14">
        <v>1201</v>
      </c>
      <c r="D14">
        <v>189.7</v>
      </c>
      <c r="E14" t="s">
        <v>172</v>
      </c>
      <c r="F14" s="32"/>
      <c r="G14" s="32"/>
      <c r="K14" t="s">
        <v>173</v>
      </c>
    </row>
    <row r="15" spans="1:11" x14ac:dyDescent="0.3">
      <c r="A15" t="s">
        <v>123</v>
      </c>
      <c r="B15" t="s">
        <v>186</v>
      </c>
      <c r="C15">
        <v>1203</v>
      </c>
      <c r="D15">
        <v>172.2</v>
      </c>
      <c r="E15" t="s">
        <v>172</v>
      </c>
      <c r="F15" s="32"/>
      <c r="G15" s="32"/>
      <c r="K15" t="s">
        <v>173</v>
      </c>
    </row>
    <row r="16" spans="1:11" x14ac:dyDescent="0.3">
      <c r="A16" t="s">
        <v>123</v>
      </c>
      <c r="B16" t="s">
        <v>193</v>
      </c>
      <c r="C16">
        <v>1224</v>
      </c>
      <c r="D16">
        <v>200.3</v>
      </c>
      <c r="F16" s="32">
        <f>(C16-C13)/(D16-D13)</f>
        <v>11.27659574468081</v>
      </c>
      <c r="G16" s="32">
        <f>1/F16</f>
        <v>8.8679245283019195E-2</v>
      </c>
      <c r="K16" t="s">
        <v>171</v>
      </c>
    </row>
    <row r="17" spans="1:11" x14ac:dyDescent="0.3">
      <c r="A17" t="s">
        <v>123</v>
      </c>
      <c r="B17" t="s">
        <v>187</v>
      </c>
      <c r="C17">
        <v>1238</v>
      </c>
      <c r="D17">
        <v>166.3</v>
      </c>
      <c r="E17" t="s">
        <v>172</v>
      </c>
      <c r="F17" s="32"/>
      <c r="G17" s="32"/>
      <c r="K17" t="s">
        <v>173</v>
      </c>
    </row>
    <row r="18" spans="1:11" x14ac:dyDescent="0.3">
      <c r="A18" t="s">
        <v>123</v>
      </c>
      <c r="B18" t="s">
        <v>192</v>
      </c>
      <c r="C18">
        <v>1243</v>
      </c>
      <c r="D18">
        <v>200.2</v>
      </c>
      <c r="E18" t="s">
        <v>172</v>
      </c>
      <c r="F18" s="32"/>
      <c r="G18" s="32"/>
      <c r="K18" t="s">
        <v>173</v>
      </c>
    </row>
    <row r="19" spans="1:11" x14ac:dyDescent="0.3">
      <c r="A19" t="s">
        <v>123</v>
      </c>
      <c r="B19" t="s">
        <v>191</v>
      </c>
      <c r="C19">
        <v>1275</v>
      </c>
      <c r="D19">
        <v>177.7</v>
      </c>
      <c r="E19" t="s">
        <v>172</v>
      </c>
      <c r="F19" s="32"/>
      <c r="G19" s="32"/>
      <c r="K19" t="s">
        <v>173</v>
      </c>
    </row>
    <row r="20" spans="1:11" x14ac:dyDescent="0.3">
      <c r="A20" t="s">
        <v>123</v>
      </c>
      <c r="B20" t="s">
        <v>190</v>
      </c>
      <c r="C20">
        <v>1296</v>
      </c>
      <c r="D20">
        <v>174.9</v>
      </c>
      <c r="E20" t="s">
        <v>172</v>
      </c>
      <c r="F20" s="32"/>
      <c r="G20" s="32"/>
      <c r="K20" t="s">
        <v>173</v>
      </c>
    </row>
    <row r="21" spans="1:11" x14ac:dyDescent="0.3">
      <c r="A21" t="s">
        <v>123</v>
      </c>
      <c r="B21" t="s">
        <v>194</v>
      </c>
      <c r="C21">
        <v>1320</v>
      </c>
      <c r="D21">
        <v>179.5</v>
      </c>
      <c r="E21" t="s">
        <v>172</v>
      </c>
      <c r="F21" s="32"/>
      <c r="G21" s="32"/>
      <c r="K21" t="s">
        <v>173</v>
      </c>
    </row>
    <row r="22" spans="1:11" x14ac:dyDescent="0.3">
      <c r="A22" t="s">
        <v>123</v>
      </c>
      <c r="B22" t="s">
        <v>198</v>
      </c>
      <c r="C22">
        <v>1334</v>
      </c>
      <c r="D22">
        <v>209.9</v>
      </c>
      <c r="F22">
        <f>(C22-C16)/(D22-D16)</f>
        <v>11.458333333333339</v>
      </c>
      <c r="G22" s="32">
        <f>1/F22</f>
        <v>8.7272727272727224E-2</v>
      </c>
      <c r="K22" t="s">
        <v>171</v>
      </c>
    </row>
    <row r="23" spans="1:11" x14ac:dyDescent="0.3">
      <c r="A23" t="s">
        <v>123</v>
      </c>
      <c r="B23" t="s">
        <v>201</v>
      </c>
      <c r="C23">
        <v>1375</v>
      </c>
      <c r="D23">
        <v>212.5</v>
      </c>
      <c r="F23" s="32" t="s">
        <v>174</v>
      </c>
      <c r="H23">
        <f>G32*(C23-C32)+D32</f>
        <v>213.36283783783784</v>
      </c>
      <c r="I23" s="223">
        <f t="shared" ref="I23" si="1">D23/H23</f>
        <v>0.99595600692894037</v>
      </c>
      <c r="K23" t="s">
        <v>256</v>
      </c>
    </row>
    <row r="24" spans="1:11" x14ac:dyDescent="0.3">
      <c r="A24" t="s">
        <v>123</v>
      </c>
      <c r="B24" t="s">
        <v>195</v>
      </c>
      <c r="C24">
        <v>1386</v>
      </c>
      <c r="D24">
        <v>178.4</v>
      </c>
      <c r="E24" t="s">
        <v>172</v>
      </c>
      <c r="K24" t="s">
        <v>173</v>
      </c>
    </row>
    <row r="25" spans="1:11" x14ac:dyDescent="0.3">
      <c r="A25" t="s">
        <v>123</v>
      </c>
      <c r="B25" t="s">
        <v>196</v>
      </c>
      <c r="C25">
        <v>1395</v>
      </c>
      <c r="D25">
        <v>183.8</v>
      </c>
      <c r="E25" t="s">
        <v>172</v>
      </c>
      <c r="K25" t="s">
        <v>173</v>
      </c>
    </row>
    <row r="26" spans="1:11" x14ac:dyDescent="0.3">
      <c r="A26" t="s">
        <v>123</v>
      </c>
      <c r="B26" t="s">
        <v>199</v>
      </c>
      <c r="C26">
        <v>1402</v>
      </c>
      <c r="D26">
        <v>192.5</v>
      </c>
      <c r="E26" t="s">
        <v>172</v>
      </c>
      <c r="K26" t="s">
        <v>173</v>
      </c>
    </row>
    <row r="27" spans="1:11" x14ac:dyDescent="0.3">
      <c r="A27" t="s">
        <v>123</v>
      </c>
      <c r="B27" t="s">
        <v>205</v>
      </c>
      <c r="C27">
        <v>1423</v>
      </c>
      <c r="D27">
        <v>216</v>
      </c>
      <c r="F27" s="32" t="s">
        <v>174</v>
      </c>
      <c r="H27">
        <f>G32*(C27-C32)+D32</f>
        <v>217.41689189189191</v>
      </c>
      <c r="I27" s="223">
        <f t="shared" ref="I27" si="2">D27/H27</f>
        <v>0.99348306435823563</v>
      </c>
      <c r="K27" t="s">
        <v>256</v>
      </c>
    </row>
    <row r="28" spans="1:11" x14ac:dyDescent="0.3">
      <c r="A28" t="s">
        <v>123</v>
      </c>
      <c r="B28" t="s">
        <v>197</v>
      </c>
      <c r="C28">
        <v>1430</v>
      </c>
      <c r="D28">
        <v>185.7</v>
      </c>
      <c r="E28" t="s">
        <v>172</v>
      </c>
      <c r="K28" t="s">
        <v>173</v>
      </c>
    </row>
    <row r="29" spans="1:11" x14ac:dyDescent="0.3">
      <c r="A29" t="s">
        <v>123</v>
      </c>
      <c r="B29" t="s">
        <v>203</v>
      </c>
      <c r="C29">
        <v>1431</v>
      </c>
      <c r="D29">
        <v>190</v>
      </c>
      <c r="E29" t="s">
        <v>172</v>
      </c>
      <c r="K29" t="s">
        <v>173</v>
      </c>
    </row>
    <row r="30" spans="1:11" x14ac:dyDescent="0.3">
      <c r="A30" t="s">
        <v>123</v>
      </c>
      <c r="B30" t="s">
        <v>204</v>
      </c>
      <c r="C30">
        <v>1472</v>
      </c>
      <c r="D30">
        <v>197.8</v>
      </c>
      <c r="E30" t="s">
        <v>172</v>
      </c>
      <c r="K30" t="s">
        <v>173</v>
      </c>
    </row>
    <row r="31" spans="1:11" x14ac:dyDescent="0.3">
      <c r="A31" t="s">
        <v>123</v>
      </c>
      <c r="B31" t="s">
        <v>200</v>
      </c>
      <c r="C31">
        <v>1472</v>
      </c>
      <c r="D31">
        <v>184.5</v>
      </c>
      <c r="E31" t="s">
        <v>172</v>
      </c>
      <c r="K31" t="s">
        <v>173</v>
      </c>
    </row>
    <row r="32" spans="1:11" x14ac:dyDescent="0.3">
      <c r="A32" t="s">
        <v>123</v>
      </c>
      <c r="B32" t="s">
        <v>210</v>
      </c>
      <c r="C32">
        <v>1482</v>
      </c>
      <c r="D32">
        <v>222.4</v>
      </c>
      <c r="F32">
        <f>(C32-C22)/(D32-D22)</f>
        <v>11.84</v>
      </c>
      <c r="G32" s="32">
        <f>1/F32</f>
        <v>8.4459459459459457E-2</v>
      </c>
      <c r="K32" t="s">
        <v>171</v>
      </c>
    </row>
    <row r="33" spans="1:11" x14ac:dyDescent="0.3">
      <c r="A33" t="s">
        <v>123</v>
      </c>
      <c r="B33" t="s">
        <v>209</v>
      </c>
      <c r="C33">
        <v>1490</v>
      </c>
      <c r="D33">
        <v>205.8</v>
      </c>
      <c r="E33" t="s">
        <v>172</v>
      </c>
      <c r="K33" t="s">
        <v>173</v>
      </c>
    </row>
    <row r="34" spans="1:11" x14ac:dyDescent="0.3">
      <c r="A34" t="s">
        <v>123</v>
      </c>
      <c r="B34" t="s">
        <v>202</v>
      </c>
      <c r="C34">
        <v>1508</v>
      </c>
      <c r="D34">
        <v>190.2</v>
      </c>
      <c r="E34" t="s">
        <v>172</v>
      </c>
      <c r="K34" t="s">
        <v>173</v>
      </c>
    </row>
    <row r="35" spans="1:11" x14ac:dyDescent="0.3">
      <c r="A35" t="s">
        <v>123</v>
      </c>
      <c r="B35" t="s">
        <v>208</v>
      </c>
      <c r="C35">
        <v>1516</v>
      </c>
      <c r="D35">
        <v>199.5</v>
      </c>
      <c r="E35" t="s">
        <v>172</v>
      </c>
      <c r="K35" t="s">
        <v>173</v>
      </c>
    </row>
    <row r="36" spans="1:11" x14ac:dyDescent="0.3">
      <c r="A36" t="s">
        <v>123</v>
      </c>
      <c r="B36" t="s">
        <v>215</v>
      </c>
      <c r="C36">
        <v>1542</v>
      </c>
      <c r="D36">
        <v>226.3</v>
      </c>
      <c r="F36">
        <f>(C36-C32)/(D36-D32)</f>
        <v>15.384615384615362</v>
      </c>
      <c r="G36" s="32">
        <f>1/F36</f>
        <v>6.5000000000000099E-2</v>
      </c>
      <c r="K36" t="s">
        <v>171</v>
      </c>
    </row>
    <row r="37" spans="1:11" x14ac:dyDescent="0.3">
      <c r="A37" t="s">
        <v>123</v>
      </c>
      <c r="B37" t="s">
        <v>214</v>
      </c>
      <c r="C37">
        <v>1557</v>
      </c>
      <c r="D37">
        <v>199.1</v>
      </c>
      <c r="E37" t="s">
        <v>172</v>
      </c>
      <c r="K37" t="s">
        <v>173</v>
      </c>
    </row>
    <row r="38" spans="1:11" x14ac:dyDescent="0.3">
      <c r="A38" t="s">
        <v>123</v>
      </c>
      <c r="B38" t="s">
        <v>207</v>
      </c>
      <c r="C38">
        <v>1557</v>
      </c>
      <c r="D38">
        <v>194.7</v>
      </c>
      <c r="E38" t="s">
        <v>172</v>
      </c>
      <c r="K38" t="s">
        <v>173</v>
      </c>
    </row>
    <row r="39" spans="1:11" x14ac:dyDescent="0.3">
      <c r="A39" t="s">
        <v>123</v>
      </c>
      <c r="B39" t="s">
        <v>206</v>
      </c>
      <c r="C39">
        <v>1557</v>
      </c>
      <c r="D39">
        <v>188.1</v>
      </c>
      <c r="E39" t="s">
        <v>172</v>
      </c>
      <c r="K39" t="s">
        <v>173</v>
      </c>
    </row>
    <row r="40" spans="1:11" x14ac:dyDescent="0.3">
      <c r="A40" t="s">
        <v>123</v>
      </c>
      <c r="B40" t="s">
        <v>212</v>
      </c>
      <c r="C40">
        <v>1576</v>
      </c>
      <c r="D40">
        <v>205.5</v>
      </c>
      <c r="E40" t="s">
        <v>172</v>
      </c>
      <c r="K40" t="s">
        <v>173</v>
      </c>
    </row>
    <row r="41" spans="1:11" x14ac:dyDescent="0.3">
      <c r="A41" t="s">
        <v>123</v>
      </c>
      <c r="B41" t="s">
        <v>216</v>
      </c>
      <c r="C41">
        <v>1592</v>
      </c>
      <c r="D41">
        <v>212.8</v>
      </c>
      <c r="E41" t="s">
        <v>172</v>
      </c>
      <c r="K41" t="s">
        <v>173</v>
      </c>
    </row>
    <row r="42" spans="1:11" x14ac:dyDescent="0.3">
      <c r="A42" t="s">
        <v>123</v>
      </c>
      <c r="B42" t="s">
        <v>213</v>
      </c>
      <c r="C42">
        <v>1628</v>
      </c>
      <c r="D42">
        <v>199</v>
      </c>
      <c r="E42" t="s">
        <v>172</v>
      </c>
      <c r="K42" t="s">
        <v>173</v>
      </c>
    </row>
    <row r="43" spans="1:11" x14ac:dyDescent="0.3">
      <c r="A43" t="s">
        <v>123</v>
      </c>
      <c r="B43" t="s">
        <v>218</v>
      </c>
      <c r="C43">
        <v>1634</v>
      </c>
      <c r="D43">
        <v>201.9</v>
      </c>
      <c r="E43" t="s">
        <v>172</v>
      </c>
      <c r="K43" t="s">
        <v>173</v>
      </c>
    </row>
    <row r="44" spans="1:11" x14ac:dyDescent="0.3">
      <c r="A44" t="s">
        <v>123</v>
      </c>
      <c r="B44" t="s">
        <v>211</v>
      </c>
      <c r="C44">
        <v>1636</v>
      </c>
      <c r="D44">
        <v>200.3</v>
      </c>
      <c r="E44" t="s">
        <v>172</v>
      </c>
      <c r="K44" t="s">
        <v>173</v>
      </c>
    </row>
    <row r="45" spans="1:11" x14ac:dyDescent="0.3">
      <c r="A45" t="s">
        <v>123</v>
      </c>
      <c r="B45" t="s">
        <v>217</v>
      </c>
      <c r="C45">
        <v>1644</v>
      </c>
      <c r="D45">
        <v>210.7</v>
      </c>
      <c r="E45" t="s">
        <v>172</v>
      </c>
      <c r="K45" t="s">
        <v>173</v>
      </c>
    </row>
    <row r="46" spans="1:11" x14ac:dyDescent="0.3">
      <c r="A46" t="s">
        <v>123</v>
      </c>
      <c r="B46" t="s">
        <v>221</v>
      </c>
      <c r="C46">
        <v>1659</v>
      </c>
      <c r="D46">
        <v>215.3</v>
      </c>
      <c r="E46" t="s">
        <v>172</v>
      </c>
      <c r="K46" t="s">
        <v>173</v>
      </c>
    </row>
    <row r="47" spans="1:11" x14ac:dyDescent="0.3">
      <c r="A47" t="s">
        <v>123</v>
      </c>
      <c r="B47" t="s">
        <v>220</v>
      </c>
      <c r="C47">
        <v>1688</v>
      </c>
      <c r="D47">
        <v>212.3</v>
      </c>
      <c r="E47" t="s">
        <v>172</v>
      </c>
      <c r="K47" t="s">
        <v>173</v>
      </c>
    </row>
    <row r="48" spans="1:11" x14ac:dyDescent="0.3">
      <c r="A48" t="s">
        <v>123</v>
      </c>
      <c r="B48" t="s">
        <v>222</v>
      </c>
      <c r="C48">
        <v>1714</v>
      </c>
      <c r="D48">
        <v>215.3</v>
      </c>
      <c r="E48" t="s">
        <v>172</v>
      </c>
      <c r="K48" t="s">
        <v>173</v>
      </c>
    </row>
    <row r="49" spans="1:11" x14ac:dyDescent="0.3">
      <c r="A49" t="s">
        <v>123</v>
      </c>
      <c r="B49" t="s">
        <v>224</v>
      </c>
      <c r="C49">
        <v>1757</v>
      </c>
      <c r="D49">
        <v>231</v>
      </c>
      <c r="F49" s="32" t="s">
        <v>174</v>
      </c>
      <c r="H49">
        <f>G64*(C49-C64)+D64</f>
        <v>237.10874316939891</v>
      </c>
      <c r="I49" s="223">
        <f t="shared" ref="I49" si="3">D49/H49</f>
        <v>0.97423653346669459</v>
      </c>
      <c r="K49" t="s">
        <v>173</v>
      </c>
    </row>
    <row r="50" spans="1:11" x14ac:dyDescent="0.3">
      <c r="A50" t="s">
        <v>123</v>
      </c>
      <c r="B50" t="s">
        <v>219</v>
      </c>
      <c r="C50">
        <v>1759</v>
      </c>
      <c r="D50">
        <v>208.9</v>
      </c>
      <c r="E50" t="s">
        <v>172</v>
      </c>
      <c r="K50" t="s">
        <v>173</v>
      </c>
    </row>
    <row r="51" spans="1:11" x14ac:dyDescent="0.3">
      <c r="A51" t="s">
        <v>123</v>
      </c>
      <c r="B51" t="s">
        <v>223</v>
      </c>
      <c r="C51">
        <v>1814</v>
      </c>
      <c r="D51">
        <v>211.1</v>
      </c>
      <c r="E51" t="s">
        <v>172</v>
      </c>
      <c r="K51" t="s">
        <v>173</v>
      </c>
    </row>
    <row r="52" spans="1:11" x14ac:dyDescent="0.3">
      <c r="A52" t="s">
        <v>123</v>
      </c>
      <c r="B52" t="s">
        <v>227</v>
      </c>
      <c r="C52">
        <v>1828</v>
      </c>
      <c r="D52">
        <v>222.7</v>
      </c>
      <c r="E52" t="s">
        <v>172</v>
      </c>
      <c r="K52" t="s">
        <v>173</v>
      </c>
    </row>
    <row r="53" spans="1:11" x14ac:dyDescent="0.3">
      <c r="A53" t="s">
        <v>123</v>
      </c>
      <c r="B53" t="s">
        <v>230</v>
      </c>
      <c r="C53">
        <v>1855</v>
      </c>
      <c r="D53">
        <v>237.7</v>
      </c>
      <c r="F53" s="32" t="s">
        <v>174</v>
      </c>
      <c r="H53">
        <f>G64*(C53-C64)+D64</f>
        <v>242.03551912568307</v>
      </c>
      <c r="I53" s="223">
        <f t="shared" ref="I53" si="4">D53/H53</f>
        <v>0.9820872608229384</v>
      </c>
      <c r="K53" t="s">
        <v>256</v>
      </c>
    </row>
    <row r="54" spans="1:11" x14ac:dyDescent="0.3">
      <c r="A54" t="s">
        <v>123</v>
      </c>
      <c r="B54" t="s">
        <v>229</v>
      </c>
      <c r="C54">
        <v>1867</v>
      </c>
      <c r="D54">
        <v>224.1</v>
      </c>
      <c r="E54" t="s">
        <v>172</v>
      </c>
      <c r="K54" t="s">
        <v>173</v>
      </c>
    </row>
    <row r="55" spans="1:11" x14ac:dyDescent="0.3">
      <c r="A55" t="s">
        <v>123</v>
      </c>
      <c r="B55" t="s">
        <v>225</v>
      </c>
      <c r="C55">
        <v>1909</v>
      </c>
      <c r="D55">
        <v>217.1</v>
      </c>
      <c r="E55" t="s">
        <v>172</v>
      </c>
      <c r="K55" t="s">
        <v>173</v>
      </c>
    </row>
    <row r="56" spans="1:11" x14ac:dyDescent="0.3">
      <c r="A56" t="s">
        <v>123</v>
      </c>
      <c r="B56" t="s">
        <v>226</v>
      </c>
      <c r="C56">
        <v>1913</v>
      </c>
      <c r="D56">
        <v>205.8</v>
      </c>
      <c r="E56" t="s">
        <v>172</v>
      </c>
      <c r="K56" t="s">
        <v>173</v>
      </c>
    </row>
    <row r="57" spans="1:11" x14ac:dyDescent="0.3">
      <c r="A57" t="s">
        <v>123</v>
      </c>
      <c r="B57" t="s">
        <v>234</v>
      </c>
      <c r="C57">
        <v>1921</v>
      </c>
      <c r="D57">
        <v>240.1</v>
      </c>
      <c r="F57" s="32" t="s">
        <v>174</v>
      </c>
      <c r="H57">
        <f>G64*(C57-C64)+D64</f>
        <v>245.35355191256832</v>
      </c>
      <c r="I57" s="223">
        <f t="shared" ref="I57" si="5">D57/H57</f>
        <v>0.9785878302082196</v>
      </c>
      <c r="K57" t="s">
        <v>173</v>
      </c>
    </row>
    <row r="58" spans="1:11" x14ac:dyDescent="0.3">
      <c r="A58" t="s">
        <v>123</v>
      </c>
      <c r="B58" t="s">
        <v>232</v>
      </c>
      <c r="C58">
        <v>1965</v>
      </c>
      <c r="D58">
        <v>231.1</v>
      </c>
      <c r="E58" t="s">
        <v>172</v>
      </c>
      <c r="K58" t="s">
        <v>173</v>
      </c>
    </row>
    <row r="59" spans="1:11" x14ac:dyDescent="0.3">
      <c r="A59" t="s">
        <v>123</v>
      </c>
      <c r="B59" t="s">
        <v>228</v>
      </c>
      <c r="C59">
        <v>1990</v>
      </c>
      <c r="D59">
        <v>222.6</v>
      </c>
      <c r="E59" t="s">
        <v>172</v>
      </c>
      <c r="K59" t="s">
        <v>173</v>
      </c>
    </row>
    <row r="60" spans="1:11" x14ac:dyDescent="0.3">
      <c r="A60" t="s">
        <v>123</v>
      </c>
      <c r="B60" t="s">
        <v>236</v>
      </c>
      <c r="C60">
        <v>1995</v>
      </c>
      <c r="D60">
        <v>247.4</v>
      </c>
      <c r="F60" s="32" t="s">
        <v>174</v>
      </c>
      <c r="H60">
        <f>G64*(C60-C64)+D64</f>
        <v>249.07377049180329</v>
      </c>
      <c r="I60" s="223">
        <f t="shared" ref="I60" si="6">D60/H60</f>
        <v>0.99328002106163815</v>
      </c>
      <c r="K60" t="s">
        <v>256</v>
      </c>
    </row>
    <row r="61" spans="1:11" x14ac:dyDescent="0.3">
      <c r="A61" t="s">
        <v>123</v>
      </c>
      <c r="B61" t="s">
        <v>237</v>
      </c>
      <c r="C61">
        <v>2022</v>
      </c>
      <c r="D61">
        <v>234.9</v>
      </c>
      <c r="E61" t="s">
        <v>172</v>
      </c>
      <c r="K61" t="s">
        <v>173</v>
      </c>
    </row>
    <row r="62" spans="1:11" x14ac:dyDescent="0.3">
      <c r="A62" t="s">
        <v>123</v>
      </c>
      <c r="B62" t="s">
        <v>231</v>
      </c>
      <c r="C62">
        <v>2047</v>
      </c>
      <c r="D62">
        <v>211.7</v>
      </c>
      <c r="E62" t="s">
        <v>172</v>
      </c>
      <c r="K62" t="s">
        <v>173</v>
      </c>
    </row>
    <row r="63" spans="1:11" x14ac:dyDescent="0.3">
      <c r="A63" t="s">
        <v>123</v>
      </c>
      <c r="B63" t="s">
        <v>233</v>
      </c>
      <c r="C63">
        <v>2072</v>
      </c>
      <c r="D63">
        <v>225.9</v>
      </c>
      <c r="E63" t="s">
        <v>172</v>
      </c>
      <c r="K63" t="s">
        <v>173</v>
      </c>
    </row>
    <row r="64" spans="1:11" x14ac:dyDescent="0.3">
      <c r="A64" t="s">
        <v>123</v>
      </c>
      <c r="B64" t="s">
        <v>240</v>
      </c>
      <c r="C64">
        <v>2091</v>
      </c>
      <c r="D64">
        <v>253.9</v>
      </c>
      <c r="F64">
        <f>(C64-C36)/(D64-D36)</f>
        <v>19.89130434782609</v>
      </c>
      <c r="G64" s="32">
        <f>1/F64</f>
        <v>5.0273224043715842E-2</v>
      </c>
      <c r="K64" t="s">
        <v>171</v>
      </c>
    </row>
    <row r="65" spans="1:11" x14ac:dyDescent="0.3">
      <c r="A65" t="s">
        <v>123</v>
      </c>
      <c r="B65" t="s">
        <v>239</v>
      </c>
      <c r="C65">
        <v>2103</v>
      </c>
      <c r="D65">
        <v>238.3</v>
      </c>
      <c r="E65" t="s">
        <v>172</v>
      </c>
      <c r="K65" t="s">
        <v>173</v>
      </c>
    </row>
    <row r="66" spans="1:11" x14ac:dyDescent="0.3">
      <c r="A66" t="s">
        <v>123</v>
      </c>
      <c r="B66" t="s">
        <v>235</v>
      </c>
      <c r="C66">
        <v>2137</v>
      </c>
      <c r="D66">
        <v>213.7</v>
      </c>
      <c r="E66" t="s">
        <v>172</v>
      </c>
      <c r="K66" t="s">
        <v>173</v>
      </c>
    </row>
    <row r="67" spans="1:11" x14ac:dyDescent="0.3">
      <c r="A67" t="s">
        <v>123</v>
      </c>
      <c r="B67" t="s">
        <v>242</v>
      </c>
      <c r="C67">
        <v>2156</v>
      </c>
      <c r="D67">
        <v>256.3</v>
      </c>
      <c r="F67">
        <f>(C67-C64)/(D67-D64)</f>
        <v>27.083333333333268</v>
      </c>
      <c r="G67" s="32">
        <f>1/F67</f>
        <v>3.692307692307701E-2</v>
      </c>
      <c r="K67" t="s">
        <v>171</v>
      </c>
    </row>
    <row r="68" spans="1:11" x14ac:dyDescent="0.3">
      <c r="A68" t="s">
        <v>123</v>
      </c>
      <c r="B68" t="s">
        <v>241</v>
      </c>
      <c r="C68">
        <v>2252</v>
      </c>
      <c r="D68">
        <v>221.3</v>
      </c>
      <c r="E68" t="s">
        <v>172</v>
      </c>
      <c r="K68" t="s">
        <v>173</v>
      </c>
    </row>
    <row r="69" spans="1:11" x14ac:dyDescent="0.3">
      <c r="A69" t="s">
        <v>123</v>
      </c>
      <c r="B69" t="s">
        <v>238</v>
      </c>
      <c r="C69">
        <v>2287</v>
      </c>
      <c r="D69">
        <v>231.6</v>
      </c>
      <c r="E69" t="s">
        <v>172</v>
      </c>
      <c r="K69" t="s">
        <v>173</v>
      </c>
    </row>
    <row r="70" spans="1:11" x14ac:dyDescent="0.3">
      <c r="A70" t="s">
        <v>123</v>
      </c>
      <c r="B70" t="s">
        <v>244</v>
      </c>
      <c r="C70">
        <v>2394</v>
      </c>
      <c r="D70">
        <v>225.6</v>
      </c>
      <c r="E70" t="s">
        <v>172</v>
      </c>
      <c r="K70" t="s">
        <v>173</v>
      </c>
    </row>
    <row r="71" spans="1:11" x14ac:dyDescent="0.3">
      <c r="A71" t="s">
        <v>123</v>
      </c>
      <c r="B71" t="s">
        <v>243</v>
      </c>
      <c r="C71">
        <v>2416</v>
      </c>
      <c r="D71">
        <v>236.9</v>
      </c>
      <c r="E71" t="s">
        <v>172</v>
      </c>
      <c r="K71" t="s">
        <v>173</v>
      </c>
    </row>
    <row r="72" spans="1:11" x14ac:dyDescent="0.3">
      <c r="A72" t="s">
        <v>123</v>
      </c>
      <c r="B72" t="s">
        <v>247</v>
      </c>
      <c r="C72">
        <v>2493</v>
      </c>
      <c r="D72">
        <v>227</v>
      </c>
      <c r="E72" t="s">
        <v>172</v>
      </c>
      <c r="K72" t="s">
        <v>173</v>
      </c>
    </row>
    <row r="73" spans="1:11" x14ac:dyDescent="0.3">
      <c r="A73" t="s">
        <v>123</v>
      </c>
      <c r="B73" t="s">
        <v>245</v>
      </c>
      <c r="C73">
        <v>2505</v>
      </c>
      <c r="D73">
        <v>238.9</v>
      </c>
      <c r="E73" t="s">
        <v>172</v>
      </c>
      <c r="K73" t="s">
        <v>173</v>
      </c>
    </row>
    <row r="74" spans="1:11" x14ac:dyDescent="0.3">
      <c r="A74" t="s">
        <v>123</v>
      </c>
      <c r="B74" t="s">
        <v>246</v>
      </c>
      <c r="C74">
        <v>2630</v>
      </c>
      <c r="D74">
        <v>247</v>
      </c>
      <c r="E74" t="s">
        <v>172</v>
      </c>
      <c r="K74" t="s">
        <v>173</v>
      </c>
    </row>
    <row r="75" spans="1:11" x14ac:dyDescent="0.3">
      <c r="A75" t="s">
        <v>123</v>
      </c>
      <c r="B75" t="s">
        <v>248</v>
      </c>
      <c r="C75">
        <v>2662</v>
      </c>
      <c r="D75">
        <v>246.3</v>
      </c>
      <c r="E75" t="s">
        <v>172</v>
      </c>
      <c r="K75" t="s">
        <v>173</v>
      </c>
    </row>
    <row r="76" spans="1:11" x14ac:dyDescent="0.3">
      <c r="A76" t="s">
        <v>123</v>
      </c>
      <c r="B76" t="s">
        <v>249</v>
      </c>
      <c r="C76">
        <v>2757</v>
      </c>
      <c r="D76">
        <v>252.2</v>
      </c>
      <c r="E76" t="s">
        <v>172</v>
      </c>
      <c r="K76" t="s">
        <v>173</v>
      </c>
    </row>
    <row r="77" spans="1:11" x14ac:dyDescent="0.3">
      <c r="A77" t="s">
        <v>123</v>
      </c>
      <c r="B77" t="s">
        <v>251</v>
      </c>
      <c r="C77">
        <v>2804</v>
      </c>
      <c r="D77">
        <v>250.5</v>
      </c>
      <c r="E77" t="s">
        <v>172</v>
      </c>
      <c r="K77" t="s">
        <v>173</v>
      </c>
    </row>
    <row r="78" spans="1:11" x14ac:dyDescent="0.3">
      <c r="A78" t="s">
        <v>123</v>
      </c>
      <c r="B78" t="s">
        <v>250</v>
      </c>
      <c r="C78">
        <v>2845</v>
      </c>
      <c r="D78">
        <v>254.1</v>
      </c>
      <c r="E78" t="s">
        <v>172</v>
      </c>
      <c r="K78" t="s">
        <v>173</v>
      </c>
    </row>
    <row r="79" spans="1:11" x14ac:dyDescent="0.3">
      <c r="A79" t="s">
        <v>123</v>
      </c>
      <c r="B79" t="s">
        <v>252</v>
      </c>
      <c r="C79">
        <v>2901</v>
      </c>
      <c r="D79">
        <v>251.9</v>
      </c>
      <c r="E79" t="s">
        <v>172</v>
      </c>
      <c r="K79" t="s">
        <v>173</v>
      </c>
    </row>
    <row r="80" spans="1:11" x14ac:dyDescent="0.3">
      <c r="A80" t="s">
        <v>123</v>
      </c>
      <c r="B80" t="s">
        <v>253</v>
      </c>
      <c r="C80">
        <v>3044</v>
      </c>
      <c r="D80">
        <v>261.10000000000002</v>
      </c>
      <c r="F80" s="32" t="s">
        <v>174</v>
      </c>
      <c r="H80">
        <f>G82*(C80-C82)+D82</f>
        <v>264.43736654804275</v>
      </c>
      <c r="I80" s="223">
        <f t="shared" ref="I80:I81" si="7">D80/H80</f>
        <v>0.98737936853778041</v>
      </c>
      <c r="K80" t="s">
        <v>256</v>
      </c>
    </row>
    <row r="81" spans="1:11" x14ac:dyDescent="0.3">
      <c r="A81" t="s">
        <v>123</v>
      </c>
      <c r="B81" t="s">
        <v>254</v>
      </c>
      <c r="C81">
        <v>3183</v>
      </c>
      <c r="D81">
        <v>265.2</v>
      </c>
      <c r="F81" s="32" t="s">
        <v>174</v>
      </c>
      <c r="H81">
        <f>G82*(C81-C82)+D82</f>
        <v>265.71112099644131</v>
      </c>
      <c r="I81" s="223">
        <f t="shared" si="7"/>
        <v>0.99807640344700455</v>
      </c>
      <c r="K81" t="s">
        <v>256</v>
      </c>
    </row>
    <row r="82" spans="1:11" x14ac:dyDescent="0.3">
      <c r="A82" t="s">
        <v>123</v>
      </c>
      <c r="B82" t="s">
        <v>255</v>
      </c>
      <c r="C82">
        <v>3280</v>
      </c>
      <c r="D82">
        <v>266.60000000000002</v>
      </c>
      <c r="F82">
        <f>(C82-C67)/(D82-D67)</f>
        <v>109.12621359223289</v>
      </c>
      <c r="G82" s="32">
        <f>1/F82</f>
        <v>9.1637010676156681E-3</v>
      </c>
      <c r="K82" t="s">
        <v>171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4CCCB-F8E6-4C35-93D1-EEEAA9AEB7EA}">
  <dimension ref="A1"/>
  <sheetViews>
    <sheetView workbookViewId="0">
      <selection activeCell="A2" sqref="A2"/>
    </sheetView>
  </sheetViews>
  <sheetFormatPr defaultRowHeight="14.4" x14ac:dyDescent="0.3"/>
  <sheetData>
    <row r="1" spans="1:1" x14ac:dyDescent="0.3">
      <c r="A1" s="15" t="s">
        <v>257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SummaryQualStool45-85</vt:lpstr>
      <vt:lpstr>SummaryQuantmtsDNA</vt:lpstr>
      <vt:lpstr>mtsDNA</vt:lpstr>
      <vt:lpstr>Intermediate mtsDNA</vt:lpstr>
      <vt:lpstr>Quant MISCAN as Ref mtsDNA</vt:lpstr>
      <vt:lpstr>Quant CRCSPIN as Ref mtsDNA</vt:lpstr>
      <vt:lpstr>Quant SimCRC as Ref mtsDNA</vt:lpstr>
      <vt:lpstr>MISCANAsRefAllStool</vt:lpstr>
      <vt:lpstr>CRCSPINasRefAllStool</vt:lpstr>
      <vt:lpstr>SimCRCAsRefAllStool</vt:lpstr>
      <vt:lpstr>Qual_Stool CRC-AIM_45-85</vt:lpstr>
      <vt:lpstr>Qual_Stool CRC-SPIN_45-85</vt:lpstr>
      <vt:lpstr>Qual_Stool SimCRC_45-85</vt:lpstr>
      <vt:lpstr>Qual_Stool MISCAN_45-85</vt:lpstr>
      <vt:lpstr>version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TC</dc:creator>
  <cp:lastModifiedBy>TC</cp:lastModifiedBy>
  <dcterms:created xsi:type="dcterms:W3CDTF">2019-12-13T18:42:01Z</dcterms:created>
  <dcterms:modified xsi:type="dcterms:W3CDTF">2020-02-16T20:07:03Z</dcterms:modified>
</cp:coreProperties>
</file>